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ohnberry/Downloads/"/>
    </mc:Choice>
  </mc:AlternateContent>
  <bookViews>
    <workbookView xWindow="0" yWindow="460" windowWidth="25600" windowHeight="11620" activeTab="2"/>
  </bookViews>
  <sheets>
    <sheet name="CONTROL SHEET" sheetId="1" r:id="rId1"/>
    <sheet name="Parklane" sheetId="2" r:id="rId2"/>
    <sheet name="Parklane UW" sheetId="3" r:id="rId3"/>
  </sheets>
  <externalReferences>
    <externalReference r:id="rId4"/>
    <externalReference r:id="rId5"/>
  </externalReferences>
  <definedNames>
    <definedName name="_F" hidden="1">#REF!</definedName>
    <definedName name="_Fill" hidden="1">#REF!</definedName>
    <definedName name="_Key1" hidden="1">#REF!</definedName>
    <definedName name="_Key2" hidden="1">#REF!</definedName>
    <definedName name="_Order1" hidden="1">0</definedName>
    <definedName name="_Order2" hidden="1">255</definedName>
    <definedName name="_Sort" hidden="1">#REF!</definedName>
    <definedName name="a" hidden="1">{"rtn",#N/A,FALSE,"RTN";"tables",#N/A,FALSE,"RTN";"cf",#N/A,FALSE,"CF";"stats",#N/A,FALSE,"Stats";"prop",#N/A,FALSE,"Prop"}</definedName>
    <definedName name="aaaaa" hidden="1">{"rtn",#N/A,FALSE,"RTN";"tables",#N/A,FALSE,"RTN";"cf",#N/A,FALSE,"CF";"stats",#N/A,FALSE,"Stats";"prop",#N/A,FALSE,"Prop"}</definedName>
    <definedName name="aaaaaaa" hidden="1">{"Outflow 1",#N/A,FALSE,"Outflows-Inflows";"Outflow 2",#N/A,FALSE,"Outflows-Inflows";"Inflow 1",#N/A,FALSE,"Outflows-Inflows";"Inflow 2",#N/A,FALSE,"Outflows-Inflows"}</definedName>
    <definedName name="aaaaaaaaaaaaaa" hidden="1">{"rtn",#N/A,FALSE,"RTN";"tables",#N/A,FALSE,"RTN";"cf",#N/A,FALSE,"CF";"stats",#N/A,FALSE,"Stats";"prop",#N/A,FALSE,"Prop"}</definedName>
    <definedName name="aaaaaaaaaaaaaaaa" hidden="1">{"Outflow 1",#N/A,FALSE,"Outflows-Inflows";"Outflow 2",#N/A,FALSE,"Outflows-Inflows";"Inflow 1",#N/A,FALSE,"Outflows-Inflows";"Inflow 2",#N/A,FALSE,"Outflows-Inflows"}</definedName>
    <definedName name="aaaaaaaaaaaaaaaaaa" hidden="1">{"Outflow 1",#N/A,FALSE,"Outflows-Inflows";"Outflow 2",#N/A,FALSE,"Outflows-Inflows";"Inflow 1",#N/A,FALSE,"Outflows-Inflows";"Inflow 2",#N/A,FALSE,"Outflows-Inflows"}</definedName>
    <definedName name="aaaaaaaaaaaaaaaaaaaaaaa" hidden="1">{"Outflow 1",#N/A,FALSE,"Outflows-Inflows";"Outflow 2",#N/A,FALSE,"Outflows-Inflows";"Inflow 1",#N/A,FALSE,"Outflows-Inflows";"Inflow 2",#N/A,FALSE,"Outflows-Inflows"}</definedName>
    <definedName name="aasdfa" hidden="1">{"rtn",#N/A,FALSE,"RTN";"tables",#N/A,FALSE,"RTN";"cf",#N/A,FALSE,"CF";"stats",#N/A,FALSE,"Stats";"prop",#N/A,FALSE,"Prop"}</definedName>
    <definedName name="aasdfab" hidden="1">{"rtn",#N/A,FALSE,"RTN";"tables",#N/A,FALSE,"RTN";"cf",#N/A,FALSE,"CF";"stats",#N/A,FALSE,"Stats";"prop",#N/A,FALSE,"Prop"}</definedName>
    <definedName name="ab" hidden="1">{"rtn",#N/A,FALSE,"RTN";"tables",#N/A,FALSE,"RTN";"cf",#N/A,FALSE,"CF";"stats",#N/A,FALSE,"Stats";"prop",#N/A,FALSE,"Prop"}</definedName>
    <definedName name="adfsfadfasf" hidden="1">{"Outflow 1",#N/A,FALSE,"Outflows-Inflows";"Outflow 2",#N/A,FALSE,"Outflows-Inflows";"Inflow 1",#N/A,FALSE,"Outflows-Inflows";"Inflow 2",#N/A,FALSE,"Outflows-Inflows"}</definedName>
    <definedName name="as" hidden="1">{"Outflow 1",#N/A,FALSE,"Outflows-Inflows";"Outflow 2",#N/A,FALSE,"Outflows-Inflows";"Inflow 1",#N/A,FALSE,"Outflows-Inflows";"Inflow 2",#N/A,FALSE,"Outflows-Inflows"}</definedName>
    <definedName name="asdfas" hidden="1">{"print 1.6",#N/A,FALSE,"Sheet1";"print 2.6",#N/A,FALSE,"Sheet1";"print 3.6",#N/A,FALSE,"Sheet1";"print 4.6",#N/A,FALSE,"Sheet1";"print 5.6",#N/A,FALSE,"Sheet1";"print 6.6",#N/A,FALSE,"Sheet1"}</definedName>
    <definedName name="asdfasaa" hidden="1">{"print 1.6",#N/A,FALSE,"Sheet1";"print 2.6",#N/A,FALSE,"Sheet1";"print 3.6",#N/A,FALSE,"Sheet1";"print 4.6",#N/A,FALSE,"Sheet1";"print 5.6",#N/A,FALSE,"Sheet1";"print 6.6",#N/A,FALSE,"Sheet1"}</definedName>
    <definedName name="asdfasdf" hidden="1">{"rtn",#N/A,FALSE,"RTN";"tables",#N/A,FALSE,"RTN";"cf",#N/A,FALSE,"CF";"stats",#N/A,FALSE,"Stats";"prop",#N/A,FALSE,"Prop"}</definedName>
    <definedName name="ass" hidden="1">{"print 1.6",#N/A,FALSE,"Sheet1";"print 2.6",#N/A,FALSE,"Sheet1";"print 3.6",#N/A,FALSE,"Sheet1";"print 4.6",#N/A,FALSE,"Sheet1";"print 5.6",#N/A,FALSE,"Sheet1";"print 6.6",#N/A,FALSE,"Sheet1"}</definedName>
    <definedName name="asss" hidden="1">{"rtn",#N/A,FALSE,"RTN";"tables",#N/A,FALSE,"RTN";"cf",#N/A,FALSE,"CF";"stats",#N/A,FALSE,"Stats";"prop",#N/A,FALSE,"Prop"}</definedName>
    <definedName name="BAD_DEBT">'CONTROL SHEET'!$A$10</definedName>
    <definedName name="bbbb" hidden="1">{"Outflow 1",#N/A,FALSE,"Outflows-Inflows";"Outflow 2",#N/A,FALSE,"Outflows-Inflows";"Inflow 1",#N/A,FALSE,"Outflows-Inflows";"Inflow 2",#N/A,FALSE,"Outflows-Inflows"}</definedName>
    <definedName name="bbbbbb" hidden="1">{"rtn",#N/A,FALSE,"RTN";"tables",#N/A,FALSE,"RTN";"cf",#N/A,FALSE,"CF";"stats",#N/A,FALSE,"Stats";"prop",#N/A,FALSE,"Prop"}</definedName>
    <definedName name="bbbbbbb" hidden="1">{"Outflow 1",#N/A,FALSE,"Outflows-Inflows";"Outflow 2",#N/A,FALSE,"Outflows-Inflows";"Inflow 1",#N/A,FALSE,"Outflows-Inflows";"Inflow 2",#N/A,FALSE,"Outflows-Inflows"}</definedName>
    <definedName name="Bullshit" hidden="1">{"Outflow 1",#N/A,FALSE,"Outflows-Inflows";"Outflow 2",#N/A,FALSE,"Outflows-Inflows";"Inflow 1",#N/A,FALSE,"Outflows-Inflows";"Inflow 2",#N/A,FALSE,"Outflows-Inflows"}</definedName>
    <definedName name="ccccccc" hidden="1">{"rtn",#N/A,FALSE,"RTN";"tables",#N/A,FALSE,"RTN";"cf",#N/A,FALSE,"CF";"stats",#N/A,FALSE,"Stats";"prop",#N/A,FALSE,"Prop"}</definedName>
    <definedName name="cccccccccccc" hidden="1">{"Outflow 1",#N/A,FALSE,"Outflows-Inflows";"Outflow 2",#N/A,FALSE,"Outflows-Inflows";"Inflow 1",#N/A,FALSE,"Outflows-Inflows";"Inflow 2",#N/A,FALSE,"Outflows-Inflows"}</definedName>
    <definedName name="CENSUS_LOOKUP">'CONTROL SHEET'!$C$3:$D$250</definedName>
    <definedName name="DATA_01" hidden="1">#REF!</definedName>
    <definedName name="Debt" hidden="1">{"print 1.6",#N/A,FALSE,"Sheet1";"print 2.6",#N/A,FALSE,"Sheet1";"print 3.6",#N/A,FALSE,"Sheet1";"print 4.6",#N/A,FALSE,"Sheet1";"print 5.6",#N/A,FALSE,"Sheet1";"print 6.6",#N/A,FALSE,"Sheet1"}</definedName>
    <definedName name="EB_PERC">'CONTROL SHEET'!$T$6</definedName>
    <definedName name="EXP_LOOKUP">'CONTROL SHEET'!$I$3:$L$417</definedName>
    <definedName name="Hello" hidden="1">{"rtn",#N/A,FALSE,"RTN";"tables",#N/A,FALSE,"RTN";"cf",#N/A,FALSE,"CF";"stats",#N/A,FALSE,"Stats";"prop",#N/A,FALSE,"Prop"}</definedName>
    <definedName name="heryyw" hidden="1">{"Outflow 1",#N/A,FALSE,"Outflows-Inflows";"Outflow 2",#N/A,FALSE,"Outflows-Inflows";"Inflow 1",#N/A,FALSE,"Outflows-Inflows";"Inflow 2",#N/A,FALSE,"Outflows-Inflows"}</definedName>
    <definedName name="hhh" hidden="1">{"Outflow 1",#N/A,FALSE,"Outflows-Inflows";"Outflow 2",#N/A,FALSE,"Outflows-Inflows";"Inflow 1",#N/A,FALSE,"Outflows-Inflows";"Inflow 2",#N/A,FALSE,"Outflows-Inflows"}</definedName>
    <definedName name="INFLATION">'CONTROL SHEET'!$A$7</definedName>
    <definedName name="IntroPrintArea" hidden="1">#REF!</definedName>
    <definedName name="IQ_ADDIN" hidden="1">"AUTO"</definedName>
    <definedName name="IQ_CH" hidden="1">110000</definedName>
    <definedName name="IQ_CLOSEPRICE" hidden="1">"IQ_CLOSEPRICE"</definedName>
    <definedName name="IQ_CQ" hidden="1">5000</definedName>
    <definedName name="IQ_CY" hidden="1">10000</definedName>
    <definedName name="IQ_EBIT_10K" hidden="1">"EBIT_10K"</definedName>
    <definedName name="IQ_EBIT_10Q" hidden="1">"EBIT_10Q"</definedName>
    <definedName name="IQ_EBIT_10Q1" hidden="1">"EBIT_10Q1"</definedName>
    <definedName name="IQ_EBITDA_10K" hidden="1">"EBITDA_10K"</definedName>
    <definedName name="IQ_EBITDA_10Q" hidden="1">"EBITDA_10Q"</definedName>
    <definedName name="IQ_EBITDA_10Q1" hidden="1">"EBITDA_10Q1"</definedName>
    <definedName name="IQ_EPS_10K" hidden="1">"EPS_10K"</definedName>
    <definedName name="IQ_EPS_10Q" hidden="1">"EPS_10Q"</definedName>
    <definedName name="IQ_EPS_10Q1" hidden="1">"EPS_10Q1"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FY_DATE" hidden="1">"FY_DATE"</definedName>
    <definedName name="IQ_HIGHPRICE" hidden="1">"IQ_HIGHPRICE"</definedName>
    <definedName name="IQ_INTEREST_INC_10K" hidden="1">"INTEREST_INC_10K"</definedName>
    <definedName name="IQ_INTEREST_INC_10Q" hidden="1">"INTEREST_INC_10Q"</definedName>
    <definedName name="IQ_INTEREST_INC_10Q1" hidden="1">"INTEREST_INC_10Q1"</definedName>
    <definedName name="IQ_LASTSALEPRICE" hidden="1">"IQ_LASTSALEPRICE"</definedName>
    <definedName name="IQ_LATEST" hidden="1">"1"</definedName>
    <definedName name="IQ_LATESTK" hidden="1">"1000"</definedName>
    <definedName name="IQ_LATESTKFR" hidden="1">"50"</definedName>
    <definedName name="IQ_LATESTQ" hidden="1">"500"</definedName>
    <definedName name="IQ_LATESTQFR" hidden="1">"100"</definedName>
    <definedName name="IQ_LOWPRICE" hidden="1">"IQ_LOWPRICE"</definedName>
    <definedName name="IQ_LTM" hidden="1">2000</definedName>
    <definedName name="IQ_LTM_DATE" hidden="1">"LTM_DATE"</definedName>
    <definedName name="IQ_LTMMONTH" hidden="1">120000</definedName>
    <definedName name="IQ_MARKETCAP" hidden="1">"IQ_MARKETCAP"</definedName>
    <definedName name="IQ_MONTH" hidden="1">15000</definedName>
    <definedName name="IQ_NAMES_REVISION_DATE_" hidden="1">40415.6283101852</definedName>
    <definedName name="IQ_NET_INC_10K" hidden="1">"NET_INC_10K"</definedName>
    <definedName name="IQ_NET_INC_10Q" hidden="1">"NET_INC_10Q"</definedName>
    <definedName name="IQ_NET_INC_10Q1" hidden="1">"NET_INC_10Q1"</definedName>
    <definedName name="IQ_NTM" hidden="1">6000</definedName>
    <definedName name="IQ_OPENPRICE" hidden="1">"IQ_OPENPRICE"</definedName>
    <definedName name="IQ_PRETAX_INC_10K" hidden="1">"PRETAX_INC_10K"</definedName>
    <definedName name="IQ_PRETAX_INC_10Q" hidden="1">"PRETAX_INC_10Q"</definedName>
    <definedName name="IQ_PRETAX_INC_10Q1" hidden="1">"PRETAX_INC_10Q1"</definedName>
    <definedName name="IQ_PRICEDATE" hidden="1">"IQ_PRICEDATE"</definedName>
    <definedName name="IQ_PRICEDATETIME" hidden="1">"IQ_PRICEDATETIME"</definedName>
    <definedName name="IQ_REVENUE_10K" hidden="1">"REVENUE_10K"</definedName>
    <definedName name="IQ_REVENUE_10Q" hidden="1">"REVENUE_10Q"</definedName>
    <definedName name="IQ_REVENUE_10Q1" hidden="1">"REVENUE_10Q1"</definedName>
    <definedName name="IQ_SHARESOUTSTANDING" hidden="1">"IQ_SHARESOUTSTANDING"</definedName>
    <definedName name="IQ_TODAY" hidden="1">"0"</definedName>
    <definedName name="IQ_VOLUME" hidden="1">"IQ_VOLUME"</definedName>
    <definedName name="IQ_WEEK" hidden="1">50000</definedName>
    <definedName name="IQ_YEARHIGH" hidden="1">"IQ_YEARHIGH"</definedName>
    <definedName name="IQ_YEARLOW" hidden="1">"IQ_YEARLOW"</definedName>
    <definedName name="IQ_YTD" hidden="1">3000</definedName>
    <definedName name="IQ_YTDMONTH" hidden="1">130000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hidden="1">{"rtn",#N/A,FALSE,"RTN";"tables",#N/A,FALSE,"RTN";"cf",#N/A,FALSE,"CF";"stats",#N/A,FALSE,"Stats";"prop",#N/A,FALSE,"Prop"}</definedName>
    <definedName name="MANAGEMENT_FEE">'CONTROL SHEET'!$A$13</definedName>
    <definedName name="MARKER_ARRAY">'CONTROL SHEET'!$N$3:$P$5</definedName>
    <definedName name="MLNK066ea6a037dd4af5ae613d6da2eec5ac" hidden="1">#REF!</definedName>
    <definedName name="MLNK0a179e3ff8804876bca7c1bd81b36d95" hidden="1">#REF!</definedName>
    <definedName name="MLNK13054045b6a34bd3876fda46283eaeb9" hidden="1">#REF!</definedName>
    <definedName name="MLNK179922a791ab4c979e0a91d8c684fea5" hidden="1">'[1]Blueprint UW'!#REF!</definedName>
    <definedName name="MLNK17ff91e1ca304b76a6b1df2f46b4298f" hidden="1">#REF!</definedName>
    <definedName name="MLNK1b9a183e5ae445ba9b645b3605ef5184" hidden="1">#REF!</definedName>
    <definedName name="MLNK2ad7f71953a249e6bef0dc3a60b594e6" hidden="1">#REF!</definedName>
    <definedName name="MLNK32df3cf1a8db434c86b24a36d128e8eb" hidden="1">#REF!</definedName>
    <definedName name="MLNK3545101ed9d3462182d4417a7e7378f6" hidden="1">#REF!</definedName>
    <definedName name="MLNK362825735243420ead3d183ad81c5eb6" hidden="1">#REF!</definedName>
    <definedName name="MLNK3b22acc4fe5b41a39ce6fcb27694e55c" hidden="1">#REF!</definedName>
    <definedName name="MLNK3fbd09e449154dc19e6f95f8e3b1ad01" hidden="1">#REF!</definedName>
    <definedName name="MLNK40318cc7aa244bc6b4283e0609a7800e" hidden="1">#REF!</definedName>
    <definedName name="MLNK56e5a5eb3f3d4e99a053902b7157ab52" hidden="1">#REF!</definedName>
    <definedName name="MLNK5f948923880943879cc2d7c3a2b26ef6" hidden="1">#REF!</definedName>
    <definedName name="MLNK61c4042dcd20457ca84a35b7f7af08b1" hidden="1">#REF!</definedName>
    <definedName name="MLNK6d757c7b6a5a453f8d812a506ab25e08" hidden="1">#REF!</definedName>
    <definedName name="MLNK71d49020a16547aba8c7c2592d1ab73b" hidden="1">#REF!</definedName>
    <definedName name="MLNK721dcd8ac43740f7ab6a538498908586" hidden="1">#REF!</definedName>
    <definedName name="MLNK77555fc06e4c45709ae9e7bdbbf742b6" hidden="1">#REF!</definedName>
    <definedName name="MLNK7ab025c73b7d4d73a0e48562342e50fe" hidden="1">#REF!</definedName>
    <definedName name="MLNK7bd04e6d507a4773b2ce7e8338e46c69" hidden="1">#REF!</definedName>
    <definedName name="MLNK7f4bc68765a1409da1057517c35abdc8" hidden="1">#REF!</definedName>
    <definedName name="MLNK89973c0adb014a67a2654da05e41a67f" hidden="1">'[1]Blueprint UW'!#REF!</definedName>
    <definedName name="MLNK8a669293b74b4ec3a61737dedaf18628" hidden="1">#REF!</definedName>
    <definedName name="MLNK97b396b4e0c742f2bcb4ed41561c3eae" hidden="1">#REF!</definedName>
    <definedName name="MLNKa001e84b75b64cc79a8cb729c31d55ae" hidden="1">'[1]Blueprint UW'!#REF!</definedName>
    <definedName name="MLNKa0a2d2e945fc45389fcbd62524ad231c" hidden="1">#REF!</definedName>
    <definedName name="MLNKa914c2c829f84143bb42976975631f72" hidden="1">#REF!</definedName>
    <definedName name="MLNKacf322a75e9549e4bf504244859cc41e" hidden="1">#REF!</definedName>
    <definedName name="MLNKb03389e2789e407c90c389d48dc491d6" hidden="1">'[1]Blueprint UW'!#REF!</definedName>
    <definedName name="MLNKb219686e31064f869ed45698f5b2c53f" hidden="1">#REF!</definedName>
    <definedName name="MLNKb4172fc52fbc46789c23a425cf846643" hidden="1">#REF!</definedName>
    <definedName name="MLNKb86a845e978a41a0abaed9a0055a7916" hidden="1">#REF!</definedName>
    <definedName name="MLNKb8ea5f3558314cdba0689a311bfef6f5" hidden="1">#REF!</definedName>
    <definedName name="MLNKc059adae8ef94d7f9791a565ce55c8a1" hidden="1">#REF!</definedName>
    <definedName name="MLNKc5e3878d48994ab684237c23e151a109" hidden="1">#REF!</definedName>
    <definedName name="MLNKc8475be9e7ad491da11c323d7d731386" hidden="1">'[1]Blueprint UW'!#REF!</definedName>
    <definedName name="MLNKdcd71f36c42a49679d800704b5fdafa2" hidden="1">#REF!</definedName>
    <definedName name="MLNKe0b3ddd28cd44462932210c75a477ff3" hidden="1">'[1]Blueprint UW'!#REF!</definedName>
    <definedName name="MLNKe51f12bcf6274e949bc360cbe85b19e0" hidden="1">#REF!</definedName>
    <definedName name="MLNKeb6ce885a90b49d88cb11f1e9b517986" hidden="1">#REF!</definedName>
    <definedName name="MLNKf33a1e789b6241d6bafa4db58f19b59a" hidden="1">#REF!</definedName>
    <definedName name="mmmmmmmmmmmmm" hidden="1">{"rtn",#N/A,FALSE,"RTN";"tables",#N/A,FALSE,"RTN";"cf",#N/A,FALSE,"CF";"stats",#N/A,FALSE,"Stats";"prop",#N/A,FALSE,"Prop"}</definedName>
    <definedName name="nnnnnnnnnnnnnnnn" hidden="1">{"print 1.6",#N/A,FALSE,"Sheet1";"print 2.6",#N/A,FALSE,"Sheet1";"print 3.6",#N/A,FALSE,"Sheet1";"print 4.6",#N/A,FALSE,"Sheet1";"print 5.6",#N/A,FALSE,"Sheet1";"print 6.6",#N/A,FALSE,"Sheet1"}</definedName>
    <definedName name="PR_TAX_PERC">'CONTROL SHEET'!$T$5</definedName>
    <definedName name="qq" hidden="1">{"Outflow 1",#N/A,FALSE,"Outflows-Inflows";"Outflow 2",#N/A,FALSE,"Outflows-Inflows";"Inflow 1",#N/A,FALSE,"Outflows-Inflows";"Inflow 2",#N/A,FALSE,"Outflows-Inflows"}</definedName>
    <definedName name="qqq" hidden="1">{"Outflow 1",#N/A,FALSE,"Outflows-Inflows";"Outflow 2",#N/A,FALSE,"Outflows-Inflows";"Inflow 1",#N/A,FALSE,"Outflows-Inflows";"Inflow 2",#N/A,FALSE,"Outflows-Inflows"}</definedName>
    <definedName name="qqqq" hidden="1">{"print 1.6",#N/A,FALSE,"Sheet1";"print 2.6",#N/A,FALSE,"Sheet1";"print 3.6",#N/A,FALSE,"Sheet1";"print 4.6",#N/A,FALSE,"Sheet1";"print 5.6",#N/A,FALSE,"Sheet1";"print 6.6",#N/A,FALSE,"Sheet1"}</definedName>
    <definedName name="qrewrqwerqw3e" hidden="1">{"Outflow 1",#N/A,FALSE,"Outflows-Inflows";"Outflow 2",#N/A,FALSE,"Outflows-Inflows";"Inflow 1",#N/A,FALSE,"Outflows-Inflows";"Inflow 2",#N/A,FALSE,"Outflows-Inflows"}</definedName>
    <definedName name="Ramp" hidden="1">{"rtn",#N/A,FALSE,"RTN";"tables",#N/A,FALSE,"RTN";"cf",#N/A,FALSE,"CF";"stats",#N/A,FALSE,"Stats";"prop",#N/A,FALSE,"Prop"}</definedName>
    <definedName name="REV_LOOKUP">'CONTROL SHEET'!$F$3:$G$250</definedName>
    <definedName name="saa" hidden="1">{"rtn",#N/A,FALSE,"RTN";"tables",#N/A,FALSE,"RTN";"cf",#N/A,FALSE,"CF";"stats",#N/A,FALSE,"Stats";"prop",#N/A,FALSE,"Prop"}</definedName>
    <definedName name="sas" hidden="1">{"Outflow 1",#N/A,FALSE,"Outflows-Inflows";"Outflow 2",#N/A,FALSE,"Outflows-Inflows";"Inflow 1",#N/A,FALSE,"Outflows-Inflows";"Inflow 2",#N/A,FALSE,"Outflows-Inflows"}</definedName>
    <definedName name="sdfass" hidden="1">{"Outflow 1",#N/A,FALSE,"Outflows-Inflows";"Outflow 2",#N/A,FALSE,"Outflows-Inflows";"Inflow 1",#N/A,FALSE,"Outflows-Inflows";"Inflow 2",#N/A,FALSE,"Outflows-Inflows"}</definedName>
    <definedName name="ss" hidden="1">{"rtn",#N/A,FALSE,"RTN";"tables",#N/A,FALSE,"RTN";"cf",#N/A,FALSE,"CF";"stats",#N/A,FALSE,"Stats";"prop",#N/A,FALSE,"Prop"}</definedName>
    <definedName name="sss" hidden="1">{"Outflow 1",#N/A,FALSE,"Outflows-Inflows";"Outflow 2",#N/A,FALSE,"Outflows-Inflows";"Inflow 1",#N/A,FALSE,"Outflows-Inflows";"Inflow 2",#N/A,FALSE,"Outflows-Inflows"}</definedName>
    <definedName name="ssss" hidden="1">{"print 1.6",#N/A,FALSE,"Sheet1";"print 2.6",#N/A,FALSE,"Sheet1";"print 3.6",#N/A,FALSE,"Sheet1";"print 4.6",#N/A,FALSE,"Sheet1";"print 5.6",#N/A,FALSE,"Sheet1";"print 6.6",#N/A,FALSE,"Sheet1"}</definedName>
    <definedName name="sssss" hidden="1">{"print 1.6",#N/A,FALSE,"Sheet1";"print 2.6",#N/A,FALSE,"Sheet1";"print 3.6",#N/A,FALSE,"Sheet1";"print 4.6",#N/A,FALSE,"Sheet1";"print 5.6",#N/A,FALSE,"Sheet1";"print 6.6",#N/A,FALSE,"Sheet1"}</definedName>
    <definedName name="ssssss" hidden="1">{"rtn",#N/A,FALSE,"RTN";"tables",#N/A,FALSE,"RTN";"cf",#N/A,FALSE,"CF";"stats",#N/A,FALSE,"Stats";"prop",#N/A,FALSE,"Prop"}</definedName>
    <definedName name="sssssss" hidden="1">{"print 1.6",#N/A,FALSE,"Sheet1";"print 2.6",#N/A,FALSE,"Sheet1";"print 3.6",#N/A,FALSE,"Sheet1";"print 4.6",#N/A,FALSE,"Sheet1";"print 5.6",#N/A,FALSE,"Sheet1";"print 6.6",#N/A,FALSE,"Sheet1"}</definedName>
    <definedName name="ssssssss" hidden="1">{"rtn",#N/A,FALSE,"RTN";"tables",#N/A,FALSE,"RTN";"cf",#N/A,FALSE,"CF";"stats",#N/A,FALSE,"Stats";"prop",#N/A,FALSE,"Prop"}</definedName>
    <definedName name="sssssssss" hidden="1">{"rtn",#N/A,FALSE,"RTN";"tables",#N/A,FALSE,"RTN";"cf",#N/A,FALSE,"CF";"stats",#N/A,FALSE,"Stats";"prop",#N/A,FALSE,"Prop"}</definedName>
    <definedName name="temp" hidden="1">{"Outflow 1",#N/A,FALSE,"Outflows-Inflows";"Outflow 2",#N/A,FALSE,"Outflows-Inflows";"Inflow 1",#N/A,FALSE,"Outflows-Inflows";"Inflow 2",#N/A,FALSE,"Outflows-Inflows"}</definedName>
    <definedName name="v" hidden="1">{"rtn",#N/A,FALSE,"RTN";"tables",#N/A,FALSE,"RTN";"cf",#N/A,FALSE,"CF";"stats",#N/A,FALSE,"Stats";"prop",#N/A,FALSE,"Prop"}</definedName>
    <definedName name="w" hidden="1">{"rtn",#N/A,FALSE,"RTN";"tables",#N/A,FALSE,"RTN";"cf",#N/A,FALSE,"CF";"stats",#N/A,FALSE,"Stats";"prop",#N/A,FALSE,"Prop"}</definedName>
    <definedName name="WAGE_CODING">'CONTROL SHEET'!$A$4</definedName>
    <definedName name="wrn.Acquiror." hidden="1">{"a_Acquiror Assumptions",#N/A,FALSE,"Financials";"b_Acquiror Income Statement",#N/A,FALSE,"Financials";"c_Acquiror Balance Sheet",#N/A,FALSE,"Financials";"d_Acquiror Cashflow Statement",#N/A,FALSE,"Financials"}</definedName>
    <definedName name="wrn.All._.Agings._.with._.Excess._.Cash." hidden="1">{"Birch Grove Aging",#N/A,FALSE,"Windward Garden";"Cedar Ridge Aging",#N/A,FALSE,"Windward Garden";"Harbor Hill Aging",#N/A,FALSE,"Windward Garden";"Marshwood Aging",#N/A,FALSE,"Windward Garden";"Oak Grove Aging",#N/A,FALSE,"Windward Garden";"Orono Aging",#N/A,FALSE,"Windward Garden";"Pine Point Aging",#N/A,FALSE,"Windward Garden";"River Ridge Aging",#N/A,FALSE,"Windward Garden";"Sandy River Aging",#N/A,FALSE,"Windward Garden";"Sedgewood Aging",#N/A,FALSE,"Windward Garden";"Springbrook Aging",#N/A,FALSE,"Windward Garden";"Windward Aging",#N/A,FALSE,"Windward Garden"}</definedName>
    <definedName name="wrn.Group._.B._.Report." hidden="1">{"Both Reports Group B",#N/A,FALSE,"Group B";"Both Reports S33",#N/A,FALSE,"S33 Weymouth";"Both Reports S35",#N/A,FALSE,"S35 Woodcrest";"Both Reports S36",#N/A,FALSE,"S36 Cheshire";"Both Reports S38",#N/A,FALSE,"S38 Newton"}</definedName>
    <definedName name="wrn.Group._.C._.Report." hidden="1">{"Group C",#N/A,FALSE,"Group C";"Total Bev",#N/A,FALSE,"S01 Beverly";"Total S15",#N/A,FALSE,"S15 Lexington";"Both Reports S26",#N/A,FALSE,"S26 Peabody";"Both Reports S27",#N/A,FALSE,"S27 Randolph";"Both Reports S31",#N/A,FALSE,"S31 Westport";"Both Reports S34",#N/A,FALSE,"S34 Wilmington Woods"}</definedName>
    <definedName name="wrn.Income." hidden="1">{"Income",#N/A,FALSE,"Recap IS"}</definedName>
    <definedName name="wrn.Print._.4." hidden="1">{"Outflow 1",#N/A,FALSE,"Outflows-Inflows";"Outflow 2",#N/A,FALSE,"Outflows-Inflows";"Inflow 1",#N/A,FALSE,"Outflows-Inflows";"Inflow 2",#N/A,FALSE,"Outflows-Inflows"}</definedName>
    <definedName name="wrn.Print._.6." hidden="1">{"print 1.6",#N/A,FALSE,"Sheet1";"print 2.6",#N/A,FALSE,"Sheet1";"print 3.6",#N/A,FALSE,"Sheet1";"print 4.6",#N/A,FALSE,"Sheet1";"print 5.6",#N/A,FALSE,"Sheet1";"print 6.6",#N/A,FALSE,"Sheet1"}</definedName>
    <definedName name="wrn.Pro._.Forma." hidden="1">{"i_Pro Forma Opening B.S.",#N/A,FALSE,"Financials";"j_Pro Forma Assumptions",#N/A,FALSE,"Financials";"k_Pro Forma Income Statement",#N/A,FALSE,"Financials";"l_Pro Forma Balance Sheet",#N/A,FALSE,"Financials";"m_Pro Forma Cashflow Statement",#N/A,FALSE,"Financials";"n_Pro Forma Depreciation Schedule",#N/A,FALSE,"Financials"}</definedName>
    <definedName name="wrn.review." hidden="1">{#N/A,#N/A,FALSE,"FRONTPG";#N/A,#N/A,FALSE,"STATUSREC";#N/A,#N/A,FALSE,"INELIG";#N/A,#N/A,FALSE,"ARACTIV";#N/A,#N/A,FALSE,"ARANAL";#N/A,#N/A,FALSE,"INVANAL";#N/A,#N/A,FALSE,"BALSHT";#N/A,#N/A,FALSE,"INCSTMT";#N/A,#N/A,FALSE,"CASHFLOW";#N/A,#N/A,FALSE,"TREND";#N/A,#N/A,FALSE,"LIAB"}</definedName>
    <definedName name="wrn.Target." hidden="1">{"e_Target Assumptions",#N/A,FALSE,"Financials";"f_Target Income Statement",#N/A,FALSE,"Financials";"g_Target Balance Sheet",#N/A,FALSE,"Financials";"h_Target Cashflow Statement",#N/A,FALSE,"Financials"}</definedName>
    <definedName name="wrn.Totals." hidden="1">{"Total Conn",#N/A,FALSE,"Sun CT Properties";"Total Sun",#N/A,FALSE,"Sun Portfolio";"Total SNF",#N/A,FALSE,"Sun SNFs";"Total Hospitals",#N/A,FALSE,"Sun Hospitals";"Total Bev",#N/A,FALSE,"S01 Beverly";"Total S02",#N/A,FALSE,"S02 Boston";"Total S03",#N/A,FALSE,"S03 Bowling Green";"Total S04",#N/A,FALSE,"S04 Bradenton";"Total S05",#N/A,FALSE,"S05 Bristol";"Total S06",#N/A,FALSE,"S06 Brookline";"Total S07",#N/A,FALSE,"S07 Camden";"Total S08",#N/A,FALSE,"S08 Concord";"Total S09",#N/A,FALSE,"S09 South Conn";"Total S10",#N/A,FALSE,"S10 Danbury";"Total S11",#N/A,FALSE,"S11 Darien";"Total S12",#N/A,FALSE,"S12 Denver";"Total S13",#N/A,FALSE,"S13 East Longmeadow";"Total S14",#N/A,FALSE,"S14 Holyoke";"Total S15",#N/A,FALSE,"S15 Lexington";"Total S16",#N/A,FALSE,"S16 Lowell";"Total S17",#N/A,FALSE,"S17 Marlton";"Total S18",#N/A,FALSE,"S18 Milford";"Total S19",#N/A,FALSE,"S19 Millbury";"Total S20",#N/A,FALSE,"S20 Montgomery";"Total S21",#N/A,FALSE,"S21 New Bedford";"Total S22",#N/A,FALSE,"S22 Newington";"Total S23",#N/A,FALSE,"S23 Northshore";"Total S24",#N/A,FALSE,"S24 Northampton";"Total S25",#N/A,FALSE,"S25 Oradell";"Total S26",#N/A,FALSE,"S26 Peabody";"Total S27",#N/A,FALSE,"S27 Randolph";"Total S28",#N/A,FALSE,"S28 San Joaquin";"Total S29",#N/A,FALSE,"S29 Southbury";"Total S30",#N/A,FALSE,"S30 Stamford";"Total S31",#N/A,FALSE,"S31 Westport";"Total S32",#N/A,FALSE,"S32 Wethersfield";"Total S33",#N/A,FALSE,"S33 Weymouth";"Total S34",#N/A,FALSE,"S34 Wilmington Woods";"Total S35",#N/A,FALSE,"S35 Woodcrest";"Total S36",#N/A,FALSE,"S36 Cheshire";"Total S37",#N/A,FALSE,"S37 Kentfield";"Total S38",#N/A,FALSE,"S38 Newton"}</definedName>
    <definedName name="wrn.Tycon._.Model." hidden="1">{"rtn",#N/A,FALSE,"RTN";"tables",#N/A,FALSE,"RTN";"cf",#N/A,FALSE,"CF";"stats",#N/A,FALSE,"Stats";"prop",#N/A,FALSE,"Prop"}</definedName>
    <definedName name="wrn.z_ALL." hidden="1">{"a_Acquiror Assumptions",#N/A,FALSE,"Financials";"b_Acquiror Income Statement",#N/A,FALSE,"Financials";"c_Acquiror Balance Sheet",#N/A,FALSE,"Financials";"d_Acquiror Cashflow Statement",#N/A,FALSE,"Financials";"e_Target Assumptions",#N/A,FALSE,"Financials";"f_Target Income Statement",#N/A,FALSE,"Financials";"g_Target Balance Sheet",#N/A,FALSE,"Financials";"h_Target Cashflow Statement",#N/A,FALSE,"Financials";"i_Pro Forma Opening B.S.",#N/A,FALSE,"Financials";"j_Pro Forma Assumptions",#N/A,FALSE,"Financials";"k_Pro Forma Income Statement",#N/A,FALSE,"Financials";"l_Pro Forma Balance Sheet",#N/A,FALSE,"Financials";"m_Pro Forma Cashflow Statement",#N/A,FALSE,"Financials";"n_Pro Forma Depreciation Schedule",#N/A,FALSE,"Financials"}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2" l="1"/>
  <c r="C9" i="2"/>
  <c r="C17" i="2"/>
  <c r="C18" i="2"/>
  <c r="C19" i="2"/>
  <c r="C22" i="2"/>
  <c r="C25" i="2"/>
  <c r="C26" i="2"/>
  <c r="C27" i="2"/>
  <c r="C28" i="2"/>
  <c r="C29" i="2"/>
  <c r="C30" i="2"/>
  <c r="C31" i="2"/>
  <c r="C32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3" i="2"/>
  <c r="C114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34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M65" i="3" a="1"/>
  <c r="M65" i="3"/>
  <c r="M10" i="3" a="1"/>
  <c r="M10" i="3"/>
  <c r="M11" i="3" a="1"/>
  <c r="M11" i="3"/>
  <c r="M12" i="3" a="1"/>
  <c r="M13" i="3" a="1"/>
  <c r="M14" i="3" a="1"/>
  <c r="M15" i="3" a="1"/>
  <c r="M12" i="3"/>
  <c r="M13" i="3"/>
  <c r="M14" i="3"/>
  <c r="M15" i="3"/>
  <c r="M16" i="3"/>
  <c r="N65" i="3"/>
  <c r="Z65" i="3"/>
  <c r="M64" i="3" a="1"/>
  <c r="M64" i="3"/>
  <c r="N64" i="3"/>
  <c r="Z64" i="3"/>
  <c r="M63" i="3" a="1"/>
  <c r="M63" i="3"/>
  <c r="N63" i="3"/>
  <c r="Z63" i="3"/>
  <c r="M62" i="3" a="1"/>
  <c r="M62" i="3"/>
  <c r="N62" i="3"/>
  <c r="Z62" i="3"/>
  <c r="M61" i="3" a="1"/>
  <c r="M61" i="3"/>
  <c r="N61" i="3"/>
  <c r="Z61" i="3"/>
  <c r="M60" i="3" a="1"/>
  <c r="M60" i="3"/>
  <c r="N60" i="3"/>
  <c r="Z60" i="3"/>
  <c r="M59" i="3" a="1"/>
  <c r="M59" i="3"/>
  <c r="N59" i="3"/>
  <c r="Z59" i="3"/>
  <c r="M58" i="3" a="1"/>
  <c r="M58" i="3"/>
  <c r="N58" i="3"/>
  <c r="Z58" i="3"/>
  <c r="M57" i="3" a="1"/>
  <c r="M57" i="3"/>
  <c r="N57" i="3"/>
  <c r="Z57" i="3"/>
  <c r="M56" i="3" a="1"/>
  <c r="M56" i="3"/>
  <c r="N56" i="3"/>
  <c r="Z56" i="3"/>
  <c r="M55" i="3" a="1"/>
  <c r="M55" i="3"/>
  <c r="N55" i="3"/>
  <c r="Z55" i="3"/>
  <c r="M54" i="3" a="1"/>
  <c r="M54" i="3"/>
  <c r="N54" i="3"/>
  <c r="Z54" i="3"/>
  <c r="M53" i="3" a="1"/>
  <c r="M53" i="3"/>
  <c r="N53" i="3"/>
  <c r="Z53" i="3"/>
  <c r="M52" i="3" a="1"/>
  <c r="M52" i="3"/>
  <c r="N52" i="3"/>
  <c r="Z52" i="3"/>
  <c r="M51" i="3" a="1"/>
  <c r="M51" i="3"/>
  <c r="N51" i="3"/>
  <c r="Z51" i="3"/>
  <c r="Z50" i="3"/>
  <c r="M49" i="3" a="1"/>
  <c r="M49" i="3"/>
  <c r="N49" i="3"/>
  <c r="Z49" i="3"/>
  <c r="M48" i="3" a="1"/>
  <c r="M48" i="3"/>
  <c r="N48" i="3"/>
  <c r="Z48" i="3"/>
  <c r="M46" i="3" a="1"/>
  <c r="M46" i="3"/>
  <c r="N46" i="3"/>
  <c r="Z46" i="3"/>
  <c r="Y13" i="3"/>
  <c r="Y14" i="3"/>
  <c r="Y15" i="3"/>
  <c r="Y16" i="3"/>
  <c r="Y46" i="3"/>
  <c r="Z44" i="3"/>
  <c r="W7" i="1"/>
  <c r="S6" i="1"/>
  <c r="T6" i="1"/>
  <c r="U6" i="1"/>
  <c r="W6" i="1"/>
  <c r="V3" i="1"/>
  <c r="V6" i="1"/>
  <c r="S5" i="1"/>
  <c r="T5" i="1"/>
  <c r="U5" i="1"/>
  <c r="W5" i="1"/>
  <c r="V5" i="1"/>
  <c r="U3" i="1"/>
  <c r="T3" i="1"/>
  <c r="S3" i="1"/>
  <c r="M73" i="3" a="1"/>
  <c r="M73" i="3"/>
  <c r="Y73" i="3"/>
  <c r="M72" i="3" a="1"/>
  <c r="M72" i="3"/>
  <c r="Y72" i="3"/>
  <c r="M71" i="3" a="1"/>
  <c r="M71" i="3"/>
  <c r="Y71" i="3"/>
  <c r="M47" i="3" a="1"/>
  <c r="M47" i="3"/>
  <c r="Y47" i="3"/>
  <c r="Y44" i="3"/>
  <c r="M24" i="3" a="1"/>
  <c r="M24" i="3"/>
  <c r="N24" i="3"/>
  <c r="Z24" i="3"/>
  <c r="Y24" i="3"/>
  <c r="I25" i="3" a="1"/>
  <c r="I25" i="3"/>
  <c r="I11" i="3" a="1"/>
  <c r="I11" i="3"/>
  <c r="J25" i="3"/>
  <c r="Z25" i="3"/>
  <c r="Y25" i="3"/>
  <c r="M26" i="3" a="1"/>
  <c r="M26" i="3"/>
  <c r="N26" i="3"/>
  <c r="Z26" i="3"/>
  <c r="Y26" i="3"/>
  <c r="M27" i="3" a="1"/>
  <c r="M27" i="3"/>
  <c r="N27" i="3"/>
  <c r="Z27" i="3"/>
  <c r="Y27" i="3"/>
  <c r="M28" i="3" a="1"/>
  <c r="M28" i="3"/>
  <c r="N28" i="3"/>
  <c r="Z28" i="3"/>
  <c r="Y28" i="3"/>
  <c r="I29" i="3" a="1"/>
  <c r="I29" i="3"/>
  <c r="I15" i="3" a="1"/>
  <c r="I15" i="3"/>
  <c r="J29" i="3"/>
  <c r="Z29" i="3"/>
  <c r="Y29" i="3"/>
  <c r="Y30" i="3"/>
  <c r="M31" i="3" a="1"/>
  <c r="M31" i="3"/>
  <c r="N31" i="3"/>
  <c r="Z31" i="3"/>
  <c r="Y31" i="3"/>
  <c r="M32" i="3" a="1"/>
  <c r="M32" i="3"/>
  <c r="N32" i="3"/>
  <c r="Z32" i="3"/>
  <c r="Y32" i="3"/>
  <c r="M33" i="3" a="1"/>
  <c r="M33" i="3"/>
  <c r="N33" i="3"/>
  <c r="Z33" i="3"/>
  <c r="Y33" i="3"/>
  <c r="M34" i="3" a="1"/>
  <c r="M34" i="3"/>
  <c r="N34" i="3"/>
  <c r="Z34" i="3"/>
  <c r="Y34" i="3"/>
  <c r="Y41" i="3"/>
  <c r="M45" i="3" a="1"/>
  <c r="M45" i="3"/>
  <c r="N45" i="3"/>
  <c r="Z45" i="3"/>
  <c r="Y45" i="3"/>
  <c r="N47" i="3"/>
  <c r="Z47" i="3"/>
  <c r="Y48" i="3"/>
  <c r="Y49" i="3"/>
  <c r="M50" i="3" a="1"/>
  <c r="M50" i="3"/>
  <c r="N50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77" i="3"/>
  <c r="Y78" i="3"/>
  <c r="Y80" i="3"/>
  <c r="M25" i="3" a="1"/>
  <c r="M25" i="3"/>
  <c r="N25" i="3"/>
  <c r="M29" i="3" a="1"/>
  <c r="M29" i="3"/>
  <c r="N29" i="3"/>
  <c r="M66" i="3" a="1"/>
  <c r="M66" i="3"/>
  <c r="N66" i="3"/>
  <c r="Z66" i="3"/>
  <c r="M44" i="3" a="1"/>
  <c r="M44" i="3"/>
  <c r="N44" i="3"/>
  <c r="Y12" i="3"/>
  <c r="Y11" i="3"/>
  <c r="Y10" i="3"/>
  <c r="Y17" i="3"/>
  <c r="Y18" i="3"/>
  <c r="Y20" i="3"/>
  <c r="Y19" i="3"/>
  <c r="I12" i="3" a="1"/>
  <c r="I12" i="3"/>
  <c r="I13" i="3" a="1"/>
  <c r="I13" i="3"/>
  <c r="I14" i="3" a="1"/>
  <c r="I14" i="3"/>
  <c r="I10" i="3" a="1"/>
  <c r="I10" i="3"/>
  <c r="Y82" i="3"/>
  <c r="Y83" i="3"/>
  <c r="Y68" i="3" a="1"/>
  <c r="Y69" i="3" a="1"/>
  <c r="Y70" i="3" a="1"/>
  <c r="Y68" i="3"/>
  <c r="Y69" i="3"/>
  <c r="Y70" i="3"/>
  <c r="Y75" i="3"/>
  <c r="Y91" i="3"/>
  <c r="Y92" i="3" a="1"/>
  <c r="Y92" i="3"/>
  <c r="Y93" i="3"/>
  <c r="Y36" i="3" a="1"/>
  <c r="Y37" i="3" a="1"/>
  <c r="Y38" i="3" a="1"/>
  <c r="Y36" i="3"/>
  <c r="Y37" i="3"/>
  <c r="Y38" i="3"/>
  <c r="Y39" i="3"/>
  <c r="Y87" i="3"/>
  <c r="Y88" i="3" a="1"/>
  <c r="Y88" i="3"/>
  <c r="Y89" i="3"/>
  <c r="Y84" i="3"/>
  <c r="AA80" i="3"/>
  <c r="Z80" i="3"/>
  <c r="AA78" i="3"/>
  <c r="Z78" i="3"/>
  <c r="AA77" i="3"/>
  <c r="Z77" i="3"/>
  <c r="AA75" i="3"/>
  <c r="Z75" i="3"/>
  <c r="Y74" i="3" a="1"/>
  <c r="Y74" i="3"/>
  <c r="AA74" i="3"/>
  <c r="Z74" i="3"/>
  <c r="AA73" i="3"/>
  <c r="Z73" i="3"/>
  <c r="AA72" i="3"/>
  <c r="Z72" i="3"/>
  <c r="AA71" i="3"/>
  <c r="Z71" i="3"/>
  <c r="AA70" i="3"/>
  <c r="Z70" i="3"/>
  <c r="AA69" i="3"/>
  <c r="Z69" i="3"/>
  <c r="AA68" i="3"/>
  <c r="Z68" i="3"/>
  <c r="AA66" i="3"/>
  <c r="AA65" i="3"/>
  <c r="AA64" i="3"/>
  <c r="AA63" i="3"/>
  <c r="AA62" i="3"/>
  <c r="AA61" i="3"/>
  <c r="AA60" i="3"/>
  <c r="AA59" i="3"/>
  <c r="AA58" i="3"/>
  <c r="AA57" i="3"/>
  <c r="AA56" i="3"/>
  <c r="AA55" i="3"/>
  <c r="AA54" i="3"/>
  <c r="AA53" i="3"/>
  <c r="AA52" i="3"/>
  <c r="AA51" i="3"/>
  <c r="AA50" i="3"/>
  <c r="AA49" i="3"/>
  <c r="AA48" i="3"/>
  <c r="AA47" i="3"/>
  <c r="AA46" i="3"/>
  <c r="AA45" i="3"/>
  <c r="AA44" i="3"/>
  <c r="Y43" i="3"/>
  <c r="AA41" i="3"/>
  <c r="Z41" i="3"/>
  <c r="AA39" i="3"/>
  <c r="Z39" i="3"/>
  <c r="AA38" i="3"/>
  <c r="Z38" i="3"/>
  <c r="AA37" i="3"/>
  <c r="Z37" i="3"/>
  <c r="AA36" i="3"/>
  <c r="Z36" i="3"/>
  <c r="AA34" i="3"/>
  <c r="AA33" i="3"/>
  <c r="AA32" i="3"/>
  <c r="AA31" i="3"/>
  <c r="AA30" i="3"/>
  <c r="Z30" i="3"/>
  <c r="AA29" i="3"/>
  <c r="AA28" i="3"/>
  <c r="AA27" i="3"/>
  <c r="AA26" i="3"/>
  <c r="AA25" i="3"/>
  <c r="AA24" i="3"/>
  <c r="Y22" i="3"/>
  <c r="Z6" i="3"/>
  <c r="Z7" i="3"/>
  <c r="AA16" i="3"/>
  <c r="Z16" i="3"/>
  <c r="AA15" i="3"/>
  <c r="Z15" i="3"/>
  <c r="AA14" i="3"/>
  <c r="Z14" i="3"/>
  <c r="AA13" i="3"/>
  <c r="Z13" i="3"/>
  <c r="AA12" i="3"/>
  <c r="Z12" i="3"/>
  <c r="AA11" i="3"/>
  <c r="Z11" i="3"/>
  <c r="AA10" i="3"/>
  <c r="Z10" i="3"/>
  <c r="Z3" i="3"/>
  <c r="Z2" i="3"/>
  <c r="A660" i="2"/>
  <c r="A661" i="2"/>
  <c r="B661" i="2"/>
  <c r="B660" i="2"/>
  <c r="L415" i="1"/>
  <c r="J415" i="1"/>
  <c r="A269" i="2"/>
  <c r="A270" i="2"/>
  <c r="B269" i="2"/>
  <c r="B271" i="2"/>
  <c r="E271" i="2"/>
  <c r="D271" i="2"/>
  <c r="L409" i="1"/>
  <c r="L410" i="1"/>
  <c r="L411" i="1"/>
  <c r="L412" i="1"/>
  <c r="L413" i="1"/>
  <c r="L414" i="1"/>
  <c r="J409" i="1"/>
  <c r="J410" i="1"/>
  <c r="J411" i="1"/>
  <c r="J412" i="1"/>
  <c r="J413" i="1"/>
  <c r="J414" i="1"/>
  <c r="B689" i="2"/>
  <c r="L408" i="1"/>
  <c r="J408" i="1"/>
  <c r="I83" i="3"/>
  <c r="J7" i="3"/>
  <c r="E661" i="2"/>
  <c r="F660" i="2"/>
  <c r="F661" i="2"/>
  <c r="E660" i="2"/>
  <c r="D660" i="2"/>
  <c r="A271" i="2"/>
  <c r="B270" i="2"/>
  <c r="F269" i="2"/>
  <c r="E269" i="2"/>
  <c r="D269" i="2"/>
  <c r="E689" i="2"/>
  <c r="D689" i="2"/>
  <c r="D661" i="2"/>
  <c r="E270" i="2"/>
  <c r="D270" i="2"/>
  <c r="F270" i="2"/>
  <c r="F271" i="2"/>
  <c r="L407" i="1"/>
  <c r="J407" i="1"/>
  <c r="B498" i="2"/>
  <c r="E498" i="2"/>
  <c r="D498" i="2"/>
  <c r="U83" i="3"/>
  <c r="Q83" i="3"/>
  <c r="M83" i="3"/>
  <c r="AK5" i="3"/>
  <c r="AJ5" i="3"/>
  <c r="U84" i="3"/>
  <c r="U82" i="3"/>
  <c r="U43" i="3"/>
  <c r="U22" i="3"/>
  <c r="V6" i="3"/>
  <c r="V7" i="3"/>
  <c r="V3" i="3"/>
  <c r="V2" i="3"/>
  <c r="Q84" i="3"/>
  <c r="Q82" i="3"/>
  <c r="Q43" i="3"/>
  <c r="Q22" i="3"/>
  <c r="R6" i="3"/>
  <c r="R7" i="3"/>
  <c r="R3" i="3"/>
  <c r="R2" i="3"/>
  <c r="M82" i="3"/>
  <c r="B861" i="2"/>
  <c r="B862" i="2"/>
  <c r="B863" i="2"/>
  <c r="E863" i="2"/>
  <c r="D863" i="2"/>
  <c r="B865" i="2"/>
  <c r="B866" i="2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3" i="1"/>
  <c r="B352" i="2"/>
  <c r="B353" i="2"/>
  <c r="B388" i="2"/>
  <c r="B389" i="2"/>
  <c r="B328" i="2"/>
  <c r="B106" i="2"/>
  <c r="B113" i="2"/>
  <c r="B99" i="2"/>
  <c r="E99" i="2"/>
  <c r="D99" i="2"/>
  <c r="B100" i="2"/>
  <c r="E100" i="2"/>
  <c r="D100" i="2"/>
  <c r="B122" i="2"/>
  <c r="E122" i="2"/>
  <c r="D122" i="2"/>
  <c r="B123" i="2"/>
  <c r="B124" i="2"/>
  <c r="A99" i="2"/>
  <c r="A100" i="2"/>
  <c r="A101" i="2"/>
  <c r="A102" i="2"/>
  <c r="A103" i="2"/>
  <c r="A104" i="2"/>
  <c r="A105" i="2"/>
  <c r="B105" i="2"/>
  <c r="E864" i="2"/>
  <c r="C863" i="2"/>
  <c r="E865" i="2"/>
  <c r="D865" i="2"/>
  <c r="C865" i="2"/>
  <c r="E861" i="2"/>
  <c r="D861" i="2"/>
  <c r="C861" i="2"/>
  <c r="E866" i="2"/>
  <c r="D866" i="2"/>
  <c r="C866" i="2"/>
  <c r="E862" i="2"/>
  <c r="D862" i="2"/>
  <c r="C862" i="2"/>
  <c r="E388" i="2"/>
  <c r="D388" i="2"/>
  <c r="E352" i="2"/>
  <c r="D352" i="2"/>
  <c r="F353" i="2"/>
  <c r="E389" i="2"/>
  <c r="D389" i="2"/>
  <c r="E353" i="2"/>
  <c r="D353" i="2"/>
  <c r="F328" i="2"/>
  <c r="E328" i="2"/>
  <c r="D328" i="2"/>
  <c r="A106" i="2"/>
  <c r="A107" i="2"/>
  <c r="B107" i="2"/>
  <c r="E113" i="2"/>
  <c r="D113" i="2"/>
  <c r="E106" i="2"/>
  <c r="D106" i="2"/>
  <c r="B104" i="2"/>
  <c r="E104" i="2"/>
  <c r="B103" i="2"/>
  <c r="E103" i="2"/>
  <c r="B102" i="2"/>
  <c r="E102" i="2"/>
  <c r="B101" i="2"/>
  <c r="E101" i="2"/>
  <c r="E105" i="2"/>
  <c r="F100" i="2"/>
  <c r="F99" i="2"/>
  <c r="F101" i="2"/>
  <c r="F102" i="2"/>
  <c r="D102" i="2"/>
  <c r="A108" i="2"/>
  <c r="B108" i="2"/>
  <c r="E107" i="2"/>
  <c r="AD4" i="2"/>
  <c r="AE4" i="2"/>
  <c r="AF4" i="2"/>
  <c r="AG4" i="2"/>
  <c r="AH4" i="2"/>
  <c r="AI4" i="2"/>
  <c r="AJ4" i="2"/>
  <c r="AK4" i="2"/>
  <c r="AB4" i="2"/>
  <c r="AC4" i="2"/>
  <c r="AA4" i="2"/>
  <c r="A109" i="2"/>
  <c r="A110" i="2"/>
  <c r="D101" i="2"/>
  <c r="F103" i="2"/>
  <c r="D103" i="2"/>
  <c r="E108" i="2"/>
  <c r="B109" i="2"/>
  <c r="E109" i="2"/>
  <c r="F104" i="2"/>
  <c r="F105" i="2"/>
  <c r="D105" i="2"/>
  <c r="B110" i="2"/>
  <c r="A111" i="2"/>
  <c r="D104" i="2"/>
  <c r="F106" i="2"/>
  <c r="F107" i="2"/>
  <c r="F108" i="2"/>
  <c r="F122" i="2"/>
  <c r="A112" i="2"/>
  <c r="B111" i="2"/>
  <c r="E110" i="2"/>
  <c r="D107" i="2"/>
  <c r="D108" i="2"/>
  <c r="F109" i="2"/>
  <c r="E111" i="2"/>
  <c r="A113" i="2"/>
  <c r="A114" i="2"/>
  <c r="B114" i="2"/>
  <c r="B112" i="2"/>
  <c r="D109" i="2"/>
  <c r="F110" i="2"/>
  <c r="E112" i="2"/>
  <c r="E114" i="2"/>
  <c r="D110" i="2"/>
  <c r="F111" i="2"/>
  <c r="D111" i="2"/>
  <c r="F112" i="2"/>
  <c r="M84" i="3"/>
  <c r="M43" i="3"/>
  <c r="M22" i="3"/>
  <c r="N6" i="3"/>
  <c r="N7" i="3"/>
  <c r="N3" i="3"/>
  <c r="N2" i="3"/>
  <c r="F113" i="2"/>
  <c r="F114" i="2"/>
  <c r="D114" i="2"/>
  <c r="D112" i="2"/>
  <c r="I84" i="3"/>
  <c r="E84" i="3"/>
  <c r="I82" i="3"/>
  <c r="E82" i="3"/>
  <c r="E83" i="3"/>
  <c r="I43" i="3"/>
  <c r="E43" i="3"/>
  <c r="I22" i="3"/>
  <c r="E22" i="3"/>
  <c r="AH5" i="3"/>
  <c r="AF5" i="3"/>
  <c r="AI5" i="3"/>
  <c r="AG5" i="3"/>
  <c r="J3" i="3"/>
  <c r="F3" i="3"/>
  <c r="J6" i="3"/>
  <c r="J5" i="3"/>
  <c r="C867" i="2"/>
  <c r="D9" i="2"/>
  <c r="D8" i="2"/>
  <c r="B223" i="2"/>
  <c r="E223" i="2"/>
  <c r="D223" i="2"/>
  <c r="B234" i="2"/>
  <c r="E234" i="2"/>
  <c r="D234" i="2"/>
  <c r="E235" i="2"/>
  <c r="B236" i="2"/>
  <c r="E236" i="2"/>
  <c r="D236" i="2"/>
  <c r="B237" i="2"/>
  <c r="E237" i="2"/>
  <c r="D237" i="2"/>
  <c r="B238" i="2"/>
  <c r="E238" i="2"/>
  <c r="D238" i="2"/>
  <c r="B239" i="2"/>
  <c r="B240" i="2"/>
  <c r="E240" i="2"/>
  <c r="D240" i="2"/>
  <c r="B242" i="2"/>
  <c r="E242" i="2"/>
  <c r="D242" i="2"/>
  <c r="B259" i="2"/>
  <c r="E259" i="2"/>
  <c r="D259" i="2"/>
  <c r="B261" i="2"/>
  <c r="B263" i="2"/>
  <c r="E263" i="2"/>
  <c r="D263" i="2"/>
  <c r="B265" i="2"/>
  <c r="E265" i="2"/>
  <c r="D265" i="2"/>
  <c r="B267" i="2"/>
  <c r="E267" i="2"/>
  <c r="D267" i="2"/>
  <c r="B272" i="2"/>
  <c r="B273" i="2"/>
  <c r="E273" i="2"/>
  <c r="D273" i="2"/>
  <c r="B275" i="2"/>
  <c r="E275" i="2"/>
  <c r="D275" i="2"/>
  <c r="B276" i="2"/>
  <c r="E276" i="2"/>
  <c r="D276" i="2"/>
  <c r="B277" i="2"/>
  <c r="E277" i="2"/>
  <c r="D277" i="2"/>
  <c r="B282" i="2"/>
  <c r="E282" i="2"/>
  <c r="D282" i="2"/>
  <c r="B284" i="2"/>
  <c r="E284" i="2"/>
  <c r="D284" i="2"/>
  <c r="B287" i="2"/>
  <c r="B288" i="2"/>
  <c r="B289" i="2"/>
  <c r="E289" i="2"/>
  <c r="D289" i="2"/>
  <c r="B291" i="2"/>
  <c r="E291" i="2"/>
  <c r="D291" i="2"/>
  <c r="B292" i="2"/>
  <c r="E292" i="2"/>
  <c r="D292" i="2"/>
  <c r="B293" i="2"/>
  <c r="E293" i="2"/>
  <c r="D293" i="2"/>
  <c r="B296" i="2"/>
  <c r="E296" i="2"/>
  <c r="D296" i="2"/>
  <c r="B297" i="2"/>
  <c r="E297" i="2"/>
  <c r="D297" i="2"/>
  <c r="B298" i="2"/>
  <c r="B301" i="2"/>
  <c r="E301" i="2"/>
  <c r="D301" i="2"/>
  <c r="B302" i="2"/>
  <c r="E302" i="2"/>
  <c r="D302" i="2"/>
  <c r="B303" i="2"/>
  <c r="E303" i="2"/>
  <c r="D303" i="2"/>
  <c r="B305" i="2"/>
  <c r="E305" i="2"/>
  <c r="D305" i="2"/>
  <c r="B306" i="2"/>
  <c r="E306" i="2"/>
  <c r="D306" i="2"/>
  <c r="B307" i="2"/>
  <c r="E307" i="2"/>
  <c r="D307" i="2"/>
  <c r="B315" i="2"/>
  <c r="E315" i="2"/>
  <c r="D315" i="2"/>
  <c r="B317" i="2"/>
  <c r="E317" i="2"/>
  <c r="D317" i="2"/>
  <c r="B318" i="2"/>
  <c r="E318" i="2"/>
  <c r="D318" i="2"/>
  <c r="B319" i="2"/>
  <c r="E319" i="2"/>
  <c r="D319" i="2"/>
  <c r="B324" i="2"/>
  <c r="E324" i="2"/>
  <c r="D324" i="2"/>
  <c r="B326" i="2"/>
  <c r="B327" i="2"/>
  <c r="E327" i="2"/>
  <c r="D327" i="2"/>
  <c r="B390" i="2"/>
  <c r="E390" i="2"/>
  <c r="D390" i="2"/>
  <c r="B391" i="2"/>
  <c r="E391" i="2"/>
  <c r="D391" i="2"/>
  <c r="B392" i="2"/>
  <c r="B403" i="2"/>
  <c r="E403" i="2"/>
  <c r="D403" i="2"/>
  <c r="B409" i="2"/>
  <c r="E409" i="2"/>
  <c r="D409" i="2"/>
  <c r="B411" i="2"/>
  <c r="E411" i="2"/>
  <c r="D411" i="2"/>
  <c r="B412" i="2"/>
  <c r="E412" i="2"/>
  <c r="D412" i="2"/>
  <c r="B413" i="2"/>
  <c r="E413" i="2"/>
  <c r="D413" i="2"/>
  <c r="B417" i="2"/>
  <c r="E417" i="2"/>
  <c r="D417" i="2"/>
  <c r="B426" i="2"/>
  <c r="E426" i="2"/>
  <c r="D426" i="2"/>
  <c r="B430" i="2"/>
  <c r="E430" i="2"/>
  <c r="D430" i="2"/>
  <c r="B432" i="2"/>
  <c r="E432" i="2"/>
  <c r="D432" i="2"/>
  <c r="B434" i="2"/>
  <c r="E434" i="2"/>
  <c r="D434" i="2"/>
  <c r="B436" i="2"/>
  <c r="E436" i="2"/>
  <c r="D436" i="2"/>
  <c r="B438" i="2"/>
  <c r="E438" i="2"/>
  <c r="D438" i="2"/>
  <c r="B440" i="2"/>
  <c r="E440" i="2"/>
  <c r="D440" i="2"/>
  <c r="B442" i="2"/>
  <c r="E442" i="2"/>
  <c r="D442" i="2"/>
  <c r="B443" i="2"/>
  <c r="E443" i="2"/>
  <c r="D443" i="2"/>
  <c r="B444" i="2"/>
  <c r="E444" i="2"/>
  <c r="D444" i="2"/>
  <c r="B455" i="2"/>
  <c r="B463" i="2"/>
  <c r="E463" i="2"/>
  <c r="D463" i="2"/>
  <c r="B465" i="2"/>
  <c r="E465" i="2"/>
  <c r="D465" i="2"/>
  <c r="B466" i="2"/>
  <c r="E466" i="2"/>
  <c r="D466" i="2"/>
  <c r="B467" i="2"/>
  <c r="E467" i="2"/>
  <c r="D467" i="2"/>
  <c r="B472" i="2"/>
  <c r="E472" i="2"/>
  <c r="D472" i="2"/>
  <c r="B475" i="2"/>
  <c r="E475" i="2"/>
  <c r="D475" i="2"/>
  <c r="B476" i="2"/>
  <c r="E476" i="2"/>
  <c r="D476" i="2"/>
  <c r="B477" i="2"/>
  <c r="E477" i="2"/>
  <c r="D477" i="2"/>
  <c r="B482" i="2"/>
  <c r="E482" i="2"/>
  <c r="D482" i="2"/>
  <c r="B484" i="2"/>
  <c r="E484" i="2"/>
  <c r="D484" i="2"/>
  <c r="B486" i="2"/>
  <c r="E486" i="2"/>
  <c r="D486" i="2"/>
  <c r="B489" i="2"/>
  <c r="E489" i="2"/>
  <c r="D489" i="2"/>
  <c r="B490" i="2"/>
  <c r="E490" i="2"/>
  <c r="D490" i="2"/>
  <c r="B491" i="2"/>
  <c r="E491" i="2"/>
  <c r="D491" i="2"/>
  <c r="B505" i="2"/>
  <c r="E505" i="2"/>
  <c r="D505" i="2"/>
  <c r="B509" i="2"/>
  <c r="E509" i="2"/>
  <c r="D509" i="2"/>
  <c r="B512" i="2"/>
  <c r="E512" i="2"/>
  <c r="D512" i="2"/>
  <c r="B516" i="2"/>
  <c r="E516" i="2"/>
  <c r="D516" i="2"/>
  <c r="B517" i="2"/>
  <c r="E517" i="2"/>
  <c r="D517" i="2"/>
  <c r="B518" i="2"/>
  <c r="E518" i="2"/>
  <c r="D518" i="2"/>
  <c r="B522" i="2"/>
  <c r="E522" i="2"/>
  <c r="D522" i="2"/>
  <c r="B525" i="2"/>
  <c r="E525" i="2"/>
  <c r="D525" i="2"/>
  <c r="B530" i="2"/>
  <c r="E530" i="2"/>
  <c r="D530" i="2"/>
  <c r="B533" i="2"/>
  <c r="E533" i="2"/>
  <c r="D533" i="2"/>
  <c r="B535" i="2"/>
  <c r="E535" i="2"/>
  <c r="D535" i="2"/>
  <c r="B538" i="2"/>
  <c r="E538" i="2"/>
  <c r="D538" i="2"/>
  <c r="B541" i="2"/>
  <c r="E541" i="2"/>
  <c r="D541" i="2"/>
  <c r="B543" i="2"/>
  <c r="E543" i="2"/>
  <c r="D543" i="2"/>
  <c r="B544" i="2"/>
  <c r="E544" i="2"/>
  <c r="D544" i="2"/>
  <c r="B545" i="2"/>
  <c r="E545" i="2"/>
  <c r="D545" i="2"/>
  <c r="B549" i="2"/>
  <c r="E549" i="2"/>
  <c r="D549" i="2"/>
  <c r="B551" i="2"/>
  <c r="E551" i="2"/>
  <c r="D551" i="2"/>
  <c r="B553" i="2"/>
  <c r="E553" i="2"/>
  <c r="D553" i="2"/>
  <c r="B554" i="2"/>
  <c r="E554" i="2"/>
  <c r="D554" i="2"/>
  <c r="B555" i="2"/>
  <c r="E555" i="2"/>
  <c r="D555" i="2"/>
  <c r="B559" i="2"/>
  <c r="E559" i="2"/>
  <c r="D559" i="2"/>
  <c r="B560" i="2"/>
  <c r="E560" i="2"/>
  <c r="D560" i="2"/>
  <c r="B561" i="2"/>
  <c r="E561" i="2"/>
  <c r="D561" i="2"/>
  <c r="B563" i="2"/>
  <c r="E563" i="2"/>
  <c r="D563" i="2"/>
  <c r="B566" i="2"/>
  <c r="E566" i="2"/>
  <c r="D566" i="2"/>
  <c r="B568" i="2"/>
  <c r="E568" i="2"/>
  <c r="D568" i="2"/>
  <c r="B571" i="2"/>
  <c r="E571" i="2"/>
  <c r="D571" i="2"/>
  <c r="B573" i="2"/>
  <c r="E573" i="2"/>
  <c r="D573" i="2"/>
  <c r="B575" i="2"/>
  <c r="E575" i="2"/>
  <c r="D575" i="2"/>
  <c r="B580" i="2"/>
  <c r="E580" i="2"/>
  <c r="D580" i="2"/>
  <c r="B585" i="2"/>
  <c r="E585" i="2"/>
  <c r="D585" i="2"/>
  <c r="B587" i="2"/>
  <c r="E587" i="2"/>
  <c r="D587" i="2"/>
  <c r="B589" i="2"/>
  <c r="E589" i="2"/>
  <c r="D589" i="2"/>
  <c r="B592" i="2"/>
  <c r="E592" i="2"/>
  <c r="D592" i="2"/>
  <c r="B599" i="2"/>
  <c r="E599" i="2"/>
  <c r="D599" i="2"/>
  <c r="B600" i="2"/>
  <c r="E600" i="2"/>
  <c r="D600" i="2"/>
  <c r="B601" i="2"/>
  <c r="E601" i="2"/>
  <c r="D601" i="2"/>
  <c r="B604" i="2"/>
  <c r="E604" i="2"/>
  <c r="D604" i="2"/>
  <c r="B608" i="2"/>
  <c r="E608" i="2"/>
  <c r="D608" i="2"/>
  <c r="B612" i="2"/>
  <c r="E612" i="2"/>
  <c r="D612" i="2"/>
  <c r="B613" i="2"/>
  <c r="E613" i="2"/>
  <c r="D613" i="2"/>
  <c r="B614" i="2"/>
  <c r="E614" i="2"/>
  <c r="D614" i="2"/>
  <c r="B619" i="2"/>
  <c r="E619" i="2"/>
  <c r="D619" i="2"/>
  <c r="B622" i="2"/>
  <c r="E622" i="2"/>
  <c r="D622" i="2"/>
  <c r="B625" i="2"/>
  <c r="E625" i="2"/>
  <c r="D625" i="2"/>
  <c r="B627" i="2"/>
  <c r="E627" i="2"/>
  <c r="D627" i="2"/>
  <c r="B628" i="2"/>
  <c r="E628" i="2"/>
  <c r="D628" i="2"/>
  <c r="B629" i="2"/>
  <c r="E629" i="2"/>
  <c r="D629" i="2"/>
  <c r="B631" i="2"/>
  <c r="E631" i="2"/>
  <c r="D631" i="2"/>
  <c r="B632" i="2"/>
  <c r="E632" i="2"/>
  <c r="D632" i="2"/>
  <c r="B633" i="2"/>
  <c r="E633" i="2"/>
  <c r="D633" i="2"/>
  <c r="B638" i="2"/>
  <c r="E638" i="2"/>
  <c r="D638" i="2"/>
  <c r="B641" i="2"/>
  <c r="E641" i="2"/>
  <c r="D641" i="2"/>
  <c r="B643" i="2"/>
  <c r="E643" i="2"/>
  <c r="D643" i="2"/>
  <c r="B645" i="2"/>
  <c r="E645" i="2"/>
  <c r="D645" i="2"/>
  <c r="B647" i="2"/>
  <c r="E647" i="2"/>
  <c r="D647" i="2"/>
  <c r="B649" i="2"/>
  <c r="E649" i="2"/>
  <c r="D649" i="2"/>
  <c r="B651" i="2"/>
  <c r="E651" i="2"/>
  <c r="D651" i="2"/>
  <c r="B653" i="2"/>
  <c r="E653" i="2"/>
  <c r="D653" i="2"/>
  <c r="B655" i="2"/>
  <c r="E655" i="2"/>
  <c r="D655" i="2"/>
  <c r="B658" i="2"/>
  <c r="E658" i="2"/>
  <c r="D658" i="2"/>
  <c r="B659" i="2"/>
  <c r="B737" i="2"/>
  <c r="E737" i="2"/>
  <c r="D737" i="2"/>
  <c r="B738" i="2"/>
  <c r="E738" i="2"/>
  <c r="D738" i="2"/>
  <c r="B739" i="2"/>
  <c r="E739" i="2"/>
  <c r="D739" i="2"/>
  <c r="B740" i="2"/>
  <c r="E740" i="2"/>
  <c r="D740" i="2"/>
  <c r="B741" i="2"/>
  <c r="E741" i="2"/>
  <c r="D741" i="2"/>
  <c r="B744" i="2"/>
  <c r="E744" i="2"/>
  <c r="D744" i="2"/>
  <c r="B747" i="2"/>
  <c r="B750" i="2"/>
  <c r="E750" i="2"/>
  <c r="D750" i="2"/>
  <c r="B754" i="2"/>
  <c r="E754" i="2"/>
  <c r="D754" i="2"/>
  <c r="B756" i="2"/>
  <c r="E756" i="2"/>
  <c r="D756" i="2"/>
  <c r="B757" i="2"/>
  <c r="E757" i="2"/>
  <c r="D757" i="2"/>
  <c r="B758" i="2"/>
  <c r="E758" i="2"/>
  <c r="D758" i="2"/>
  <c r="B760" i="2"/>
  <c r="E760" i="2"/>
  <c r="D760" i="2"/>
  <c r="B761" i="2"/>
  <c r="E761" i="2"/>
  <c r="D761" i="2"/>
  <c r="B762" i="2"/>
  <c r="E762" i="2"/>
  <c r="D762" i="2"/>
  <c r="B765" i="2"/>
  <c r="E765" i="2"/>
  <c r="D765" i="2"/>
  <c r="B768" i="2"/>
  <c r="E768" i="2"/>
  <c r="D768" i="2"/>
  <c r="B769" i="2"/>
  <c r="E769" i="2"/>
  <c r="D769" i="2"/>
  <c r="B770" i="2"/>
  <c r="E770" i="2"/>
  <c r="D770" i="2"/>
  <c r="B774" i="2"/>
  <c r="E774" i="2"/>
  <c r="D774" i="2"/>
  <c r="B777" i="2"/>
  <c r="E777" i="2"/>
  <c r="D777" i="2"/>
  <c r="B780" i="2"/>
  <c r="E780" i="2"/>
  <c r="D780" i="2"/>
  <c r="B782" i="2"/>
  <c r="E782" i="2"/>
  <c r="D782" i="2"/>
  <c r="B783" i="2"/>
  <c r="E783" i="2"/>
  <c r="D783" i="2"/>
  <c r="B784" i="2"/>
  <c r="E784" i="2"/>
  <c r="D784" i="2"/>
  <c r="B787" i="2"/>
  <c r="E787" i="2"/>
  <c r="D787" i="2"/>
  <c r="B789" i="2"/>
  <c r="E789" i="2"/>
  <c r="D789" i="2"/>
  <c r="B791" i="2"/>
  <c r="E791" i="2"/>
  <c r="D791" i="2"/>
  <c r="B792" i="2"/>
  <c r="E792" i="2"/>
  <c r="D792" i="2"/>
  <c r="B793" i="2"/>
  <c r="E793" i="2"/>
  <c r="D793" i="2"/>
  <c r="B806" i="2"/>
  <c r="E806" i="2"/>
  <c r="D806" i="2"/>
  <c r="B807" i="2"/>
  <c r="E807" i="2"/>
  <c r="D807" i="2"/>
  <c r="B808" i="2"/>
  <c r="E808" i="2"/>
  <c r="D808" i="2"/>
  <c r="B809" i="2"/>
  <c r="E809" i="2"/>
  <c r="D809" i="2"/>
  <c r="E810" i="2"/>
  <c r="B811" i="2"/>
  <c r="E811" i="2"/>
  <c r="D811" i="2"/>
  <c r="B812" i="2"/>
  <c r="E812" i="2"/>
  <c r="D812" i="2"/>
  <c r="B813" i="2"/>
  <c r="E813" i="2"/>
  <c r="D813" i="2"/>
  <c r="B814" i="2"/>
  <c r="E814" i="2"/>
  <c r="D814" i="2"/>
  <c r="B815" i="2"/>
  <c r="E815" i="2"/>
  <c r="D815" i="2"/>
  <c r="B816" i="2"/>
  <c r="E816" i="2"/>
  <c r="D816" i="2"/>
  <c r="B817" i="2"/>
  <c r="E817" i="2"/>
  <c r="D817" i="2"/>
  <c r="B818" i="2"/>
  <c r="E818" i="2"/>
  <c r="D818" i="2"/>
  <c r="B819" i="2"/>
  <c r="E819" i="2"/>
  <c r="D819" i="2"/>
  <c r="B820" i="2"/>
  <c r="E820" i="2"/>
  <c r="D820" i="2"/>
  <c r="B821" i="2"/>
  <c r="E821" i="2"/>
  <c r="D821" i="2"/>
  <c r="B822" i="2"/>
  <c r="E822" i="2"/>
  <c r="D822" i="2"/>
  <c r="B823" i="2"/>
  <c r="E823" i="2"/>
  <c r="D823" i="2"/>
  <c r="B827" i="2"/>
  <c r="E827" i="2"/>
  <c r="D827" i="2"/>
  <c r="B829" i="2"/>
  <c r="E829" i="2"/>
  <c r="D829" i="2"/>
  <c r="B844" i="2"/>
  <c r="E844" i="2"/>
  <c r="D844" i="2"/>
  <c r="B849" i="2"/>
  <c r="E849" i="2"/>
  <c r="D849" i="2"/>
  <c r="B850" i="2"/>
  <c r="E850" i="2"/>
  <c r="D850" i="2"/>
  <c r="B851" i="2"/>
  <c r="E851" i="2"/>
  <c r="D851" i="2"/>
  <c r="B854" i="2"/>
  <c r="B859" i="2"/>
  <c r="B203" i="2"/>
  <c r="E203" i="2"/>
  <c r="D203" i="2"/>
  <c r="B205" i="2"/>
  <c r="B207" i="2"/>
  <c r="E207" i="2"/>
  <c r="D207" i="2"/>
  <c r="B209" i="2"/>
  <c r="E209" i="2"/>
  <c r="D209" i="2"/>
  <c r="B211" i="2"/>
  <c r="E211" i="2"/>
  <c r="D211" i="2"/>
  <c r="B212" i="2"/>
  <c r="E212" i="2"/>
  <c r="D212" i="2"/>
  <c r="B213" i="2"/>
  <c r="E213" i="2"/>
  <c r="D213" i="2"/>
  <c r="E214" i="2"/>
  <c r="D214" i="2"/>
  <c r="B215" i="2"/>
  <c r="E239" i="2"/>
  <c r="D239" i="2"/>
  <c r="E272" i="2"/>
  <c r="D272" i="2"/>
  <c r="E287" i="2"/>
  <c r="D287" i="2"/>
  <c r="E288" i="2"/>
  <c r="D288" i="2"/>
  <c r="E298" i="2"/>
  <c r="D298" i="2"/>
  <c r="E392" i="2"/>
  <c r="D392" i="2"/>
  <c r="E659" i="2"/>
  <c r="D659" i="2"/>
  <c r="B8" i="2"/>
  <c r="B9" i="2"/>
  <c r="B10" i="2"/>
  <c r="B17" i="2"/>
  <c r="B18" i="2"/>
  <c r="B19" i="2"/>
  <c r="B25" i="2"/>
  <c r="B26" i="2"/>
  <c r="B32" i="2"/>
  <c r="B33" i="2"/>
  <c r="E33" i="2"/>
  <c r="D33" i="2"/>
  <c r="B34" i="2"/>
  <c r="E34" i="2"/>
  <c r="D34" i="2"/>
  <c r="B35" i="2"/>
  <c r="E35" i="2"/>
  <c r="D35" i="2"/>
  <c r="B36" i="2"/>
  <c r="E36" i="2"/>
  <c r="D36" i="2"/>
  <c r="B37" i="2"/>
  <c r="E37" i="2"/>
  <c r="D37" i="2"/>
  <c r="B38" i="2"/>
  <c r="E38" i="2"/>
  <c r="D38" i="2"/>
  <c r="B39" i="2"/>
  <c r="E39" i="2"/>
  <c r="D39" i="2"/>
  <c r="B40" i="2"/>
  <c r="E40" i="2"/>
  <c r="D40" i="2"/>
  <c r="B41" i="2"/>
  <c r="E41" i="2"/>
  <c r="D41" i="2"/>
  <c r="B42" i="2"/>
  <c r="E42" i="2"/>
  <c r="D42" i="2"/>
  <c r="B43" i="2"/>
  <c r="E43" i="2"/>
  <c r="D43" i="2"/>
  <c r="B44" i="2"/>
  <c r="E44" i="2"/>
  <c r="D44" i="2"/>
  <c r="B45" i="2"/>
  <c r="E45" i="2"/>
  <c r="D45" i="2"/>
  <c r="B46" i="2"/>
  <c r="E46" i="2"/>
  <c r="D46" i="2"/>
  <c r="B47" i="2"/>
  <c r="E47" i="2"/>
  <c r="D47" i="2"/>
  <c r="B48" i="2"/>
  <c r="E48" i="2"/>
  <c r="D48" i="2"/>
  <c r="B49" i="2"/>
  <c r="E49" i="2"/>
  <c r="D49" i="2"/>
  <c r="B50" i="2"/>
  <c r="E50" i="2"/>
  <c r="D50" i="2"/>
  <c r="B51" i="2"/>
  <c r="E51" i="2"/>
  <c r="D51" i="2"/>
  <c r="B52" i="2"/>
  <c r="E52" i="2"/>
  <c r="D52" i="2"/>
  <c r="B53" i="2"/>
  <c r="E53" i="2"/>
  <c r="D53" i="2"/>
  <c r="B54" i="2"/>
  <c r="E54" i="2"/>
  <c r="D54" i="2"/>
  <c r="B55" i="2"/>
  <c r="B56" i="2"/>
  <c r="E56" i="2"/>
  <c r="D56" i="2"/>
  <c r="B57" i="2"/>
  <c r="E57" i="2"/>
  <c r="D57" i="2"/>
  <c r="B58" i="2"/>
  <c r="E58" i="2"/>
  <c r="D58" i="2"/>
  <c r="B59" i="2"/>
  <c r="E59" i="2"/>
  <c r="D59" i="2"/>
  <c r="B60" i="2"/>
  <c r="E60" i="2"/>
  <c r="D60" i="2"/>
  <c r="B61" i="2"/>
  <c r="E61" i="2"/>
  <c r="D61" i="2"/>
  <c r="B62" i="2"/>
  <c r="E62" i="2"/>
  <c r="D62" i="2"/>
  <c r="B63" i="2"/>
  <c r="E63" i="2"/>
  <c r="D63" i="2"/>
  <c r="B64" i="2"/>
  <c r="E64" i="2"/>
  <c r="D64" i="2"/>
  <c r="B65" i="2"/>
  <c r="E65" i="2"/>
  <c r="D65" i="2"/>
  <c r="B66" i="2"/>
  <c r="E66" i="2"/>
  <c r="D66" i="2"/>
  <c r="B67" i="2"/>
  <c r="E67" i="2"/>
  <c r="D67" i="2"/>
  <c r="B68" i="2"/>
  <c r="E68" i="2"/>
  <c r="D68" i="2"/>
  <c r="B69" i="2"/>
  <c r="E69" i="2"/>
  <c r="D69" i="2"/>
  <c r="B70" i="2"/>
  <c r="E70" i="2"/>
  <c r="D70" i="2"/>
  <c r="B71" i="2"/>
  <c r="E71" i="2"/>
  <c r="D71" i="2"/>
  <c r="B72" i="2"/>
  <c r="E72" i="2"/>
  <c r="D72" i="2"/>
  <c r="B73" i="2"/>
  <c r="E73" i="2"/>
  <c r="D73" i="2"/>
  <c r="B74" i="2"/>
  <c r="E74" i="2"/>
  <c r="D74" i="2"/>
  <c r="B75" i="2"/>
  <c r="E75" i="2"/>
  <c r="D75" i="2"/>
  <c r="B76" i="2"/>
  <c r="F76" i="2"/>
  <c r="B77" i="2"/>
  <c r="E77" i="2"/>
  <c r="D77" i="2"/>
  <c r="B78" i="2"/>
  <c r="E78" i="2"/>
  <c r="D78" i="2"/>
  <c r="B79" i="2"/>
  <c r="E79" i="2"/>
  <c r="D79" i="2"/>
  <c r="B80" i="2"/>
  <c r="E80" i="2"/>
  <c r="D80" i="2"/>
  <c r="B81" i="2"/>
  <c r="E81" i="2"/>
  <c r="D81" i="2"/>
  <c r="B82" i="2"/>
  <c r="E82" i="2"/>
  <c r="D82" i="2"/>
  <c r="B83" i="2"/>
  <c r="F83" i="2"/>
  <c r="B84" i="2"/>
  <c r="E84" i="2"/>
  <c r="D84" i="2"/>
  <c r="B85" i="2"/>
  <c r="E85" i="2"/>
  <c r="D85" i="2"/>
  <c r="B86" i="2"/>
  <c r="E86" i="2"/>
  <c r="D86" i="2"/>
  <c r="B87" i="2"/>
  <c r="E87" i="2"/>
  <c r="D87" i="2"/>
  <c r="B88" i="2"/>
  <c r="E88" i="2"/>
  <c r="D88" i="2"/>
  <c r="B89" i="2"/>
  <c r="E89" i="2"/>
  <c r="D89" i="2"/>
  <c r="B90" i="2"/>
  <c r="E90" i="2"/>
  <c r="D90" i="2"/>
  <c r="B91" i="2"/>
  <c r="E91" i="2"/>
  <c r="D91" i="2"/>
  <c r="B92" i="2"/>
  <c r="E92" i="2"/>
  <c r="D92" i="2"/>
  <c r="B93" i="2"/>
  <c r="E93" i="2"/>
  <c r="D93" i="2"/>
  <c r="B94" i="2"/>
  <c r="E94" i="2"/>
  <c r="D94" i="2"/>
  <c r="B95" i="2"/>
  <c r="E95" i="2"/>
  <c r="D95" i="2"/>
  <c r="B96" i="2"/>
  <c r="E96" i="2"/>
  <c r="D96" i="2"/>
  <c r="B97" i="2"/>
  <c r="E97" i="2"/>
  <c r="D97" i="2"/>
  <c r="B98" i="2"/>
  <c r="E98" i="2"/>
  <c r="D98" i="2"/>
  <c r="E123" i="2"/>
  <c r="D123" i="2"/>
  <c r="B125" i="2"/>
  <c r="E125" i="2"/>
  <c r="D125" i="2"/>
  <c r="B126" i="2"/>
  <c r="E126" i="2"/>
  <c r="D126" i="2"/>
  <c r="B127" i="2"/>
  <c r="B128" i="2"/>
  <c r="E128" i="2"/>
  <c r="D128" i="2"/>
  <c r="B129" i="2"/>
  <c r="E129" i="2"/>
  <c r="D129" i="2"/>
  <c r="B130" i="2"/>
  <c r="E130" i="2"/>
  <c r="D130" i="2"/>
  <c r="B131" i="2"/>
  <c r="E131" i="2"/>
  <c r="D131" i="2"/>
  <c r="B132" i="2"/>
  <c r="B133" i="2"/>
  <c r="E133" i="2"/>
  <c r="D133" i="2"/>
  <c r="B134" i="2"/>
  <c r="E134" i="2"/>
  <c r="D134" i="2"/>
  <c r="B135" i="2"/>
  <c r="B136" i="2"/>
  <c r="E136" i="2"/>
  <c r="D136" i="2"/>
  <c r="B137" i="2"/>
  <c r="E137" i="2"/>
  <c r="D137" i="2"/>
  <c r="B138" i="2"/>
  <c r="F138" i="2"/>
  <c r="B139" i="2"/>
  <c r="E139" i="2"/>
  <c r="D139" i="2"/>
  <c r="B142" i="2"/>
  <c r="B144" i="2"/>
  <c r="E144" i="2"/>
  <c r="D144" i="2"/>
  <c r="B150" i="2"/>
  <c r="E150" i="2"/>
  <c r="D150" i="2"/>
  <c r="B151" i="2"/>
  <c r="B152" i="2"/>
  <c r="E152" i="2"/>
  <c r="D152" i="2"/>
  <c r="B153" i="2"/>
  <c r="E153" i="2"/>
  <c r="D153" i="2"/>
  <c r="B154" i="2"/>
  <c r="E154" i="2"/>
  <c r="D154" i="2"/>
  <c r="B157" i="2"/>
  <c r="E157" i="2"/>
  <c r="D157" i="2"/>
  <c r="B159" i="2"/>
  <c r="B160" i="2"/>
  <c r="E160" i="2"/>
  <c r="D160" i="2"/>
  <c r="B161" i="2"/>
  <c r="E161" i="2"/>
  <c r="D161" i="2"/>
  <c r="B165" i="2"/>
  <c r="B168" i="2"/>
  <c r="E168" i="2"/>
  <c r="D168" i="2"/>
  <c r="B169" i="2"/>
  <c r="E169" i="2"/>
  <c r="D169" i="2"/>
  <c r="B170" i="2"/>
  <c r="E170" i="2"/>
  <c r="D170" i="2"/>
  <c r="B173" i="2"/>
  <c r="E173" i="2"/>
  <c r="D173" i="2"/>
  <c r="B174" i="2"/>
  <c r="B175" i="2"/>
  <c r="E175" i="2"/>
  <c r="D175" i="2"/>
  <c r="B176" i="2"/>
  <c r="E176" i="2"/>
  <c r="D176" i="2"/>
  <c r="B178" i="2"/>
  <c r="B180" i="2"/>
  <c r="E180" i="2"/>
  <c r="D180" i="2"/>
  <c r="B181" i="2"/>
  <c r="E181" i="2"/>
  <c r="D181" i="2"/>
  <c r="B182" i="2"/>
  <c r="B184" i="2"/>
  <c r="E184" i="2"/>
  <c r="D184" i="2"/>
  <c r="B186" i="2"/>
  <c r="B199" i="2"/>
  <c r="E199" i="2"/>
  <c r="D199" i="2"/>
  <c r="B200" i="2"/>
  <c r="E200" i="2"/>
  <c r="D200" i="2"/>
  <c r="B201" i="2"/>
  <c r="B155" i="2"/>
  <c r="F155" i="2"/>
  <c r="A237" i="2"/>
  <c r="A238" i="2"/>
  <c r="A239" i="2"/>
  <c r="A240" i="2"/>
  <c r="A241" i="2"/>
  <c r="A8" i="2"/>
  <c r="A9" i="2"/>
  <c r="A10" i="2"/>
  <c r="A11" i="2"/>
  <c r="E26" i="2"/>
  <c r="D26" i="2"/>
  <c r="E25" i="2"/>
  <c r="D25" i="2"/>
  <c r="E18" i="2"/>
  <c r="D18" i="2"/>
  <c r="E17" i="2"/>
  <c r="D17" i="2"/>
  <c r="F19" i="2"/>
  <c r="E10" i="2"/>
  <c r="D10" i="2"/>
  <c r="E32" i="2"/>
  <c r="D32" i="2"/>
  <c r="F8" i="2"/>
  <c r="F9" i="2"/>
  <c r="F161" i="2"/>
  <c r="E215" i="2"/>
  <c r="D215" i="2"/>
  <c r="E261" i="2"/>
  <c r="D261" i="2"/>
  <c r="E205" i="2"/>
  <c r="D205" i="2"/>
  <c r="E174" i="2"/>
  <c r="D174" i="2"/>
  <c r="E132" i="2"/>
  <c r="D132" i="2"/>
  <c r="E859" i="2"/>
  <c r="D859" i="2"/>
  <c r="E186" i="2"/>
  <c r="D186" i="2"/>
  <c r="E159" i="2"/>
  <c r="D159" i="2"/>
  <c r="E142" i="2"/>
  <c r="D142" i="2"/>
  <c r="E124" i="2"/>
  <c r="D124" i="2"/>
  <c r="E455" i="2"/>
  <c r="D455" i="2"/>
  <c r="E326" i="2"/>
  <c r="D326" i="2"/>
  <c r="F5" i="3"/>
  <c r="E201" i="2"/>
  <c r="D201" i="2"/>
  <c r="E178" i="2"/>
  <c r="D178" i="2"/>
  <c r="E165" i="2"/>
  <c r="D165" i="2"/>
  <c r="E151" i="2"/>
  <c r="D151" i="2"/>
  <c r="E135" i="2"/>
  <c r="D135" i="2"/>
  <c r="E127" i="2"/>
  <c r="D127" i="2"/>
  <c r="F176" i="2"/>
  <c r="E854" i="2"/>
  <c r="D854" i="2"/>
  <c r="E747" i="2"/>
  <c r="D747" i="2"/>
  <c r="F77" i="2"/>
  <c r="F78" i="2"/>
  <c r="F79" i="2"/>
  <c r="F80" i="2"/>
  <c r="F81" i="2"/>
  <c r="F82" i="2"/>
  <c r="F139" i="2"/>
  <c r="F6" i="3"/>
  <c r="A12" i="2"/>
  <c r="B11" i="2"/>
  <c r="A242" i="2"/>
  <c r="A243" i="2"/>
  <c r="B241" i="2"/>
  <c r="F170" i="2"/>
  <c r="F47" i="2"/>
  <c r="F48" i="2"/>
  <c r="F49" i="2"/>
  <c r="F50" i="2"/>
  <c r="F51" i="2"/>
  <c r="F52" i="2"/>
  <c r="F53" i="2"/>
  <c r="F54" i="2"/>
  <c r="E182" i="2"/>
  <c r="D182" i="2"/>
  <c r="F182" i="2"/>
  <c r="F46" i="2"/>
  <c r="F84" i="2"/>
  <c r="F85" i="2"/>
  <c r="F86" i="2"/>
  <c r="F87" i="2"/>
  <c r="F88" i="2"/>
  <c r="F89" i="2"/>
  <c r="F36" i="2"/>
  <c r="F37" i="2"/>
  <c r="F38" i="2"/>
  <c r="F39" i="2"/>
  <c r="F40" i="2"/>
  <c r="F41" i="2"/>
  <c r="F42" i="2"/>
  <c r="F43" i="2"/>
  <c r="F44" i="2"/>
  <c r="F45" i="2"/>
  <c r="E138" i="2"/>
  <c r="D138" i="2"/>
  <c r="E83" i="2"/>
  <c r="D83" i="2"/>
  <c r="E19" i="2"/>
  <c r="D19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0" i="2"/>
  <c r="E76" i="2"/>
  <c r="D76" i="2"/>
  <c r="F90" i="2"/>
  <c r="F91" i="2"/>
  <c r="F92" i="2"/>
  <c r="F93" i="2"/>
  <c r="F94" i="2"/>
  <c r="F95" i="2"/>
  <c r="F96" i="2"/>
  <c r="F97" i="2"/>
  <c r="F98" i="2"/>
  <c r="E155" i="2"/>
  <c r="D155" i="2"/>
  <c r="F62" i="2"/>
  <c r="F63" i="2"/>
  <c r="F64" i="2"/>
  <c r="F65" i="2"/>
  <c r="F66" i="2"/>
  <c r="F67" i="2"/>
  <c r="F68" i="2"/>
  <c r="F55" i="2"/>
  <c r="F56" i="2"/>
  <c r="F57" i="2"/>
  <c r="F58" i="2"/>
  <c r="F59" i="2"/>
  <c r="F60" i="2"/>
  <c r="F61" i="2"/>
  <c r="E55" i="2"/>
  <c r="D55" i="2"/>
  <c r="F201" i="2"/>
  <c r="F69" i="2"/>
  <c r="F70" i="2"/>
  <c r="F71" i="2"/>
  <c r="F72" i="2"/>
  <c r="F73" i="2"/>
  <c r="F74" i="2"/>
  <c r="F75" i="2"/>
  <c r="F11" i="2"/>
  <c r="E11" i="2"/>
  <c r="E241" i="2"/>
  <c r="A244" i="2"/>
  <c r="B243" i="2"/>
  <c r="A13" i="2"/>
  <c r="B12" i="2"/>
  <c r="D11" i="2"/>
  <c r="E12" i="2"/>
  <c r="F12" i="2"/>
  <c r="E243" i="2"/>
  <c r="A245" i="2"/>
  <c r="B244" i="2"/>
  <c r="A14" i="2"/>
  <c r="B13" i="2"/>
  <c r="D12" i="2"/>
  <c r="E13" i="2"/>
  <c r="E244" i="2"/>
  <c r="F13" i="2"/>
  <c r="A15" i="2"/>
  <c r="B14" i="2"/>
  <c r="A246" i="2"/>
  <c r="B245" i="2"/>
  <c r="E14" i="2"/>
  <c r="E245" i="2"/>
  <c r="A16" i="2"/>
  <c r="B15" i="2"/>
  <c r="F14" i="2"/>
  <c r="A247" i="2"/>
  <c r="B246" i="2"/>
  <c r="D13" i="2"/>
  <c r="E15" i="2"/>
  <c r="D14" i="2"/>
  <c r="E246" i="2"/>
  <c r="A17" i="2"/>
  <c r="A18" i="2"/>
  <c r="A19" i="2"/>
  <c r="A20" i="2"/>
  <c r="B16" i="2"/>
  <c r="A248" i="2"/>
  <c r="B247" i="2"/>
  <c r="F15" i="2"/>
  <c r="E16" i="2"/>
  <c r="F16" i="2"/>
  <c r="F17" i="2"/>
  <c r="F18" i="2"/>
  <c r="D15" i="2"/>
  <c r="E247" i="2"/>
  <c r="A249" i="2"/>
  <c r="B248" i="2"/>
  <c r="A21" i="2"/>
  <c r="B20" i="2"/>
  <c r="D16" i="2"/>
  <c r="E248" i="2"/>
  <c r="A22" i="2"/>
  <c r="B21" i="2"/>
  <c r="A250" i="2"/>
  <c r="B249" i="2"/>
  <c r="E20" i="2"/>
  <c r="F20" i="2"/>
  <c r="E21" i="2"/>
  <c r="E249" i="2"/>
  <c r="D20" i="2"/>
  <c r="A251" i="2"/>
  <c r="B250" i="2"/>
  <c r="F21" i="2"/>
  <c r="A23" i="2"/>
  <c r="B22" i="2"/>
  <c r="D21" i="2"/>
  <c r="E22" i="2"/>
  <c r="E250" i="2"/>
  <c r="A24" i="2"/>
  <c r="B23" i="2"/>
  <c r="A252" i="2"/>
  <c r="B251" i="2"/>
  <c r="F22" i="2"/>
  <c r="E23" i="2"/>
  <c r="F23" i="2"/>
  <c r="E251" i="2"/>
  <c r="A25" i="2"/>
  <c r="A26" i="2"/>
  <c r="A27" i="2"/>
  <c r="B24" i="2"/>
  <c r="A253" i="2"/>
  <c r="B252" i="2"/>
  <c r="D22" i="2"/>
  <c r="D23" i="2"/>
  <c r="E24" i="2"/>
  <c r="E252" i="2"/>
  <c r="A28" i="2"/>
  <c r="B27" i="2"/>
  <c r="A254" i="2"/>
  <c r="B253" i="2"/>
  <c r="F24" i="2"/>
  <c r="F25" i="2"/>
  <c r="F26" i="2"/>
  <c r="E27" i="2"/>
  <c r="F27" i="2"/>
  <c r="E253" i="2"/>
  <c r="A255" i="2"/>
  <c r="B254" i="2"/>
  <c r="D24" i="2"/>
  <c r="A29" i="2"/>
  <c r="B28" i="2"/>
  <c r="D27" i="2"/>
  <c r="E28" i="2"/>
  <c r="E254" i="2"/>
  <c r="A256" i="2"/>
  <c r="B255" i="2"/>
  <c r="A30" i="2"/>
  <c r="B29" i="2"/>
  <c r="F28" i="2"/>
  <c r="E29" i="2"/>
  <c r="D28" i="2"/>
  <c r="E255" i="2"/>
  <c r="A31" i="2"/>
  <c r="B30" i="2"/>
  <c r="A257" i="2"/>
  <c r="B256" i="2"/>
  <c r="F29" i="2"/>
  <c r="D29" i="2"/>
  <c r="E30" i="2"/>
  <c r="E256" i="2"/>
  <c r="A258" i="2"/>
  <c r="B257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B31" i="2"/>
  <c r="F30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E31" i="2"/>
  <c r="D30" i="2"/>
  <c r="E257" i="2"/>
  <c r="F31" i="2"/>
  <c r="F32" i="2"/>
  <c r="F33" i="2"/>
  <c r="F34" i="2"/>
  <c r="F35" i="2"/>
  <c r="A259" i="2"/>
  <c r="A260" i="2"/>
  <c r="B258" i="2"/>
  <c r="A141" i="2"/>
  <c r="B140" i="2"/>
  <c r="E258" i="2"/>
  <c r="A261" i="2"/>
  <c r="A262" i="2"/>
  <c r="B260" i="2"/>
  <c r="D31" i="2"/>
  <c r="F140" i="2"/>
  <c r="E140" i="2"/>
  <c r="A142" i="2"/>
  <c r="A143" i="2"/>
  <c r="B141" i="2"/>
  <c r="E260" i="2"/>
  <c r="A263" i="2"/>
  <c r="A264" i="2"/>
  <c r="B262" i="2"/>
  <c r="D140" i="2"/>
  <c r="E141" i="2"/>
  <c r="A144" i="2"/>
  <c r="A145" i="2"/>
  <c r="B143" i="2"/>
  <c r="F141" i="2"/>
  <c r="F142" i="2"/>
  <c r="E262" i="2"/>
  <c r="A265" i="2"/>
  <c r="A266" i="2"/>
  <c r="B264" i="2"/>
  <c r="F143" i="2"/>
  <c r="F144" i="2"/>
  <c r="E143" i="2"/>
  <c r="A146" i="2"/>
  <c r="B145" i="2"/>
  <c r="E145" i="2"/>
  <c r="D141" i="2"/>
  <c r="E264" i="2"/>
  <c r="A267" i="2"/>
  <c r="A268" i="2"/>
  <c r="B266" i="2"/>
  <c r="D143" i="2"/>
  <c r="A147" i="2"/>
  <c r="B146" i="2"/>
  <c r="E146" i="2"/>
  <c r="F145" i="2"/>
  <c r="E266" i="2"/>
  <c r="A272" i="2"/>
  <c r="A273" i="2"/>
  <c r="A274" i="2"/>
  <c r="B268" i="2"/>
  <c r="F146" i="2"/>
  <c r="D146" i="2"/>
  <c r="A148" i="2"/>
  <c r="B147" i="2"/>
  <c r="E147" i="2"/>
  <c r="D145" i="2"/>
  <c r="E268" i="2"/>
  <c r="A275" i="2"/>
  <c r="A276" i="2"/>
  <c r="A277" i="2"/>
  <c r="A278" i="2"/>
  <c r="B274" i="2"/>
  <c r="A149" i="2"/>
  <c r="B148" i="2"/>
  <c r="E148" i="2"/>
  <c r="F147" i="2"/>
  <c r="E274" i="2"/>
  <c r="A279" i="2"/>
  <c r="B278" i="2"/>
  <c r="F148" i="2"/>
  <c r="D148" i="2"/>
  <c r="A150" i="2"/>
  <c r="A151" i="2"/>
  <c r="A152" i="2"/>
  <c r="A153" i="2"/>
  <c r="A154" i="2"/>
  <c r="A155" i="2"/>
  <c r="A156" i="2"/>
  <c r="B149" i="2"/>
  <c r="D147" i="2"/>
  <c r="E278" i="2"/>
  <c r="A280" i="2"/>
  <c r="B279" i="2"/>
  <c r="E149" i="2"/>
  <c r="A157" i="2"/>
  <c r="A158" i="2"/>
  <c r="B156" i="2"/>
  <c r="F149" i="2"/>
  <c r="F150" i="2"/>
  <c r="F151" i="2"/>
  <c r="F152" i="2"/>
  <c r="F153" i="2"/>
  <c r="F154" i="2"/>
  <c r="E279" i="2"/>
  <c r="A281" i="2"/>
  <c r="B280" i="2"/>
  <c r="D149" i="2"/>
  <c r="F156" i="2"/>
  <c r="F157" i="2"/>
  <c r="E156" i="2"/>
  <c r="A159" i="2"/>
  <c r="A160" i="2"/>
  <c r="A161" i="2"/>
  <c r="A162" i="2"/>
  <c r="B158" i="2"/>
  <c r="E280" i="2"/>
  <c r="A282" i="2"/>
  <c r="A283" i="2"/>
  <c r="B281" i="2"/>
  <c r="D156" i="2"/>
  <c r="E158" i="2"/>
  <c r="A163" i="2"/>
  <c r="B162" i="2"/>
  <c r="F158" i="2"/>
  <c r="F159" i="2"/>
  <c r="F160" i="2"/>
  <c r="E281" i="2"/>
  <c r="A284" i="2"/>
  <c r="A285" i="2"/>
  <c r="B283" i="2"/>
  <c r="F162" i="2"/>
  <c r="E162" i="2"/>
  <c r="A164" i="2"/>
  <c r="B163" i="2"/>
  <c r="D158" i="2"/>
  <c r="E283" i="2"/>
  <c r="A286" i="2"/>
  <c r="B285" i="2"/>
  <c r="D162" i="2"/>
  <c r="E163" i="2"/>
  <c r="A165" i="2"/>
  <c r="A166" i="2"/>
  <c r="B164" i="2"/>
  <c r="F163" i="2"/>
  <c r="E285" i="2"/>
  <c r="A287" i="2"/>
  <c r="A288" i="2"/>
  <c r="A289" i="2"/>
  <c r="A290" i="2"/>
  <c r="B286" i="2"/>
  <c r="F164" i="2"/>
  <c r="F165" i="2"/>
  <c r="E164" i="2"/>
  <c r="A167" i="2"/>
  <c r="B166" i="2"/>
  <c r="D163" i="2"/>
  <c r="E286" i="2"/>
  <c r="A291" i="2"/>
  <c r="A292" i="2"/>
  <c r="A293" i="2"/>
  <c r="A294" i="2"/>
  <c r="B290" i="2"/>
  <c r="D164" i="2"/>
  <c r="A168" i="2"/>
  <c r="A169" i="2"/>
  <c r="A170" i="2"/>
  <c r="A171" i="2"/>
  <c r="B167" i="2"/>
  <c r="E166" i="2"/>
  <c r="F166" i="2"/>
  <c r="E290" i="2"/>
  <c r="A295" i="2"/>
  <c r="B294" i="2"/>
  <c r="F167" i="2"/>
  <c r="F168" i="2"/>
  <c r="F169" i="2"/>
  <c r="D166" i="2"/>
  <c r="E167" i="2"/>
  <c r="A172" i="2"/>
  <c r="B171" i="2"/>
  <c r="E294" i="2"/>
  <c r="A296" i="2"/>
  <c r="A297" i="2"/>
  <c r="A298" i="2"/>
  <c r="A299" i="2"/>
  <c r="B295" i="2"/>
  <c r="D167" i="2"/>
  <c r="F171" i="2"/>
  <c r="E171" i="2"/>
  <c r="A173" i="2"/>
  <c r="A174" i="2"/>
  <c r="A175" i="2"/>
  <c r="A176" i="2"/>
  <c r="A177" i="2"/>
  <c r="B172" i="2"/>
  <c r="E295" i="2"/>
  <c r="A300" i="2"/>
  <c r="B299" i="2"/>
  <c r="D171" i="2"/>
  <c r="E172" i="2"/>
  <c r="A178" i="2"/>
  <c r="A179" i="2"/>
  <c r="B177" i="2"/>
  <c r="F172" i="2"/>
  <c r="F173" i="2"/>
  <c r="F174" i="2"/>
  <c r="F175" i="2"/>
  <c r="E299" i="2"/>
  <c r="A301" i="2"/>
  <c r="A302" i="2"/>
  <c r="A303" i="2"/>
  <c r="A304" i="2"/>
  <c r="B300" i="2"/>
  <c r="F177" i="2"/>
  <c r="F178" i="2"/>
  <c r="E177" i="2"/>
  <c r="A180" i="2"/>
  <c r="A181" i="2"/>
  <c r="A182" i="2"/>
  <c r="A183" i="2"/>
  <c r="B179" i="2"/>
  <c r="D172" i="2"/>
  <c r="E300" i="2"/>
  <c r="A305" i="2"/>
  <c r="A306" i="2"/>
  <c r="A307" i="2"/>
  <c r="A308" i="2"/>
  <c r="B304" i="2"/>
  <c r="D177" i="2"/>
  <c r="E179" i="2"/>
  <c r="A184" i="2"/>
  <c r="A185" i="2"/>
  <c r="B183" i="2"/>
  <c r="F179" i="2"/>
  <c r="F180" i="2"/>
  <c r="F181" i="2"/>
  <c r="E304" i="2"/>
  <c r="A309" i="2"/>
  <c r="B308" i="2"/>
  <c r="F183" i="2"/>
  <c r="F184" i="2"/>
  <c r="E183" i="2"/>
  <c r="A186" i="2"/>
  <c r="A187" i="2"/>
  <c r="B185" i="2"/>
  <c r="D179" i="2"/>
  <c r="E308" i="2"/>
  <c r="A310" i="2"/>
  <c r="B309" i="2"/>
  <c r="D183" i="2"/>
  <c r="E185" i="2"/>
  <c r="A188" i="2"/>
  <c r="B187" i="2"/>
  <c r="F185" i="2"/>
  <c r="F186" i="2"/>
  <c r="E309" i="2"/>
  <c r="A311" i="2"/>
  <c r="B310" i="2"/>
  <c r="F187" i="2"/>
  <c r="E187" i="2"/>
  <c r="A189" i="2"/>
  <c r="B188" i="2"/>
  <c r="D185" i="2"/>
  <c r="E310" i="2"/>
  <c r="A312" i="2"/>
  <c r="B311" i="2"/>
  <c r="D187" i="2"/>
  <c r="E188" i="2"/>
  <c r="A190" i="2"/>
  <c r="B189" i="2"/>
  <c r="F188" i="2"/>
  <c r="E311" i="2"/>
  <c r="A313" i="2"/>
  <c r="B312" i="2"/>
  <c r="F189" i="2"/>
  <c r="E189" i="2"/>
  <c r="A191" i="2"/>
  <c r="B190" i="2"/>
  <c r="D188" i="2"/>
  <c r="E312" i="2"/>
  <c r="A314" i="2"/>
  <c r="B313" i="2"/>
  <c r="D189" i="2"/>
  <c r="E190" i="2"/>
  <c r="A192" i="2"/>
  <c r="B191" i="2"/>
  <c r="F190" i="2"/>
  <c r="E313" i="2"/>
  <c r="A315" i="2"/>
  <c r="A316" i="2"/>
  <c r="B314" i="2"/>
  <c r="F191" i="2"/>
  <c r="E191" i="2"/>
  <c r="A193" i="2"/>
  <c r="B192" i="2"/>
  <c r="D190" i="2"/>
  <c r="E314" i="2"/>
  <c r="A317" i="2"/>
  <c r="A318" i="2"/>
  <c r="A319" i="2"/>
  <c r="A320" i="2"/>
  <c r="B316" i="2"/>
  <c r="D191" i="2"/>
  <c r="E192" i="2"/>
  <c r="A194" i="2"/>
  <c r="B193" i="2"/>
  <c r="F192" i="2"/>
  <c r="E316" i="2"/>
  <c r="A321" i="2"/>
  <c r="B320" i="2"/>
  <c r="E193" i="2"/>
  <c r="A195" i="2"/>
  <c r="B194" i="2"/>
  <c r="F193" i="2"/>
  <c r="D192" i="2"/>
  <c r="E320" i="2"/>
  <c r="A322" i="2"/>
  <c r="B321" i="2"/>
  <c r="F194" i="2"/>
  <c r="E194" i="2"/>
  <c r="A196" i="2"/>
  <c r="B195" i="2"/>
  <c r="D193" i="2"/>
  <c r="E321" i="2"/>
  <c r="A323" i="2"/>
  <c r="B322" i="2"/>
  <c r="D194" i="2"/>
  <c r="E195" i="2"/>
  <c r="A197" i="2"/>
  <c r="B196" i="2"/>
  <c r="F195" i="2"/>
  <c r="E322" i="2"/>
  <c r="A324" i="2"/>
  <c r="A325" i="2"/>
  <c r="B323" i="2"/>
  <c r="E196" i="2"/>
  <c r="F196" i="2"/>
  <c r="A198" i="2"/>
  <c r="B197" i="2"/>
  <c r="D195" i="2"/>
  <c r="E323" i="2"/>
  <c r="A326" i="2"/>
  <c r="A327" i="2"/>
  <c r="A328" i="2"/>
  <c r="A329" i="2"/>
  <c r="B325" i="2"/>
  <c r="A330" i="2"/>
  <c r="B329" i="2"/>
  <c r="A199" i="2"/>
  <c r="A200" i="2"/>
  <c r="A201" i="2"/>
  <c r="A202" i="2"/>
  <c r="B198" i="2"/>
  <c r="F197" i="2"/>
  <c r="E197" i="2"/>
  <c r="D196" i="2"/>
  <c r="E325" i="2"/>
  <c r="D197" i="2"/>
  <c r="E329" i="2"/>
  <c r="F329" i="2"/>
  <c r="A331" i="2"/>
  <c r="B330" i="2"/>
  <c r="F198" i="2"/>
  <c r="F199" i="2"/>
  <c r="F200" i="2"/>
  <c r="E198" i="2"/>
  <c r="A203" i="2"/>
  <c r="A204" i="2"/>
  <c r="B202" i="2"/>
  <c r="D329" i="2"/>
  <c r="A332" i="2"/>
  <c r="B331" i="2"/>
  <c r="E330" i="2"/>
  <c r="F330" i="2"/>
  <c r="D198" i="2"/>
  <c r="E202" i="2"/>
  <c r="F202" i="2"/>
  <c r="F203" i="2"/>
  <c r="A205" i="2"/>
  <c r="A206" i="2"/>
  <c r="B204" i="2"/>
  <c r="D330" i="2"/>
  <c r="F331" i="2"/>
  <c r="E331" i="2"/>
  <c r="B332" i="2"/>
  <c r="A333" i="2"/>
  <c r="E204" i="2"/>
  <c r="A207" i="2"/>
  <c r="A208" i="2"/>
  <c r="B206" i="2"/>
  <c r="F204" i="2"/>
  <c r="F205" i="2"/>
  <c r="D202" i="2"/>
  <c r="D331" i="2"/>
  <c r="B333" i="2"/>
  <c r="A334" i="2"/>
  <c r="E332" i="2"/>
  <c r="F332" i="2"/>
  <c r="E206" i="2"/>
  <c r="F206" i="2"/>
  <c r="F207" i="2"/>
  <c r="B208" i="2"/>
  <c r="A209" i="2"/>
  <c r="A210" i="2"/>
  <c r="D204" i="2"/>
  <c r="D332" i="2"/>
  <c r="A335" i="2"/>
  <c r="B334" i="2"/>
  <c r="E333" i="2"/>
  <c r="F333" i="2"/>
  <c r="D206" i="2"/>
  <c r="B210" i="2"/>
  <c r="A211" i="2"/>
  <c r="A212" i="2"/>
  <c r="A213" i="2"/>
  <c r="A214" i="2"/>
  <c r="A215" i="2"/>
  <c r="A216" i="2"/>
  <c r="E208" i="2"/>
  <c r="F208" i="2"/>
  <c r="F209" i="2"/>
  <c r="D333" i="2"/>
  <c r="F334" i="2"/>
  <c r="E334" i="2"/>
  <c r="B335" i="2"/>
  <c r="A336" i="2"/>
  <c r="D208" i="2"/>
  <c r="A217" i="2"/>
  <c r="B216" i="2"/>
  <c r="F210" i="2"/>
  <c r="F211" i="2"/>
  <c r="F212" i="2"/>
  <c r="F213" i="2"/>
  <c r="F214" i="2"/>
  <c r="F215" i="2"/>
  <c r="E210" i="2"/>
  <c r="D334" i="2"/>
  <c r="B336" i="2"/>
  <c r="A337" i="2"/>
  <c r="F335" i="2"/>
  <c r="E335" i="2"/>
  <c r="D210" i="2"/>
  <c r="E216" i="2"/>
  <c r="F216" i="2"/>
  <c r="B217" i="2"/>
  <c r="A218" i="2"/>
  <c r="D335" i="2"/>
  <c r="B337" i="2"/>
  <c r="A338" i="2"/>
  <c r="E336" i="2"/>
  <c r="F336" i="2"/>
  <c r="A219" i="2"/>
  <c r="B218" i="2"/>
  <c r="F217" i="2"/>
  <c r="E217" i="2"/>
  <c r="D216" i="2"/>
  <c r="D217" i="2"/>
  <c r="D336" i="2"/>
  <c r="A339" i="2"/>
  <c r="B338" i="2"/>
  <c r="E337" i="2"/>
  <c r="F337" i="2"/>
  <c r="E218" i="2"/>
  <c r="F218" i="2"/>
  <c r="A220" i="2"/>
  <c r="B219" i="2"/>
  <c r="E338" i="2"/>
  <c r="F338" i="2"/>
  <c r="D337" i="2"/>
  <c r="A340" i="2"/>
  <c r="B339" i="2"/>
  <c r="D218" i="2"/>
  <c r="E219" i="2"/>
  <c r="F219" i="2"/>
  <c r="A221" i="2"/>
  <c r="B220" i="2"/>
  <c r="D338" i="2"/>
  <c r="F339" i="2"/>
  <c r="E339" i="2"/>
  <c r="B340" i="2"/>
  <c r="A341" i="2"/>
  <c r="E220" i="2"/>
  <c r="F220" i="2"/>
  <c r="B221" i="2"/>
  <c r="A222" i="2"/>
  <c r="D219" i="2"/>
  <c r="D339" i="2"/>
  <c r="D220" i="2"/>
  <c r="E340" i="2"/>
  <c r="F340" i="2"/>
  <c r="A342" i="2"/>
  <c r="B341" i="2"/>
  <c r="A223" i="2"/>
  <c r="A224" i="2"/>
  <c r="B222" i="2"/>
  <c r="F221" i="2"/>
  <c r="E221" i="2"/>
  <c r="E341" i="2"/>
  <c r="F341" i="2"/>
  <c r="A343" i="2"/>
  <c r="B342" i="2"/>
  <c r="D340" i="2"/>
  <c r="D221" i="2"/>
  <c r="F222" i="2"/>
  <c r="F223" i="2"/>
  <c r="E222" i="2"/>
  <c r="A225" i="2"/>
  <c r="B224" i="2"/>
  <c r="D341" i="2"/>
  <c r="E342" i="2"/>
  <c r="F342" i="2"/>
  <c r="A344" i="2"/>
  <c r="B343" i="2"/>
  <c r="D222" i="2"/>
  <c r="E224" i="2"/>
  <c r="F224" i="2"/>
  <c r="A226" i="2"/>
  <c r="B225" i="2"/>
  <c r="D224" i="2"/>
  <c r="F343" i="2"/>
  <c r="E343" i="2"/>
  <c r="B344" i="2"/>
  <c r="A345" i="2"/>
  <c r="D342" i="2"/>
  <c r="E225" i="2"/>
  <c r="F225" i="2"/>
  <c r="A227" i="2"/>
  <c r="B226" i="2"/>
  <c r="B345" i="2"/>
  <c r="A346" i="2"/>
  <c r="E344" i="2"/>
  <c r="F344" i="2"/>
  <c r="D343" i="2"/>
  <c r="E226" i="2"/>
  <c r="F226" i="2"/>
  <c r="B227" i="2"/>
  <c r="A228" i="2"/>
  <c r="D225" i="2"/>
  <c r="D344" i="2"/>
  <c r="A347" i="2"/>
  <c r="B346" i="2"/>
  <c r="E345" i="2"/>
  <c r="F345" i="2"/>
  <c r="B228" i="2"/>
  <c r="A229" i="2"/>
  <c r="E227" i="2"/>
  <c r="F227" i="2"/>
  <c r="D226" i="2"/>
  <c r="D227" i="2"/>
  <c r="D345" i="2"/>
  <c r="E346" i="2"/>
  <c r="F346" i="2"/>
  <c r="A348" i="2"/>
  <c r="B347" i="2"/>
  <c r="A230" i="2"/>
  <c r="B229" i="2"/>
  <c r="F228" i="2"/>
  <c r="E228" i="2"/>
  <c r="D228" i="2"/>
  <c r="D346" i="2"/>
  <c r="F347" i="2"/>
  <c r="E347" i="2"/>
  <c r="B348" i="2"/>
  <c r="A349" i="2"/>
  <c r="F229" i="2"/>
  <c r="E229" i="2"/>
  <c r="A231" i="2"/>
  <c r="B230" i="2"/>
  <c r="D347" i="2"/>
  <c r="B349" i="2"/>
  <c r="A350" i="2"/>
  <c r="F348" i="2"/>
  <c r="E348" i="2"/>
  <c r="D229" i="2"/>
  <c r="F230" i="2"/>
  <c r="E230" i="2"/>
  <c r="B231" i="2"/>
  <c r="A232" i="2"/>
  <c r="D230" i="2"/>
  <c r="D348" i="2"/>
  <c r="B350" i="2"/>
  <c r="A351" i="2"/>
  <c r="E349" i="2"/>
  <c r="F349" i="2"/>
  <c r="B232" i="2"/>
  <c r="A233" i="2"/>
  <c r="F231" i="2"/>
  <c r="E231" i="2"/>
  <c r="D231" i="2"/>
  <c r="B351" i="2"/>
  <c r="E351" i="2"/>
  <c r="A352" i="2"/>
  <c r="A353" i="2"/>
  <c r="A354" i="2"/>
  <c r="D349" i="2"/>
  <c r="E350" i="2"/>
  <c r="F350" i="2"/>
  <c r="A234" i="2"/>
  <c r="A235" i="2"/>
  <c r="A236" i="2"/>
  <c r="B233" i="2"/>
  <c r="E232" i="2"/>
  <c r="F232" i="2"/>
  <c r="F351" i="2"/>
  <c r="F352" i="2"/>
  <c r="A355" i="2"/>
  <c r="B354" i="2"/>
  <c r="D350" i="2"/>
  <c r="D232" i="2"/>
  <c r="F233" i="2"/>
  <c r="F234" i="2"/>
  <c r="F235" i="2"/>
  <c r="E233" i="2"/>
  <c r="D351" i="2"/>
  <c r="D233" i="2"/>
  <c r="E354" i="2"/>
  <c r="F354" i="2"/>
  <c r="A356" i="2"/>
  <c r="B355" i="2"/>
  <c r="F236" i="2"/>
  <c r="F237" i="2"/>
  <c r="F238" i="2"/>
  <c r="F239" i="2"/>
  <c r="F240" i="2"/>
  <c r="F241" i="2"/>
  <c r="F242" i="2"/>
  <c r="F243" i="2"/>
  <c r="D235" i="2"/>
  <c r="D354" i="2"/>
  <c r="F355" i="2"/>
  <c r="E355" i="2"/>
  <c r="B356" i="2"/>
  <c r="A357" i="2"/>
  <c r="D241" i="2"/>
  <c r="F244" i="2"/>
  <c r="D243" i="2"/>
  <c r="B357" i="2"/>
  <c r="A358" i="2"/>
  <c r="E356" i="2"/>
  <c r="F356" i="2"/>
  <c r="D355" i="2"/>
  <c r="F245" i="2"/>
  <c r="D244" i="2"/>
  <c r="D356" i="2"/>
  <c r="A359" i="2"/>
  <c r="B358" i="2"/>
  <c r="E357" i="2"/>
  <c r="F357" i="2"/>
  <c r="F246" i="2"/>
  <c r="D245" i="2"/>
  <c r="A360" i="2"/>
  <c r="B359" i="2"/>
  <c r="D357" i="2"/>
  <c r="E358" i="2"/>
  <c r="F358" i="2"/>
  <c r="F247" i="2"/>
  <c r="D246" i="2"/>
  <c r="D358" i="2"/>
  <c r="F359" i="2"/>
  <c r="E359" i="2"/>
  <c r="B360" i="2"/>
  <c r="A361" i="2"/>
  <c r="F248" i="2"/>
  <c r="D247" i="2"/>
  <c r="A362" i="2"/>
  <c r="B361" i="2"/>
  <c r="E360" i="2"/>
  <c r="F360" i="2"/>
  <c r="D359" i="2"/>
  <c r="F249" i="2"/>
  <c r="D248" i="2"/>
  <c r="D360" i="2"/>
  <c r="E361" i="2"/>
  <c r="F361" i="2"/>
  <c r="A363" i="2"/>
  <c r="B362" i="2"/>
  <c r="D249" i="2"/>
  <c r="F250" i="2"/>
  <c r="E362" i="2"/>
  <c r="F362" i="2"/>
  <c r="A364" i="2"/>
  <c r="B363" i="2"/>
  <c r="D361" i="2"/>
  <c r="F251" i="2"/>
  <c r="D250" i="2"/>
  <c r="D362" i="2"/>
  <c r="F363" i="2"/>
  <c r="E363" i="2"/>
  <c r="B364" i="2"/>
  <c r="A365" i="2"/>
  <c r="D251" i="2"/>
  <c r="F252" i="2"/>
  <c r="D363" i="2"/>
  <c r="B365" i="2"/>
  <c r="A366" i="2"/>
  <c r="E364" i="2"/>
  <c r="F364" i="2"/>
  <c r="D252" i="2"/>
  <c r="F253" i="2"/>
  <c r="D364" i="2"/>
  <c r="A367" i="2"/>
  <c r="B366" i="2"/>
  <c r="E365" i="2"/>
  <c r="F365" i="2"/>
  <c r="F254" i="2"/>
  <c r="D253" i="2"/>
  <c r="D365" i="2"/>
  <c r="E366" i="2"/>
  <c r="F366" i="2"/>
  <c r="A368" i="2"/>
  <c r="B367" i="2"/>
  <c r="D254" i="2"/>
  <c r="F255" i="2"/>
  <c r="F367" i="2"/>
  <c r="E367" i="2"/>
  <c r="B368" i="2"/>
  <c r="A369" i="2"/>
  <c r="D366" i="2"/>
  <c r="F256" i="2"/>
  <c r="D255" i="2"/>
  <c r="D367" i="2"/>
  <c r="A370" i="2"/>
  <c r="B369" i="2"/>
  <c r="E368" i="2"/>
  <c r="F368" i="2"/>
  <c r="D256" i="2"/>
  <c r="F257" i="2"/>
  <c r="D368" i="2"/>
  <c r="E369" i="2"/>
  <c r="F369" i="2"/>
  <c r="A371" i="2"/>
  <c r="B370" i="2"/>
  <c r="F258" i="2"/>
  <c r="D257" i="2"/>
  <c r="E370" i="2"/>
  <c r="F370" i="2"/>
  <c r="B371" i="2"/>
  <c r="A372" i="2"/>
  <c r="D369" i="2"/>
  <c r="D258" i="2"/>
  <c r="F259" i="2"/>
  <c r="F260" i="2"/>
  <c r="A373" i="2"/>
  <c r="B372" i="2"/>
  <c r="F371" i="2"/>
  <c r="E371" i="2"/>
  <c r="D370" i="2"/>
  <c r="F261" i="2"/>
  <c r="F262" i="2"/>
  <c r="D260" i="2"/>
  <c r="D371" i="2"/>
  <c r="E372" i="2"/>
  <c r="F372" i="2"/>
  <c r="B373" i="2"/>
  <c r="A374" i="2"/>
  <c r="D262" i="2"/>
  <c r="F263" i="2"/>
  <c r="F264" i="2"/>
  <c r="D372" i="2"/>
  <c r="E373" i="2"/>
  <c r="F373" i="2"/>
  <c r="A375" i="2"/>
  <c r="B374" i="2"/>
  <c r="F265" i="2"/>
  <c r="F266" i="2"/>
  <c r="D264" i="2"/>
  <c r="A376" i="2"/>
  <c r="B375" i="2"/>
  <c r="F374" i="2"/>
  <c r="E374" i="2"/>
  <c r="D373" i="2"/>
  <c r="D266" i="2"/>
  <c r="F267" i="2"/>
  <c r="F268" i="2"/>
  <c r="D374" i="2"/>
  <c r="F375" i="2"/>
  <c r="E375" i="2"/>
  <c r="B376" i="2"/>
  <c r="A377" i="2"/>
  <c r="F272" i="2"/>
  <c r="F273" i="2"/>
  <c r="F274" i="2"/>
  <c r="D268" i="2"/>
  <c r="D375" i="2"/>
  <c r="A378" i="2"/>
  <c r="B377" i="2"/>
  <c r="F376" i="2"/>
  <c r="E376" i="2"/>
  <c r="D274" i="2"/>
  <c r="F275" i="2"/>
  <c r="F276" i="2"/>
  <c r="F277" i="2"/>
  <c r="F278" i="2"/>
  <c r="D376" i="2"/>
  <c r="E377" i="2"/>
  <c r="F377" i="2"/>
  <c r="A379" i="2"/>
  <c r="B378" i="2"/>
  <c r="F279" i="2"/>
  <c r="D278" i="2"/>
  <c r="A380" i="2"/>
  <c r="B379" i="2"/>
  <c r="E378" i="2"/>
  <c r="F378" i="2"/>
  <c r="D377" i="2"/>
  <c r="F280" i="2"/>
  <c r="D279" i="2"/>
  <c r="D378" i="2"/>
  <c r="F379" i="2"/>
  <c r="E379" i="2"/>
  <c r="A381" i="2"/>
  <c r="B380" i="2"/>
  <c r="F281" i="2"/>
  <c r="D280" i="2"/>
  <c r="D379" i="2"/>
  <c r="E380" i="2"/>
  <c r="F380" i="2"/>
  <c r="A382" i="2"/>
  <c r="B381" i="2"/>
  <c r="F282" i="2"/>
  <c r="F283" i="2"/>
  <c r="D281" i="2"/>
  <c r="E381" i="2"/>
  <c r="F381" i="2"/>
  <c r="A383" i="2"/>
  <c r="B382" i="2"/>
  <c r="D380" i="2"/>
  <c r="F284" i="2"/>
  <c r="F285" i="2"/>
  <c r="D283" i="2"/>
  <c r="E382" i="2"/>
  <c r="F382" i="2"/>
  <c r="A384" i="2"/>
  <c r="B383" i="2"/>
  <c r="D381" i="2"/>
  <c r="F286" i="2"/>
  <c r="D285" i="2"/>
  <c r="F383" i="2"/>
  <c r="E383" i="2"/>
  <c r="B384" i="2"/>
  <c r="A385" i="2"/>
  <c r="D382" i="2"/>
  <c r="F287" i="2"/>
  <c r="F288" i="2"/>
  <c r="F289" i="2"/>
  <c r="F290" i="2"/>
  <c r="D286" i="2"/>
  <c r="D383" i="2"/>
  <c r="B385" i="2"/>
  <c r="A386" i="2"/>
  <c r="E384" i="2"/>
  <c r="F384" i="2"/>
  <c r="F291" i="2"/>
  <c r="F292" i="2"/>
  <c r="F293" i="2"/>
  <c r="F294" i="2"/>
  <c r="D290" i="2"/>
  <c r="D384" i="2"/>
  <c r="A387" i="2"/>
  <c r="B386" i="2"/>
  <c r="E385" i="2"/>
  <c r="F385" i="2"/>
  <c r="D294" i="2"/>
  <c r="F295" i="2"/>
  <c r="D385" i="2"/>
  <c r="E386" i="2"/>
  <c r="F386" i="2"/>
  <c r="A388" i="2"/>
  <c r="A389" i="2"/>
  <c r="A390" i="2"/>
  <c r="A391" i="2"/>
  <c r="A392" i="2"/>
  <c r="A393" i="2"/>
  <c r="B387" i="2"/>
  <c r="D295" i="2"/>
  <c r="F296" i="2"/>
  <c r="F297" i="2"/>
  <c r="F298" i="2"/>
  <c r="F299" i="2"/>
  <c r="F387" i="2"/>
  <c r="F388" i="2"/>
  <c r="F389" i="2"/>
  <c r="E387" i="2"/>
  <c r="D386" i="2"/>
  <c r="F300" i="2"/>
  <c r="D299" i="2"/>
  <c r="A394" i="2"/>
  <c r="B393" i="2"/>
  <c r="D387" i="2"/>
  <c r="D300" i="2"/>
  <c r="F301" i="2"/>
  <c r="F302" i="2"/>
  <c r="F303" i="2"/>
  <c r="F304" i="2"/>
  <c r="E393" i="2"/>
  <c r="A395" i="2"/>
  <c r="B394" i="2"/>
  <c r="D304" i="2"/>
  <c r="F305" i="2"/>
  <c r="F306" i="2"/>
  <c r="F307" i="2"/>
  <c r="F308" i="2"/>
  <c r="E394" i="2"/>
  <c r="A396" i="2"/>
  <c r="B395" i="2"/>
  <c r="D308" i="2"/>
  <c r="F309" i="2"/>
  <c r="E395" i="2"/>
  <c r="A397" i="2"/>
  <c r="B396" i="2"/>
  <c r="F310" i="2"/>
  <c r="D309" i="2"/>
  <c r="E396" i="2"/>
  <c r="A398" i="2"/>
  <c r="B397" i="2"/>
  <c r="F311" i="2"/>
  <c r="D310" i="2"/>
  <c r="E397" i="2"/>
  <c r="A399" i="2"/>
  <c r="B398" i="2"/>
  <c r="F312" i="2"/>
  <c r="D311" i="2"/>
  <c r="E398" i="2"/>
  <c r="A400" i="2"/>
  <c r="B399" i="2"/>
  <c r="D312" i="2"/>
  <c r="F313" i="2"/>
  <c r="E399" i="2"/>
  <c r="A401" i="2"/>
  <c r="B400" i="2"/>
  <c r="F314" i="2"/>
  <c r="D313" i="2"/>
  <c r="E400" i="2"/>
  <c r="A402" i="2"/>
  <c r="B401" i="2"/>
  <c r="F315" i="2"/>
  <c r="F316" i="2"/>
  <c r="D314" i="2"/>
  <c r="E401" i="2"/>
  <c r="A403" i="2"/>
  <c r="A404" i="2"/>
  <c r="B402" i="2"/>
  <c r="F317" i="2"/>
  <c r="F318" i="2"/>
  <c r="F319" i="2"/>
  <c r="F320" i="2"/>
  <c r="D316" i="2"/>
  <c r="E402" i="2"/>
  <c r="A405" i="2"/>
  <c r="B404" i="2"/>
  <c r="F321" i="2"/>
  <c r="D320" i="2"/>
  <c r="E404" i="2"/>
  <c r="A406" i="2"/>
  <c r="B405" i="2"/>
  <c r="F322" i="2"/>
  <c r="D321" i="2"/>
  <c r="E405" i="2"/>
  <c r="A407" i="2"/>
  <c r="B406" i="2"/>
  <c r="D322" i="2"/>
  <c r="F323" i="2"/>
  <c r="E406" i="2"/>
  <c r="A408" i="2"/>
  <c r="B407" i="2"/>
  <c r="D323" i="2"/>
  <c r="F324" i="2"/>
  <c r="F325" i="2"/>
  <c r="E407" i="2"/>
  <c r="A409" i="2"/>
  <c r="A410" i="2"/>
  <c r="B408" i="2"/>
  <c r="D325" i="2"/>
  <c r="F326" i="2"/>
  <c r="F327" i="2"/>
  <c r="E408" i="2"/>
  <c r="A411" i="2"/>
  <c r="A412" i="2"/>
  <c r="A413" i="2"/>
  <c r="A414" i="2"/>
  <c r="B410" i="2"/>
  <c r="E410" i="2"/>
  <c r="A415" i="2"/>
  <c r="B414" i="2"/>
  <c r="E414" i="2"/>
  <c r="A416" i="2"/>
  <c r="B415" i="2"/>
  <c r="E415" i="2"/>
  <c r="A417" i="2"/>
  <c r="A418" i="2"/>
  <c r="B416" i="2"/>
  <c r="E416" i="2"/>
  <c r="A419" i="2"/>
  <c r="B418" i="2"/>
  <c r="E418" i="2"/>
  <c r="A420" i="2"/>
  <c r="B419" i="2"/>
  <c r="E419" i="2"/>
  <c r="A421" i="2"/>
  <c r="B420" i="2"/>
  <c r="E420" i="2"/>
  <c r="A422" i="2"/>
  <c r="B421" i="2"/>
  <c r="E421" i="2"/>
  <c r="A423" i="2"/>
  <c r="B422" i="2"/>
  <c r="E422" i="2"/>
  <c r="A424" i="2"/>
  <c r="B423" i="2"/>
  <c r="E423" i="2"/>
  <c r="A425" i="2"/>
  <c r="B424" i="2"/>
  <c r="E424" i="2"/>
  <c r="A426" i="2"/>
  <c r="A427" i="2"/>
  <c r="B425" i="2"/>
  <c r="E425" i="2"/>
  <c r="A428" i="2"/>
  <c r="B427" i="2"/>
  <c r="E427" i="2"/>
  <c r="A429" i="2"/>
  <c r="B428" i="2"/>
  <c r="E428" i="2"/>
  <c r="A430" i="2"/>
  <c r="A431" i="2"/>
  <c r="B429" i="2"/>
  <c r="E429" i="2"/>
  <c r="A432" i="2"/>
  <c r="A433" i="2"/>
  <c r="B431" i="2"/>
  <c r="E431" i="2"/>
  <c r="A434" i="2"/>
  <c r="A435" i="2"/>
  <c r="B433" i="2"/>
  <c r="E433" i="2"/>
  <c r="A436" i="2"/>
  <c r="A437" i="2"/>
  <c r="B435" i="2"/>
  <c r="E435" i="2"/>
  <c r="A438" i="2"/>
  <c r="A439" i="2"/>
  <c r="B437" i="2"/>
  <c r="E437" i="2"/>
  <c r="A440" i="2"/>
  <c r="A441" i="2"/>
  <c r="B439" i="2"/>
  <c r="E439" i="2"/>
  <c r="A442" i="2"/>
  <c r="A443" i="2"/>
  <c r="A444" i="2"/>
  <c r="A445" i="2"/>
  <c r="B441" i="2"/>
  <c r="E441" i="2"/>
  <c r="A446" i="2"/>
  <c r="B445" i="2"/>
  <c r="E445" i="2"/>
  <c r="A447" i="2"/>
  <c r="B446" i="2"/>
  <c r="E446" i="2"/>
  <c r="A448" i="2"/>
  <c r="B447" i="2"/>
  <c r="E447" i="2"/>
  <c r="A449" i="2"/>
  <c r="B448" i="2"/>
  <c r="E448" i="2"/>
  <c r="A450" i="2"/>
  <c r="B449" i="2"/>
  <c r="E449" i="2"/>
  <c r="A451" i="2"/>
  <c r="B450" i="2"/>
  <c r="E450" i="2"/>
  <c r="A452" i="2"/>
  <c r="B451" i="2"/>
  <c r="E451" i="2"/>
  <c r="A453" i="2"/>
  <c r="B452" i="2"/>
  <c r="E452" i="2"/>
  <c r="A454" i="2"/>
  <c r="B453" i="2"/>
  <c r="E453" i="2"/>
  <c r="A455" i="2"/>
  <c r="A456" i="2"/>
  <c r="B454" i="2"/>
  <c r="E454" i="2"/>
  <c r="A457" i="2"/>
  <c r="B456" i="2"/>
  <c r="E456" i="2"/>
  <c r="A458" i="2"/>
  <c r="B457" i="2"/>
  <c r="E457" i="2"/>
  <c r="A459" i="2"/>
  <c r="B458" i="2"/>
  <c r="E458" i="2"/>
  <c r="A460" i="2"/>
  <c r="B459" i="2"/>
  <c r="E459" i="2"/>
  <c r="A461" i="2"/>
  <c r="B460" i="2"/>
  <c r="E460" i="2"/>
  <c r="A462" i="2"/>
  <c r="B461" i="2"/>
  <c r="E461" i="2"/>
  <c r="A463" i="2"/>
  <c r="A464" i="2"/>
  <c r="B462" i="2"/>
  <c r="E462" i="2"/>
  <c r="A465" i="2"/>
  <c r="A466" i="2"/>
  <c r="A467" i="2"/>
  <c r="A468" i="2"/>
  <c r="B464" i="2"/>
  <c r="E464" i="2"/>
  <c r="A469" i="2"/>
  <c r="B468" i="2"/>
  <c r="E468" i="2"/>
  <c r="A470" i="2"/>
  <c r="B469" i="2"/>
  <c r="E469" i="2"/>
  <c r="A471" i="2"/>
  <c r="B470" i="2"/>
  <c r="E470" i="2"/>
  <c r="A472" i="2"/>
  <c r="A473" i="2"/>
  <c r="B471" i="2"/>
  <c r="E471" i="2"/>
  <c r="A474" i="2"/>
  <c r="B473" i="2"/>
  <c r="E473" i="2"/>
  <c r="A475" i="2"/>
  <c r="A476" i="2"/>
  <c r="A477" i="2"/>
  <c r="A478" i="2"/>
  <c r="B474" i="2"/>
  <c r="E474" i="2"/>
  <c r="A479" i="2"/>
  <c r="B478" i="2"/>
  <c r="E478" i="2"/>
  <c r="A480" i="2"/>
  <c r="B479" i="2"/>
  <c r="E479" i="2"/>
  <c r="A481" i="2"/>
  <c r="B480" i="2"/>
  <c r="E480" i="2"/>
  <c r="A482" i="2"/>
  <c r="A483" i="2"/>
  <c r="B481" i="2"/>
  <c r="E481" i="2"/>
  <c r="A484" i="2"/>
  <c r="A485" i="2"/>
  <c r="B483" i="2"/>
  <c r="E483" i="2"/>
  <c r="A486" i="2"/>
  <c r="A487" i="2"/>
  <c r="B485" i="2"/>
  <c r="E485" i="2"/>
  <c r="A488" i="2"/>
  <c r="B487" i="2"/>
  <c r="E487" i="2"/>
  <c r="A489" i="2"/>
  <c r="A490" i="2"/>
  <c r="A491" i="2"/>
  <c r="A492" i="2"/>
  <c r="B488" i="2"/>
  <c r="E488" i="2"/>
  <c r="A493" i="2"/>
  <c r="B492" i="2"/>
  <c r="E492" i="2"/>
  <c r="A494" i="2"/>
  <c r="B493" i="2"/>
  <c r="E493" i="2"/>
  <c r="A495" i="2"/>
  <c r="B494" i="2"/>
  <c r="E494" i="2"/>
  <c r="A496" i="2"/>
  <c r="A497" i="2"/>
  <c r="B495" i="2"/>
  <c r="B497" i="2"/>
  <c r="E497" i="2"/>
  <c r="A498" i="2"/>
  <c r="A499" i="2"/>
  <c r="F390" i="2"/>
  <c r="F391" i="2"/>
  <c r="F392" i="2"/>
  <c r="F393" i="2"/>
  <c r="E495" i="2"/>
  <c r="B496" i="2"/>
  <c r="D393" i="2"/>
  <c r="F394" i="2"/>
  <c r="E496" i="2"/>
  <c r="A500" i="2"/>
  <c r="B499" i="2"/>
  <c r="F395" i="2"/>
  <c r="D394" i="2"/>
  <c r="E499" i="2"/>
  <c r="A501" i="2"/>
  <c r="B500" i="2"/>
  <c r="F396" i="2"/>
  <c r="D395" i="2"/>
  <c r="E500" i="2"/>
  <c r="A502" i="2"/>
  <c r="B501" i="2"/>
  <c r="F397" i="2"/>
  <c r="D396" i="2"/>
  <c r="E501" i="2"/>
  <c r="A503" i="2"/>
  <c r="B502" i="2"/>
  <c r="D397" i="2"/>
  <c r="F398" i="2"/>
  <c r="E502" i="2"/>
  <c r="A504" i="2"/>
  <c r="B503" i="2"/>
  <c r="D398" i="2"/>
  <c r="F399" i="2"/>
  <c r="E503" i="2"/>
  <c r="A505" i="2"/>
  <c r="A506" i="2"/>
  <c r="B504" i="2"/>
  <c r="D399" i="2"/>
  <c r="F400" i="2"/>
  <c r="E504" i="2"/>
  <c r="A507" i="2"/>
  <c r="B506" i="2"/>
  <c r="F401" i="2"/>
  <c r="D400" i="2"/>
  <c r="E506" i="2"/>
  <c r="A508" i="2"/>
  <c r="B507" i="2"/>
  <c r="F402" i="2"/>
  <c r="D401" i="2"/>
  <c r="E507" i="2"/>
  <c r="A509" i="2"/>
  <c r="A510" i="2"/>
  <c r="B508" i="2"/>
  <c r="F403" i="2"/>
  <c r="F404" i="2"/>
  <c r="D402" i="2"/>
  <c r="E508" i="2"/>
  <c r="A511" i="2"/>
  <c r="B510" i="2"/>
  <c r="F405" i="2"/>
  <c r="D404" i="2"/>
  <c r="E510" i="2"/>
  <c r="A512" i="2"/>
  <c r="A513" i="2"/>
  <c r="B511" i="2"/>
  <c r="F406" i="2"/>
  <c r="D405" i="2"/>
  <c r="E511" i="2"/>
  <c r="A514" i="2"/>
  <c r="B513" i="2"/>
  <c r="F407" i="2"/>
  <c r="D406" i="2"/>
  <c r="E513" i="2"/>
  <c r="A515" i="2"/>
  <c r="B514" i="2"/>
  <c r="F408" i="2"/>
  <c r="D407" i="2"/>
  <c r="E514" i="2"/>
  <c r="A516" i="2"/>
  <c r="A517" i="2"/>
  <c r="A518" i="2"/>
  <c r="A519" i="2"/>
  <c r="B515" i="2"/>
  <c r="F409" i="2"/>
  <c r="F410" i="2"/>
  <c r="D408" i="2"/>
  <c r="E515" i="2"/>
  <c r="A520" i="2"/>
  <c r="B519" i="2"/>
  <c r="D410" i="2"/>
  <c r="F411" i="2"/>
  <c r="F412" i="2"/>
  <c r="F413" i="2"/>
  <c r="F414" i="2"/>
  <c r="E519" i="2"/>
  <c r="A521" i="2"/>
  <c r="B520" i="2"/>
  <c r="F415" i="2"/>
  <c r="D414" i="2"/>
  <c r="E520" i="2"/>
  <c r="A522" i="2"/>
  <c r="A523" i="2"/>
  <c r="B521" i="2"/>
  <c r="F416" i="2"/>
  <c r="D415" i="2"/>
  <c r="E521" i="2"/>
  <c r="A524" i="2"/>
  <c r="B523" i="2"/>
  <c r="F417" i="2"/>
  <c r="F418" i="2"/>
  <c r="D416" i="2"/>
  <c r="E523" i="2"/>
  <c r="A525" i="2"/>
  <c r="A526" i="2"/>
  <c r="B524" i="2"/>
  <c r="F419" i="2"/>
  <c r="D418" i="2"/>
  <c r="E524" i="2"/>
  <c r="A527" i="2"/>
  <c r="B526" i="2"/>
  <c r="D419" i="2"/>
  <c r="F420" i="2"/>
  <c r="E526" i="2"/>
  <c r="A528" i="2"/>
  <c r="B527" i="2"/>
  <c r="D420" i="2"/>
  <c r="F421" i="2"/>
  <c r="E527" i="2"/>
  <c r="A529" i="2"/>
  <c r="B528" i="2"/>
  <c r="F422" i="2"/>
  <c r="D421" i="2"/>
  <c r="E528" i="2"/>
  <c r="A530" i="2"/>
  <c r="A531" i="2"/>
  <c r="B529" i="2"/>
  <c r="D422" i="2"/>
  <c r="F423" i="2"/>
  <c r="E529" i="2"/>
  <c r="A532" i="2"/>
  <c r="B531" i="2"/>
  <c r="F424" i="2"/>
  <c r="D423" i="2"/>
  <c r="E531" i="2"/>
  <c r="A533" i="2"/>
  <c r="A534" i="2"/>
  <c r="B532" i="2"/>
  <c r="D424" i="2"/>
  <c r="F425" i="2"/>
  <c r="E532" i="2"/>
  <c r="A535" i="2"/>
  <c r="A536" i="2"/>
  <c r="B534" i="2"/>
  <c r="F426" i="2"/>
  <c r="F427" i="2"/>
  <c r="D425" i="2"/>
  <c r="E534" i="2"/>
  <c r="A537" i="2"/>
  <c r="B536" i="2"/>
  <c r="F428" i="2"/>
  <c r="D427" i="2"/>
  <c r="E536" i="2"/>
  <c r="A538" i="2"/>
  <c r="A539" i="2"/>
  <c r="B537" i="2"/>
  <c r="F429" i="2"/>
  <c r="D428" i="2"/>
  <c r="E537" i="2"/>
  <c r="A540" i="2"/>
  <c r="B539" i="2"/>
  <c r="F430" i="2"/>
  <c r="F431" i="2"/>
  <c r="D429" i="2"/>
  <c r="E539" i="2"/>
  <c r="A541" i="2"/>
  <c r="A542" i="2"/>
  <c r="B540" i="2"/>
  <c r="D431" i="2"/>
  <c r="F432" i="2"/>
  <c r="F433" i="2"/>
  <c r="E540" i="2"/>
  <c r="A543" i="2"/>
  <c r="A544" i="2"/>
  <c r="A545" i="2"/>
  <c r="A546" i="2"/>
  <c r="B542" i="2"/>
  <c r="F434" i="2"/>
  <c r="F435" i="2"/>
  <c r="D433" i="2"/>
  <c r="E542" i="2"/>
  <c r="A547" i="2"/>
  <c r="B546" i="2"/>
  <c r="F436" i="2"/>
  <c r="F437" i="2"/>
  <c r="D435" i="2"/>
  <c r="E546" i="2"/>
  <c r="A548" i="2"/>
  <c r="B547" i="2"/>
  <c r="D437" i="2"/>
  <c r="F438" i="2"/>
  <c r="F439" i="2"/>
  <c r="E547" i="2"/>
  <c r="A549" i="2"/>
  <c r="A550" i="2"/>
  <c r="B548" i="2"/>
  <c r="D439" i="2"/>
  <c r="F440" i="2"/>
  <c r="F441" i="2"/>
  <c r="E548" i="2"/>
  <c r="A551" i="2"/>
  <c r="A552" i="2"/>
  <c r="B550" i="2"/>
  <c r="D441" i="2"/>
  <c r="F442" i="2"/>
  <c r="F443" i="2"/>
  <c r="F444" i="2"/>
  <c r="F445" i="2"/>
  <c r="E550" i="2"/>
  <c r="A553" i="2"/>
  <c r="A554" i="2"/>
  <c r="A555" i="2"/>
  <c r="A556" i="2"/>
  <c r="B552" i="2"/>
  <c r="F446" i="2"/>
  <c r="D445" i="2"/>
  <c r="E552" i="2"/>
  <c r="A557" i="2"/>
  <c r="B556" i="2"/>
  <c r="D446" i="2"/>
  <c r="F447" i="2"/>
  <c r="E556" i="2"/>
  <c r="A558" i="2"/>
  <c r="B557" i="2"/>
  <c r="F448" i="2"/>
  <c r="D447" i="2"/>
  <c r="E557" i="2"/>
  <c r="A559" i="2"/>
  <c r="A560" i="2"/>
  <c r="A561" i="2"/>
  <c r="A562" i="2"/>
  <c r="B558" i="2"/>
  <c r="F449" i="2"/>
  <c r="D448" i="2"/>
  <c r="E558" i="2"/>
  <c r="A563" i="2"/>
  <c r="A564" i="2"/>
  <c r="B562" i="2"/>
  <c r="F450" i="2"/>
  <c r="D449" i="2"/>
  <c r="E562" i="2"/>
  <c r="A565" i="2"/>
  <c r="B564" i="2"/>
  <c r="F451" i="2"/>
  <c r="D450" i="2"/>
  <c r="E564" i="2"/>
  <c r="A566" i="2"/>
  <c r="A567" i="2"/>
  <c r="B565" i="2"/>
  <c r="F452" i="2"/>
  <c r="D451" i="2"/>
  <c r="E565" i="2"/>
  <c r="A568" i="2"/>
  <c r="A569" i="2"/>
  <c r="B567" i="2"/>
  <c r="D452" i="2"/>
  <c r="F453" i="2"/>
  <c r="E567" i="2"/>
  <c r="A570" i="2"/>
  <c r="B569" i="2"/>
  <c r="F454" i="2"/>
  <c r="D453" i="2"/>
  <c r="E569" i="2"/>
  <c r="A571" i="2"/>
  <c r="A572" i="2"/>
  <c r="B570" i="2"/>
  <c r="F455" i="2"/>
  <c r="F456" i="2"/>
  <c r="D454" i="2"/>
  <c r="E570" i="2"/>
  <c r="A573" i="2"/>
  <c r="A574" i="2"/>
  <c r="B572" i="2"/>
  <c r="D456" i="2"/>
  <c r="F457" i="2"/>
  <c r="E572" i="2"/>
  <c r="A575" i="2"/>
  <c r="A576" i="2"/>
  <c r="B574" i="2"/>
  <c r="D457" i="2"/>
  <c r="F458" i="2"/>
  <c r="E574" i="2"/>
  <c r="A577" i="2"/>
  <c r="B576" i="2"/>
  <c r="F459" i="2"/>
  <c r="D458" i="2"/>
  <c r="E576" i="2"/>
  <c r="A578" i="2"/>
  <c r="B577" i="2"/>
  <c r="F460" i="2"/>
  <c r="D459" i="2"/>
  <c r="E577" i="2"/>
  <c r="A579" i="2"/>
  <c r="B578" i="2"/>
  <c r="D460" i="2"/>
  <c r="F461" i="2"/>
  <c r="E578" i="2"/>
  <c r="A580" i="2"/>
  <c r="A581" i="2"/>
  <c r="B579" i="2"/>
  <c r="F462" i="2"/>
  <c r="D461" i="2"/>
  <c r="E579" i="2"/>
  <c r="A582" i="2"/>
  <c r="B581" i="2"/>
  <c r="D462" i="2"/>
  <c r="F463" i="2"/>
  <c r="F464" i="2"/>
  <c r="E581" i="2"/>
  <c r="A583" i="2"/>
  <c r="B582" i="2"/>
  <c r="F465" i="2"/>
  <c r="F466" i="2"/>
  <c r="F467" i="2"/>
  <c r="F468" i="2"/>
  <c r="D464" i="2"/>
  <c r="E582" i="2"/>
  <c r="A584" i="2"/>
  <c r="B583" i="2"/>
  <c r="F469" i="2"/>
  <c r="D468" i="2"/>
  <c r="E583" i="2"/>
  <c r="A585" i="2"/>
  <c r="A586" i="2"/>
  <c r="B584" i="2"/>
  <c r="D469" i="2"/>
  <c r="F470" i="2"/>
  <c r="E584" i="2"/>
  <c r="A587" i="2"/>
  <c r="A588" i="2"/>
  <c r="B586" i="2"/>
  <c r="F471" i="2"/>
  <c r="D470" i="2"/>
  <c r="E586" i="2"/>
  <c r="A589" i="2"/>
  <c r="A590" i="2"/>
  <c r="B588" i="2"/>
  <c r="F472" i="2"/>
  <c r="F473" i="2"/>
  <c r="D471" i="2"/>
  <c r="E588" i="2"/>
  <c r="A591" i="2"/>
  <c r="B590" i="2"/>
  <c r="F474" i="2"/>
  <c r="D473" i="2"/>
  <c r="E590" i="2"/>
  <c r="A592" i="2"/>
  <c r="A593" i="2"/>
  <c r="B591" i="2"/>
  <c r="F475" i="2"/>
  <c r="F476" i="2"/>
  <c r="F477" i="2"/>
  <c r="F478" i="2"/>
  <c r="D474" i="2"/>
  <c r="E591" i="2"/>
  <c r="A594" i="2"/>
  <c r="B593" i="2"/>
  <c r="F479" i="2"/>
  <c r="D478" i="2"/>
  <c r="E593" i="2"/>
  <c r="A595" i="2"/>
  <c r="B594" i="2"/>
  <c r="F480" i="2"/>
  <c r="D479" i="2"/>
  <c r="E594" i="2"/>
  <c r="A596" i="2"/>
  <c r="B595" i="2"/>
  <c r="F481" i="2"/>
  <c r="D480" i="2"/>
  <c r="E595" i="2"/>
  <c r="A597" i="2"/>
  <c r="B596" i="2"/>
  <c r="F482" i="2"/>
  <c r="F483" i="2"/>
  <c r="D481" i="2"/>
  <c r="E596" i="2"/>
  <c r="A598" i="2"/>
  <c r="B597" i="2"/>
  <c r="F484" i="2"/>
  <c r="F485" i="2"/>
  <c r="D483" i="2"/>
  <c r="E597" i="2"/>
  <c r="A599" i="2"/>
  <c r="A600" i="2"/>
  <c r="A601" i="2"/>
  <c r="A602" i="2"/>
  <c r="B598" i="2"/>
  <c r="F486" i="2"/>
  <c r="F487" i="2"/>
  <c r="D485" i="2"/>
  <c r="E598" i="2"/>
  <c r="A603" i="2"/>
  <c r="B602" i="2"/>
  <c r="F488" i="2"/>
  <c r="D487" i="2"/>
  <c r="E602" i="2"/>
  <c r="A604" i="2"/>
  <c r="A605" i="2"/>
  <c r="B603" i="2"/>
  <c r="D488" i="2"/>
  <c r="F489" i="2"/>
  <c r="F490" i="2"/>
  <c r="F491" i="2"/>
  <c r="F492" i="2"/>
  <c r="E603" i="2"/>
  <c r="A606" i="2"/>
  <c r="B605" i="2"/>
  <c r="D492" i="2"/>
  <c r="F493" i="2"/>
  <c r="E605" i="2"/>
  <c r="A607" i="2"/>
  <c r="B606" i="2"/>
  <c r="F494" i="2"/>
  <c r="D493" i="2"/>
  <c r="E606" i="2"/>
  <c r="A608" i="2"/>
  <c r="A609" i="2"/>
  <c r="B607" i="2"/>
  <c r="F495" i="2"/>
  <c r="D494" i="2"/>
  <c r="E607" i="2"/>
  <c r="A610" i="2"/>
  <c r="B609" i="2"/>
  <c r="F496" i="2"/>
  <c r="F497" i="2"/>
  <c r="D495" i="2"/>
  <c r="E609" i="2"/>
  <c r="A611" i="2"/>
  <c r="B610" i="2"/>
  <c r="F498" i="2"/>
  <c r="F499" i="2"/>
  <c r="D497" i="2"/>
  <c r="D496" i="2"/>
  <c r="E610" i="2"/>
  <c r="A612" i="2"/>
  <c r="A613" i="2"/>
  <c r="A614" i="2"/>
  <c r="A615" i="2"/>
  <c r="B611" i="2"/>
  <c r="F500" i="2"/>
  <c r="D499" i="2"/>
  <c r="E611" i="2"/>
  <c r="A616" i="2"/>
  <c r="B615" i="2"/>
  <c r="F501" i="2"/>
  <c r="D500" i="2"/>
  <c r="E615" i="2"/>
  <c r="A617" i="2"/>
  <c r="B616" i="2"/>
  <c r="F502" i="2"/>
  <c r="D501" i="2"/>
  <c r="E616" i="2"/>
  <c r="A618" i="2"/>
  <c r="B617" i="2"/>
  <c r="F503" i="2"/>
  <c r="D502" i="2"/>
  <c r="E617" i="2"/>
  <c r="A619" i="2"/>
  <c r="A620" i="2"/>
  <c r="B618" i="2"/>
  <c r="F504" i="2"/>
  <c r="D503" i="2"/>
  <c r="E618" i="2"/>
  <c r="A621" i="2"/>
  <c r="B620" i="2"/>
  <c r="F505" i="2"/>
  <c r="F506" i="2"/>
  <c r="D504" i="2"/>
  <c r="E620" i="2"/>
  <c r="A622" i="2"/>
  <c r="A623" i="2"/>
  <c r="B621" i="2"/>
  <c r="F507" i="2"/>
  <c r="D506" i="2"/>
  <c r="E621" i="2"/>
  <c r="A624" i="2"/>
  <c r="B623" i="2"/>
  <c r="F508" i="2"/>
  <c r="D507" i="2"/>
  <c r="E623" i="2"/>
  <c r="A625" i="2"/>
  <c r="A626" i="2"/>
  <c r="B624" i="2"/>
  <c r="D508" i="2"/>
  <c r="F509" i="2"/>
  <c r="F510" i="2"/>
  <c r="E624" i="2"/>
  <c r="A627" i="2"/>
  <c r="A628" i="2"/>
  <c r="A629" i="2"/>
  <c r="A630" i="2"/>
  <c r="B626" i="2"/>
  <c r="F511" i="2"/>
  <c r="D510" i="2"/>
  <c r="E626" i="2"/>
  <c r="A631" i="2"/>
  <c r="A632" i="2"/>
  <c r="A633" i="2"/>
  <c r="A634" i="2"/>
  <c r="B630" i="2"/>
  <c r="F512" i="2"/>
  <c r="F513" i="2"/>
  <c r="D511" i="2"/>
  <c r="E630" i="2"/>
  <c r="A635" i="2"/>
  <c r="B634" i="2"/>
  <c r="D513" i="2"/>
  <c r="F514" i="2"/>
  <c r="E634" i="2"/>
  <c r="A636" i="2"/>
  <c r="B635" i="2"/>
  <c r="F515" i="2"/>
  <c r="D514" i="2"/>
  <c r="E635" i="2"/>
  <c r="A637" i="2"/>
  <c r="B636" i="2"/>
  <c r="F516" i="2"/>
  <c r="F517" i="2"/>
  <c r="F518" i="2"/>
  <c r="F519" i="2"/>
  <c r="D515" i="2"/>
  <c r="E636" i="2"/>
  <c r="A638" i="2"/>
  <c r="A639" i="2"/>
  <c r="B637" i="2"/>
  <c r="F520" i="2"/>
  <c r="D519" i="2"/>
  <c r="E637" i="2"/>
  <c r="A640" i="2"/>
  <c r="B639" i="2"/>
  <c r="F521" i="2"/>
  <c r="D520" i="2"/>
  <c r="E639" i="2"/>
  <c r="A641" i="2"/>
  <c r="A642" i="2"/>
  <c r="B640" i="2"/>
  <c r="F522" i="2"/>
  <c r="F523" i="2"/>
  <c r="D521" i="2"/>
  <c r="E640" i="2"/>
  <c r="A643" i="2"/>
  <c r="A644" i="2"/>
  <c r="B642" i="2"/>
  <c r="F524" i="2"/>
  <c r="D523" i="2"/>
  <c r="E642" i="2"/>
  <c r="A645" i="2"/>
  <c r="A646" i="2"/>
  <c r="B644" i="2"/>
  <c r="F525" i="2"/>
  <c r="F526" i="2"/>
  <c r="D524" i="2"/>
  <c r="E644" i="2"/>
  <c r="A647" i="2"/>
  <c r="A648" i="2"/>
  <c r="B646" i="2"/>
  <c r="F527" i="2"/>
  <c r="D526" i="2"/>
  <c r="E646" i="2"/>
  <c r="A649" i="2"/>
  <c r="A650" i="2"/>
  <c r="B648" i="2"/>
  <c r="D527" i="2"/>
  <c r="F528" i="2"/>
  <c r="E648" i="2"/>
  <c r="A651" i="2"/>
  <c r="A652" i="2"/>
  <c r="B650" i="2"/>
  <c r="F529" i="2"/>
  <c r="D528" i="2"/>
  <c r="E650" i="2"/>
  <c r="A653" i="2"/>
  <c r="A654" i="2"/>
  <c r="B652" i="2"/>
  <c r="F530" i="2"/>
  <c r="F531" i="2"/>
  <c r="D529" i="2"/>
  <c r="E652" i="2"/>
  <c r="A655" i="2"/>
  <c r="A656" i="2"/>
  <c r="B654" i="2"/>
  <c r="F532" i="2"/>
  <c r="D531" i="2"/>
  <c r="E654" i="2"/>
  <c r="A657" i="2"/>
  <c r="B656" i="2"/>
  <c r="F533" i="2"/>
  <c r="F534" i="2"/>
  <c r="D532" i="2"/>
  <c r="E656" i="2"/>
  <c r="A658" i="2"/>
  <c r="A659" i="2"/>
  <c r="A662" i="2"/>
  <c r="B657" i="2"/>
  <c r="F535" i="2"/>
  <c r="F536" i="2"/>
  <c r="D534" i="2"/>
  <c r="E657" i="2"/>
  <c r="A663" i="2"/>
  <c r="B662" i="2"/>
  <c r="D536" i="2"/>
  <c r="F537" i="2"/>
  <c r="E662" i="2"/>
  <c r="A664" i="2"/>
  <c r="B664" i="2"/>
  <c r="B663" i="2"/>
  <c r="E664" i="2"/>
  <c r="F538" i="2"/>
  <c r="F539" i="2"/>
  <c r="D537" i="2"/>
  <c r="E663" i="2"/>
  <c r="A665" i="2"/>
  <c r="B665" i="2"/>
  <c r="E665" i="2"/>
  <c r="F540" i="2"/>
  <c r="D539" i="2"/>
  <c r="A666" i="2"/>
  <c r="B666" i="2"/>
  <c r="E666" i="2"/>
  <c r="D540" i="2"/>
  <c r="F541" i="2"/>
  <c r="F542" i="2"/>
  <c r="A667" i="2"/>
  <c r="B667" i="2"/>
  <c r="E667" i="2"/>
  <c r="F543" i="2"/>
  <c r="F544" i="2"/>
  <c r="F545" i="2"/>
  <c r="F546" i="2"/>
  <c r="D542" i="2"/>
  <c r="A668" i="2"/>
  <c r="B668" i="2"/>
  <c r="E668" i="2"/>
  <c r="F547" i="2"/>
  <c r="D546" i="2"/>
  <c r="A669" i="2"/>
  <c r="B669" i="2"/>
  <c r="E669" i="2"/>
  <c r="F548" i="2"/>
  <c r="D547" i="2"/>
  <c r="A670" i="2"/>
  <c r="B670" i="2"/>
  <c r="E670" i="2"/>
  <c r="D548" i="2"/>
  <c r="F549" i="2"/>
  <c r="F550" i="2"/>
  <c r="A671" i="2"/>
  <c r="B671" i="2"/>
  <c r="E671" i="2"/>
  <c r="D550" i="2"/>
  <c r="F551" i="2"/>
  <c r="F552" i="2"/>
  <c r="A672" i="2"/>
  <c r="B672" i="2"/>
  <c r="E672" i="2"/>
  <c r="F553" i="2"/>
  <c r="F554" i="2"/>
  <c r="F555" i="2"/>
  <c r="F556" i="2"/>
  <c r="D552" i="2"/>
  <c r="A673" i="2"/>
  <c r="B673" i="2"/>
  <c r="E673" i="2"/>
  <c r="F557" i="2"/>
  <c r="D556" i="2"/>
  <c r="A674" i="2"/>
  <c r="B674" i="2"/>
  <c r="E674" i="2"/>
  <c r="F558" i="2"/>
  <c r="D557" i="2"/>
  <c r="A675" i="2"/>
  <c r="B675" i="2"/>
  <c r="E675" i="2"/>
  <c r="F559" i="2"/>
  <c r="F560" i="2"/>
  <c r="F561" i="2"/>
  <c r="F562" i="2"/>
  <c r="D558" i="2"/>
  <c r="A676" i="2"/>
  <c r="B676" i="2"/>
  <c r="E676" i="2"/>
  <c r="F563" i="2"/>
  <c r="F564" i="2"/>
  <c r="D562" i="2"/>
  <c r="A677" i="2"/>
  <c r="B677" i="2"/>
  <c r="E677" i="2"/>
  <c r="F565" i="2"/>
  <c r="D564" i="2"/>
  <c r="A678" i="2"/>
  <c r="B678" i="2"/>
  <c r="A679" i="2"/>
  <c r="F566" i="2"/>
  <c r="F567" i="2"/>
  <c r="D565" i="2"/>
  <c r="B679" i="2"/>
  <c r="A680" i="2"/>
  <c r="E678" i="2"/>
  <c r="F568" i="2"/>
  <c r="F569" i="2"/>
  <c r="D567" i="2"/>
  <c r="B680" i="2"/>
  <c r="A681" i="2"/>
  <c r="B681" i="2"/>
  <c r="E679" i="2"/>
  <c r="F570" i="2"/>
  <c r="D569" i="2"/>
  <c r="A682" i="2"/>
  <c r="B682" i="2"/>
  <c r="E680" i="2"/>
  <c r="E681" i="2"/>
  <c r="E682" i="2"/>
  <c r="F571" i="2"/>
  <c r="F572" i="2"/>
  <c r="D570" i="2"/>
  <c r="A683" i="2"/>
  <c r="F573" i="2"/>
  <c r="F574" i="2"/>
  <c r="D572" i="2"/>
  <c r="A684" i="2"/>
  <c r="B683" i="2"/>
  <c r="D574" i="2"/>
  <c r="F575" i="2"/>
  <c r="F576" i="2"/>
  <c r="E683" i="2"/>
  <c r="A685" i="2"/>
  <c r="B684" i="2"/>
  <c r="D576" i="2"/>
  <c r="F577" i="2"/>
  <c r="E684" i="2"/>
  <c r="A686" i="2"/>
  <c r="B685" i="2"/>
  <c r="D577" i="2"/>
  <c r="F578" i="2"/>
  <c r="E685" i="2"/>
  <c r="A687" i="2"/>
  <c r="B686" i="2"/>
  <c r="F579" i="2"/>
  <c r="D578" i="2"/>
  <c r="E686" i="2"/>
  <c r="A688" i="2"/>
  <c r="A689" i="2"/>
  <c r="A690" i="2"/>
  <c r="B687" i="2"/>
  <c r="B690" i="2"/>
  <c r="E690" i="2"/>
  <c r="A691" i="2"/>
  <c r="F580" i="2"/>
  <c r="F581" i="2"/>
  <c r="D579" i="2"/>
  <c r="E687" i="2"/>
  <c r="B688" i="2"/>
  <c r="B691" i="2"/>
  <c r="E691" i="2"/>
  <c r="A692" i="2"/>
  <c r="D581" i="2"/>
  <c r="F582" i="2"/>
  <c r="E688" i="2"/>
  <c r="A693" i="2"/>
  <c r="B692" i="2"/>
  <c r="E692" i="2"/>
  <c r="F583" i="2"/>
  <c r="D582" i="2"/>
  <c r="A694" i="2"/>
  <c r="B693" i="2"/>
  <c r="E693" i="2"/>
  <c r="F584" i="2"/>
  <c r="D583" i="2"/>
  <c r="A695" i="2"/>
  <c r="B694" i="2"/>
  <c r="E694" i="2"/>
  <c r="F585" i="2"/>
  <c r="F586" i="2"/>
  <c r="D584" i="2"/>
  <c r="B695" i="2"/>
  <c r="E695" i="2"/>
  <c r="A696" i="2"/>
  <c r="F587" i="2"/>
  <c r="F588" i="2"/>
  <c r="D586" i="2"/>
  <c r="B696" i="2"/>
  <c r="E696" i="2"/>
  <c r="A697" i="2"/>
  <c r="D588" i="2"/>
  <c r="F589" i="2"/>
  <c r="F590" i="2"/>
  <c r="A698" i="2"/>
  <c r="B697" i="2"/>
  <c r="E697" i="2"/>
  <c r="D590" i="2"/>
  <c r="F591" i="2"/>
  <c r="A699" i="2"/>
  <c r="B698" i="2"/>
  <c r="E698" i="2"/>
  <c r="D591" i="2"/>
  <c r="F592" i="2"/>
  <c r="F593" i="2"/>
  <c r="A700" i="2"/>
  <c r="B700" i="2"/>
  <c r="A701" i="2"/>
  <c r="B699" i="2"/>
  <c r="E699" i="2"/>
  <c r="F594" i="2"/>
  <c r="D593" i="2"/>
  <c r="A702" i="2"/>
  <c r="B701" i="2"/>
  <c r="E701" i="2"/>
  <c r="E700" i="2"/>
  <c r="F595" i="2"/>
  <c r="D594" i="2"/>
  <c r="A703" i="2"/>
  <c r="B702" i="2"/>
  <c r="E702" i="2"/>
  <c r="F596" i="2"/>
  <c r="D595" i="2"/>
  <c r="A704" i="2"/>
  <c r="B703" i="2"/>
  <c r="E703" i="2"/>
  <c r="F597" i="2"/>
  <c r="D596" i="2"/>
  <c r="A705" i="2"/>
  <c r="B704" i="2"/>
  <c r="E704" i="2"/>
  <c r="D597" i="2"/>
  <c r="F598" i="2"/>
  <c r="A706" i="2"/>
  <c r="B705" i="2"/>
  <c r="E705" i="2"/>
  <c r="F599" i="2"/>
  <c r="F600" i="2"/>
  <c r="F601" i="2"/>
  <c r="F602" i="2"/>
  <c r="D598" i="2"/>
  <c r="A707" i="2"/>
  <c r="B706" i="2"/>
  <c r="E706" i="2"/>
  <c r="F603" i="2"/>
  <c r="D602" i="2"/>
  <c r="B707" i="2"/>
  <c r="E707" i="2"/>
  <c r="A708" i="2"/>
  <c r="D603" i="2"/>
  <c r="F604" i="2"/>
  <c r="F605" i="2"/>
  <c r="A709" i="2"/>
  <c r="B708" i="2"/>
  <c r="E708" i="2"/>
  <c r="F606" i="2"/>
  <c r="D605" i="2"/>
  <c r="A710" i="2"/>
  <c r="B710" i="2"/>
  <c r="B709" i="2"/>
  <c r="E709" i="2"/>
  <c r="A711" i="2"/>
  <c r="F607" i="2"/>
  <c r="D606" i="2"/>
  <c r="B711" i="2"/>
  <c r="E711" i="2"/>
  <c r="A712" i="2"/>
  <c r="E710" i="2"/>
  <c r="F608" i="2"/>
  <c r="F609" i="2"/>
  <c r="D607" i="2"/>
  <c r="A713" i="2"/>
  <c r="B712" i="2"/>
  <c r="E712" i="2"/>
  <c r="F610" i="2"/>
  <c r="D609" i="2"/>
  <c r="A714" i="2"/>
  <c r="B713" i="2"/>
  <c r="E713" i="2"/>
  <c r="F611" i="2"/>
  <c r="D610" i="2"/>
  <c r="B714" i="2"/>
  <c r="E714" i="2"/>
  <c r="A715" i="2"/>
  <c r="D611" i="2"/>
  <c r="F612" i="2"/>
  <c r="F613" i="2"/>
  <c r="F614" i="2"/>
  <c r="F615" i="2"/>
  <c r="A716" i="2"/>
  <c r="B715" i="2"/>
  <c r="E715" i="2"/>
  <c r="F616" i="2"/>
  <c r="D615" i="2"/>
  <c r="B716" i="2"/>
  <c r="E716" i="2"/>
  <c r="A717" i="2"/>
  <c r="F617" i="2"/>
  <c r="D616" i="2"/>
  <c r="A718" i="2"/>
  <c r="B718" i="2"/>
  <c r="A719" i="2"/>
  <c r="B717" i="2"/>
  <c r="E717" i="2"/>
  <c r="F618" i="2"/>
  <c r="D617" i="2"/>
  <c r="B719" i="2"/>
  <c r="E719" i="2"/>
  <c r="A720" i="2"/>
  <c r="E718" i="2"/>
  <c r="F619" i="2"/>
  <c r="F620" i="2"/>
  <c r="D618" i="2"/>
  <c r="A721" i="2"/>
  <c r="B720" i="2"/>
  <c r="E720" i="2"/>
  <c r="F621" i="2"/>
  <c r="D620" i="2"/>
  <c r="A722" i="2"/>
  <c r="B721" i="2"/>
  <c r="E721" i="2"/>
  <c r="F622" i="2"/>
  <c r="F623" i="2"/>
  <c r="D621" i="2"/>
  <c r="B722" i="2"/>
  <c r="E722" i="2"/>
  <c r="A723" i="2"/>
  <c r="F624" i="2"/>
  <c r="D623" i="2"/>
  <c r="A724" i="2"/>
  <c r="B723" i="2"/>
  <c r="E723" i="2"/>
  <c r="F625" i="2"/>
  <c r="F626" i="2"/>
  <c r="D624" i="2"/>
  <c r="A725" i="2"/>
  <c r="B724" i="2"/>
  <c r="E724" i="2"/>
  <c r="F627" i="2"/>
  <c r="F628" i="2"/>
  <c r="F629" i="2"/>
  <c r="F630" i="2"/>
  <c r="D626" i="2"/>
  <c r="B725" i="2"/>
  <c r="E725" i="2"/>
  <c r="A726" i="2"/>
  <c r="F631" i="2"/>
  <c r="F632" i="2"/>
  <c r="F633" i="2"/>
  <c r="F634" i="2"/>
  <c r="D630" i="2"/>
  <c r="A727" i="2"/>
  <c r="B726" i="2"/>
  <c r="E726" i="2"/>
  <c r="F635" i="2"/>
  <c r="D634" i="2"/>
  <c r="B727" i="2"/>
  <c r="E727" i="2"/>
  <c r="A728" i="2"/>
  <c r="F636" i="2"/>
  <c r="D635" i="2"/>
  <c r="B728" i="2"/>
  <c r="E728" i="2"/>
  <c r="A729" i="2"/>
  <c r="F637" i="2"/>
  <c r="D636" i="2"/>
  <c r="B729" i="2"/>
  <c r="E729" i="2"/>
  <c r="A730" i="2"/>
  <c r="F638" i="2"/>
  <c r="F639" i="2"/>
  <c r="D637" i="2"/>
  <c r="A731" i="2"/>
  <c r="B730" i="2"/>
  <c r="E730" i="2"/>
  <c r="F640" i="2"/>
  <c r="D639" i="2"/>
  <c r="B731" i="2"/>
  <c r="E731" i="2"/>
  <c r="A732" i="2"/>
  <c r="F641" i="2"/>
  <c r="F642" i="2"/>
  <c r="D640" i="2"/>
  <c r="B732" i="2"/>
  <c r="E732" i="2"/>
  <c r="A733" i="2"/>
  <c r="F643" i="2"/>
  <c r="F644" i="2"/>
  <c r="D642" i="2"/>
  <c r="A734" i="2"/>
  <c r="B733" i="2"/>
  <c r="E733" i="2"/>
  <c r="D644" i="2"/>
  <c r="F645" i="2"/>
  <c r="F646" i="2"/>
  <c r="B734" i="2"/>
  <c r="E734" i="2"/>
  <c r="A735" i="2"/>
  <c r="D646" i="2"/>
  <c r="F647" i="2"/>
  <c r="F648" i="2"/>
  <c r="A736" i="2"/>
  <c r="B735" i="2"/>
  <c r="E735" i="2"/>
  <c r="F649" i="2"/>
  <c r="F650" i="2"/>
  <c r="D648" i="2"/>
  <c r="B736" i="2"/>
  <c r="E736" i="2"/>
  <c r="A737" i="2"/>
  <c r="A738" i="2"/>
  <c r="A739" i="2"/>
  <c r="A740" i="2"/>
  <c r="A741" i="2"/>
  <c r="A742" i="2"/>
  <c r="F651" i="2"/>
  <c r="F652" i="2"/>
  <c r="D650" i="2"/>
  <c r="A743" i="2"/>
  <c r="B742" i="2"/>
  <c r="E742" i="2"/>
  <c r="F653" i="2"/>
  <c r="F654" i="2"/>
  <c r="D652" i="2"/>
  <c r="A744" i="2"/>
  <c r="A745" i="2"/>
  <c r="B743" i="2"/>
  <c r="E743" i="2"/>
  <c r="F655" i="2"/>
  <c r="F656" i="2"/>
  <c r="D654" i="2"/>
  <c r="B745" i="2"/>
  <c r="E745" i="2"/>
  <c r="A746" i="2"/>
  <c r="D656" i="2"/>
  <c r="F657" i="2"/>
  <c r="B746" i="2"/>
  <c r="E746" i="2"/>
  <c r="A747" i="2"/>
  <c r="A748" i="2"/>
  <c r="D657" i="2"/>
  <c r="F658" i="2"/>
  <c r="F659" i="2"/>
  <c r="F662" i="2"/>
  <c r="F664" i="2"/>
  <c r="B748" i="2"/>
  <c r="E748" i="2"/>
  <c r="A749" i="2"/>
  <c r="F666" i="2"/>
  <c r="F665" i="2"/>
  <c r="D665" i="2"/>
  <c r="D664" i="2"/>
  <c r="F663" i="2"/>
  <c r="D662" i="2"/>
  <c r="B749" i="2"/>
  <c r="E749" i="2"/>
  <c r="A750" i="2"/>
  <c r="A751" i="2"/>
  <c r="F667" i="2"/>
  <c r="D667" i="2"/>
  <c r="D666" i="2"/>
  <c r="F668" i="2"/>
  <c r="D663" i="2"/>
  <c r="A752" i="2"/>
  <c r="B751" i="2"/>
  <c r="E751" i="2"/>
  <c r="F669" i="2"/>
  <c r="D669" i="2"/>
  <c r="D668" i="2"/>
  <c r="F670" i="2"/>
  <c r="B752" i="2"/>
  <c r="E752" i="2"/>
  <c r="A753" i="2"/>
  <c r="F671" i="2"/>
  <c r="D671" i="2"/>
  <c r="D670" i="2"/>
  <c r="F672" i="2"/>
  <c r="B753" i="2"/>
  <c r="E753" i="2"/>
  <c r="A754" i="2"/>
  <c r="A755" i="2"/>
  <c r="F673" i="2"/>
  <c r="D673" i="2"/>
  <c r="D672" i="2"/>
  <c r="F674" i="2"/>
  <c r="A756" i="2"/>
  <c r="A757" i="2"/>
  <c r="A758" i="2"/>
  <c r="A759" i="2"/>
  <c r="B755" i="2"/>
  <c r="E755" i="2"/>
  <c r="F675" i="2"/>
  <c r="D675" i="2"/>
  <c r="D674" i="2"/>
  <c r="F676" i="2"/>
  <c r="B759" i="2"/>
  <c r="E759" i="2"/>
  <c r="A760" i="2"/>
  <c r="A761" i="2"/>
  <c r="A762" i="2"/>
  <c r="A763" i="2"/>
  <c r="F677" i="2"/>
  <c r="D676" i="2"/>
  <c r="F678" i="2"/>
  <c r="A764" i="2"/>
  <c r="B763" i="2"/>
  <c r="E763" i="2"/>
  <c r="D678" i="2"/>
  <c r="F680" i="2"/>
  <c r="D677" i="2"/>
  <c r="F679" i="2"/>
  <c r="A765" i="2"/>
  <c r="A766" i="2"/>
  <c r="B764" i="2"/>
  <c r="E764" i="2"/>
  <c r="F682" i="2"/>
  <c r="D682" i="2"/>
  <c r="D680" i="2"/>
  <c r="D679" i="2"/>
  <c r="F681" i="2"/>
  <c r="D681" i="2"/>
  <c r="A767" i="2"/>
  <c r="B766" i="2"/>
  <c r="E766" i="2"/>
  <c r="A768" i="2"/>
  <c r="A769" i="2"/>
  <c r="A770" i="2"/>
  <c r="A771" i="2"/>
  <c r="B767" i="2"/>
  <c r="E767" i="2"/>
  <c r="A772" i="2"/>
  <c r="B771" i="2"/>
  <c r="E771" i="2"/>
  <c r="B772" i="2"/>
  <c r="E772" i="2"/>
  <c r="A773" i="2"/>
  <c r="B773" i="2"/>
  <c r="E773" i="2"/>
  <c r="A774" i="2"/>
  <c r="A775" i="2"/>
  <c r="A776" i="2"/>
  <c r="B775" i="2"/>
  <c r="E775" i="2"/>
  <c r="A777" i="2"/>
  <c r="A778" i="2"/>
  <c r="B776" i="2"/>
  <c r="E776" i="2"/>
  <c r="A779" i="2"/>
  <c r="B778" i="2"/>
  <c r="E778" i="2"/>
  <c r="B779" i="2"/>
  <c r="E779" i="2"/>
  <c r="A780" i="2"/>
  <c r="A781" i="2"/>
  <c r="A782" i="2"/>
  <c r="A783" i="2"/>
  <c r="A784" i="2"/>
  <c r="A785" i="2"/>
  <c r="B781" i="2"/>
  <c r="E781" i="2"/>
  <c r="B785" i="2"/>
  <c r="E785" i="2"/>
  <c r="A786" i="2"/>
  <c r="F683" i="2"/>
  <c r="B786" i="2"/>
  <c r="E786" i="2"/>
  <c r="A787" i="2"/>
  <c r="A788" i="2"/>
  <c r="D683" i="2"/>
  <c r="F684" i="2"/>
  <c r="A789" i="2"/>
  <c r="A790" i="2"/>
  <c r="B788" i="2"/>
  <c r="E788" i="2"/>
  <c r="F685" i="2"/>
  <c r="D684" i="2"/>
  <c r="A791" i="2"/>
  <c r="A792" i="2"/>
  <c r="A793" i="2"/>
  <c r="A794" i="2"/>
  <c r="B790" i="2"/>
  <c r="E790" i="2"/>
  <c r="F686" i="2"/>
  <c r="D685" i="2"/>
  <c r="A795" i="2"/>
  <c r="B794" i="2"/>
  <c r="E794" i="2"/>
  <c r="D686" i="2"/>
  <c r="F687" i="2"/>
  <c r="B795" i="2"/>
  <c r="E795" i="2"/>
  <c r="A796" i="2"/>
  <c r="F688" i="2"/>
  <c r="F689" i="2"/>
  <c r="F690" i="2"/>
  <c r="D687" i="2"/>
  <c r="B796" i="2"/>
  <c r="E796" i="2"/>
  <c r="A797" i="2"/>
  <c r="F691" i="2"/>
  <c r="D690" i="2"/>
  <c r="D688" i="2"/>
  <c r="A798" i="2"/>
  <c r="B797" i="2"/>
  <c r="E797" i="2"/>
  <c r="D691" i="2"/>
  <c r="F692" i="2"/>
  <c r="A799" i="2"/>
  <c r="B798" i="2"/>
  <c r="E798" i="2"/>
  <c r="D692" i="2"/>
  <c r="F693" i="2"/>
  <c r="A800" i="2"/>
  <c r="B799" i="2"/>
  <c r="E799" i="2"/>
  <c r="D693" i="2"/>
  <c r="F694" i="2"/>
  <c r="A801" i="2"/>
  <c r="B800" i="2"/>
  <c r="E800" i="2"/>
  <c r="D694" i="2"/>
  <c r="F695" i="2"/>
  <c r="A802" i="2"/>
  <c r="B801" i="2"/>
  <c r="E801" i="2"/>
  <c r="F696" i="2"/>
  <c r="D695" i="2"/>
  <c r="B802" i="2"/>
  <c r="E802" i="2"/>
  <c r="A803" i="2"/>
  <c r="D696" i="2"/>
  <c r="F697" i="2"/>
  <c r="A804" i="2"/>
  <c r="B803" i="2"/>
  <c r="E803" i="2"/>
  <c r="D697" i="2"/>
  <c r="F698" i="2"/>
  <c r="B804" i="2"/>
  <c r="E804" i="2"/>
  <c r="A805" i="2"/>
  <c r="D698" i="2"/>
  <c r="F699" i="2"/>
  <c r="F700" i="2"/>
  <c r="D700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B805" i="2"/>
  <c r="E805" i="2"/>
  <c r="D699" i="2"/>
  <c r="F701" i="2"/>
  <c r="A825" i="2"/>
  <c r="B824" i="2"/>
  <c r="E824" i="2"/>
  <c r="F702" i="2"/>
  <c r="D701" i="2"/>
  <c r="B825" i="2"/>
  <c r="E825" i="2"/>
  <c r="A826" i="2"/>
  <c r="D702" i="2"/>
  <c r="F703" i="2"/>
  <c r="B826" i="2"/>
  <c r="E826" i="2"/>
  <c r="A827" i="2"/>
  <c r="A828" i="2"/>
  <c r="D703" i="2"/>
  <c r="F704" i="2"/>
  <c r="B828" i="2"/>
  <c r="E828" i="2"/>
  <c r="A829" i="2"/>
  <c r="A830" i="2"/>
  <c r="F705" i="2"/>
  <c r="D704" i="2"/>
  <c r="A831" i="2"/>
  <c r="B830" i="2"/>
  <c r="E830" i="2"/>
  <c r="D705" i="2"/>
  <c r="F706" i="2"/>
  <c r="A832" i="2"/>
  <c r="B831" i="2"/>
  <c r="E831" i="2"/>
  <c r="D706" i="2"/>
  <c r="F707" i="2"/>
  <c r="B832" i="2"/>
  <c r="E832" i="2"/>
  <c r="A833" i="2"/>
  <c r="F708" i="2"/>
  <c r="D707" i="2"/>
  <c r="B833" i="2"/>
  <c r="E833" i="2"/>
  <c r="A834" i="2"/>
  <c r="D708" i="2"/>
  <c r="F709" i="2"/>
  <c r="F710" i="2"/>
  <c r="D710" i="2"/>
  <c r="A835" i="2"/>
  <c r="B834" i="2"/>
  <c r="E834" i="2"/>
  <c r="D709" i="2"/>
  <c r="F711" i="2"/>
  <c r="A836" i="2"/>
  <c r="B835" i="2"/>
  <c r="E835" i="2"/>
  <c r="D711" i="2"/>
  <c r="F712" i="2"/>
  <c r="B836" i="2"/>
  <c r="E836" i="2"/>
  <c r="A837" i="2"/>
  <c r="F713" i="2"/>
  <c r="D712" i="2"/>
  <c r="B837" i="2"/>
  <c r="E837" i="2"/>
  <c r="A838" i="2"/>
  <c r="F714" i="2"/>
  <c r="D713" i="2"/>
  <c r="B838" i="2"/>
  <c r="E838" i="2"/>
  <c r="A839" i="2"/>
  <c r="D714" i="2"/>
  <c r="F715" i="2"/>
  <c r="B839" i="2"/>
  <c r="E839" i="2"/>
  <c r="A840" i="2"/>
  <c r="D715" i="2"/>
  <c r="F716" i="2"/>
  <c r="B840" i="2"/>
  <c r="E840" i="2"/>
  <c r="A841" i="2"/>
  <c r="D716" i="2"/>
  <c r="F717" i="2"/>
  <c r="F718" i="2"/>
  <c r="D718" i="2"/>
  <c r="A842" i="2"/>
  <c r="B841" i="2"/>
  <c r="E841" i="2"/>
  <c r="D717" i="2"/>
  <c r="F719" i="2"/>
  <c r="A843" i="2"/>
  <c r="B842" i="2"/>
  <c r="E842" i="2"/>
  <c r="F720" i="2"/>
  <c r="D719" i="2"/>
  <c r="B843" i="2"/>
  <c r="E843" i="2"/>
  <c r="A844" i="2"/>
  <c r="A845" i="2"/>
  <c r="D720" i="2"/>
  <c r="F721" i="2"/>
  <c r="A846" i="2"/>
  <c r="B845" i="2"/>
  <c r="E845" i="2"/>
  <c r="D721" i="2"/>
  <c r="F722" i="2"/>
  <c r="B846" i="2"/>
  <c r="E846" i="2"/>
  <c r="A847" i="2"/>
  <c r="D722" i="2"/>
  <c r="F723" i="2"/>
  <c r="B847" i="2"/>
  <c r="E847" i="2"/>
  <c r="A848" i="2"/>
  <c r="D723" i="2"/>
  <c r="F724" i="2"/>
  <c r="A849" i="2"/>
  <c r="A850" i="2"/>
  <c r="A851" i="2"/>
  <c r="A852" i="2"/>
  <c r="B848" i="2"/>
  <c r="E848" i="2"/>
  <c r="D724" i="2"/>
  <c r="F725" i="2"/>
  <c r="B852" i="2"/>
  <c r="E852" i="2"/>
  <c r="A853" i="2"/>
  <c r="F726" i="2"/>
  <c r="D725" i="2"/>
  <c r="B853" i="2"/>
  <c r="E853" i="2"/>
  <c r="A854" i="2"/>
  <c r="A855" i="2"/>
  <c r="D726" i="2"/>
  <c r="F727" i="2"/>
  <c r="A856" i="2"/>
  <c r="B855" i="2"/>
  <c r="E855" i="2"/>
  <c r="D727" i="2"/>
  <c r="F728" i="2"/>
  <c r="A857" i="2"/>
  <c r="B856" i="2"/>
  <c r="E856" i="2"/>
  <c r="F729" i="2"/>
  <c r="D728" i="2"/>
  <c r="A858" i="2"/>
  <c r="B857" i="2"/>
  <c r="E857" i="2"/>
  <c r="F730" i="2"/>
  <c r="D729" i="2"/>
  <c r="A859" i="2"/>
  <c r="A860" i="2"/>
  <c r="B858" i="2"/>
  <c r="E858" i="2"/>
  <c r="F731" i="2"/>
  <c r="D730" i="2"/>
  <c r="A861" i="2"/>
  <c r="A862" i="2"/>
  <c r="A863" i="2"/>
  <c r="A864" i="2"/>
  <c r="A865" i="2"/>
  <c r="A866" i="2"/>
  <c r="A867" i="2"/>
  <c r="B860" i="2"/>
  <c r="E860" i="2"/>
  <c r="D731" i="2"/>
  <c r="F732" i="2"/>
  <c r="F733" i="2"/>
  <c r="D732" i="2"/>
  <c r="F734" i="2"/>
  <c r="D733" i="2"/>
  <c r="F735" i="2"/>
  <c r="D734" i="2"/>
  <c r="F736" i="2"/>
  <c r="D735" i="2"/>
  <c r="D736" i="2"/>
  <c r="F737" i="2"/>
  <c r="F738" i="2"/>
  <c r="F739" i="2"/>
  <c r="F740" i="2"/>
  <c r="F741" i="2"/>
  <c r="F742" i="2"/>
  <c r="F743" i="2"/>
  <c r="D742" i="2"/>
  <c r="F744" i="2"/>
  <c r="F745" i="2"/>
  <c r="D743" i="2"/>
  <c r="F746" i="2"/>
  <c r="D745" i="2"/>
  <c r="D746" i="2"/>
  <c r="F747" i="2"/>
  <c r="F748" i="2"/>
  <c r="D748" i="2"/>
  <c r="F749" i="2"/>
  <c r="F750" i="2"/>
  <c r="F751" i="2"/>
  <c r="D749" i="2"/>
  <c r="D751" i="2"/>
  <c r="F752" i="2"/>
  <c r="D752" i="2"/>
  <c r="F753" i="2"/>
  <c r="F754" i="2"/>
  <c r="F755" i="2"/>
  <c r="D753" i="2"/>
  <c r="D755" i="2"/>
  <c r="F756" i="2"/>
  <c r="F757" i="2"/>
  <c r="F758" i="2"/>
  <c r="F759" i="2"/>
  <c r="F760" i="2"/>
  <c r="F761" i="2"/>
  <c r="F762" i="2"/>
  <c r="F763" i="2"/>
  <c r="D759" i="2"/>
  <c r="D763" i="2"/>
  <c r="F764" i="2"/>
  <c r="F765" i="2"/>
  <c r="F766" i="2"/>
  <c r="D764" i="2"/>
  <c r="D766" i="2"/>
  <c r="F767" i="2"/>
  <c r="F768" i="2"/>
  <c r="F769" i="2"/>
  <c r="F770" i="2"/>
  <c r="F771" i="2"/>
  <c r="D767" i="2"/>
  <c r="F772" i="2"/>
  <c r="D771" i="2"/>
  <c r="F773" i="2"/>
  <c r="D772" i="2"/>
  <c r="F774" i="2"/>
  <c r="F775" i="2"/>
  <c r="D773" i="2"/>
  <c r="F776" i="2"/>
  <c r="D775" i="2"/>
  <c r="D776" i="2"/>
  <c r="F777" i="2"/>
  <c r="F778" i="2"/>
  <c r="D778" i="2"/>
  <c r="F779" i="2"/>
  <c r="F780" i="2"/>
  <c r="F781" i="2"/>
  <c r="D779" i="2"/>
  <c r="F782" i="2"/>
  <c r="F783" i="2"/>
  <c r="F784" i="2"/>
  <c r="F785" i="2"/>
  <c r="D781" i="2"/>
  <c r="D785" i="2"/>
  <c r="F786" i="2"/>
  <c r="F787" i="2"/>
  <c r="F788" i="2"/>
  <c r="D786" i="2"/>
  <c r="F789" i="2"/>
  <c r="F790" i="2"/>
  <c r="D788" i="2"/>
  <c r="D790" i="2"/>
  <c r="F791" i="2"/>
  <c r="F792" i="2"/>
  <c r="F793" i="2"/>
  <c r="F794" i="2"/>
  <c r="D794" i="2"/>
  <c r="F795" i="2"/>
  <c r="D795" i="2"/>
  <c r="F796" i="2"/>
  <c r="F797" i="2"/>
  <c r="D796" i="2"/>
  <c r="D797" i="2"/>
  <c r="F798" i="2"/>
  <c r="F799" i="2"/>
  <c r="D798" i="2"/>
  <c r="F800" i="2"/>
  <c r="D799" i="2"/>
  <c r="F801" i="2"/>
  <c r="D800" i="2"/>
  <c r="D801" i="2"/>
  <c r="F802" i="2"/>
  <c r="D802" i="2"/>
  <c r="F803" i="2"/>
  <c r="F804" i="2"/>
  <c r="D803" i="2"/>
  <c r="F805" i="2"/>
  <c r="D804" i="2"/>
  <c r="F806" i="2"/>
  <c r="F807" i="2"/>
  <c r="F808" i="2"/>
  <c r="F809" i="2"/>
  <c r="F810" i="2"/>
  <c r="D805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D810" i="2"/>
  <c r="F825" i="2"/>
  <c r="D824" i="2"/>
  <c r="D825" i="2"/>
  <c r="F826" i="2"/>
  <c r="D826" i="2"/>
  <c r="F827" i="2"/>
  <c r="F828" i="2"/>
  <c r="F829" i="2"/>
  <c r="F830" i="2"/>
  <c r="D828" i="2"/>
  <c r="F831" i="2"/>
  <c r="D830" i="2"/>
  <c r="F832" i="2"/>
  <c r="D831" i="2"/>
  <c r="D832" i="2"/>
  <c r="F833" i="2"/>
  <c r="D833" i="2"/>
  <c r="F834" i="2"/>
  <c r="D834" i="2"/>
  <c r="F835" i="2"/>
  <c r="F836" i="2"/>
  <c r="D835" i="2"/>
  <c r="F837" i="2"/>
  <c r="D836" i="2"/>
  <c r="F838" i="2"/>
  <c r="D837" i="2"/>
  <c r="F839" i="2"/>
  <c r="D838" i="2"/>
  <c r="D839" i="2"/>
  <c r="F840" i="2"/>
  <c r="F841" i="2"/>
  <c r="D840" i="2"/>
  <c r="F842" i="2"/>
  <c r="D841" i="2"/>
  <c r="D842" i="2"/>
  <c r="F843" i="2"/>
  <c r="F844" i="2"/>
  <c r="F845" i="2"/>
  <c r="D843" i="2"/>
  <c r="F846" i="2"/>
  <c r="D845" i="2"/>
  <c r="F847" i="2"/>
  <c r="D846" i="2"/>
  <c r="F848" i="2"/>
  <c r="D847" i="2"/>
  <c r="F849" i="2"/>
  <c r="F850" i="2"/>
  <c r="F851" i="2"/>
  <c r="F852" i="2"/>
  <c r="D848" i="2"/>
  <c r="F853" i="2"/>
  <c r="D852" i="2"/>
  <c r="D853" i="2"/>
  <c r="F854" i="2"/>
  <c r="F855" i="2"/>
  <c r="F856" i="2"/>
  <c r="D855" i="2"/>
  <c r="F857" i="2"/>
  <c r="D856" i="2"/>
  <c r="F858" i="2"/>
  <c r="D857" i="2"/>
  <c r="F859" i="2"/>
  <c r="F860" i="2"/>
  <c r="D858" i="2"/>
  <c r="F861" i="2"/>
  <c r="F862" i="2"/>
  <c r="F863" i="2"/>
  <c r="F864" i="2"/>
  <c r="D860" i="2"/>
  <c r="E69" i="3" a="1"/>
  <c r="I50" i="3" a="1"/>
  <c r="E31" i="3" a="1"/>
  <c r="E48" i="3" a="1"/>
  <c r="U24" i="3" a="1"/>
  <c r="Q64" i="3" a="1"/>
  <c r="E11" i="3" a="1"/>
  <c r="U65" i="3" a="1"/>
  <c r="I26" i="3" a="1"/>
  <c r="E46" i="3" a="1"/>
  <c r="U47" i="3" a="1"/>
  <c r="U74" i="3" a="1"/>
  <c r="Q50" i="3" a="1"/>
  <c r="I52" i="3" a="1"/>
  <c r="M74" i="3" a="1"/>
  <c r="Q11" i="3" a="1"/>
  <c r="Q59" i="3" a="1"/>
  <c r="U68" i="3" a="1"/>
  <c r="E32" i="3" a="1"/>
  <c r="U15" i="3" a="1"/>
  <c r="Q25" i="3" a="1"/>
  <c r="I28" i="3" a="1"/>
  <c r="I45" i="3" a="1"/>
  <c r="Q56" i="3" a="1"/>
  <c r="M38" i="3" a="1"/>
  <c r="U33" i="3" a="1"/>
  <c r="E57" i="3" a="1"/>
  <c r="U45" i="3" a="1"/>
  <c r="U58" i="3" a="1"/>
  <c r="I27" i="3" a="1"/>
  <c r="E45" i="3" a="1"/>
  <c r="U53" i="3" a="1"/>
  <c r="Q92" i="3" a="1"/>
  <c r="I65" i="3" a="1"/>
  <c r="Q71" i="3" a="1"/>
  <c r="E34" i="3" a="1"/>
  <c r="U56" i="3" a="1"/>
  <c r="Q74" i="3" a="1"/>
  <c r="Q26" i="3" a="1"/>
  <c r="Q37" i="3" a="1"/>
  <c r="E60" i="3" a="1"/>
  <c r="Q55" i="3" a="1"/>
  <c r="I34" i="3" a="1"/>
  <c r="Q24" i="3" a="1"/>
  <c r="M70" i="3" a="1"/>
  <c r="E50" i="3" a="1"/>
  <c r="Q53" i="3" a="1"/>
  <c r="U88" i="3" a="1"/>
  <c r="U25" i="3" a="1"/>
  <c r="E71" i="3" a="1"/>
  <c r="E88" i="3" a="1"/>
  <c r="E92" i="3" a="1"/>
  <c r="E70" i="3" a="1"/>
  <c r="U44" i="3" a="1"/>
  <c r="I62" i="3" a="1"/>
  <c r="E65" i="3" a="1"/>
  <c r="U66" i="3" a="1"/>
  <c r="U72" i="3" a="1"/>
  <c r="U50" i="3" a="1"/>
  <c r="M36" i="3" a="1"/>
  <c r="I54" i="3" a="1"/>
  <c r="I66" i="3" a="1"/>
  <c r="Q12" i="3" a="1"/>
  <c r="U69" i="3" a="1"/>
  <c r="Q70" i="3" a="1"/>
  <c r="E25" i="3" a="1"/>
  <c r="I44" i="3" a="1"/>
  <c r="Q57" i="3" a="1"/>
  <c r="I47" i="3" a="1"/>
  <c r="I31" i="3" a="1"/>
  <c r="I64" i="3" a="1"/>
  <c r="U49" i="3" a="1"/>
  <c r="E74" i="3" a="1"/>
  <c r="I24" i="3" a="1"/>
  <c r="E38" i="3" a="1"/>
  <c r="U70" i="3" a="1"/>
  <c r="E64" i="3" a="1"/>
  <c r="I74" i="3" a="1"/>
  <c r="U48" i="3" a="1"/>
  <c r="Q72" i="3" a="1"/>
  <c r="Q60" i="3" a="1"/>
  <c r="I60" i="3" a="1"/>
  <c r="E61" i="3" a="1"/>
  <c r="I32" i="3" a="1"/>
  <c r="Q31" i="3" a="1"/>
  <c r="I51" i="3" a="1"/>
  <c r="E12" i="3" a="1"/>
  <c r="E36" i="3" a="1"/>
  <c r="U10" i="3" a="1"/>
  <c r="Q51" i="3" a="1"/>
  <c r="E63" i="3" a="1"/>
  <c r="I57" i="3" a="1"/>
  <c r="Q46" i="3" a="1"/>
  <c r="Q68" i="3" a="1"/>
  <c r="U63" i="3" a="1"/>
  <c r="I33" i="3" a="1"/>
  <c r="U71" i="3" a="1"/>
  <c r="U31" i="3" a="1"/>
  <c r="Q36" i="3" a="1"/>
  <c r="E49" i="3" a="1"/>
  <c r="E56" i="3" a="1"/>
  <c r="I63" i="3" a="1"/>
  <c r="I53" i="3" a="1"/>
  <c r="E47" i="3" a="1"/>
  <c r="E27" i="3" a="1"/>
  <c r="Q15" i="3" a="1"/>
  <c r="Q49" i="3" a="1"/>
  <c r="Q69" i="3" a="1"/>
  <c r="I49" i="3" a="1"/>
  <c r="Q45" i="3" a="1"/>
  <c r="I56" i="3" a="1"/>
  <c r="I38" i="3" a="1"/>
  <c r="U32" i="3" a="1"/>
  <c r="Q52" i="3" a="1"/>
  <c r="Q14" i="3" a="1"/>
  <c r="Q34" i="3" a="1"/>
  <c r="M88" i="3" a="1"/>
  <c r="U54" i="3" a="1"/>
  <c r="E24" i="3" a="1"/>
  <c r="I59" i="3" a="1"/>
  <c r="Q13" i="3" a="1"/>
  <c r="U46" i="3" a="1"/>
  <c r="E62" i="3" a="1"/>
  <c r="E53" i="3" a="1"/>
  <c r="I55" i="3" a="1"/>
  <c r="U11" i="3" a="1"/>
  <c r="Q62" i="3" a="1"/>
  <c r="U28" i="3" a="1"/>
  <c r="Q38" i="3" a="1"/>
  <c r="Q73" i="3" a="1"/>
  <c r="U60" i="3" a="1"/>
  <c r="E68" i="3" a="1"/>
  <c r="I48" i="3" a="1"/>
  <c r="Q44" i="3" a="1"/>
  <c r="U59" i="3" a="1"/>
  <c r="Q88" i="3" a="1"/>
  <c r="U57" i="3" a="1"/>
  <c r="U14" i="3" a="1"/>
  <c r="Q58" i="3" a="1"/>
  <c r="U12" i="3" a="1"/>
  <c r="E52" i="3" a="1"/>
  <c r="E58" i="3" a="1"/>
  <c r="E66" i="3" a="1"/>
  <c r="Q32" i="3" a="1"/>
  <c r="E72" i="3" a="1"/>
  <c r="E33" i="3" a="1"/>
  <c r="U55" i="3" a="1"/>
  <c r="E44" i="3" a="1"/>
  <c r="E37" i="3" a="1"/>
  <c r="I37" i="3" a="1"/>
  <c r="E26" i="3" a="1"/>
  <c r="U26" i="3" a="1"/>
  <c r="Q47" i="3" a="1"/>
  <c r="U36" i="3" a="1"/>
  <c r="Q54" i="3" a="1"/>
  <c r="Q10" i="3" a="1"/>
  <c r="U73" i="3" a="1"/>
  <c r="U51" i="3" a="1"/>
  <c r="E55" i="3" a="1"/>
  <c r="M68" i="3" a="1"/>
  <c r="Q27" i="3" a="1"/>
  <c r="U29" i="3" a="1"/>
  <c r="Q48" i="3" a="1"/>
  <c r="U34" i="3" a="1"/>
  <c r="E54" i="3" a="1"/>
  <c r="Q29" i="3" a="1"/>
  <c r="E51" i="3" a="1"/>
  <c r="I58" i="3" a="1"/>
  <c r="E10" i="3" a="1"/>
  <c r="E73" i="3" a="1"/>
  <c r="Q65" i="3" a="1"/>
  <c r="U64" i="3" a="1"/>
  <c r="E14" i="3" a="1"/>
  <c r="U38" i="3" a="1"/>
  <c r="E59" i="3" a="1"/>
  <c r="U37" i="3" a="1"/>
  <c r="Q61" i="3" a="1"/>
  <c r="U52" i="3" a="1"/>
  <c r="Q63" i="3" a="1"/>
  <c r="M69" i="3" a="1"/>
  <c r="U92" i="3" a="1"/>
  <c r="U61" i="3" a="1"/>
  <c r="U27" i="3" a="1"/>
  <c r="I46" i="3" a="1"/>
  <c r="Q66" i="3" a="1"/>
  <c r="U13" i="3" a="1"/>
  <c r="E28" i="3" a="1"/>
  <c r="M37" i="3" a="1"/>
  <c r="E15" i="3" a="1"/>
  <c r="E13" i="3" a="1"/>
  <c r="Q33" i="3" a="1"/>
  <c r="I61" i="3" a="1"/>
  <c r="E29" i="3" a="1"/>
  <c r="U62" i="3" a="1"/>
  <c r="I36" i="3" a="1"/>
  <c r="I92" i="3" a="1"/>
  <c r="I88" i="3" a="1"/>
  <c r="I69" i="3" a="1"/>
  <c r="I68" i="3" a="1"/>
  <c r="I73" i="3" a="1"/>
  <c r="I72" i="3" a="1"/>
  <c r="I71" i="3" a="1"/>
  <c r="I70" i="3" a="1"/>
  <c r="M92" i="3" a="1"/>
  <c r="Q28" i="3" a="1"/>
  <c r="Q28" i="3"/>
  <c r="M92" i="3"/>
  <c r="I70" i="3"/>
  <c r="I71" i="3"/>
  <c r="I72" i="3"/>
  <c r="I73" i="3"/>
  <c r="I68" i="3"/>
  <c r="I69" i="3"/>
  <c r="I88" i="3"/>
  <c r="I92" i="3"/>
  <c r="I36" i="3"/>
  <c r="U62" i="3"/>
  <c r="E29" i="3"/>
  <c r="I61" i="3"/>
  <c r="Q33" i="3"/>
  <c r="E13" i="3"/>
  <c r="E15" i="3"/>
  <c r="M37" i="3"/>
  <c r="E28" i="3"/>
  <c r="U13" i="3"/>
  <c r="Q66" i="3"/>
  <c r="I46" i="3"/>
  <c r="U27" i="3"/>
  <c r="U61" i="3"/>
  <c r="U92" i="3"/>
  <c r="M69" i="3"/>
  <c r="Q63" i="3"/>
  <c r="U52" i="3"/>
  <c r="Q61" i="3"/>
  <c r="U37" i="3"/>
  <c r="E59" i="3"/>
  <c r="U38" i="3"/>
  <c r="E14" i="3"/>
  <c r="U64" i="3"/>
  <c r="Q65" i="3"/>
  <c r="E73" i="3"/>
  <c r="E10" i="3"/>
  <c r="I58" i="3"/>
  <c r="E51" i="3"/>
  <c r="Q29" i="3"/>
  <c r="E54" i="3"/>
  <c r="U34" i="3"/>
  <c r="Q48" i="3"/>
  <c r="U29" i="3"/>
  <c r="Q27" i="3"/>
  <c r="M68" i="3"/>
  <c r="E55" i="3"/>
  <c r="U51" i="3"/>
  <c r="U73" i="3"/>
  <c r="Q10" i="3"/>
  <c r="Q54" i="3"/>
  <c r="U36" i="3"/>
  <c r="Q47" i="3"/>
  <c r="U26" i="3"/>
  <c r="E26" i="3"/>
  <c r="I37" i="3"/>
  <c r="E37" i="3"/>
  <c r="E44" i="3"/>
  <c r="U55" i="3"/>
  <c r="E33" i="3"/>
  <c r="E72" i="3"/>
  <c r="Q32" i="3"/>
  <c r="E66" i="3"/>
  <c r="E58" i="3"/>
  <c r="E52" i="3"/>
  <c r="U12" i="3"/>
  <c r="Q58" i="3"/>
  <c r="U14" i="3"/>
  <c r="U57" i="3"/>
  <c r="Q88" i="3"/>
  <c r="U59" i="3"/>
  <c r="Q44" i="3"/>
  <c r="I48" i="3"/>
  <c r="E68" i="3"/>
  <c r="U60" i="3"/>
  <c r="Q73" i="3"/>
  <c r="Q38" i="3"/>
  <c r="U28" i="3"/>
  <c r="Q62" i="3"/>
  <c r="U11" i="3"/>
  <c r="I55" i="3"/>
  <c r="E53" i="3"/>
  <c r="E62" i="3"/>
  <c r="U46" i="3"/>
  <c r="Q13" i="3"/>
  <c r="I59" i="3"/>
  <c r="E24" i="3"/>
  <c r="U54" i="3"/>
  <c r="M88" i="3"/>
  <c r="Q34" i="3"/>
  <c r="Q14" i="3"/>
  <c r="Q52" i="3"/>
  <c r="U32" i="3"/>
  <c r="I38" i="3"/>
  <c r="I56" i="3"/>
  <c r="Q45" i="3"/>
  <c r="I49" i="3"/>
  <c r="Q69" i="3"/>
  <c r="Q49" i="3"/>
  <c r="Q15" i="3"/>
  <c r="E27" i="3"/>
  <c r="E47" i="3"/>
  <c r="I53" i="3"/>
  <c r="I63" i="3"/>
  <c r="E56" i="3"/>
  <c r="E49" i="3"/>
  <c r="Q36" i="3"/>
  <c r="U31" i="3"/>
  <c r="U71" i="3"/>
  <c r="I33" i="3"/>
  <c r="U63" i="3"/>
  <c r="Q68" i="3"/>
  <c r="Q46" i="3"/>
  <c r="I57" i="3"/>
  <c r="E63" i="3"/>
  <c r="Q51" i="3"/>
  <c r="U10" i="3"/>
  <c r="E36" i="3"/>
  <c r="E12" i="3"/>
  <c r="I51" i="3"/>
  <c r="Q31" i="3"/>
  <c r="I32" i="3"/>
  <c r="E61" i="3"/>
  <c r="I60" i="3"/>
  <c r="Q60" i="3"/>
  <c r="Q72" i="3"/>
  <c r="U48" i="3"/>
  <c r="I74" i="3"/>
  <c r="E64" i="3"/>
  <c r="U70" i="3"/>
  <c r="E38" i="3"/>
  <c r="I24" i="3"/>
  <c r="E74" i="3"/>
  <c r="U49" i="3"/>
  <c r="I64" i="3"/>
  <c r="I31" i="3"/>
  <c r="I47" i="3"/>
  <c r="Q57" i="3"/>
  <c r="I44" i="3"/>
  <c r="E25" i="3"/>
  <c r="Q70" i="3"/>
  <c r="U69" i="3"/>
  <c r="Q12" i="3"/>
  <c r="I66" i="3"/>
  <c r="I54" i="3"/>
  <c r="M36" i="3"/>
  <c r="U50" i="3"/>
  <c r="U72" i="3"/>
  <c r="U66" i="3"/>
  <c r="E65" i="3"/>
  <c r="I62" i="3"/>
  <c r="U44" i="3"/>
  <c r="E70" i="3"/>
  <c r="E92" i="3"/>
  <c r="E88" i="3"/>
  <c r="E71" i="3"/>
  <c r="U25" i="3"/>
  <c r="U88" i="3"/>
  <c r="Q53" i="3"/>
  <c r="E50" i="3"/>
  <c r="M70" i="3"/>
  <c r="Q24" i="3"/>
  <c r="I34" i="3"/>
  <c r="Q55" i="3"/>
  <c r="E60" i="3"/>
  <c r="Q37" i="3"/>
  <c r="Q26" i="3"/>
  <c r="Q74" i="3"/>
  <c r="U56" i="3"/>
  <c r="E34" i="3"/>
  <c r="Q71" i="3"/>
  <c r="I65" i="3"/>
  <c r="Q92" i="3"/>
  <c r="U53" i="3"/>
  <c r="E45" i="3"/>
  <c r="I27" i="3"/>
  <c r="U58" i="3"/>
  <c r="U45" i="3"/>
  <c r="E57" i="3"/>
  <c r="U33" i="3"/>
  <c r="M38" i="3"/>
  <c r="Q56" i="3"/>
  <c r="I45" i="3"/>
  <c r="I28" i="3"/>
  <c r="Q25" i="3"/>
  <c r="U15" i="3"/>
  <c r="E32" i="3"/>
  <c r="U68" i="3"/>
  <c r="Q59" i="3"/>
  <c r="Q11" i="3"/>
  <c r="M74" i="3"/>
  <c r="I52" i="3"/>
  <c r="Q50" i="3"/>
  <c r="U74" i="3"/>
  <c r="U47" i="3"/>
  <c r="E46" i="3"/>
  <c r="I26" i="3"/>
  <c r="U65" i="3"/>
  <c r="E11" i="3"/>
  <c r="Q64" i="3"/>
  <c r="U24" i="3"/>
  <c r="E48" i="3"/>
  <c r="E31" i="3"/>
  <c r="I50" i="3"/>
  <c r="E69" i="3"/>
  <c r="D864" i="2"/>
  <c r="F865" i="2"/>
  <c r="F866" i="2"/>
  <c r="V24" i="3"/>
  <c r="V10" i="3"/>
  <c r="U30" i="3"/>
  <c r="U16" i="3"/>
  <c r="V59" i="3"/>
  <c r="I16" i="3"/>
  <c r="K16" i="3"/>
  <c r="M30" i="3"/>
  <c r="N10" i="3"/>
  <c r="F25" i="3"/>
  <c r="F11" i="3"/>
  <c r="Q75" i="3"/>
  <c r="F26" i="3"/>
  <c r="F12" i="3"/>
  <c r="F27" i="3"/>
  <c r="F13" i="3"/>
  <c r="N12" i="3"/>
  <c r="V28" i="3"/>
  <c r="V14" i="3"/>
  <c r="V26" i="3"/>
  <c r="V12" i="3"/>
  <c r="N11" i="3"/>
  <c r="J28" i="3"/>
  <c r="J14" i="3"/>
  <c r="J26" i="3"/>
  <c r="J12" i="3"/>
  <c r="I75" i="3"/>
  <c r="M75" i="3"/>
  <c r="R27" i="3"/>
  <c r="R13" i="3"/>
  <c r="R29" i="3"/>
  <c r="R15" i="3"/>
  <c r="N14" i="3"/>
  <c r="J27" i="3"/>
  <c r="J13" i="3"/>
  <c r="U75" i="3"/>
  <c r="J15" i="3"/>
  <c r="V29" i="3"/>
  <c r="V15" i="3"/>
  <c r="F28" i="3"/>
  <c r="F14" i="3"/>
  <c r="J11" i="3"/>
  <c r="V25" i="3"/>
  <c r="V11" i="3"/>
  <c r="J24" i="3"/>
  <c r="J10" i="3"/>
  <c r="I30" i="3"/>
  <c r="E30" i="3"/>
  <c r="F24" i="3"/>
  <c r="F10" i="3"/>
  <c r="N15" i="3"/>
  <c r="E75" i="3"/>
  <c r="Q16" i="3"/>
  <c r="R34" i="3"/>
  <c r="R26" i="3"/>
  <c r="R12" i="3"/>
  <c r="R25" i="3"/>
  <c r="R11" i="3"/>
  <c r="N13" i="3"/>
  <c r="R24" i="3"/>
  <c r="R10" i="3"/>
  <c r="E16" i="3"/>
  <c r="V27" i="3"/>
  <c r="V13" i="3"/>
  <c r="Q30" i="3"/>
  <c r="R28" i="3"/>
  <c r="R14" i="3"/>
  <c r="J33" i="3"/>
  <c r="J45" i="3"/>
  <c r="J49" i="3"/>
  <c r="J54" i="3"/>
  <c r="K14" i="3"/>
  <c r="J66" i="3"/>
  <c r="J47" i="3"/>
  <c r="J56" i="3"/>
  <c r="J37" i="3"/>
  <c r="V69" i="3"/>
  <c r="J36" i="3"/>
  <c r="J60" i="3"/>
  <c r="J63" i="3"/>
  <c r="J72" i="3"/>
  <c r="J68" i="3"/>
  <c r="V73" i="3"/>
  <c r="V53" i="3"/>
  <c r="J38" i="3"/>
  <c r="J58" i="3"/>
  <c r="J48" i="3"/>
  <c r="J64" i="3"/>
  <c r="V66" i="3"/>
  <c r="J55" i="3"/>
  <c r="J70" i="3"/>
  <c r="V63" i="3"/>
  <c r="J50" i="3"/>
  <c r="J34" i="3"/>
  <c r="V51" i="3"/>
  <c r="J52" i="3"/>
  <c r="J31" i="3"/>
  <c r="J71" i="3"/>
  <c r="J73" i="3"/>
  <c r="V34" i="3"/>
  <c r="V62" i="3"/>
  <c r="V71" i="3"/>
  <c r="V74" i="3"/>
  <c r="V61" i="3"/>
  <c r="J57" i="3"/>
  <c r="V38" i="3"/>
  <c r="K15" i="3"/>
  <c r="V58" i="3"/>
  <c r="K11" i="3"/>
  <c r="V56" i="3"/>
  <c r="V57" i="3"/>
  <c r="J61" i="3"/>
  <c r="W13" i="3"/>
  <c r="J44" i="3"/>
  <c r="J46" i="3"/>
  <c r="W12" i="3"/>
  <c r="V55" i="3"/>
  <c r="V65" i="3"/>
  <c r="V32" i="3"/>
  <c r="W15" i="3"/>
  <c r="V60" i="3"/>
  <c r="R64" i="3"/>
  <c r="K13" i="3"/>
  <c r="S13" i="3"/>
  <c r="J69" i="3"/>
  <c r="R52" i="3"/>
  <c r="R33" i="3"/>
  <c r="V44" i="3"/>
  <c r="I20" i="3"/>
  <c r="V36" i="3"/>
  <c r="R51" i="3"/>
  <c r="N37" i="3"/>
  <c r="V46" i="3"/>
  <c r="J32" i="3"/>
  <c r="S10" i="3"/>
  <c r="V49" i="3"/>
  <c r="V68" i="3"/>
  <c r="V64" i="3"/>
  <c r="V45" i="3"/>
  <c r="W14" i="3"/>
  <c r="N71" i="3"/>
  <c r="V54" i="3"/>
  <c r="V47" i="3"/>
  <c r="J51" i="3"/>
  <c r="V72" i="3"/>
  <c r="V33" i="3"/>
  <c r="V48" i="3"/>
  <c r="V52" i="3"/>
  <c r="V70" i="3"/>
  <c r="V37" i="3"/>
  <c r="W11" i="3"/>
  <c r="V50" i="3"/>
  <c r="V31" i="3"/>
  <c r="W10" i="3"/>
  <c r="F61" i="3"/>
  <c r="G16" i="3"/>
  <c r="F68" i="3"/>
  <c r="G10" i="3"/>
  <c r="R70" i="3"/>
  <c r="G15" i="3"/>
  <c r="F58" i="3"/>
  <c r="R54" i="3"/>
  <c r="R73" i="3"/>
  <c r="R49" i="3"/>
  <c r="R55" i="3"/>
  <c r="F69" i="3"/>
  <c r="O11" i="3"/>
  <c r="S15" i="3"/>
  <c r="R46" i="3"/>
  <c r="S11" i="3"/>
  <c r="F29" i="3"/>
  <c r="F15" i="3"/>
  <c r="F73" i="3"/>
  <c r="R32" i="3"/>
  <c r="R62" i="3"/>
  <c r="J53" i="3"/>
  <c r="U41" i="3"/>
  <c r="W30" i="3"/>
  <c r="V30" i="3"/>
  <c r="V16" i="3"/>
  <c r="U39" i="3"/>
  <c r="W75" i="3"/>
  <c r="F30" i="3"/>
  <c r="F16" i="3"/>
  <c r="E41" i="3"/>
  <c r="E39" i="3"/>
  <c r="G75" i="3"/>
  <c r="U91" i="3"/>
  <c r="U93" i="3"/>
  <c r="V75" i="3"/>
  <c r="R63" i="3"/>
  <c r="R47" i="3"/>
  <c r="F50" i="3"/>
  <c r="N68" i="3"/>
  <c r="O15" i="3"/>
  <c r="Q20" i="3"/>
  <c r="S16" i="3"/>
  <c r="Q17" i="3"/>
  <c r="G14" i="3"/>
  <c r="F56" i="3"/>
  <c r="R31" i="3"/>
  <c r="F49" i="3"/>
  <c r="R66" i="3"/>
  <c r="F54" i="3"/>
  <c r="R58" i="3"/>
  <c r="M39" i="3"/>
  <c r="O75" i="3"/>
  <c r="N30" i="3"/>
  <c r="N16" i="3"/>
  <c r="M41" i="3"/>
  <c r="G11" i="3"/>
  <c r="U20" i="3"/>
  <c r="U17" i="3"/>
  <c r="W16" i="3"/>
  <c r="F66" i="3"/>
  <c r="F48" i="3"/>
  <c r="F36" i="3"/>
  <c r="S12" i="3"/>
  <c r="F70" i="3"/>
  <c r="R38" i="3"/>
  <c r="R53" i="3"/>
  <c r="R56" i="3"/>
  <c r="F74" i="3"/>
  <c r="R37" i="3"/>
  <c r="I91" i="3"/>
  <c r="I93" i="3"/>
  <c r="J75" i="3"/>
  <c r="R36" i="3"/>
  <c r="K12" i="3"/>
  <c r="F63" i="3"/>
  <c r="F38" i="3"/>
  <c r="J62" i="3"/>
  <c r="F59" i="3"/>
  <c r="F51" i="3"/>
  <c r="F45" i="3"/>
  <c r="F31" i="3"/>
  <c r="R68" i="3"/>
  <c r="R57" i="3"/>
  <c r="F52" i="3"/>
  <c r="F55" i="3"/>
  <c r="J65" i="3"/>
  <c r="F37" i="3"/>
  <c r="F71" i="3"/>
  <c r="Q41" i="3"/>
  <c r="S30" i="3"/>
  <c r="R30" i="3"/>
  <c r="R16" i="3"/>
  <c r="Q39" i="3"/>
  <c r="F44" i="3"/>
  <c r="R69" i="3"/>
  <c r="R60" i="3"/>
  <c r="O10" i="3"/>
  <c r="O14" i="3"/>
  <c r="O12" i="3"/>
  <c r="N38" i="3"/>
  <c r="N74" i="3"/>
  <c r="N69" i="3"/>
  <c r="F62" i="3"/>
  <c r="G12" i="3"/>
  <c r="F60" i="3"/>
  <c r="F46" i="3"/>
  <c r="N36" i="3"/>
  <c r="R71" i="3"/>
  <c r="F72" i="3"/>
  <c r="S14" i="3"/>
  <c r="R44" i="3"/>
  <c r="K10" i="3"/>
  <c r="R74" i="3"/>
  <c r="F57" i="3"/>
  <c r="F75" i="3"/>
  <c r="E91" i="3"/>
  <c r="E93" i="3"/>
  <c r="F53" i="3"/>
  <c r="R48" i="3"/>
  <c r="O16" i="3"/>
  <c r="M17" i="3"/>
  <c r="M20" i="3"/>
  <c r="R59" i="3"/>
  <c r="F34" i="3"/>
  <c r="F33" i="3"/>
  <c r="E20" i="3"/>
  <c r="R65" i="3"/>
  <c r="Q91" i="3"/>
  <c r="Q93" i="3"/>
  <c r="R75" i="3"/>
  <c r="J59" i="3"/>
  <c r="R50" i="3"/>
  <c r="F65" i="3"/>
  <c r="G13" i="3"/>
  <c r="I41" i="3"/>
  <c r="I39" i="3"/>
  <c r="K75" i="3"/>
  <c r="J30" i="3"/>
  <c r="J16" i="3"/>
  <c r="R72" i="3"/>
  <c r="O13" i="3"/>
  <c r="M91" i="3"/>
  <c r="M93" i="3"/>
  <c r="N75" i="3"/>
  <c r="N70" i="3"/>
  <c r="R45" i="3"/>
  <c r="J74" i="3"/>
  <c r="N73" i="3"/>
  <c r="R61" i="3"/>
  <c r="F47" i="3"/>
  <c r="F64" i="3"/>
  <c r="N72" i="3"/>
  <c r="F32" i="3"/>
  <c r="G72" i="3"/>
  <c r="G71" i="3"/>
  <c r="G74" i="3"/>
  <c r="V41" i="3"/>
  <c r="U77" i="3"/>
  <c r="W41" i="3"/>
  <c r="W24" i="3"/>
  <c r="W59" i="3"/>
  <c r="W44" i="3"/>
  <c r="W48" i="3"/>
  <c r="W34" i="3"/>
  <c r="W66" i="3"/>
  <c r="W64" i="3"/>
  <c r="W58" i="3"/>
  <c r="W25" i="3"/>
  <c r="W51" i="3"/>
  <c r="W27" i="3"/>
  <c r="W32" i="3"/>
  <c r="W26" i="3"/>
  <c r="W52" i="3"/>
  <c r="W65" i="3"/>
  <c r="W63" i="3"/>
  <c r="W54" i="3"/>
  <c r="W60" i="3"/>
  <c r="W53" i="3"/>
  <c r="W50" i="3"/>
  <c r="W28" i="3"/>
  <c r="W46" i="3"/>
  <c r="W29" i="3"/>
  <c r="W47" i="3"/>
  <c r="W56" i="3"/>
  <c r="W55" i="3"/>
  <c r="W61" i="3"/>
  <c r="W49" i="3"/>
  <c r="W31" i="3"/>
  <c r="W57" i="3"/>
  <c r="W62" i="3"/>
  <c r="W33" i="3"/>
  <c r="W45" i="3"/>
  <c r="K30" i="3"/>
  <c r="I77" i="3"/>
  <c r="K41" i="3"/>
  <c r="J41" i="3"/>
  <c r="K53" i="3"/>
  <c r="K50" i="3"/>
  <c r="K34" i="3"/>
  <c r="K60" i="3"/>
  <c r="K55" i="3"/>
  <c r="K45" i="3"/>
  <c r="K24" i="3"/>
  <c r="K63" i="3"/>
  <c r="K59" i="3"/>
  <c r="K26" i="3"/>
  <c r="K54" i="3"/>
  <c r="K33" i="3"/>
  <c r="K64" i="3"/>
  <c r="K32" i="3"/>
  <c r="K46" i="3"/>
  <c r="K57" i="3"/>
  <c r="K58" i="3"/>
  <c r="K48" i="3"/>
  <c r="K49" i="3"/>
  <c r="K65" i="3"/>
  <c r="K25" i="3"/>
  <c r="K66" i="3"/>
  <c r="K52" i="3"/>
  <c r="K62" i="3"/>
  <c r="K61" i="3"/>
  <c r="K56" i="3"/>
  <c r="K28" i="3"/>
  <c r="K44" i="3"/>
  <c r="K51" i="3"/>
  <c r="K29" i="3"/>
  <c r="K47" i="3"/>
  <c r="K31" i="3"/>
  <c r="K27" i="3"/>
  <c r="G70" i="3"/>
  <c r="G38" i="3"/>
  <c r="F39" i="3"/>
  <c r="G39" i="3"/>
  <c r="E87" i="3"/>
  <c r="E89" i="3"/>
  <c r="G69" i="3"/>
  <c r="G68" i="3"/>
  <c r="G37" i="3"/>
  <c r="G36" i="3"/>
  <c r="G30" i="3"/>
  <c r="G41" i="3"/>
  <c r="E77" i="3"/>
  <c r="F41" i="3"/>
  <c r="G29" i="3"/>
  <c r="G24" i="3"/>
  <c r="G58" i="3"/>
  <c r="G32" i="3"/>
  <c r="G64" i="3"/>
  <c r="G47" i="3"/>
  <c r="G26" i="3"/>
  <c r="G33" i="3"/>
  <c r="G34" i="3"/>
  <c r="G53" i="3"/>
  <c r="G57" i="3"/>
  <c r="G65" i="3"/>
  <c r="G61" i="3"/>
  <c r="G46" i="3"/>
  <c r="G60" i="3"/>
  <c r="G62" i="3"/>
  <c r="G44" i="3"/>
  <c r="G55" i="3"/>
  <c r="G52" i="3"/>
  <c r="G31" i="3"/>
  <c r="G45" i="3"/>
  <c r="G51" i="3"/>
  <c r="G25" i="3"/>
  <c r="G63" i="3"/>
  <c r="G28" i="3"/>
  <c r="G48" i="3"/>
  <c r="G66" i="3"/>
  <c r="G59" i="3"/>
  <c r="G54" i="3"/>
  <c r="G49" i="3"/>
  <c r="G56" i="3"/>
  <c r="G27" i="3"/>
  <c r="G50" i="3"/>
  <c r="S75" i="3"/>
  <c r="S39" i="3"/>
  <c r="R39" i="3"/>
  <c r="Q87" i="3"/>
  <c r="Q89" i="3"/>
  <c r="S73" i="3"/>
  <c r="S70" i="3"/>
  <c r="S72" i="3"/>
  <c r="S74" i="3"/>
  <c r="S71" i="3"/>
  <c r="S69" i="3"/>
  <c r="S68" i="3"/>
  <c r="S36" i="3"/>
  <c r="S37" i="3"/>
  <c r="S38" i="3"/>
  <c r="O30" i="3"/>
  <c r="O41" i="3"/>
  <c r="N41" i="3"/>
  <c r="M77" i="3"/>
  <c r="O61" i="3"/>
  <c r="O25" i="3"/>
  <c r="O48" i="3"/>
  <c r="O58" i="3"/>
  <c r="O64" i="3"/>
  <c r="O49" i="3"/>
  <c r="O28" i="3"/>
  <c r="O31" i="3"/>
  <c r="O53" i="3"/>
  <c r="O59" i="3"/>
  <c r="O44" i="3"/>
  <c r="O27" i="3"/>
  <c r="O32" i="3"/>
  <c r="O33" i="3"/>
  <c r="O34" i="3"/>
  <c r="O47" i="3"/>
  <c r="O26" i="3"/>
  <c r="O46" i="3"/>
  <c r="O52" i="3"/>
  <c r="O62" i="3"/>
  <c r="O57" i="3"/>
  <c r="O50" i="3"/>
  <c r="O63" i="3"/>
  <c r="O45" i="3"/>
  <c r="O29" i="3"/>
  <c r="O24" i="3"/>
  <c r="O54" i="3"/>
  <c r="O60" i="3"/>
  <c r="O66" i="3"/>
  <c r="O65" i="3"/>
  <c r="O51" i="3"/>
  <c r="O55" i="3"/>
  <c r="O56" i="3"/>
  <c r="O39" i="3"/>
  <c r="M87" i="3"/>
  <c r="M89" i="3"/>
  <c r="N39" i="3"/>
  <c r="O72" i="3"/>
  <c r="O73" i="3"/>
  <c r="O38" i="3"/>
  <c r="O71" i="3"/>
  <c r="O36" i="3"/>
  <c r="O69" i="3"/>
  <c r="O74" i="3"/>
  <c r="O68" i="3"/>
  <c r="O70" i="3"/>
  <c r="O37" i="3"/>
  <c r="J39" i="3"/>
  <c r="I87" i="3"/>
  <c r="I89" i="3"/>
  <c r="K39" i="3"/>
  <c r="K37" i="3"/>
  <c r="K74" i="3"/>
  <c r="K72" i="3"/>
  <c r="K36" i="3"/>
  <c r="K68" i="3"/>
  <c r="K38" i="3"/>
  <c r="K71" i="3"/>
  <c r="K70" i="3"/>
  <c r="K73" i="3"/>
  <c r="K69" i="3"/>
  <c r="R41" i="3"/>
  <c r="Q77" i="3"/>
  <c r="S41" i="3"/>
  <c r="S62" i="3"/>
  <c r="S32" i="3"/>
  <c r="S46" i="3"/>
  <c r="S55" i="3"/>
  <c r="S49" i="3"/>
  <c r="S54" i="3"/>
  <c r="S28" i="3"/>
  <c r="S61" i="3"/>
  <c r="S45" i="3"/>
  <c r="S27" i="3"/>
  <c r="S50" i="3"/>
  <c r="S65" i="3"/>
  <c r="S59" i="3"/>
  <c r="S48" i="3"/>
  <c r="S64" i="3"/>
  <c r="S33" i="3"/>
  <c r="S25" i="3"/>
  <c r="S44" i="3"/>
  <c r="S29" i="3"/>
  <c r="S60" i="3"/>
  <c r="S24" i="3"/>
  <c r="S57" i="3"/>
  <c r="S56" i="3"/>
  <c r="S53" i="3"/>
  <c r="S58" i="3"/>
  <c r="S66" i="3"/>
  <c r="S31" i="3"/>
  <c r="S26" i="3"/>
  <c r="S34" i="3"/>
  <c r="S47" i="3"/>
  <c r="S63" i="3"/>
  <c r="S51" i="3"/>
  <c r="S52" i="3"/>
  <c r="W39" i="3"/>
  <c r="V39" i="3"/>
  <c r="U87" i="3"/>
  <c r="U89" i="3"/>
  <c r="W68" i="3"/>
  <c r="W72" i="3"/>
  <c r="W38" i="3"/>
  <c r="W36" i="3"/>
  <c r="W69" i="3"/>
  <c r="W70" i="3"/>
  <c r="W74" i="3"/>
  <c r="W73" i="3"/>
  <c r="W71" i="3"/>
  <c r="W37" i="3"/>
  <c r="S77" i="3"/>
  <c r="R77" i="3"/>
  <c r="Q78" i="3"/>
  <c r="I78" i="3"/>
  <c r="J77" i="3"/>
  <c r="K77" i="3"/>
  <c r="F77" i="3"/>
  <c r="G77" i="3"/>
  <c r="E78" i="3"/>
  <c r="M78" i="3"/>
  <c r="N77" i="3"/>
  <c r="O77" i="3"/>
  <c r="U78" i="3"/>
  <c r="V77" i="3"/>
  <c r="W77" i="3"/>
  <c r="V78" i="3"/>
  <c r="W78" i="3"/>
  <c r="U80" i="3"/>
  <c r="I80" i="3"/>
  <c r="K78" i="3"/>
  <c r="J78" i="3"/>
  <c r="R78" i="3"/>
  <c r="S78" i="3"/>
  <c r="Q80" i="3"/>
  <c r="N78" i="3"/>
  <c r="O78" i="3"/>
  <c r="M80" i="3"/>
  <c r="G78" i="3"/>
  <c r="F78" i="3"/>
  <c r="E80" i="3"/>
  <c r="F80" i="3"/>
  <c r="G80" i="3"/>
  <c r="N80" i="3"/>
  <c r="O80" i="3"/>
  <c r="K80" i="3"/>
  <c r="J80" i="3"/>
  <c r="W80" i="3"/>
  <c r="V80" i="3"/>
  <c r="S80" i="3"/>
  <c r="R80" i="3"/>
  <c r="I17" i="3"/>
  <c r="E17" i="3"/>
  <c r="F7" i="3"/>
  <c r="AI2" i="3"/>
</calcChain>
</file>

<file path=xl/sharedStrings.xml><?xml version="1.0" encoding="utf-8"?>
<sst xmlns="http://schemas.openxmlformats.org/spreadsheetml/2006/main" count="2095" uniqueCount="1506">
  <si>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</si>
  <si>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</si>
  <si>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</si>
  <si>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</si>
  <si>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</si>
  <si>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</si>
  <si>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</si>
  <si>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</si>
  <si>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</si>
  <si>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</si>
  <si>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</si>
  <si>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</si>
  <si>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Capacity</t>
  </si>
  <si>
    <t>Independent Living</t>
  </si>
  <si>
    <t>Independent Villas</t>
  </si>
  <si>
    <t>Assisted Living</t>
  </si>
  <si>
    <t>Memory Care</t>
  </si>
  <si>
    <t>Skilled Nursing</t>
  </si>
  <si>
    <t>No Product</t>
  </si>
  <si>
    <t>Total Unit Capacity</t>
  </si>
  <si>
    <t>Unit Occupancy</t>
  </si>
  <si>
    <t>IL / AL / MC Occupancy</t>
  </si>
  <si>
    <t>Skilled Occupancy</t>
  </si>
  <si>
    <t>Total Unit Occupancy</t>
  </si>
  <si>
    <t>Occupancy %</t>
  </si>
  <si>
    <t>Total Occupancy %</t>
  </si>
  <si>
    <t>Rates per occupied unit, except as noted:</t>
  </si>
  <si>
    <t>Base Rent</t>
  </si>
  <si>
    <t>Total Base Rent</t>
  </si>
  <si>
    <t>Permanent Discounts</t>
  </si>
  <si>
    <t>Total Permanent Discounts</t>
  </si>
  <si>
    <t>Base Rent Less Permanent Discounts</t>
  </si>
  <si>
    <t>Total Base Rent Less Permanent Discounts</t>
  </si>
  <si>
    <t>Incentives per Occupied Unit</t>
  </si>
  <si>
    <t>Total Incentives</t>
  </si>
  <si>
    <t>Base Rent Less Perm Discounts and Incentives</t>
  </si>
  <si>
    <t>Total Base Rent Less Perm Discounts and Incentives</t>
  </si>
  <si>
    <t>Care Revenue (per AL &amp; MC occupied unit)</t>
  </si>
  <si>
    <t>Total Care Revenue (per AL &amp; MC occupied unit)</t>
  </si>
  <si>
    <t>Base Rent &amp; Care less Perm Discounts and Incentives</t>
  </si>
  <si>
    <t>Total Base Rent &amp; Care less Perm Discounts and Incentives</t>
  </si>
  <si>
    <t>IL/AL/MC Other Revenue per Unit</t>
  </si>
  <si>
    <r>
      <t>Skilled Room &amp; Board per Day</t>
    </r>
    <r>
      <rPr>
        <b/>
        <i/>
        <sz val="11"/>
        <rFont val="Arial"/>
        <family val="2"/>
      </rPr>
      <t xml:space="preserve"> (includes Therapy)</t>
    </r>
  </si>
  <si>
    <t>Private</t>
  </si>
  <si>
    <t>Medicare</t>
  </si>
  <si>
    <t>Medicaid</t>
  </si>
  <si>
    <t>Insurance / HMO</t>
  </si>
  <si>
    <t>Other Payers</t>
  </si>
  <si>
    <t>Skilled Room &amp; Board per Day - All Payers</t>
  </si>
  <si>
    <t>Skilled Ancillary Revenue per Day</t>
  </si>
  <si>
    <t>Base Rent Less Cash Discounts  (all products)</t>
  </si>
  <si>
    <t>Base Rent &amp; Care Less Cash Discount (all products)</t>
  </si>
  <si>
    <t>Rent - IL Villas</t>
  </si>
  <si>
    <t>400300</t>
  </si>
  <si>
    <t>Service Fee Rent Revenue</t>
  </si>
  <si>
    <t>400650</t>
  </si>
  <si>
    <t>Contra: Rent Revenue - BB</t>
  </si>
  <si>
    <t>Rent - Assisted</t>
  </si>
  <si>
    <t>Rent - Memory Care</t>
  </si>
  <si>
    <t>Skilled Nursing Bed - Private</t>
  </si>
  <si>
    <t>402500</t>
  </si>
  <si>
    <t>Skill Nurs Bed - Semi-Private</t>
  </si>
  <si>
    <t>403200</t>
  </si>
  <si>
    <t>Contract Allowance-Room&amp;Board</t>
  </si>
  <si>
    <t>403500</t>
  </si>
  <si>
    <t>Contractual Adjustment-Other</t>
  </si>
  <si>
    <t>460015</t>
  </si>
  <si>
    <t>Sequestration</t>
  </si>
  <si>
    <t>Rent - Skilled (R&amp;B)</t>
  </si>
  <si>
    <t>Rent - Equity Homes</t>
  </si>
  <si>
    <t>Rent - No Product</t>
  </si>
  <si>
    <t xml:space="preserve">   Resident Rent Revenue </t>
  </si>
  <si>
    <t>Care Revenue</t>
  </si>
  <si>
    <t>455000</t>
  </si>
  <si>
    <t>PVT Care Revenue</t>
  </si>
  <si>
    <t>455100</t>
  </si>
  <si>
    <t>Medicaid Diversion Revenue</t>
  </si>
  <si>
    <t>Discounts</t>
  </si>
  <si>
    <t>460000</t>
  </si>
  <si>
    <t>Long-Term Incentives</t>
  </si>
  <si>
    <t>460001</t>
  </si>
  <si>
    <t>Short-Term Incentives</t>
  </si>
  <si>
    <t>460002</t>
  </si>
  <si>
    <t>Rent Concessions</t>
  </si>
  <si>
    <t>460003</t>
  </si>
  <si>
    <t>S-T Incentives Amortization</t>
  </si>
  <si>
    <t>460004</t>
  </si>
  <si>
    <t>S-T Incentives Deferral</t>
  </si>
  <si>
    <t>Conc-Deferral-Amort-MyChoice</t>
  </si>
  <si>
    <t>Community Fees</t>
  </si>
  <si>
    <t>402800</t>
  </si>
  <si>
    <t>Admission / Community Fees</t>
  </si>
  <si>
    <t>498000</t>
  </si>
  <si>
    <t>Comm Fee Waived</t>
  </si>
  <si>
    <t>Community Fee Revenue</t>
  </si>
  <si>
    <t>Food Revenue</t>
  </si>
  <si>
    <t>473300</t>
  </si>
  <si>
    <t>Catering Revenue</t>
  </si>
  <si>
    <t>473400</t>
  </si>
  <si>
    <t>Meal Revenue - Guest</t>
  </si>
  <si>
    <t>Meal Revenue</t>
  </si>
  <si>
    <t>Ancillary Revenue</t>
  </si>
  <si>
    <t>407400</t>
  </si>
  <si>
    <t>Laundry</t>
  </si>
  <si>
    <t>403475</t>
  </si>
  <si>
    <t>Contract Allowance-Ancillary</t>
  </si>
  <si>
    <t>HC, HH, Cntrct Allow-Ancillary</t>
  </si>
  <si>
    <t>404700</t>
  </si>
  <si>
    <t>Radiology</t>
  </si>
  <si>
    <t>405400</t>
  </si>
  <si>
    <t>Lab</t>
  </si>
  <si>
    <t>407800</t>
  </si>
  <si>
    <t>Oxygen</t>
  </si>
  <si>
    <t>409000</t>
  </si>
  <si>
    <t>Medical Supplies</t>
  </si>
  <si>
    <t>409010</t>
  </si>
  <si>
    <t>Ancill Reven Target Adjustment</t>
  </si>
  <si>
    <t>409700</t>
  </si>
  <si>
    <t>Equipment Rental</t>
  </si>
  <si>
    <t>410400</t>
  </si>
  <si>
    <t>Liquid Nutrient</t>
  </si>
  <si>
    <t>411000</t>
  </si>
  <si>
    <t>Incontinence Supplies</t>
  </si>
  <si>
    <t>411600</t>
  </si>
  <si>
    <t>Pharmacy</t>
  </si>
  <si>
    <t>413900</t>
  </si>
  <si>
    <t>IV Therapy</t>
  </si>
  <si>
    <t>414000</t>
  </si>
  <si>
    <t>Routine Supplies</t>
  </si>
  <si>
    <t>474000</t>
  </si>
  <si>
    <t>Other Ancillary Revenue</t>
  </si>
  <si>
    <t>Other Resident Revenue</t>
  </si>
  <si>
    <t>475000</t>
  </si>
  <si>
    <t>Department Revenue</t>
  </si>
  <si>
    <t>475710</t>
  </si>
  <si>
    <t>Telephone Revenue</t>
  </si>
  <si>
    <t>476500</t>
  </si>
  <si>
    <t>Personal Solutions Revenue</t>
  </si>
  <si>
    <t>475700</t>
  </si>
  <si>
    <t>Miscellaneous Revenue</t>
  </si>
  <si>
    <t>Other Misc Revenue</t>
  </si>
  <si>
    <t>497080</t>
  </si>
  <si>
    <t>OTC Drugs</t>
  </si>
  <si>
    <t>Lifecare Utilization &amp; HC Benefit</t>
  </si>
  <si>
    <t>Other Revenue</t>
  </si>
  <si>
    <t>475310</t>
  </si>
  <si>
    <t>PL_BAH - Med Management</t>
  </si>
  <si>
    <t>475320</t>
  </si>
  <si>
    <t>PL_BAH - Supportive</t>
  </si>
  <si>
    <t>475330</t>
  </si>
  <si>
    <t>PL_BAH - Concierge</t>
  </si>
  <si>
    <t>475340</t>
  </si>
  <si>
    <t>PL_BAH - GCM</t>
  </si>
  <si>
    <t>475380</t>
  </si>
  <si>
    <t>PL_BAH Package Discount</t>
  </si>
  <si>
    <t>475390</t>
  </si>
  <si>
    <t>PL_BAH Loyalty Discount</t>
  </si>
  <si>
    <t>Personalized Living Revenue</t>
  </si>
  <si>
    <t>404400</t>
  </si>
  <si>
    <t>Contr Adj Phys Ther-Medicare A</t>
  </si>
  <si>
    <t>404500</t>
  </si>
  <si>
    <t>Contr Adj Occu Ther-Medicare A</t>
  </si>
  <si>
    <t>404600</t>
  </si>
  <si>
    <t>Contr Adj Speech Thera -Med A</t>
  </si>
  <si>
    <t>416855</t>
  </si>
  <si>
    <t>Therapy Denial Contractual</t>
  </si>
  <si>
    <t>420000</t>
  </si>
  <si>
    <t>Physical Therapy Revenue</t>
  </si>
  <si>
    <t>430000</t>
  </si>
  <si>
    <t>Occupational Therapy Revenue</t>
  </si>
  <si>
    <t>440000</t>
  </si>
  <si>
    <t>Speech Therapy Revenue</t>
  </si>
  <si>
    <t>451000</t>
  </si>
  <si>
    <t>FIT/Premium</t>
  </si>
  <si>
    <t>460011</t>
  </si>
  <si>
    <t>CA - Medicaid-Non Par</t>
  </si>
  <si>
    <t>Skilled Therapy Revenue</t>
  </si>
  <si>
    <t>Total Resident Revenue</t>
  </si>
  <si>
    <t>Compensation Expenses</t>
  </si>
  <si>
    <t>Regular</t>
  </si>
  <si>
    <t>500000</t>
  </si>
  <si>
    <t>Salaries &amp; Wages Exempt</t>
  </si>
  <si>
    <t>Salaries and Wages  - Exempt</t>
  </si>
  <si>
    <t>501000</t>
  </si>
  <si>
    <t>Salaries &amp; Wages Nonexempt</t>
  </si>
  <si>
    <t>501050</t>
  </si>
  <si>
    <t>Assistant Wages</t>
  </si>
  <si>
    <t>501150</t>
  </si>
  <si>
    <t>Cook Wages</t>
  </si>
  <si>
    <t>501200</t>
  </si>
  <si>
    <t>Utility Workers Wages</t>
  </si>
  <si>
    <t>501250</t>
  </si>
  <si>
    <t>Server Wages</t>
  </si>
  <si>
    <t>501350</t>
  </si>
  <si>
    <t>Housekeeper Wages</t>
  </si>
  <si>
    <t>501450</t>
  </si>
  <si>
    <t>Laundry Wages</t>
  </si>
  <si>
    <t>501520</t>
  </si>
  <si>
    <t>Res Care Associate Wages</t>
  </si>
  <si>
    <t>501550</t>
  </si>
  <si>
    <t>Drivers Wages</t>
  </si>
  <si>
    <t>501600</t>
  </si>
  <si>
    <t>Concierge Wages</t>
  </si>
  <si>
    <t>501800</t>
  </si>
  <si>
    <t>Registered Nurses (RN's)</t>
  </si>
  <si>
    <t>501850</t>
  </si>
  <si>
    <t>Licensed Prac Nurses (LPN's)</t>
  </si>
  <si>
    <t>501900</t>
  </si>
  <si>
    <t>Certified Nursing Aides (CNAs)</t>
  </si>
  <si>
    <t>501903</t>
  </si>
  <si>
    <t>Med Aide</t>
  </si>
  <si>
    <t>501904</t>
  </si>
  <si>
    <t>Rehab Aide</t>
  </si>
  <si>
    <t>504600</t>
  </si>
  <si>
    <t>Social Worker</t>
  </si>
  <si>
    <t>Salaries and Wages-Non Exempt</t>
  </si>
  <si>
    <t>501750</t>
  </si>
  <si>
    <t>Personalized Living Wages</t>
  </si>
  <si>
    <t>502400</t>
  </si>
  <si>
    <t>On Call Pay</t>
  </si>
  <si>
    <t>505010</t>
  </si>
  <si>
    <t>Transitional Duty Wages</t>
  </si>
  <si>
    <t>505200</t>
  </si>
  <si>
    <t>Salaries - Other</t>
  </si>
  <si>
    <t>Salaries - TRN, Bylr,Ber</t>
  </si>
  <si>
    <t>505760</t>
  </si>
  <si>
    <t>Non-Recurring Expense Labor</t>
  </si>
  <si>
    <t>Overtime</t>
  </si>
  <si>
    <t>502000</t>
  </si>
  <si>
    <t>Salaries &amp; Wages-OT Nonexempt</t>
  </si>
  <si>
    <t>Bonus</t>
  </si>
  <si>
    <t>506500</t>
  </si>
  <si>
    <t>Bonus - Employee Referral</t>
  </si>
  <si>
    <t>506800</t>
  </si>
  <si>
    <t>Bonus - Signing</t>
  </si>
  <si>
    <t>506900</t>
  </si>
  <si>
    <t>Bonus - Other Recognition</t>
  </si>
  <si>
    <t>506909</t>
  </si>
  <si>
    <t>General Bonuses</t>
  </si>
  <si>
    <t>506600</t>
  </si>
  <si>
    <t>Resident Referral Bonus</t>
  </si>
  <si>
    <t>507300</t>
  </si>
  <si>
    <t>CMIP Bonus</t>
  </si>
  <si>
    <t>507330</t>
  </si>
  <si>
    <t>CMIP Bonus Protem</t>
  </si>
  <si>
    <t>Commissions</t>
  </si>
  <si>
    <t>507500</t>
  </si>
  <si>
    <t>Commissions Wages</t>
  </si>
  <si>
    <t>Contract Labor</t>
  </si>
  <si>
    <t>516000</t>
  </si>
  <si>
    <t>Contract Labor Temp Employees</t>
  </si>
  <si>
    <t>516009</t>
  </si>
  <si>
    <t>Contract Community</t>
  </si>
  <si>
    <t>PTO &amp; Holiday Wages</t>
  </si>
  <si>
    <t>523300</t>
  </si>
  <si>
    <t>Holiday</t>
  </si>
  <si>
    <t>523600</t>
  </si>
  <si>
    <t>PTO Wages</t>
  </si>
  <si>
    <t>PTO &amp; Holiday</t>
  </si>
  <si>
    <t>Payroll Taxes</t>
  </si>
  <si>
    <t>515000</t>
  </si>
  <si>
    <t>Employee Benefits</t>
  </si>
  <si>
    <t>521900</t>
  </si>
  <si>
    <t>Life and ADD Insurance</t>
  </si>
  <si>
    <t>522500</t>
  </si>
  <si>
    <t>Disability Insurance</t>
  </si>
  <si>
    <t>523100</t>
  </si>
  <si>
    <t>Employee Benefits - Misc.</t>
  </si>
  <si>
    <t>523200</t>
  </si>
  <si>
    <t>401(K) Savings Plan</t>
  </si>
  <si>
    <t>524300</t>
  </si>
  <si>
    <t>Bereavement Pay</t>
  </si>
  <si>
    <t>524500</t>
  </si>
  <si>
    <t>Severance Pay</t>
  </si>
  <si>
    <t>524800</t>
  </si>
  <si>
    <t>Long Term Bank</t>
  </si>
  <si>
    <t>Employee Benefits Paid</t>
  </si>
  <si>
    <t>520100</t>
  </si>
  <si>
    <t>Group Health Insurance</t>
  </si>
  <si>
    <t>Workers Compensation</t>
  </si>
  <si>
    <t>524700</t>
  </si>
  <si>
    <t>Workers Comp Premium</t>
  </si>
  <si>
    <t>524710</t>
  </si>
  <si>
    <t>Workers Comp-Claim Costs</t>
  </si>
  <si>
    <t>524720</t>
  </si>
  <si>
    <t>Workers Comp - TPA Cost</t>
  </si>
  <si>
    <t>524740</t>
  </si>
  <si>
    <t>Workers Comp PY Reserve Adj</t>
  </si>
  <si>
    <t>Workers Comp Totals</t>
  </si>
  <si>
    <t>524750</t>
  </si>
  <si>
    <t>ISC-Per Liv Worker Comp Alloc</t>
  </si>
  <si>
    <t>520120</t>
  </si>
  <si>
    <t>Grp Health Insurance Alloc</t>
  </si>
  <si>
    <t>523620</t>
  </si>
  <si>
    <t>PTO Allocation</t>
  </si>
  <si>
    <t>Personalized Living Compensation</t>
  </si>
  <si>
    <t>504920</t>
  </si>
  <si>
    <t>Physical Therapy Wages</t>
  </si>
  <si>
    <t>504921</t>
  </si>
  <si>
    <t>PTA Wages</t>
  </si>
  <si>
    <t>504925</t>
  </si>
  <si>
    <t>PRN Physical Therapy Wages</t>
  </si>
  <si>
    <t>504926</t>
  </si>
  <si>
    <t>PRN PTA Wages</t>
  </si>
  <si>
    <t>504930</t>
  </si>
  <si>
    <t>Occupational Therapy Wages</t>
  </si>
  <si>
    <t>504931</t>
  </si>
  <si>
    <t>COTA Wages</t>
  </si>
  <si>
    <t>504935</t>
  </si>
  <si>
    <t>PRN Occupational Therapy Wages</t>
  </si>
  <si>
    <t>504936</t>
  </si>
  <si>
    <t>PRN COTA Wages</t>
  </si>
  <si>
    <t>504940</t>
  </si>
  <si>
    <t>Speech Therapy Wages</t>
  </si>
  <si>
    <t>504945</t>
  </si>
  <si>
    <t>PRN Speech Therapy Wages</t>
  </si>
  <si>
    <t>504950</t>
  </si>
  <si>
    <t>FIT/Premium Wages</t>
  </si>
  <si>
    <t>507800</t>
  </si>
  <si>
    <t>Therapy&amp;Nursing RetentionBonus</t>
  </si>
  <si>
    <t>517600</t>
  </si>
  <si>
    <t>Physical Therapy Expense</t>
  </si>
  <si>
    <t>517800</t>
  </si>
  <si>
    <t>Speech Therapy Expense</t>
  </si>
  <si>
    <t>Skilled Therapy Compensation</t>
  </si>
  <si>
    <t>Total Compensation Expenses</t>
  </si>
  <si>
    <t>Other Controllable Expenses</t>
  </si>
  <si>
    <t>Food Expenses</t>
  </si>
  <si>
    <t>530001</t>
  </si>
  <si>
    <t>Food Target Adjustments</t>
  </si>
  <si>
    <t>530009</t>
  </si>
  <si>
    <t>Raw Food</t>
  </si>
  <si>
    <t>530100</t>
  </si>
  <si>
    <t>Bakery</t>
  </si>
  <si>
    <t>530200</t>
  </si>
  <si>
    <t>Dairy</t>
  </si>
  <si>
    <t>530300</t>
  </si>
  <si>
    <t>Produce</t>
  </si>
  <si>
    <t>530400</t>
  </si>
  <si>
    <t>Meat &amp; Seafood</t>
  </si>
  <si>
    <t>530500</t>
  </si>
  <si>
    <t>Groceries</t>
  </si>
  <si>
    <t>530600</t>
  </si>
  <si>
    <t>Liquor</t>
  </si>
  <si>
    <t>530900</t>
  </si>
  <si>
    <t>Inventory Adjustment</t>
  </si>
  <si>
    <t>540660</t>
  </si>
  <si>
    <t>Liquid Nutritional Supplements</t>
  </si>
  <si>
    <t>531109</t>
  </si>
  <si>
    <t>Food Adjustments</t>
  </si>
  <si>
    <t>531300</t>
  </si>
  <si>
    <t>Food Rebate</t>
  </si>
  <si>
    <t>550300</t>
  </si>
  <si>
    <t>Res Special Events &amp; Actv-Food</t>
  </si>
  <si>
    <t>600700</t>
  </si>
  <si>
    <t>Spcl Event-Prosp-Infl-Food</t>
  </si>
  <si>
    <t>650100</t>
  </si>
  <si>
    <t>Associate Meals</t>
  </si>
  <si>
    <t>530800</t>
  </si>
  <si>
    <t>Convenience Store Merchandise</t>
  </si>
  <si>
    <t>Supplies</t>
  </si>
  <si>
    <t>540000</t>
  </si>
  <si>
    <t>Kitchen and dietary Supplies</t>
  </si>
  <si>
    <t>540009</t>
  </si>
  <si>
    <t>Dietary Supplies</t>
  </si>
  <si>
    <t>543000</t>
  </si>
  <si>
    <t>Dishes &amp; Utensils</t>
  </si>
  <si>
    <t>540500</t>
  </si>
  <si>
    <t>General Supplies</t>
  </si>
  <si>
    <t>540501</t>
  </si>
  <si>
    <t>Supplies Target Adjustment</t>
  </si>
  <si>
    <t>540509</t>
  </si>
  <si>
    <t>541000</t>
  </si>
  <si>
    <t>Office Supplies</t>
  </si>
  <si>
    <t>541500</t>
  </si>
  <si>
    <t>Paper &amp; Forms</t>
  </si>
  <si>
    <t>542000</t>
  </si>
  <si>
    <t>Paper Goods</t>
  </si>
  <si>
    <t>542500</t>
  </si>
  <si>
    <t>Linens</t>
  </si>
  <si>
    <t>543500</t>
  </si>
  <si>
    <t>Uniforms</t>
  </si>
  <si>
    <t>544000</t>
  </si>
  <si>
    <t>Chemicals</t>
  </si>
  <si>
    <t>544700</t>
  </si>
  <si>
    <t>Housekeeping Supplies</t>
  </si>
  <si>
    <t>544709</t>
  </si>
  <si>
    <t>Cleaning Supplies</t>
  </si>
  <si>
    <t>544050</t>
  </si>
  <si>
    <t>Beauty Supplies &amp; Expenses</t>
  </si>
  <si>
    <t>544250</t>
  </si>
  <si>
    <t>Software Expense</t>
  </si>
  <si>
    <t>544900</t>
  </si>
  <si>
    <t>Postage and Courier Delivery</t>
  </si>
  <si>
    <t>545000</t>
  </si>
  <si>
    <t>Supplies Small &amp; Non-Capital</t>
  </si>
  <si>
    <t>540510</t>
  </si>
  <si>
    <t>Durable Medical Equipment</t>
  </si>
  <si>
    <t>540615</t>
  </si>
  <si>
    <t>Personal Solutions_PCP</t>
  </si>
  <si>
    <t>Incontinent Supp-Personal Solu</t>
  </si>
  <si>
    <t>Healthcare Supplies</t>
  </si>
  <si>
    <t>540601</t>
  </si>
  <si>
    <t>540609</t>
  </si>
  <si>
    <t>540610</t>
  </si>
  <si>
    <t>540620</t>
  </si>
  <si>
    <t>Incontinent Supplies</t>
  </si>
  <si>
    <t>540625</t>
  </si>
  <si>
    <t>MediMart Program</t>
  </si>
  <si>
    <t>540661</t>
  </si>
  <si>
    <t>Laboratory Services</t>
  </si>
  <si>
    <t>540671</t>
  </si>
  <si>
    <t>OTC Pharmacy</t>
  </si>
  <si>
    <t>540804</t>
  </si>
  <si>
    <t>540805</t>
  </si>
  <si>
    <t>Radiology Services</t>
  </si>
  <si>
    <t>540806</t>
  </si>
  <si>
    <t>Oncology Services</t>
  </si>
  <si>
    <t>540650</t>
  </si>
  <si>
    <t>Clinical Charting</t>
  </si>
  <si>
    <t>540651</t>
  </si>
  <si>
    <t>HC Supplies Target Adjustment</t>
  </si>
  <si>
    <t>540659</t>
  </si>
  <si>
    <t>Other Healthcare Expenses</t>
  </si>
  <si>
    <t>540670</t>
  </si>
  <si>
    <t>Pharmacy MedA and Managed Care</t>
  </si>
  <si>
    <t>540800</t>
  </si>
  <si>
    <t>Ambulance &amp; Van Service</t>
  </si>
  <si>
    <t>540950</t>
  </si>
  <si>
    <t>Medicare Consolidated Billing</t>
  </si>
  <si>
    <t>543600</t>
  </si>
  <si>
    <t>Hazardous Medical Waste</t>
  </si>
  <si>
    <t>561500</t>
  </si>
  <si>
    <t>Medical Equipment, Rental</t>
  </si>
  <si>
    <t>Medical Equipment - Rental</t>
  </si>
  <si>
    <t>Resident Activities</t>
  </si>
  <si>
    <t>550100</t>
  </si>
  <si>
    <t>Flowers</t>
  </si>
  <si>
    <t>550109</t>
  </si>
  <si>
    <t>Resident Relations</t>
  </si>
  <si>
    <t>550200</t>
  </si>
  <si>
    <t>Newsletter</t>
  </si>
  <si>
    <t>550400</t>
  </si>
  <si>
    <t>550500</t>
  </si>
  <si>
    <t>Resident Activities-Other</t>
  </si>
  <si>
    <t>550509</t>
  </si>
  <si>
    <t>Travel &amp; Entertainment</t>
  </si>
  <si>
    <t>555400</t>
  </si>
  <si>
    <t>Other Ground Transport</t>
  </si>
  <si>
    <t>555409</t>
  </si>
  <si>
    <t>Vehicle Transport and Rental</t>
  </si>
  <si>
    <t>555450</t>
  </si>
  <si>
    <t>Car Rental</t>
  </si>
  <si>
    <t>555700</t>
  </si>
  <si>
    <t>Mileage Expense</t>
  </si>
  <si>
    <t>555000</t>
  </si>
  <si>
    <t>Lodging</t>
  </si>
  <si>
    <t>555200</t>
  </si>
  <si>
    <t>Airfare</t>
  </si>
  <si>
    <t>555900</t>
  </si>
  <si>
    <t>Meals &amp; Entertainment</t>
  </si>
  <si>
    <t>557100</t>
  </si>
  <si>
    <t>Prospect Meals &amp; Entertainment</t>
  </si>
  <si>
    <t>Repairs &amp; Maintenance</t>
  </si>
  <si>
    <t>560109</t>
  </si>
  <si>
    <t>Heatng,Plumbing,Electric,Water</t>
  </si>
  <si>
    <t>560110</t>
  </si>
  <si>
    <t>Electrician Repair Service</t>
  </si>
  <si>
    <t>560120</t>
  </si>
  <si>
    <t>Plumbing Repair Service</t>
  </si>
  <si>
    <t>560130</t>
  </si>
  <si>
    <t>Water Treatment</t>
  </si>
  <si>
    <t>560150</t>
  </si>
  <si>
    <t>JLL FM HVAC Maint &amp; Repair</t>
  </si>
  <si>
    <t>Heat, Plumbg, Electrical,Water</t>
  </si>
  <si>
    <t>560001</t>
  </si>
  <si>
    <t>Rep Main Target Adjustment</t>
  </si>
  <si>
    <t>560600</t>
  </si>
  <si>
    <t>Maintenance Supplies</t>
  </si>
  <si>
    <t>560609</t>
  </si>
  <si>
    <t>R&amp;M Building_Equip_Supp</t>
  </si>
  <si>
    <t>560700</t>
  </si>
  <si>
    <t>Residence Decorating</t>
  </si>
  <si>
    <t>560800</t>
  </si>
  <si>
    <t>R &amp; M - Building</t>
  </si>
  <si>
    <t>560900</t>
  </si>
  <si>
    <t>R &amp; M - Equipment</t>
  </si>
  <si>
    <t>R&amp;MBuilding/Equipment/Supplies</t>
  </si>
  <si>
    <t>560500</t>
  </si>
  <si>
    <t>Vehicle Upkeep and Maintenance</t>
  </si>
  <si>
    <t>561400</t>
  </si>
  <si>
    <t>Community Vehicle Gas Expense</t>
  </si>
  <si>
    <t>561409</t>
  </si>
  <si>
    <t>Vehicle Upkeep</t>
  </si>
  <si>
    <t>561709</t>
  </si>
  <si>
    <t>IT Hardware and Maintenance</t>
  </si>
  <si>
    <t>561750</t>
  </si>
  <si>
    <t>Hardware Expense</t>
  </si>
  <si>
    <t>560200</t>
  </si>
  <si>
    <t>Fire Safety and Security</t>
  </si>
  <si>
    <t>570909</t>
  </si>
  <si>
    <t>Fire, Safety, and Security</t>
  </si>
  <si>
    <t>570950</t>
  </si>
  <si>
    <t>JLL FM Fire, Safety &amp; Security</t>
  </si>
  <si>
    <t>Ground Maint &amp; Contract Svcs</t>
  </si>
  <si>
    <t>569000</t>
  </si>
  <si>
    <t>Grounds Maintenance</t>
  </si>
  <si>
    <t>569009</t>
  </si>
  <si>
    <t>Outside Grounds Contracts</t>
  </si>
  <si>
    <t>569050</t>
  </si>
  <si>
    <t>JLL FM Landscpng &amp; Grnds Maint</t>
  </si>
  <si>
    <t>570109</t>
  </si>
  <si>
    <t>Inside Cleaning Contracts</t>
  </si>
  <si>
    <t>571150</t>
  </si>
  <si>
    <t>Common Area Maint Contracts</t>
  </si>
  <si>
    <t>570600</t>
  </si>
  <si>
    <t>HVAC Contract</t>
  </si>
  <si>
    <t>570609</t>
  </si>
  <si>
    <t>Equipment Service Contracts</t>
  </si>
  <si>
    <t>571110</t>
  </si>
  <si>
    <t>Laundry Equipment Service</t>
  </si>
  <si>
    <t>571120</t>
  </si>
  <si>
    <t>Kitchen Equipment Service</t>
  </si>
  <si>
    <t>571139</t>
  </si>
  <si>
    <t>Rental Contracts</t>
  </si>
  <si>
    <t>571140</t>
  </si>
  <si>
    <t>Uniform Rental Contract</t>
  </si>
  <si>
    <t>570050</t>
  </si>
  <si>
    <t>JLL FM Program Fees</t>
  </si>
  <si>
    <t>Outside Dept Labor Contracts</t>
  </si>
  <si>
    <t>570700</t>
  </si>
  <si>
    <t>Elevator Contract</t>
  </si>
  <si>
    <t>570750</t>
  </si>
  <si>
    <t>JLL FM Elevator Maint &amp; Repair</t>
  </si>
  <si>
    <t>570500</t>
  </si>
  <si>
    <t>Pest Control Contract</t>
  </si>
  <si>
    <t>570550</t>
  </si>
  <si>
    <t>JLL FM Pest Control</t>
  </si>
  <si>
    <t>561000</t>
  </si>
  <si>
    <t>Environmental Expense</t>
  </si>
  <si>
    <t>Communication &amp; Telephone</t>
  </si>
  <si>
    <t>580209</t>
  </si>
  <si>
    <t>Telephone</t>
  </si>
  <si>
    <t>580900</t>
  </si>
  <si>
    <t>581100</t>
  </si>
  <si>
    <t>Cellular Phone Charges</t>
  </si>
  <si>
    <t>580700</t>
  </si>
  <si>
    <t>Internet</t>
  </si>
  <si>
    <t>Internet / Connected Living</t>
  </si>
  <si>
    <t>581400</t>
  </si>
  <si>
    <t>Cable &amp; Satellite TV</t>
  </si>
  <si>
    <t>Paid Referrals</t>
  </si>
  <si>
    <t>601600</t>
  </si>
  <si>
    <t>Referral Mktg-Community</t>
  </si>
  <si>
    <t>601730</t>
  </si>
  <si>
    <t>Intrnet LeadAggregtr-Fee-Mv-In</t>
  </si>
  <si>
    <t>601739</t>
  </si>
  <si>
    <t>Paid_Referrals</t>
  </si>
  <si>
    <t>Public Relations &amp; Advertising</t>
  </si>
  <si>
    <t>601719</t>
  </si>
  <si>
    <t>Advertising Digital</t>
  </si>
  <si>
    <t>Advertising - Digital</t>
  </si>
  <si>
    <t>600300</t>
  </si>
  <si>
    <t>TV-Cable TV-Video Webcast</t>
  </si>
  <si>
    <t>600309</t>
  </si>
  <si>
    <t>Advertising - Local Broadcast</t>
  </si>
  <si>
    <t>600320</t>
  </si>
  <si>
    <t>Media - Outdoor-Other</t>
  </si>
  <si>
    <t>Advertising - Local Outdoor</t>
  </si>
  <si>
    <t>600200</t>
  </si>
  <si>
    <t>Newspaper Run o Press Adv-Zone</t>
  </si>
  <si>
    <t>600209</t>
  </si>
  <si>
    <t>Advertising - Local Print</t>
  </si>
  <si>
    <t>600510</t>
  </si>
  <si>
    <t>Multi-layer Mktg Hm of Plcmt</t>
  </si>
  <si>
    <t>Advertising - National</t>
  </si>
  <si>
    <t>600600</t>
  </si>
  <si>
    <t>Collatrl Matls - Prospct-Infl</t>
  </si>
  <si>
    <t>Print Collateral Materials</t>
  </si>
  <si>
    <t>600610</t>
  </si>
  <si>
    <t>Collatrl Matls - Professionals</t>
  </si>
  <si>
    <t>600840</t>
  </si>
  <si>
    <t>Promotional Items</t>
  </si>
  <si>
    <t>601605</t>
  </si>
  <si>
    <t>Local Business Development</t>
  </si>
  <si>
    <t>601609</t>
  </si>
  <si>
    <t>Business Development</t>
  </si>
  <si>
    <t>600100</t>
  </si>
  <si>
    <t>DM-Lead Bank Prosp-Adult Infl</t>
  </si>
  <si>
    <t>600109</t>
  </si>
  <si>
    <t>Direct Mail</t>
  </si>
  <si>
    <t>600110</t>
  </si>
  <si>
    <t>DM-Purch List Prosp-Adult Infl</t>
  </si>
  <si>
    <t>600120</t>
  </si>
  <si>
    <t>DM - Professional Referrals</t>
  </si>
  <si>
    <t>601909</t>
  </si>
  <si>
    <t>Resdnt-Famly-Friend Refrl Prog</t>
  </si>
  <si>
    <t>Friends For Life</t>
  </si>
  <si>
    <t>600805</t>
  </si>
  <si>
    <t>Call Center Lead Nurturing</t>
  </si>
  <si>
    <t>Lead Nurturing/Call Center</t>
  </si>
  <si>
    <t>600705</t>
  </si>
  <si>
    <t>Spcl Event-Prosp-Infl-Other</t>
  </si>
  <si>
    <t>600709</t>
  </si>
  <si>
    <t>Special Events</t>
  </si>
  <si>
    <t>600800</t>
  </si>
  <si>
    <t>Mktg Membrshp-Shows-Model</t>
  </si>
  <si>
    <t>600809</t>
  </si>
  <si>
    <t>Other Marketing</t>
  </si>
  <si>
    <t>600810</t>
  </si>
  <si>
    <t>Mktg Cust-Comp Intelligence</t>
  </si>
  <si>
    <t>600850</t>
  </si>
  <si>
    <t>Personal Connections</t>
  </si>
  <si>
    <t>601400</t>
  </si>
  <si>
    <t>Incentives</t>
  </si>
  <si>
    <t>601800</t>
  </si>
  <si>
    <t>Public Relation Fees</t>
  </si>
  <si>
    <t>Staff Development</t>
  </si>
  <si>
    <t>650000</t>
  </si>
  <si>
    <t>Associate Appreciation</t>
  </si>
  <si>
    <t>650009</t>
  </si>
  <si>
    <t>Assoc Appreciation_Incentives</t>
  </si>
  <si>
    <t>Associate Appreciatin/Incentiv</t>
  </si>
  <si>
    <t>651500</t>
  </si>
  <si>
    <t>Staff Training</t>
  </si>
  <si>
    <t>651509</t>
  </si>
  <si>
    <t>Staff Training Expenses</t>
  </si>
  <si>
    <t>655500</t>
  </si>
  <si>
    <t>Seminars &amp; Training</t>
  </si>
  <si>
    <t>654500</t>
  </si>
  <si>
    <t>Pre Employment Expense</t>
  </si>
  <si>
    <t>654509</t>
  </si>
  <si>
    <t>Pre-Employment Expenses</t>
  </si>
  <si>
    <t>658500</t>
  </si>
  <si>
    <t>Employee Relocation</t>
  </si>
  <si>
    <t>Professional Fees</t>
  </si>
  <si>
    <t>516109</t>
  </si>
  <si>
    <t>Consultants &amp; Med Directors</t>
  </si>
  <si>
    <t>517300</t>
  </si>
  <si>
    <t>Dietary Consultant</t>
  </si>
  <si>
    <t>517500</t>
  </si>
  <si>
    <t>Medical Director</t>
  </si>
  <si>
    <t>710800</t>
  </si>
  <si>
    <t>Consulting Fees</t>
  </si>
  <si>
    <t>Consultants/Medical Director</t>
  </si>
  <si>
    <t>700100</t>
  </si>
  <si>
    <t>Collections Legal Fees</t>
  </si>
  <si>
    <t>700900</t>
  </si>
  <si>
    <t>Operations Regulatory Lgl Fees</t>
  </si>
  <si>
    <t>Legal Fees</t>
  </si>
  <si>
    <t>710400</t>
  </si>
  <si>
    <t>Other Professional Fees</t>
  </si>
  <si>
    <t>710409</t>
  </si>
  <si>
    <t>710100</t>
  </si>
  <si>
    <t>Pharmacy Fees</t>
  </si>
  <si>
    <t>Bad Debt Expense</t>
  </si>
  <si>
    <t>750000</t>
  </si>
  <si>
    <t>Other Misc. Operating Expenses</t>
  </si>
  <si>
    <t>771200</t>
  </si>
  <si>
    <t>Miscellaneous</t>
  </si>
  <si>
    <t>771209</t>
  </si>
  <si>
    <t>Misc Expenses and Misc Taxes</t>
  </si>
  <si>
    <t>771700</t>
  </si>
  <si>
    <t>Other Taxes</t>
  </si>
  <si>
    <t>774700</t>
  </si>
  <si>
    <t>Garage Expense</t>
  </si>
  <si>
    <t>Misc. Taxes and Expenses</t>
  </si>
  <si>
    <t>774809</t>
  </si>
  <si>
    <t>Printing Expenses Allocated</t>
  </si>
  <si>
    <t>774900</t>
  </si>
  <si>
    <t>Employee Handbook Printing</t>
  </si>
  <si>
    <t>770300</t>
  </si>
  <si>
    <t>Association Fees</t>
  </si>
  <si>
    <t>770400</t>
  </si>
  <si>
    <t>Survey &amp; License Fees</t>
  </si>
  <si>
    <t>770800</t>
  </si>
  <si>
    <t>Bank Charges</t>
  </si>
  <si>
    <t>771100</t>
  </si>
  <si>
    <t>Dues and Subscriptions</t>
  </si>
  <si>
    <t>771600</t>
  </si>
  <si>
    <t>Sales and Use Tax</t>
  </si>
  <si>
    <t>771901</t>
  </si>
  <si>
    <t>License &amp; Annual Reports</t>
  </si>
  <si>
    <t>777100</t>
  </si>
  <si>
    <t>Contra Expense - Rebates</t>
  </si>
  <si>
    <t>771220</t>
  </si>
  <si>
    <t>Uncoded P-Card</t>
  </si>
  <si>
    <t>771900</t>
  </si>
  <si>
    <t>Uncoded AP Invoices</t>
  </si>
  <si>
    <t>Uncoded Expenses</t>
  </si>
  <si>
    <t>550900</t>
  </si>
  <si>
    <t>Vehicle Lease</t>
  </si>
  <si>
    <t>800500</t>
  </si>
  <si>
    <t>Rent</t>
  </si>
  <si>
    <t>Personalized Living Other Expenses</t>
  </si>
  <si>
    <t>561600</t>
  </si>
  <si>
    <t>Offce Equip &amp; Furniture Rental</t>
  </si>
  <si>
    <t>561700</t>
  </si>
  <si>
    <t>Misc Maintenance Contracts</t>
  </si>
  <si>
    <t>561800</t>
  </si>
  <si>
    <t>ISC-Software&amp;Computer User Fee</t>
  </si>
  <si>
    <t>580709</t>
  </si>
  <si>
    <t>Internet_Connected Living</t>
  </si>
  <si>
    <t>651300</t>
  </si>
  <si>
    <t>Associate Vaccine/Immunization</t>
  </si>
  <si>
    <t>711000</t>
  </si>
  <si>
    <t>Allocated Therapy BIlling Fees</t>
  </si>
  <si>
    <t>711009</t>
  </si>
  <si>
    <t>Allocated Home Office Fees</t>
  </si>
  <si>
    <t>711100</t>
  </si>
  <si>
    <t>Allocated Ther Recruiting Fees</t>
  </si>
  <si>
    <t>711150</t>
  </si>
  <si>
    <t>Alloc Central Office Fees</t>
  </si>
  <si>
    <t>772411</t>
  </si>
  <si>
    <t>PC Fees Therapy-Allocation</t>
  </si>
  <si>
    <t>Skilled Therapy Other Expenses</t>
  </si>
  <si>
    <t>Total Other Controllable Expenses</t>
  </si>
  <si>
    <t>Non-Controllable Expenses</t>
  </si>
  <si>
    <t>Utilities</t>
  </si>
  <si>
    <t>760000</t>
  </si>
  <si>
    <t>Electricity</t>
  </si>
  <si>
    <t>760002</t>
  </si>
  <si>
    <t>Utilities Target Adjustment</t>
  </si>
  <si>
    <t>761000</t>
  </si>
  <si>
    <t>Gas</t>
  </si>
  <si>
    <t>762000</t>
  </si>
  <si>
    <t>Corporat Plane Fuel</t>
  </si>
  <si>
    <t>763000</t>
  </si>
  <si>
    <t>Water and Sewer</t>
  </si>
  <si>
    <t>764000</t>
  </si>
  <si>
    <t>Water &amp; Sewer - Contra</t>
  </si>
  <si>
    <t>570400</t>
  </si>
  <si>
    <t>Trash Removal Contract</t>
  </si>
  <si>
    <t>765000</t>
  </si>
  <si>
    <t>Waste</t>
  </si>
  <si>
    <t>765050</t>
  </si>
  <si>
    <t>JLL FM Waste Management</t>
  </si>
  <si>
    <t>766000</t>
  </si>
  <si>
    <t>Utility Admin Expense</t>
  </si>
  <si>
    <t>Ground Lease</t>
  </si>
  <si>
    <t>800000</t>
  </si>
  <si>
    <t>Ground Lease - Base</t>
  </si>
  <si>
    <t>Vehicle &amp; Equipment Lease</t>
  </si>
  <si>
    <t>551010</t>
  </si>
  <si>
    <t>Vehicle Lease Target Adjustmen</t>
  </si>
  <si>
    <t>550910</t>
  </si>
  <si>
    <t>Kitchen Equipment Rental</t>
  </si>
  <si>
    <t>Office/Furniture/Kitchenrental</t>
  </si>
  <si>
    <t>Insurance Expenses</t>
  </si>
  <si>
    <t>850000</t>
  </si>
  <si>
    <t>Insurance - Gen Liability Prem</t>
  </si>
  <si>
    <t>850100</t>
  </si>
  <si>
    <t>Insurance-Gen Liab Claim Costs</t>
  </si>
  <si>
    <t>850120</t>
  </si>
  <si>
    <t>GLPL Prior Year Reserve Adj</t>
  </si>
  <si>
    <t>Insurance - Gen Liability</t>
  </si>
  <si>
    <t>850600</t>
  </si>
  <si>
    <t>Insurance - Property Premium</t>
  </si>
  <si>
    <t>850610</t>
  </si>
  <si>
    <t>Insurance - Property Claims</t>
  </si>
  <si>
    <t>Insurance - Property</t>
  </si>
  <si>
    <t>850700</t>
  </si>
  <si>
    <t>Insurance - Auto</t>
  </si>
  <si>
    <t>850710</t>
  </si>
  <si>
    <t>Auto Claims-Reserve</t>
  </si>
  <si>
    <t>851700</t>
  </si>
  <si>
    <t>Insurance - Other</t>
  </si>
  <si>
    <t>Real Estate Taxes</t>
  </si>
  <si>
    <t>880000</t>
  </si>
  <si>
    <t>Real Estate Tax Expense</t>
  </si>
  <si>
    <t>880100</t>
  </si>
  <si>
    <t>Real Estate Tax - Prof Serv</t>
  </si>
  <si>
    <t>Real Estate</t>
  </si>
  <si>
    <t>880010</t>
  </si>
  <si>
    <t>PY Appeal Refunds</t>
  </si>
  <si>
    <t>Prior Year Refunds&amp;Adjustments</t>
  </si>
  <si>
    <t>880300</t>
  </si>
  <si>
    <t>Personal Property Taxes</t>
  </si>
  <si>
    <t>Support Services</t>
  </si>
  <si>
    <t>772400</t>
  </si>
  <si>
    <t>G&amp;A Expense Allocatio</t>
  </si>
  <si>
    <t>772401</t>
  </si>
  <si>
    <t>PC Fees-Allocation</t>
  </si>
  <si>
    <t>772402</t>
  </si>
  <si>
    <t>PC Fees SNF-Allocation</t>
  </si>
  <si>
    <t>772403</t>
  </si>
  <si>
    <t>Software License Fees-Allocati</t>
  </si>
  <si>
    <t>772404</t>
  </si>
  <si>
    <t>Creative Services-Allocation</t>
  </si>
  <si>
    <t>772406</t>
  </si>
  <si>
    <t>Digital Marketing-Allocation</t>
  </si>
  <si>
    <t>772407</t>
  </si>
  <si>
    <t>Assoc Engagement Survey-Alloca</t>
  </si>
  <si>
    <t>772408</t>
  </si>
  <si>
    <t>Cust Engagement Survey-Allocat</t>
  </si>
  <si>
    <t>772413</t>
  </si>
  <si>
    <t>HR Services-Allocation</t>
  </si>
  <si>
    <t>772414</t>
  </si>
  <si>
    <t>Regional Maint Techs-Allocatio</t>
  </si>
  <si>
    <t>772417</t>
  </si>
  <si>
    <t>Contact Center Allocation</t>
  </si>
  <si>
    <t>772510</t>
  </si>
  <si>
    <t>G&amp;A Alloc - PS</t>
  </si>
  <si>
    <t>Total Non-Controllable Expenses</t>
  </si>
  <si>
    <t>OPERATING EXPENSES</t>
  </si>
  <si>
    <t>NET OPERATING INCOME (LOSS)</t>
  </si>
  <si>
    <t>OPERATING MARGIN</t>
  </si>
  <si>
    <t>Entrance Fee Amortization</t>
  </si>
  <si>
    <t>Gain on Terminations</t>
  </si>
  <si>
    <t>NET OPERATING INCOME (LOSS) W/EF AMORT</t>
  </si>
  <si>
    <t>Non Operating Expenses</t>
  </si>
  <si>
    <t>901000</t>
  </si>
  <si>
    <t>Lease Expense</t>
  </si>
  <si>
    <t>903000</t>
  </si>
  <si>
    <t>Lease Expense-SL rent</t>
  </si>
  <si>
    <t>903010</t>
  </si>
  <si>
    <t>Facility Above Market Rents</t>
  </si>
  <si>
    <t>Facility Lease Expense</t>
  </si>
  <si>
    <t>931000</t>
  </si>
  <si>
    <t>Capitalized Interest</t>
  </si>
  <si>
    <t>940000</t>
  </si>
  <si>
    <t>Depreciation Expense</t>
  </si>
  <si>
    <t>940100</t>
  </si>
  <si>
    <t>Depr Building</t>
  </si>
  <si>
    <t>940150</t>
  </si>
  <si>
    <t>Depreciation Building System</t>
  </si>
  <si>
    <t>940300</t>
  </si>
  <si>
    <t>Depr Building: Cap Lease</t>
  </si>
  <si>
    <t>940500</t>
  </si>
  <si>
    <t>Depr Building Improvements</t>
  </si>
  <si>
    <t>940600</t>
  </si>
  <si>
    <t>Depr Land Improvements</t>
  </si>
  <si>
    <t>940700</t>
  </si>
  <si>
    <t>Depr Leasehold Improvements</t>
  </si>
  <si>
    <t>940900</t>
  </si>
  <si>
    <t>Depr FF&amp;E</t>
  </si>
  <si>
    <t>940950</t>
  </si>
  <si>
    <t>Depreciation House Stock</t>
  </si>
  <si>
    <t>940975</t>
  </si>
  <si>
    <t>Depreciation Treatment Rooms</t>
  </si>
  <si>
    <t>941000</t>
  </si>
  <si>
    <t>Depr FF&amp;E Computers</t>
  </si>
  <si>
    <t>941200</t>
  </si>
  <si>
    <t>Depreciation Vehicles</t>
  </si>
  <si>
    <t>943400</t>
  </si>
  <si>
    <t>Amort Leasehold Interest</t>
  </si>
  <si>
    <t>943500</t>
  </si>
  <si>
    <t>Amort Equipment Lease</t>
  </si>
  <si>
    <t>Depreciation</t>
  </si>
  <si>
    <t>950800</t>
  </si>
  <si>
    <t>Amortization Expense</t>
  </si>
  <si>
    <t>951000</t>
  </si>
  <si>
    <t>Amort. Expense - Lease Intang.</t>
  </si>
  <si>
    <t>952000</t>
  </si>
  <si>
    <t>Amortization of Financing Fees</t>
  </si>
  <si>
    <t>952200</t>
  </si>
  <si>
    <t>Amortization of Start-Up Costs</t>
  </si>
  <si>
    <t>Amortization</t>
  </si>
  <si>
    <t>Other Non-Operating Expenses</t>
  </si>
  <si>
    <t>980000</t>
  </si>
  <si>
    <t>Restricted Interest Income</t>
  </si>
  <si>
    <t>980100</t>
  </si>
  <si>
    <t>Unrestricted Interest Income</t>
  </si>
  <si>
    <t>960500</t>
  </si>
  <si>
    <t>Other Non Operating Expense</t>
  </si>
  <si>
    <t>960506</t>
  </si>
  <si>
    <t>Natural Disaster Exp</t>
  </si>
  <si>
    <t>964130</t>
  </si>
  <si>
    <t>Community Branding</t>
  </si>
  <si>
    <t>990300</t>
  </si>
  <si>
    <t>Gain/Loss on Sale</t>
  </si>
  <si>
    <t>Other Non-Operating Exps 2</t>
  </si>
  <si>
    <t>962500</t>
  </si>
  <si>
    <t>Management Fee Expense</t>
  </si>
  <si>
    <t>Property Management</t>
  </si>
  <si>
    <t>TOTAL OTHER (INCOME) / EXPENSE</t>
  </si>
  <si>
    <t>INCOME BEFORE TAXES</t>
  </si>
  <si>
    <t>CONSTANTS</t>
  </si>
  <si>
    <t>OCCUPANCY</t>
  </si>
  <si>
    <t>REVENUES</t>
  </si>
  <si>
    <t>EXPENSES</t>
  </si>
  <si>
    <t>RANGE MARKERS</t>
  </si>
  <si>
    <t>Wage Coding</t>
  </si>
  <si>
    <t>Label Name</t>
  </si>
  <si>
    <t>Code</t>
  </si>
  <si>
    <t>Code
Used</t>
  </si>
  <si>
    <t>Department Code</t>
  </si>
  <si>
    <t>Wage Code</t>
  </si>
  <si>
    <t>Data Name</t>
  </si>
  <si>
    <t>Marker</t>
  </si>
  <si>
    <t>CENSUS START</t>
  </si>
  <si>
    <t>CENSUS</t>
  </si>
  <si>
    <t>REV</t>
  </si>
  <si>
    <t>EXPENSES START</t>
  </si>
  <si>
    <t>EXP</t>
  </si>
  <si>
    <t>MARKER</t>
  </si>
  <si>
    <t>CODE</t>
  </si>
  <si>
    <t>GROUP &amp; ITEM</t>
  </si>
  <si>
    <t>GROUP</t>
  </si>
  <si>
    <t>ITEM</t>
  </si>
  <si>
    <t>CATEGORY</t>
  </si>
  <si>
    <t>RESIDENT REVENUE</t>
  </si>
  <si>
    <t>STOP</t>
  </si>
  <si>
    <t>XXX</t>
  </si>
  <si>
    <t>Inflation</t>
  </si>
  <si>
    <t>Bad Debt</t>
  </si>
  <si>
    <t>1/1/2016</t>
  </si>
  <si>
    <t>SHEET NAME</t>
  </si>
  <si>
    <t>PROPERTY NAME</t>
  </si>
  <si>
    <t>TOTAL BEDS / UNITS</t>
  </si>
  <si>
    <t>LICENSED SN BEDS</t>
  </si>
  <si>
    <t>ALF BEDS</t>
  </si>
  <si>
    <t>CODE RANGE</t>
  </si>
  <si>
    <t>2015 DATA RANGE</t>
  </si>
  <si>
    <t>TOTAL BEDS</t>
  </si>
  <si>
    <t>OCCUPANCY METRICS</t>
  </si>
  <si>
    <r>
      <t>PPD</t>
    </r>
    <r>
      <rPr>
        <b/>
        <vertAlign val="superscript"/>
        <sz val="14"/>
        <color theme="1"/>
        <rFont val="Open Sans"/>
        <family val="2"/>
      </rPr>
      <t>3</t>
    </r>
  </si>
  <si>
    <t>%-CENSUS</t>
  </si>
  <si>
    <t>ADC</t>
  </si>
  <si>
    <t>PPD</t>
  </si>
  <si>
    <t>Private Pay</t>
  </si>
  <si>
    <t xml:space="preserve">Assisted Living </t>
  </si>
  <si>
    <t>TOTAL</t>
  </si>
  <si>
    <t>Q-MIX</t>
  </si>
  <si>
    <t>REVENUE</t>
  </si>
  <si>
    <t>%-REV</t>
  </si>
  <si>
    <t>Net Patient Revenues</t>
  </si>
  <si>
    <t>TOTAL NET PATIENT REVENUES</t>
  </si>
  <si>
    <t>Ancillary Services</t>
  </si>
  <si>
    <t>Other Resident Revenues</t>
  </si>
  <si>
    <t>ISLOLATED REVENUES</t>
  </si>
  <si>
    <t>EXCLUDED: Revenues</t>
  </si>
  <si>
    <t>EXCLUDED: Misc. or Non-recurring</t>
  </si>
  <si>
    <t>TOTAL REVENUE (w/ Excluded)</t>
  </si>
  <si>
    <t>TOTAL REVENUE</t>
  </si>
  <si>
    <t>Nursing Services</t>
  </si>
  <si>
    <t>Nursing Administration</t>
  </si>
  <si>
    <t>Therapies &amp; Ancillary</t>
  </si>
  <si>
    <t>Dietary</t>
  </si>
  <si>
    <t>Housekeeping</t>
  </si>
  <si>
    <t>Laundry &amp; Linen</t>
  </si>
  <si>
    <t>Activities</t>
  </si>
  <si>
    <t>Social Services</t>
  </si>
  <si>
    <t>Marketing</t>
  </si>
  <si>
    <t>General Administrative</t>
  </si>
  <si>
    <t>Insurance</t>
  </si>
  <si>
    <t>Worker's Compensation</t>
  </si>
  <si>
    <t>Quality Assurance Fee</t>
  </si>
  <si>
    <t>Property, Plant, &amp; Maintenance</t>
  </si>
  <si>
    <t>ISLOLATED EXPENSES</t>
  </si>
  <si>
    <t>EXCLUDED: Expenses</t>
  </si>
  <si>
    <t>EXCLUDED: Rent</t>
  </si>
  <si>
    <t>EXCLUDED: Management Fees</t>
  </si>
  <si>
    <t>EXCLUDED: D&amp;A, Financing Costs</t>
  </si>
  <si>
    <t>EXCLUSED: Adjustments - Other</t>
  </si>
  <si>
    <t>TOTAL EXPENSES (w/ Excluded)</t>
  </si>
  <si>
    <t>Management Fee</t>
  </si>
  <si>
    <t>TOTAL OPERATING EXPENSES</t>
  </si>
  <si>
    <t>EBITDAR</t>
  </si>
  <si>
    <t>DAYS:</t>
  </si>
  <si>
    <t>MULTIPLIER (annualization factor):</t>
  </si>
  <si>
    <t>MONTHS:</t>
  </si>
  <si>
    <t>UW - REV</t>
  </si>
  <si>
    <t>P&amp;L REV</t>
  </si>
  <si>
    <t>DIFFERENCE</t>
  </si>
  <si>
    <t>UW - EXP</t>
  </si>
  <si>
    <t>P&amp;L - EXP</t>
  </si>
  <si>
    <t>Rent - SKILLED/MC</t>
  </si>
  <si>
    <t>TTM</t>
  </si>
  <si>
    <t>TTM DATA RANGE</t>
  </si>
  <si>
    <t>Insurance/HMO</t>
  </si>
  <si>
    <t>Skilled - Other</t>
  </si>
  <si>
    <t>RENT - SKILLED/MC : 400300: SERVICE FEE RENT REVENUE</t>
  </si>
  <si>
    <t>RENT - SKILLED/MC : 400650: CONTRA: RENT REVENUE - BB</t>
  </si>
  <si>
    <t>RENT - SKILLED/MC : 402100: SKILLED NURSING BED - PRIVATE</t>
  </si>
  <si>
    <t>RENT - SKILLED/MC : 402500: SKILL NURS BED - SEMI-PRIVATE</t>
  </si>
  <si>
    <t>RENT - SKILLED/MC : 403200: CONTRACT ALLOWANCE-ROOM&amp;BOARD</t>
  </si>
  <si>
    <t>RENT - SKILLED/MC : 403500: CONTRACTUAL ADJUSTMENT-OTHER</t>
  </si>
  <si>
    <t>RENT - SKILLED/MC : 460015: SEQUESTRATION</t>
  </si>
  <si>
    <t>CARE REVENUE : 455000: CARE REVENUE</t>
  </si>
  <si>
    <t>CARE REVENUE : 455100: MEDICAID DIVERSION REVENUE</t>
  </si>
  <si>
    <t>DISCOUNTS : 460000: LONG-TERM INCENTIVES</t>
  </si>
  <si>
    <t>DISCOUNTS : 460001: SHORT-TERM INCENTIVES</t>
  </si>
  <si>
    <t>DISCOUNTS : 460002: PERMANENT DISCOUNTS</t>
  </si>
  <si>
    <t>DISCOUNTS : 460003: S-T INCENTIVES AMORTIZATION</t>
  </si>
  <si>
    <t>DISCOUNTS : 460004: S-T INCENTIVES DEFERRAL</t>
  </si>
  <si>
    <t>COMMUNITY FEES : 402800: ADMISSION / COMMUNITY FEES</t>
  </si>
  <si>
    <t>COMMUNITY FEES : 498000: COMM FEE WAIVED</t>
  </si>
  <si>
    <t>FOOD REVENUE : 473300: CATERING REVENUE</t>
  </si>
  <si>
    <t>FOOD REVENUE : 473400: MEAL REVENUE - GUEST</t>
  </si>
  <si>
    <t>ANCILLARY REVENUE : 407400: LAUNDRY</t>
  </si>
  <si>
    <t>ANCILLARY REVENUE : 403475: CONTRACT ALLOWANCE-ANCILLARY</t>
  </si>
  <si>
    <t>ANCILLARY REVENUE : 404700: RADIOLOGY</t>
  </si>
  <si>
    <t>ANCILLARY REVENUE : 405400: LAB</t>
  </si>
  <si>
    <t>ANCILLARY REVENUE : 407800: OXYGEN</t>
  </si>
  <si>
    <t>ANCILLARY REVENUE : 409000: MEDICAL SUPPLIES</t>
  </si>
  <si>
    <t>ANCILLARY REVENUE : 409010: ANCILL REVEN TARGET ADJUSTMENT</t>
  </si>
  <si>
    <t>ANCILLARY REVENUE : 409700: EQUIPMENT RENTAL</t>
  </si>
  <si>
    <t>ANCILLARY REVENUE : 410400: LIQUID NUTRIENT</t>
  </si>
  <si>
    <t>ANCILLARY REVENUE : 411000: INCONTINENCE SUPPLIES</t>
  </si>
  <si>
    <t>ANCILLARY REVENUE : 411600: PHARMACY</t>
  </si>
  <si>
    <t>ANCILLARY REVENUE : 413900: IV THERAPY</t>
  </si>
  <si>
    <t>ANCILLARY REVENUE : 414000: ROUTINE SUPPLIES</t>
  </si>
  <si>
    <t>ANCILLARY REVENUE : 474000: OTHER ANCILLARY REVENUE</t>
  </si>
  <si>
    <t>OTHER RESIDENT REVENUE : 475000: DEPARTMENT REVENUE</t>
  </si>
  <si>
    <t>OTHER RESIDENT REVENUE : 475710: TELEPHONE REVENUE</t>
  </si>
  <si>
    <t>OTHER RESIDENT REVENUE : 476500: PERSONAL SOLUTIONS REVENUE</t>
  </si>
  <si>
    <t>OTHER RESIDENT REVENUE : 475700: MISCELLANEOUS REVENUE</t>
  </si>
  <si>
    <t>OTHER RESIDENT REVENUE : 497080: OTC DRUGS</t>
  </si>
  <si>
    <t>OTHER REVENUE : 475000: DEPARTMENT REVENUE</t>
  </si>
  <si>
    <t>OTHER REVENUE : 475310: PL_BAH - MED MANAGEMENT</t>
  </si>
  <si>
    <t>OTHER REVENUE : 475320: PL_BAH - SUPPORTIVE</t>
  </si>
  <si>
    <t>OTHER REVENUE : 475330: PL_BAH - CONCIERGE</t>
  </si>
  <si>
    <t>OTHER REVENUE : 475340: PL_BAH - GCM</t>
  </si>
  <si>
    <t>OTHER REVENUE : 475380: PL_BAH PACKAGE DISCOUNT</t>
  </si>
  <si>
    <t>OTHER REVENUE : 475390: PL_BAH LOYALTY DISCOUNT</t>
  </si>
  <si>
    <t>OTHER REVENUE : 404400: CONTR ADJ PHYS THER-MEDICARE A</t>
  </si>
  <si>
    <t>OTHER REVENUE : 404500: CONTR ADJ OCCU THER-MEDICARE A</t>
  </si>
  <si>
    <t>OTHER REVENUE : 404600: CONTR ADJ SPEECH THERA -MED A</t>
  </si>
  <si>
    <t>OTHER REVENUE : 416855: THERAPY DENIAL CONTRACTUAL</t>
  </si>
  <si>
    <t>OTHER REVENUE : 420000: PHYSICAL THERAPY REVENUE</t>
  </si>
  <si>
    <t>OTHER REVENUE : 430000: OCCUPATIONAL THERAPY REVENUE</t>
  </si>
  <si>
    <t>OTHER REVENUE : 440000: SPEECH THERAPY REVENUE</t>
  </si>
  <si>
    <t>OTHER REVENUE : 451000: FIT/PREMIUM</t>
  </si>
  <si>
    <t>OTHER REVENUE : 460011: CA - MEDICAID-NON PAR</t>
  </si>
  <si>
    <t>OTHER REVENUE : 460015: SEQUESTRATION</t>
  </si>
  <si>
    <t>REGULAR : 500000: SALARIES &amp; WAGES EXEMPT</t>
  </si>
  <si>
    <t>REGULAR : 501000: SALARIES &amp; WAGES NONEXEMPT</t>
  </si>
  <si>
    <t>REGULAR : 501050: ASSISTANT WAGES</t>
  </si>
  <si>
    <t>REGULAR : 501150: COOK WAGES</t>
  </si>
  <si>
    <t>REGULAR : 501200: UTILITY WORKERS WAGES</t>
  </si>
  <si>
    <t>REGULAR : 501250: SERVER WAGES</t>
  </si>
  <si>
    <t>REGULAR : 501350: HOUSEKEEPER WAGES</t>
  </si>
  <si>
    <t>REGULAR : 501450: LAUNDRY WAGES</t>
  </si>
  <si>
    <t>REGULAR : 501520: RES CARE ASSOCIATE WAGES</t>
  </si>
  <si>
    <t>REGULAR : 501550: DRIVERS WAGES</t>
  </si>
  <si>
    <t>REGULAR : 501600: CONCIERGE WAGES</t>
  </si>
  <si>
    <t>REGULAR : 501800: REGISTERED NURSES (RN'S)</t>
  </si>
  <si>
    <t>REGULAR : 501850: LICENSED PRAC NURSES (LPN'S)</t>
  </si>
  <si>
    <t>REGULAR : 501900: CERTIFIED NURSING AIDES (CNAS)</t>
  </si>
  <si>
    <t>REGULAR : 501903: MED AIDE</t>
  </si>
  <si>
    <t>REGULAR : 501904: REHAB AIDE</t>
  </si>
  <si>
    <t>REGULAR : 504600: SOCIAL WORKER</t>
  </si>
  <si>
    <t>REGULAR : 501750: PERSONALIZED LIVING WAGES</t>
  </si>
  <si>
    <t>REGULAR : 502400: ON CALL PAY</t>
  </si>
  <si>
    <t>REGULAR : 505010: TRANSITIONAL DUTY WAGES</t>
  </si>
  <si>
    <t>REGULAR : 505200: SALARIES - OTHER</t>
  </si>
  <si>
    <t>REGULAR : 505760: NON-RECURRING EXPENSE LABOR</t>
  </si>
  <si>
    <t>OVERTIME : 502000: SALARIES &amp; WAGES-OT NONEXEMPT</t>
  </si>
  <si>
    <t>BONUS : 506500: BONUS - EMPLOYEE REFERRAL</t>
  </si>
  <si>
    <t>BONUS : 506800: BONUS - SIGNING</t>
  </si>
  <si>
    <t>BONUS : 506900: BONUS - OTHER RECOGNITION</t>
  </si>
  <si>
    <t>BONUS : 506909: GENERAL BONUSES</t>
  </si>
  <si>
    <t>BONUS : 506600: RESIDENT REFERRAL BONUS</t>
  </si>
  <si>
    <t>BONUS : 507300: CMIP BONUS</t>
  </si>
  <si>
    <t>BONUS : 507330: CMIP BONUS PROTEM</t>
  </si>
  <si>
    <t>COMMISSIONS : 507500: COMMISSIONS WAGES</t>
  </si>
  <si>
    <t>CONTRACT LABOR : 516000: CONTRACT LABOR TEMP EMPLOYEES</t>
  </si>
  <si>
    <t>CONTRACT LABOR : 516009: CONTRACT COMMUNITY</t>
  </si>
  <si>
    <t>PTO &amp; HOLIDAY WAGES : 523300: HOLIDAY</t>
  </si>
  <si>
    <t>PTO &amp; HOLIDAY WAGES : 523600: PTO WAGES</t>
  </si>
  <si>
    <t>PAYROLL TAXES : 515000: PAYROLL TAXES</t>
  </si>
  <si>
    <t>EMPLOYEE BENEFITS : 521900: LIFE AND ADD INSURANCE</t>
  </si>
  <si>
    <t>EMPLOYEE BENEFITS : 522500: DISABILITY INSURANCE</t>
  </si>
  <si>
    <t>EMPLOYEE BENEFITS : 523100: EMPLOYEE BENEFITS - MISC.</t>
  </si>
  <si>
    <t>EMPLOYEE BENEFITS : 523200: 401(K) SAVINGS PLAN</t>
  </si>
  <si>
    <t>EMPLOYEE BENEFITS : 524300: BEREAVEMENT PAY</t>
  </si>
  <si>
    <t>EMPLOYEE BENEFITS : 524500: SEVERANCE PAY</t>
  </si>
  <si>
    <t>EMPLOYEE BENEFITS : 524800: LONG TERM BANK</t>
  </si>
  <si>
    <t>EMPLOYEE BENEFITS : 520100: GROUP HEALTH INSURANCE</t>
  </si>
  <si>
    <t>WORKERS COMPENSATION : 524700: WORKERS COMP PREMIUM</t>
  </si>
  <si>
    <t>WORKERS COMPENSATION : 524710: WORKERS COMP-CLAIM COSTS</t>
  </si>
  <si>
    <t>WORKERS COMPENSATION : 524720: WORKERS COMP - TPA COST</t>
  </si>
  <si>
    <t>WORKERS COMPENSATION : 524740: WORKERS COMP PY RESERVE ADJ</t>
  </si>
  <si>
    <t>WORKERS COMPENSATION : 524750: ISC-PER LIV WORKER COMP ALLOC</t>
  </si>
  <si>
    <t>FOOD EXPENSES : 530001: FOOD TARGET ADJUSTMENTS</t>
  </si>
  <si>
    <t>FOOD EXPENSES : 530009: RAW FOOD</t>
  </si>
  <si>
    <t>FOOD EXPENSES : 530100: BAKERY</t>
  </si>
  <si>
    <t>FOOD EXPENSES : 530200: DAIRY</t>
  </si>
  <si>
    <t>FOOD EXPENSES : 530300: PRODUCE</t>
  </si>
  <si>
    <t>FOOD EXPENSES : 530400: MEAT &amp; SEAFOOD</t>
  </si>
  <si>
    <t>FOOD EXPENSES : 530500: GROCERIES</t>
  </si>
  <si>
    <t>FOOD EXPENSES : 530600: LIQUOR</t>
  </si>
  <si>
    <t>FOOD EXPENSES : 530900: INVENTORY ADJUSTMENT</t>
  </si>
  <si>
    <t>FOOD EXPENSES : 540660: LIQUID NUTRITIONAL SUPPLEMENTS</t>
  </si>
  <si>
    <t>FOOD EXPENSES : 531109: FOOD ADJUSTMENTS</t>
  </si>
  <si>
    <t>FOOD EXPENSES : 531300: FOOD REBATE</t>
  </si>
  <si>
    <t>FOOD EXPENSES : 550300: RES SPECIAL EVENTS &amp; ACTV-FOOD</t>
  </si>
  <si>
    <t>FOOD EXPENSES : 600700: SPCL EVENT-PROSP-INFL-FOOD</t>
  </si>
  <si>
    <t>FOOD EXPENSES : 650100: ASSOCIATE MEALS</t>
  </si>
  <si>
    <t>FOOD EXPENSES : 530800: CONVENIENCE STORE MERCHANDISE</t>
  </si>
  <si>
    <t/>
  </si>
  <si>
    <t>SUPPLIES : 540000: KITCHEN AND DIETARY SUPPLIES</t>
  </si>
  <si>
    <t>SUPPLIES : 540009: DIETARY SUPPLIES</t>
  </si>
  <si>
    <t>SUPPLIES : 543000: DISHES &amp; UTENSILS</t>
  </si>
  <si>
    <t>SUPPLIES : 540500: GENERAL SUPPLIES</t>
  </si>
  <si>
    <t>SUPPLIES : 540501: SUPPLIES TARGET ADJUSTMENT</t>
  </si>
  <si>
    <t>SUPPLIES : 540509: GENERAL SUPPLIES</t>
  </si>
  <si>
    <t>SUPPLIES : 541000: OFFICE SUPPLIES</t>
  </si>
  <si>
    <t>SUPPLIES : 541500: PAPER &amp; FORMS</t>
  </si>
  <si>
    <t>SUPPLIES : 542000: PAPER GOODS</t>
  </si>
  <si>
    <t>SUPPLIES : 542500: LINENS</t>
  </si>
  <si>
    <t>SUPPLIES : 543500: UNIFORMS</t>
  </si>
  <si>
    <t>SUPPLIES : 544000: CHEMICALS</t>
  </si>
  <si>
    <t>SUPPLIES : 544700: HOUSEKEEPING SUPPLIES</t>
  </si>
  <si>
    <t>SUPPLIES : 544709: CLEANING SUPPLIES</t>
  </si>
  <si>
    <t>SUPPLIES : 544050: BEAUTY SUPPLIES &amp; EXPENSES</t>
  </si>
  <si>
    <t>SUPPLIES : 544250: SOFTWARE EXPENSE</t>
  </si>
  <si>
    <t>SUPPLIES : 544900: POSTAGE AND COURIER DELIVERY</t>
  </si>
  <si>
    <t>SUPPLIES : 545000: SUPPLIES SMALL &amp; NON-CAPITAL</t>
  </si>
  <si>
    <t>SUPPLIES : 540510: DURABLE MEDICAL EQUIPMENT</t>
  </si>
  <si>
    <t>SUPPLIES : 540615: PERSONAL SOLUTIONS_PCP</t>
  </si>
  <si>
    <t>HEALTHCARE SUPPLIES : 540601: MEDICAL SUPPLIES</t>
  </si>
  <si>
    <t>HEALTHCARE SUPPLIES : 540609: MEDICAL SUPPLIES</t>
  </si>
  <si>
    <t>HEALTHCARE SUPPLIES : 540610: OXYGEN</t>
  </si>
  <si>
    <t>HEALTHCARE SUPPLIES : 540620: INCONTINENT SUPPLIES</t>
  </si>
  <si>
    <t>HEALTHCARE SUPPLIES : 540625: MEDIMART PROGRAM</t>
  </si>
  <si>
    <t>HEALTHCARE SUPPLIES : 540661: LABORATORY SERVICES</t>
  </si>
  <si>
    <t>HEALTHCARE SUPPLIES : 540671: OTC PHARMACY</t>
  </si>
  <si>
    <t>HEALTHCARE SUPPLIES : 540804: IV THERAPY</t>
  </si>
  <si>
    <t>HEALTHCARE SUPPLIES : 540805: RADIOLOGY SERVICES</t>
  </si>
  <si>
    <t>HEALTHCARE SUPPLIES : 540806: ONCOLOGY SERVICES</t>
  </si>
  <si>
    <t>HEALTHCARE SUPPLIES : 540650: CLINICAL CHARTING</t>
  </si>
  <si>
    <t>HEALTHCARE SUPPLIES : 540651: HC SUPPLIES TARGET ADJUSTMENT</t>
  </si>
  <si>
    <t>HEALTHCARE SUPPLIES : 540659: OTHER HEALTHCARE EXPENSES</t>
  </si>
  <si>
    <t>HEALTHCARE SUPPLIES : 540670: PHARMACY MEDA AND MANAGED CARE</t>
  </si>
  <si>
    <t>HEALTHCARE SUPPLIES : 540800: AMBULANCE &amp; VAN SERVICE</t>
  </si>
  <si>
    <t>HEALTHCARE SUPPLIES : 540950: MEDICARE CONSOLIDATED BILLING</t>
  </si>
  <si>
    <t>HEALTHCARE SUPPLIES : 543600: HAZARDOUS MEDICAL WASTE</t>
  </si>
  <si>
    <t>HEALTHCARE SUPPLIES : 561500: MEDICAL EQUIPMENT, RENTAL</t>
  </si>
  <si>
    <t>RESIDENT ACTIVITIES : 550100: FLOWERS</t>
  </si>
  <si>
    <t>RESIDENT ACTIVITIES : 550109: RESIDENT RELATIONS</t>
  </si>
  <si>
    <t>RESIDENT ACTIVITIES : 550200: NEWSLETTER</t>
  </si>
  <si>
    <t>RESIDENT ACTIVITIES : 550400: RESIDENT RELATIONS</t>
  </si>
  <si>
    <t>RESIDENT ACTIVITIES : 550500: RESIDENT ACTIVITIES-OTHER</t>
  </si>
  <si>
    <t>RESIDENT ACTIVITIES : 550509: RESIDENT ACTIVITIES</t>
  </si>
  <si>
    <t>TRAVEL &amp; ENTERTAINMENT : 555400: OTHER GROUND TRANSPORT</t>
  </si>
  <si>
    <t>TRAVEL &amp; ENTERTAINMENT : 555409: VEHICLE TRANSPORT AND RENTAL</t>
  </si>
  <si>
    <t>TRAVEL &amp; ENTERTAINMENT : 555450: CAR RENTAL</t>
  </si>
  <si>
    <t>TRAVEL &amp; ENTERTAINMENT : 555700: MILEAGE EXPENSE</t>
  </si>
  <si>
    <t>TRAVEL &amp; ENTERTAINMENT : 555000: LODGING</t>
  </si>
  <si>
    <t>TRAVEL &amp; ENTERTAINMENT : 555200: AIRFARE</t>
  </si>
  <si>
    <t>TRAVEL &amp; ENTERTAINMENT : 555900: MEALS &amp; ENTERTAINMENT</t>
  </si>
  <si>
    <t>TRAVEL &amp; ENTERTAINMENT : 557100: PROSPECT MEALS &amp; ENTERTAINMENT</t>
  </si>
  <si>
    <t>REPAIRS &amp; MAINTENANCE : 560109: HEATNG,PLUMBING,ELECTRIC,WATER</t>
  </si>
  <si>
    <t>REPAIRS &amp; MAINTENANCE : 560110: ELECTRICIAN REPAIR SERVICE</t>
  </si>
  <si>
    <t>REPAIRS &amp; MAINTENANCE : 560120: PLUMBING REPAIR SERVICE</t>
  </si>
  <si>
    <t>REPAIRS &amp; MAINTENANCE : 560130: WATER TREATMENT</t>
  </si>
  <si>
    <t>REPAIRS &amp; MAINTENANCE : 560150: JLL FM HVAC MAINT &amp; REPAIR</t>
  </si>
  <si>
    <t>REPAIRS &amp; MAINTENANCE : 560001: REP MAIN TARGET ADJUSTMENT</t>
  </si>
  <si>
    <t>REPAIRS &amp; MAINTENANCE : 560600: MAINTENANCE SUPPLIES</t>
  </si>
  <si>
    <t>REPAIRS &amp; MAINTENANCE : 560609: R&amp;M BUILDING_EQUIP_SUPP</t>
  </si>
  <si>
    <t>REPAIRS &amp; MAINTENANCE : 560700: RESIDENCE DECORATING</t>
  </si>
  <si>
    <t>REPAIRS &amp; MAINTENANCE : 560800: R &amp; M - BUILDING</t>
  </si>
  <si>
    <t>REPAIRS &amp; MAINTENANCE : 560900: R &amp; M - EQUIPMENT</t>
  </si>
  <si>
    <t>REPAIRS &amp; MAINTENANCE : 560500: VEHICLE UPKEEP AND MAINTENANCE</t>
  </si>
  <si>
    <t>REPAIRS &amp; MAINTENANCE : 561400: COMMUNITY VEHICLE GAS EXPENSE</t>
  </si>
  <si>
    <t>REPAIRS &amp; MAINTENANCE : 561409: VEHICLE UPKEEP</t>
  </si>
  <si>
    <t>REPAIRS &amp; MAINTENANCE : 561709: IT HARDWARE AND MAINTENANCE</t>
  </si>
  <si>
    <t>REPAIRS &amp; MAINTENANCE : 561750: HARDWARE EXPENSE</t>
  </si>
  <si>
    <t>REPAIRS &amp; MAINTENANCE : 560200: FIRE SAFETY AND SECURITY</t>
  </si>
  <si>
    <t>REPAIRS &amp; MAINTENANCE : 570909: FIRE, SAFETY, AND SECURITY</t>
  </si>
  <si>
    <t>REPAIRS &amp; MAINTENANCE : 570950: JLL FM FIRE, SAFETY &amp; SECURITY</t>
  </si>
  <si>
    <t>GROUND MAINT &amp; CONTRACT SVCS : 569000: GROUNDS MAINTENANCE</t>
  </si>
  <si>
    <t>GROUND MAINT &amp; CONTRACT SVCS : 569009: OUTSIDE GROUNDS CONTRACTS</t>
  </si>
  <si>
    <t>GROUND MAINT &amp; CONTRACT SVCS : 569050: JLL FM LANDSCPNG &amp; GRNDS MAINT</t>
  </si>
  <si>
    <t>GROUND MAINT &amp; CONTRACT SVCS : 570109: INSIDE CLEANING CONTRACTS</t>
  </si>
  <si>
    <t>GROUND MAINT &amp; CONTRACT SVCS : 571150: COMMON AREA MAINT CONTRACTS</t>
  </si>
  <si>
    <t>GROUND MAINT &amp; CONTRACT SVCS : 570600: HVAC CONTRACT</t>
  </si>
  <si>
    <t>GROUND MAINT &amp; CONTRACT SVCS : 570609: EQUIPMENT SERVICE CONTRACTS</t>
  </si>
  <si>
    <t>GROUND MAINT &amp; CONTRACT SVCS : 571110: LAUNDRY EQUIPMENT SERVICE</t>
  </si>
  <si>
    <t>GROUND MAINT &amp; CONTRACT SVCS : 571120: KITCHEN EQUIPMENT SERVICE</t>
  </si>
  <si>
    <t>GROUND MAINT &amp; CONTRACT SVCS : 571139: RENTAL CONTRACTS</t>
  </si>
  <si>
    <t>GROUND MAINT &amp; CONTRACT SVCS : 571140: UNIFORM RENTAL CONTRACT</t>
  </si>
  <si>
    <t>GROUND MAINT &amp; CONTRACT SVCS : 570050: JLL FM PROGRAM FEES</t>
  </si>
  <si>
    <t>GROUND MAINT &amp; CONTRACT SVCS : 570700: ELEVATOR CONTRACT</t>
  </si>
  <si>
    <t>GROUND MAINT &amp; CONTRACT SVCS : 570750: JLL FM ELEVATOR MAINT &amp; REPAIR</t>
  </si>
  <si>
    <t>GROUND MAINT &amp; CONTRACT SVCS : 570500: PEST CONTROL CONTRACT</t>
  </si>
  <si>
    <t>GROUND MAINT &amp; CONTRACT SVCS : 570550: JLL FM PEST CONTROL</t>
  </si>
  <si>
    <t>GROUND MAINT &amp; CONTRACT SVCS : 561000: ENVIRONMENTAL EXPENSE</t>
  </si>
  <si>
    <t>COMMUNICATION &amp; TELEPHONE : 580209: TELEPHONE</t>
  </si>
  <si>
    <t>COMMUNICATION &amp; TELEPHONE : 580900: TELEPHONE</t>
  </si>
  <si>
    <t>COMMUNICATION &amp; TELEPHONE : 581100: CELLULAR PHONE CHARGES</t>
  </si>
  <si>
    <t>COMMUNICATION &amp; TELEPHONE : 580700: INTERNET</t>
  </si>
  <si>
    <t>COMMUNICATION &amp; TELEPHONE : 581400: CABLE &amp; SATELLITE TV</t>
  </si>
  <si>
    <t>PAID REFERRALS : 601600: REFERRAL MKTG-COMMUNITY</t>
  </si>
  <si>
    <t>PAID REFERRALS : 601730: INTRNET LEADAGGREGTR-FEE-MV-IN</t>
  </si>
  <si>
    <t>PAID REFERRALS : 601739: PAID REFERRALS</t>
  </si>
  <si>
    <t>PUBLIC RELATIONS &amp; ADVERTISING : 601719: ADVERTISING DIGITAL</t>
  </si>
  <si>
    <t>PUBLIC RELATIONS &amp; ADVERTISING : 600300: TV-CABLE TV-VIDEO WEBCAST</t>
  </si>
  <si>
    <t>PUBLIC RELATIONS &amp; ADVERTISING : 600309: ADVERTISING - LOCAL BROADCAST</t>
  </si>
  <si>
    <t>PUBLIC RELATIONS &amp; ADVERTISING : 600320: MEDIA - OUTDOOR-OTHER</t>
  </si>
  <si>
    <t>PUBLIC RELATIONS &amp; ADVERTISING : 600200: NEWSPAPER RUN O PRESS ADV-ZONE</t>
  </si>
  <si>
    <t>PUBLIC RELATIONS &amp; ADVERTISING : 600209: ADVERTISING - LOCAL PRINT</t>
  </si>
  <si>
    <t>PUBLIC RELATIONS &amp; ADVERTISING : 600510: MULTI-LAYER MKTG HM OF PLCMT</t>
  </si>
  <si>
    <t>PUBLIC RELATIONS &amp; ADVERTISING : 600600: COLLATRL MATLS - PROSPCT-INFL</t>
  </si>
  <si>
    <t>PUBLIC RELATIONS &amp; ADVERTISING : 600610: COLLATRL MATLS - PROFESSIONALS</t>
  </si>
  <si>
    <t>PUBLIC RELATIONS &amp; ADVERTISING : 600840: PROMOTIONAL ITEMS</t>
  </si>
  <si>
    <t>PUBLIC RELATIONS &amp; ADVERTISING : 601605: LOCAL BUSINESS DEVELOPMENT</t>
  </si>
  <si>
    <t>PUBLIC RELATIONS &amp; ADVERTISING : 601609: BUSINESS DEVELOPMENT</t>
  </si>
  <si>
    <t>PUBLIC RELATIONS &amp; ADVERTISING : 600100: DM-LEAD BANK PROSP-ADULT INFL</t>
  </si>
  <si>
    <t>PUBLIC RELATIONS &amp; ADVERTISING : 600109: DIRECT MAIL</t>
  </si>
  <si>
    <t>PUBLIC RELATIONS &amp; ADVERTISING : 600110: DM-PURCH LIST PROSP-ADULT INFL</t>
  </si>
  <si>
    <t>PUBLIC RELATIONS &amp; ADVERTISING : 600120: DM - PROFESSIONAL REFERRALS</t>
  </si>
  <si>
    <t>PUBLIC RELATIONS &amp; ADVERTISING : 601909: RESDNT-FAMLY-FRIEND REFRL PROG</t>
  </si>
  <si>
    <t>PUBLIC RELATIONS &amp; ADVERTISING : 600805: CALL CENTER LEAD NURTURING</t>
  </si>
  <si>
    <t>PUBLIC RELATIONS &amp; ADVERTISING : 600705: SPCL EVENT-PROSP-INFL-OTHER</t>
  </si>
  <si>
    <t>PUBLIC RELATIONS &amp; ADVERTISING : 600709: SPECIAL EVENTS</t>
  </si>
  <si>
    <t>PUBLIC RELATIONS &amp; ADVERTISING : 600800: MKTG MEMBRSHP-SHOWS-MODEL</t>
  </si>
  <si>
    <t>PUBLIC RELATIONS &amp; ADVERTISING : 600809: OTHER MARKETING</t>
  </si>
  <si>
    <t>PUBLIC RELATIONS &amp; ADVERTISING : 600810: MKTG CUST-COMP INTELLIGENCE</t>
  </si>
  <si>
    <t>PUBLIC RELATIONS &amp; ADVERTISING : 600850: PERSONAL CONNECTIONS</t>
  </si>
  <si>
    <t>PUBLIC RELATIONS &amp; ADVERTISING : 601400: INCENTIVES</t>
  </si>
  <si>
    <t>PUBLIC RELATIONS &amp; ADVERTISING : 601800: PUBLIC RELATION FEES</t>
  </si>
  <si>
    <t>STAFF DEVELOPMENT : 650000: ASSOCIATE APPRECIATION</t>
  </si>
  <si>
    <t>STAFF DEVELOPMENT : 650009: ASSOC APPRECIATION_INCENTIVES</t>
  </si>
  <si>
    <t>STAFF DEVELOPMENT : 651500: STAFF TRAINING</t>
  </si>
  <si>
    <t>STAFF DEVELOPMENT : 651509: STAFF TRAINING EXPENSES</t>
  </si>
  <si>
    <t>STAFF DEVELOPMENT : 655500: SEMINARS &amp; TRAINING</t>
  </si>
  <si>
    <t>STAFF DEVELOPMENT : 654500: PRE EMPLOYMENT EXPENSE</t>
  </si>
  <si>
    <t>STAFF DEVELOPMENT : 654509: PRE-EMPLOYMENT EXPENSES</t>
  </si>
  <si>
    <t>PROFESSIONAL FEES : 516109: CONSULTANTS &amp; MED DIRECTORS</t>
  </si>
  <si>
    <t>PROFESSIONAL FEES : 517300: DIETARY CONSULTANT</t>
  </si>
  <si>
    <t>PROFESSIONAL FEES : 517500: MEDICAL DIRECTOR</t>
  </si>
  <si>
    <t>PROFESSIONAL FEES : 710800: CONSULTING FEES</t>
  </si>
  <si>
    <t>PROFESSIONAL FEES : 700100: COLLECTIONS LEGAL FEES</t>
  </si>
  <si>
    <t>PROFESSIONAL FEES : 700900: OPERATIONS REGULATORY LGL FEES</t>
  </si>
  <si>
    <t>PROFESSIONAL FEES : 710400: OTHER PROFESSIONAL FEES</t>
  </si>
  <si>
    <t>PROFESSIONAL FEES : 710409: OTHER PROFESSIONAL FEES</t>
  </si>
  <si>
    <t>PROFESSIONAL FEES : 710100: PHARMACY FEES</t>
  </si>
  <si>
    <t>BAD DEBT EXPENSE : 750000: BAD DEBT EXPENSE</t>
  </si>
  <si>
    <t>OTHER MISC. OPERATING EXPENSES : 771200: MISCELLANEOUS</t>
  </si>
  <si>
    <t>OTHER MISC. OPERATING EXPENSES : 771209: MISC EXPENSES AND MISC TAXES</t>
  </si>
  <si>
    <t>OTHER MISC. OPERATING EXPENSES : 771700: OTHER TAXES</t>
  </si>
  <si>
    <t>OTHER MISC. OPERATING EXPENSES : 774700: GARAGE EXPENSE</t>
  </si>
  <si>
    <t>OTHER MISC. OPERATING EXPENSES : 774809: PRINTING EXPENSES ALLOCATED</t>
  </si>
  <si>
    <t>OTHER MISC. OPERATING EXPENSES : 774900: EMPLOYEE HANDBOOK PRINTING</t>
  </si>
  <si>
    <t>OTHER MISC. OPERATING EXPENSES : 770300: ASSOCIATION FEES</t>
  </si>
  <si>
    <t>OTHER MISC. OPERATING EXPENSES : 770400: SURVEY &amp; LICENSE FEES</t>
  </si>
  <si>
    <t>OTHER MISC. OPERATING EXPENSES : 770800: BANK CHARGES</t>
  </si>
  <si>
    <t>OTHER MISC. OPERATING EXPENSES : 771100: DUES AND SUBSCRIPTIONS</t>
  </si>
  <si>
    <t>OTHER MISC. OPERATING EXPENSES : 771600: SALES AND USE TAX</t>
  </si>
  <si>
    <t>OTHER MISC. OPERATING EXPENSES : 771901: LICENSE &amp; ANNUAL REPORTS</t>
  </si>
  <si>
    <t>OTHER MISC. OPERATING EXPENSES : 777100: CONTRA EXPENSE - REBATES</t>
  </si>
  <si>
    <t>OTHER MISC. OPERATING EXPENSES : 771220: UNCODED P-CARD</t>
  </si>
  <si>
    <t>OTHER MISC. OPERATING EXPENSES : 771900: UNCODED AP INVOICES</t>
  </si>
  <si>
    <t>OTHER MISC. OPERATING EXPENSES : 531109: FOOD ADJUSTMENTS</t>
  </si>
  <si>
    <t>OTHER MISC. OPERATING EXPENSES : 540500: GENERAL SUPPLIES</t>
  </si>
  <si>
    <t>OTHER MISC. OPERATING EXPENSES : 540509: GENERAL SUPPLIES</t>
  </si>
  <si>
    <t>OTHER MISC. OPERATING EXPENSES : 540609: MEDICAL SUPPLIES</t>
  </si>
  <si>
    <t>OTHER MISC. OPERATING EXPENSES : 541000: OFFICE SUPPLIES</t>
  </si>
  <si>
    <t>OTHER MISC. OPERATING EXPENSES : 543500: UNIFORMS</t>
  </si>
  <si>
    <t>OTHER MISC. OPERATING EXPENSES : 544250: SOFTWARE EXPENSE</t>
  </si>
  <si>
    <t>OTHER MISC. OPERATING EXPENSES : 545000: SUPPLIES SMALL &amp; NON-CAPITAL</t>
  </si>
  <si>
    <t>OTHER MISC. OPERATING EXPENSES : 550300: RES SPECIAL EVENTS &amp; ACTV-FOOD</t>
  </si>
  <si>
    <t>OTHER MISC. OPERATING EXPENSES : 550900: VEHICLE LEASE</t>
  </si>
  <si>
    <t>OTHER MISC. OPERATING EXPENSES : 555000: LODGING</t>
  </si>
  <si>
    <t>OTHER MISC. OPERATING EXPENSES : 555409: VEHICLE TRANSPORT AND RENTAL</t>
  </si>
  <si>
    <t>OTHER MISC. OPERATING EXPENSES : 555700: MILEAGE EXPENSE</t>
  </si>
  <si>
    <t>OTHER MISC. OPERATING EXPENSES : 555900: MEALS &amp; ENTERTAINMENT</t>
  </si>
  <si>
    <t>OTHER MISC. OPERATING EXPENSES : 560609: R&amp;M BUILDING_EQUIP_SUPP</t>
  </si>
  <si>
    <t>OTHER MISC. OPERATING EXPENSES : 580209: TELEPHONE</t>
  </si>
  <si>
    <t>OTHER MISC. OPERATING EXPENSES : 600600: COLLATRL MATLS - PROSPCT-INFL</t>
  </si>
  <si>
    <t>OTHER MISC. OPERATING EXPENSES : 601600: REFERRAL MKTG-COMMUNITY</t>
  </si>
  <si>
    <t>OTHER MISC. OPERATING EXPENSES : 650000: ASSOCIATE APPRECIATION</t>
  </si>
  <si>
    <t>OTHER MISC. OPERATING EXPENSES : 650009: ASSOC APPRECIATION_INCENTIVES</t>
  </si>
  <si>
    <t>OTHER MISC. OPERATING EXPENSES : 651500: STAFF TRAINING</t>
  </si>
  <si>
    <t>OTHER MISC. OPERATING EXPENSES : 654509: PRE-EMPLOYMENT EXPENSES</t>
  </si>
  <si>
    <t>OTHER MISC. OPERATING EXPENSES : 800500: RENT</t>
  </si>
  <si>
    <t>OTHER MISC. OPERATING EXPENSES : 540510: DURABLE MEDICAL EQUIPMENT</t>
  </si>
  <si>
    <t>OTHER MISC. OPERATING EXPENSES : 540601: MEDICAL SUPPLIES</t>
  </si>
  <si>
    <t>OTHER MISC. OPERATING EXPENSES : 555200: AIRFARE</t>
  </si>
  <si>
    <t>OTHER MISC. OPERATING EXPENSES : 560900: R &amp; M - EQUIPMENT</t>
  </si>
  <si>
    <t>OTHER MISC. OPERATING EXPENSES : 561500: MEDICAL EQUIPMENT, RENTAL</t>
  </si>
  <si>
    <t>OTHER MISC. OPERATING EXPENSES : 561600: OFFCE EQUIP &amp; FURNITURE RENTAL</t>
  </si>
  <si>
    <t>OTHER MISC. OPERATING EXPENSES : 561700: MISC MAINTENANCE CONTRACTS</t>
  </si>
  <si>
    <t>OTHER MISC. OPERATING EXPENSES : 561709: IT HARDWARE AND MAINTENANCE</t>
  </si>
  <si>
    <t>OTHER MISC. OPERATING EXPENSES : 561800: ISC-SOFTWARE&amp;COMPUTER USER FEE</t>
  </si>
  <si>
    <t>OTHER MISC. OPERATING EXPENSES : 580709: INTERNET_CONNECTED LIVING</t>
  </si>
  <si>
    <t>OTHER MISC. OPERATING EXPENSES : 580900: TELEPHONE</t>
  </si>
  <si>
    <t>OTHER MISC. OPERATING EXPENSES : 581100: CELLULAR PHONE CHARGES</t>
  </si>
  <si>
    <t>OTHER MISC. OPERATING EXPENSES : 651300: ASSOCIATE VACCINE/IMMUNIZATION</t>
  </si>
  <si>
    <t>OTHER MISC. OPERATING EXPENSES : 651509: STAFF TRAINING EXPENSES</t>
  </si>
  <si>
    <t>OTHER MISC. OPERATING EXPENSES : 654500: PRE EMPLOYMENT EXPENSE</t>
  </si>
  <si>
    <t>OTHER MISC. OPERATING EXPENSES : 710400: OTHER PROFESSIONAL FEES</t>
  </si>
  <si>
    <t>OTHER MISC. OPERATING EXPENSES : 710409: OTHER PROFESSIONAL FEES</t>
  </si>
  <si>
    <t>OTHER MISC. OPERATING EXPENSES : 711000: ALLOCATED THERAPY BILLING FEES</t>
  </si>
  <si>
    <t>OTHER MISC. OPERATING EXPENSES : 711009: ALLOCATED HOME OFFICE FEES</t>
  </si>
  <si>
    <t>OTHER MISC. OPERATING EXPENSES : 711100: ALLOCATED THER RECRUITING FEES</t>
  </si>
  <si>
    <t>OTHER MISC. OPERATING EXPENSES : 711150: ALLOC CENTRAL OFFICE FEES</t>
  </si>
  <si>
    <t>OTHER MISC. OPERATING EXPENSES : 750000: BAD DEBT EXPENSE</t>
  </si>
  <si>
    <t>OTHER MISC. OPERATING EXPENSES : 772411: PC FEES THERAPY-ALLOCATION</t>
  </si>
  <si>
    <t>UTILITIES : 760000: ELECTRICITY</t>
  </si>
  <si>
    <t>UTILITIES : 760002: UTILITIES TARGET ADJUSTMENT</t>
  </si>
  <si>
    <t>UTILITIES : 761000: GAS</t>
  </si>
  <si>
    <t>UTILITIES : 762000: CORPORAT PLANE FUEL</t>
  </si>
  <si>
    <t>UTILITIES : 763000: WATER AND SEWER</t>
  </si>
  <si>
    <t>UTILITIES : 764000: WATER &amp; SEWER - CONTRA</t>
  </si>
  <si>
    <t>UTILITIES : 570400: TRASH REMOVAL CONTRACT</t>
  </si>
  <si>
    <t>UTILITIES : 765000: WASTE</t>
  </si>
  <si>
    <t>UTILITIES : 765050: JLL FM WASTE MANAGEMENT</t>
  </si>
  <si>
    <t>UTILITIES : 766000: UTILITY ADMIN EXPENSE</t>
  </si>
  <si>
    <t>GROUND LEASE : 800000: GROUND LEASE - BASE</t>
  </si>
  <si>
    <t>VEHICLE &amp; EQUIPMENT LEASE : 550900: VEHICLE LEASE</t>
  </si>
  <si>
    <t>VEHICLE &amp; EQUIPMENT LEASE : 551010: VEHICLE LEASE TARGET ADJUSTMEN</t>
  </si>
  <si>
    <t>VEHICLE &amp; EQUIPMENT LEASE : 550910: KITCHEN EQUIPMENT RENTAL</t>
  </si>
  <si>
    <t>VEHICLE &amp; EQUIPMENT LEASE : 561600: OFFCE EQUIP &amp; FURNITURE RENTAL</t>
  </si>
  <si>
    <t>INSURANCE EXPENSES : 850000: INSURANCE - GEN LIABILITY PREM</t>
  </si>
  <si>
    <t>INSURANCE EXPENSES : 850100: INSURANCE-GEN LIAB CLAIM COSTS</t>
  </si>
  <si>
    <t>INSURANCE EXPENSES : 850120: GLPL PRIOR YEAR RESERVE ADJ</t>
  </si>
  <si>
    <t>INSURANCE EXPENSES : 850600: INSURANCE - PROPERTY PREMIUM</t>
  </si>
  <si>
    <t>INSURANCE EXPENSES : 850610: INSURANCE - PROPERTY CLAIMS</t>
  </si>
  <si>
    <t>INSURANCE EXPENSES : 850700: INSURANCE - AUTO</t>
  </si>
  <si>
    <t>INSURANCE EXPENSES : 850710: AUTO CLAIMS-RESERVE</t>
  </si>
  <si>
    <t>INSURANCE EXPENSES : 851700: INSURANCE - OTHER</t>
  </si>
  <si>
    <t>REAL ESTATE TAXES : 880000: REAL ESTATE TAX EXPENSE</t>
  </si>
  <si>
    <t>REAL ESTATE TAXES : 880100: REAL ESTATE TAX - PROF SERV</t>
  </si>
  <si>
    <t>REAL ESTATE TAXES : 880010: PY APPEAL REFUNDS</t>
  </si>
  <si>
    <t>REAL ESTATE TAXES : 880300: PERSONAL PROPERTY TAXES</t>
  </si>
  <si>
    <t>SUPPORT SERVICES : 772400: G&amp;A EXPENSE ALLOCATIO</t>
  </si>
  <si>
    <t>SUPPORT SERVICES : 772401: PC FEES-ALLOCATION</t>
  </si>
  <si>
    <t>SUPPORT SERVICES : 772402: PC FEES SNF-ALLOCATION</t>
  </si>
  <si>
    <t>SUPPORT SERVICES : 772403: SOFTWARE LICENSE FEES-ALLOCATI</t>
  </si>
  <si>
    <t>SUPPORT SERVICES : 772404: CREATIVE SERVICES-ALLOCATION</t>
  </si>
  <si>
    <t>SUPPORT SERVICES : 772406: DIGITAL MARKETING-ALLOCATION</t>
  </si>
  <si>
    <t>SUPPORT SERVICES : 772407: ASSOC ENGAGEMENT SURVEY-ALLOCA</t>
  </si>
  <si>
    <t>SUPPORT SERVICES : 772408: CUST ENGAGEMENT SURVEY-ALLOCAT</t>
  </si>
  <si>
    <t>SUPPORT SERVICES : 772413: HR SERVICES-ALLOCATION</t>
  </si>
  <si>
    <t>SUPPORT SERVICES : 772414: REGIONAL MAINT TECHS-ALLOCATIO</t>
  </si>
  <si>
    <t>SUPPORT SERVICES : 772417: CONTACT CENTER ALLOCATION</t>
  </si>
  <si>
    <t>SUPPORT SERVICES : 772510: G&amp;A ALLOC - PS</t>
  </si>
  <si>
    <t>NON OPERATING EXPENSES : 901000: LEASE EXPENSE</t>
  </si>
  <si>
    <t>NON OPERATING EXPENSES : 903000: LEASE EXPENSE-SL RENT</t>
  </si>
  <si>
    <t>NON OPERATING EXPENSES : 903010: FACILITY ABOVE MARKET RENTS</t>
  </si>
  <si>
    <t>NON OPERATING EXPENSES : 931000: CAPITALIZED INTEREST</t>
  </si>
  <si>
    <t>NON OPERATING EXPENSES : 940000: DEPRECIATION EXPENSE</t>
  </si>
  <si>
    <t>NON OPERATING EXPENSES : 940100: DEPR BUILDING</t>
  </si>
  <si>
    <t>NON OPERATING EXPENSES : 940150: DEPRECIATION BUILDING SYSTEM</t>
  </si>
  <si>
    <t>NON OPERATING EXPENSES : 940300: DEPR BUILDING: CAP LEASE</t>
  </si>
  <si>
    <t>NON OPERATING EXPENSES : 940500: DEPR BUILDING IMPROVEMENTS</t>
  </si>
  <si>
    <t>NON OPERATING EXPENSES : 940600: DEPR LAND IMPROVEMENTS</t>
  </si>
  <si>
    <t>NON OPERATING EXPENSES : 940700: DEPR LEASEHOLD IMPROVEMENTS</t>
  </si>
  <si>
    <t>NON OPERATING EXPENSES : 940900: DEPR FF&amp;E</t>
  </si>
  <si>
    <t>NON OPERATING EXPENSES : 940950: DEPRECIATION HOUSE STOCK</t>
  </si>
  <si>
    <t>NON OPERATING EXPENSES : 940975: DEPRECIATION TREATMENT ROOMS</t>
  </si>
  <si>
    <t>NON OPERATING EXPENSES : 941000: DEPR FF&amp;E COMPUTERS</t>
  </si>
  <si>
    <t>NON OPERATING EXPENSES : 941200: DEPRECIATION VEHICLES</t>
  </si>
  <si>
    <t>NON OPERATING EXPENSES : 943400: AMORT LEASEHOLD INTEREST</t>
  </si>
  <si>
    <t>NON OPERATING EXPENSES : 943500: AMORT EQUIPMENT LEASE</t>
  </si>
  <si>
    <t>NON OPERATING EXPENSES : 950800: AMORTIZATION EXPENSE</t>
  </si>
  <si>
    <t>NON OPERATING EXPENSES : 951000: AMORT. EXPENSE - LEASE INTANG.</t>
  </si>
  <si>
    <t>NON OPERATING EXPENSES : 952000: AMORTIZATION OF FINANCING FEES</t>
  </si>
  <si>
    <t>NON OPERATING EXPENSES : 952200: AMORTIZATION OF START-UP COSTS</t>
  </si>
  <si>
    <t>OTHER NON-OPERATING EXPENSES : 980000: RESTRICTED INTEREST INCOME</t>
  </si>
  <si>
    <t>OTHER NON-OPERATING EXPENSES : 980100: UNRESTRICTED INTEREST INCOME</t>
  </si>
  <si>
    <t>OTHER NON-OPERATING EXPENSES : 960500: OTHER NON OPERATING EXPENSE</t>
  </si>
  <si>
    <t>OTHER NON-OPERATING EXPENSES : 960506: NATURAL DISASTER EXP</t>
  </si>
  <si>
    <t>OTHER NON-OPERATING EXPENSES : 964130: COMMUNITY BRANDING</t>
  </si>
  <si>
    <t>OTHER NON-OPERATING EXPENSES : 990300: GAIN/LOSS ON SALE</t>
  </si>
  <si>
    <t>OTHER NON-OPERATING EXPENSES : 962500: MANAGEMENT FEE EXPENSE</t>
  </si>
  <si>
    <t>STAFF DEVELOPMENT : 658500: EMPLOYEE RELOCATION</t>
  </si>
  <si>
    <t>Skilled R&amp;B - Private</t>
  </si>
  <si>
    <t>Skilled R&amp;B - Medicare</t>
  </si>
  <si>
    <t>Skilled R&amp;B - Medicaid</t>
  </si>
  <si>
    <t>Skilled R&amp;B - Insurance</t>
  </si>
  <si>
    <t>Skilled R&amp;B - Other</t>
  </si>
  <si>
    <t>SKILLED ROOM &amp; BOARD PER DAY (INCLUDES THERAPY) : SKILLED R&amp;B - PRIVATE: XXX</t>
  </si>
  <si>
    <t>SKILLED ROOM &amp; BOARD PER DAY (INCLUDES THERAPY) : SKILLED R&amp;B - MEDICARE: XXX</t>
  </si>
  <si>
    <t>SKILLED ROOM &amp; BOARD PER DAY (INCLUDES THERAPY) : SKILLED R&amp;B - MEDICAID: XXX</t>
  </si>
  <si>
    <t>SKILLED ROOM &amp; BOARD PER DAY (INCLUDES THERAPY) : SKILLED R&amp;B - INSURANCE: XXX</t>
  </si>
  <si>
    <t>SKILLED ROOM &amp; BOARD PER DAY (INCLUDES THERAPY) : SKILLED R&amp;B - OTHER: XXX</t>
  </si>
  <si>
    <t>Skilled Therapy - Private</t>
  </si>
  <si>
    <t>Skilled Therapy - Medicare</t>
  </si>
  <si>
    <t>Skilled Therapy - Medicaid</t>
  </si>
  <si>
    <t>Skilled Therapy - Insurance</t>
  </si>
  <si>
    <t>Skilled Therapy - Other</t>
  </si>
  <si>
    <t>Skilled Discounts - Total</t>
  </si>
  <si>
    <t>SKILLED ROOM &amp; BOARD PER DAY (INCLUDES THERAPY) : SKILLED THERAPY - PRIVATE: XXX</t>
  </si>
  <si>
    <t>SKILLED ROOM &amp; BOARD PER DAY (INCLUDES THERAPY) : SKILLED THERAPY - MEDICARE: XXX</t>
  </si>
  <si>
    <t>SKILLED ROOM &amp; BOARD PER DAY (INCLUDES THERAPY) : SKILLED THERAPY - MEDICAID: XXX</t>
  </si>
  <si>
    <t>SKILLED ROOM &amp; BOARD PER DAY (INCLUDES THERAPY) : SKILLED THERAPY - INSURANCE: XXX</t>
  </si>
  <si>
    <t>SKILLED ROOM &amp; BOARD PER DAY (INCLUDES THERAPY) : SKILLED THERAPY - OTHER: XXX</t>
  </si>
  <si>
    <t>SKILLED ROOM &amp; BOARD PER DAY (INCLUDES THERAPY) : SKILLED DISCOUNTS - TOTAL: XXX</t>
  </si>
  <si>
    <t>Personalized Living</t>
  </si>
  <si>
    <t>Salaries &amp; Wages - Exempt</t>
  </si>
  <si>
    <t>Salaries &amp; Wages - Non-Exempt</t>
  </si>
  <si>
    <t>PERSONALIZED LIVING : 500000: SALARIES &amp; WAGES EXEMPT</t>
  </si>
  <si>
    <t>PERSONALIZED LIVING : 501000: SALARIES &amp; WAGES NONEXEMPT</t>
  </si>
  <si>
    <t>PERSONALIZED LIVING : 501250: SERVER WAGES</t>
  </si>
  <si>
    <t>PERSONALIZED LIVING : 501520: RES CARE ASSOCIATE WAGES</t>
  </si>
  <si>
    <t>PERSONALIZED LIVING : 501550: DRIVERS WAGES</t>
  </si>
  <si>
    <t>PERSONALIZED LIVING : 501750: PERSONALIZED LIVING WAGES</t>
  </si>
  <si>
    <t>PERSONALIZED LIVING : 501900: CERTIFIED NURSING AIDES (CNAS)</t>
  </si>
  <si>
    <t>PERSONALIZED LIVING : 501903: MED AIDE</t>
  </si>
  <si>
    <t>PERSONALIZED LIVING : 502000: SALARIES &amp; WAGES-OT NONEXEMPT</t>
  </si>
  <si>
    <t>PERSONALIZED LIVING : 502400: ON CALL PAY</t>
  </si>
  <si>
    <t>PERSONALIZED LIVING : 505200: SALARIES - OTHER</t>
  </si>
  <si>
    <t>PERSONALIZED LIVING : 505760: NON-RECURRING EXPENSE LABOR</t>
  </si>
  <si>
    <t>PERSONALIZED LIVING : 506500: BONUS - EMPLOYEE REFERRAL</t>
  </si>
  <si>
    <t>PERSONALIZED LIVING : 506800: BONUS - SIGNING</t>
  </si>
  <si>
    <t>PERSONALIZED LIVING : 506900: BONUS - OTHER RECOGNITION</t>
  </si>
  <si>
    <t>PERSONALIZED LIVING : 506909: GENERAL BONUSES</t>
  </si>
  <si>
    <t>PERSONALIZED LIVING : 507300: CMIP BONUS</t>
  </si>
  <si>
    <t>PERSONALIZED LIVING : 515000: PAYROLL TAXES</t>
  </si>
  <si>
    <t>PERSONALIZED LIVING : 516009: CONTRACT COMMUNITY</t>
  </si>
  <si>
    <t>PERSONALIZED LIVING : 520120: GRP HEALTH INSURANCE ALLOC</t>
  </si>
  <si>
    <t>PERSONALIZED LIVING : 523300: HOLIDAY</t>
  </si>
  <si>
    <t>PERSONALIZED LIVING : 523620: PTO ALLOCATION</t>
  </si>
  <si>
    <t>PERSONALIZED LIVING : 524300: BEREAVEMENT PAY</t>
  </si>
  <si>
    <t>SKILLED THERAPY COMPENSATION : 500000: SALARIES &amp; WAGES EXEMPT</t>
  </si>
  <si>
    <t>SKILLED THERAPY COMPENSATION : 501000: SALARIES &amp; WAGES NONEXEMPT</t>
  </si>
  <si>
    <t>SKILLED THERAPY COMPENSATION : 501520: RES CARE ASSOCIATE WAGES</t>
  </si>
  <si>
    <t>SKILLED THERAPY COMPENSATION : 501904: REHAB AIDE</t>
  </si>
  <si>
    <t>SKILLED THERAPY COMPENSATION : 502000: SALARIES &amp; WAGES-OT NONEXEMPT</t>
  </si>
  <si>
    <t>SKILLED THERAPY COMPENSATION : 504920: PHYSICAL THERAPY WAGES</t>
  </si>
  <si>
    <t>SKILLED THERAPY COMPENSATION : 504921: PTA WAGES</t>
  </si>
  <si>
    <t>SKILLED THERAPY COMPENSATION : 504925: PRN PHYSICAL THERAPY WAGES</t>
  </si>
  <si>
    <t>SKILLED THERAPY COMPENSATION : 504926: PRN PTA WAGES</t>
  </si>
  <si>
    <t>SKILLED THERAPY COMPENSATION : 504930: OCCUPATIONAL THERAPY WAGES</t>
  </si>
  <si>
    <t>SKILLED THERAPY COMPENSATION : 504931: COTA WAGES</t>
  </si>
  <si>
    <t>SKILLED THERAPY COMPENSATION : 504935: PRN OCCUPATIONAL THERAPY WAGES</t>
  </si>
  <si>
    <t>SKILLED THERAPY COMPENSATION : 504936: PRN COTA WAGES</t>
  </si>
  <si>
    <t>SKILLED THERAPY COMPENSATION : 504940: SPEECH THERAPY WAGES</t>
  </si>
  <si>
    <t>SKILLED THERAPY COMPENSATION : 504945: PRN SPEECH THERAPY WAGES</t>
  </si>
  <si>
    <t>SKILLED THERAPY COMPENSATION : 504950: FIT/PREMIUM WAGES</t>
  </si>
  <si>
    <t>SKILLED THERAPY COMPENSATION : 505200: SALARIES - OTHER</t>
  </si>
  <si>
    <t>SKILLED THERAPY COMPENSATION : 505760: NON-RECURRING EXPENSE LABOR</t>
  </si>
  <si>
    <t>SKILLED THERAPY COMPENSATION : 506500: BONUS - EMPLOYEE REFERRAL</t>
  </si>
  <si>
    <t>SKILLED THERAPY COMPENSATION : 506800: BONUS - SIGNING</t>
  </si>
  <si>
    <t>SKILLED THERAPY COMPENSATION : 506909: GENERAL BONUSES</t>
  </si>
  <si>
    <t>SKILLED THERAPY COMPENSATION : 507300: CMIP BONUS</t>
  </si>
  <si>
    <t>SKILLED THERAPY COMPENSATION : 507800: THERAPY&amp;NURSING RETENTIONBONUS</t>
  </si>
  <si>
    <t>SKILLED THERAPY COMPENSATION : 515000: PAYROLL TAXES</t>
  </si>
  <si>
    <t>SKILLED THERAPY COMPENSATION : 517600: PHYSICAL THERAPY EXPENSE</t>
  </si>
  <si>
    <t>SKILLED THERAPY COMPENSATION : 517800: SPEECH THERAPY EXPENSE</t>
  </si>
  <si>
    <t>SKILLED THERAPY COMPENSATION : 520100: GROUP HEALTH INSURANCE</t>
  </si>
  <si>
    <t>SKILLED THERAPY COMPENSATION : 521900: LIFE AND ADD INSURANCE</t>
  </si>
  <si>
    <t>SKILLED THERAPY COMPENSATION : 522500: DISABILITY INSURANCE</t>
  </si>
  <si>
    <t>SKILLED THERAPY COMPENSATION : 523200: 401(K) SAVINGS PLAN</t>
  </si>
  <si>
    <t>SKILLED THERAPY COMPENSATION : 523300: HOLIDAY</t>
  </si>
  <si>
    <t>SKILLED THERAPY COMPENSATION : 523600: PTO WAGES</t>
  </si>
  <si>
    <t>SKILLED THERAPY COMPENSATION : 524500: SEVERANCE PAY</t>
  </si>
  <si>
    <t>SKILLED THERAPY COMPENSATION : 524750: ISC-PER LIV WORKER COMP ALLOC</t>
  </si>
  <si>
    <t>EXCLUDED: GROUND LEASE</t>
  </si>
  <si>
    <t>$C$8:$C$860</t>
  </si>
  <si>
    <t>$I$8:$I$860</t>
  </si>
  <si>
    <t>7/1/2015</t>
  </si>
  <si>
    <t>2014 DATA RANGE</t>
  </si>
  <si>
    <t>Days - SNF Private</t>
  </si>
  <si>
    <t>Days - SNF Medicare</t>
  </si>
  <si>
    <t>Days - SNF Medicaid</t>
  </si>
  <si>
    <t>Days - SNF Insurance</t>
  </si>
  <si>
    <t>Days - SNF Other</t>
  </si>
  <si>
    <t>UNIT OCCUPANCY : DAYS - SNF PRIVATE: XXX</t>
  </si>
  <si>
    <t>UNIT OCCUPANCY : DAYS - SNF MEDICARE: XXX</t>
  </si>
  <si>
    <t>UNIT OCCUPANCY : DAYS - SNF MEDICAID: XXX</t>
  </si>
  <si>
    <t>UNIT OCCUPANCY : DAYS - SNF INSURANCE: XXX</t>
  </si>
  <si>
    <t>UNIT OCCUPANCY : DAYS - SNF OTHER: XXX</t>
  </si>
  <si>
    <t>Days - Assisted</t>
  </si>
  <si>
    <t>UNIT OCCUPANCY : DAYS - ASSISTED: XXX</t>
  </si>
  <si>
    <t>ASSISTED LIVING UNITS</t>
  </si>
  <si>
    <t>AVAILABLE SN BEDS</t>
  </si>
  <si>
    <t>501907</t>
  </si>
  <si>
    <t>Salaries&amp;Wages-Therapy/HH/ISC</t>
  </si>
  <si>
    <t>HH_HOSP Scheduling_Clerical</t>
  </si>
  <si>
    <t>$AB$8:$AM$860</t>
  </si>
  <si>
    <t>T6A</t>
  </si>
  <si>
    <t>T3A</t>
  </si>
  <si>
    <t>4/1/2016</t>
  </si>
  <si>
    <t>T6A DATA RANGE</t>
  </si>
  <si>
    <t>T3A DATA RANGE</t>
  </si>
  <si>
    <t>$AH$8:$AM$860</t>
  </si>
  <si>
    <t>$AK$8:$AM$860</t>
  </si>
  <si>
    <t>Parklane West</t>
  </si>
  <si>
    <t>Parklane</t>
  </si>
  <si>
    <t>REPAIRS &amp; MAINTENANCE : 561700: MISC MAINTENANCE CONTRACTS</t>
  </si>
  <si>
    <t>$V$8:$AG$860</t>
  </si>
  <si>
    <t>1/1/2015</t>
  </si>
  <si>
    <t>OTHER MISC. OPERATING EXPENSES : 600700: SPCL EVENT-PROSP-INFL-FOOD</t>
  </si>
  <si>
    <t>OTHER MISC. OPERATING EXPENSES : 515000: PAYROLL TAXES</t>
  </si>
  <si>
    <t>OTHER MISC. OPERATING EXPENSES : 520100: GROUP HEALTH INSURANCE</t>
  </si>
  <si>
    <t>OTHER MISC. OPERATING EXPENSES : 522500: DISABILITY INSURANCE</t>
  </si>
  <si>
    <t>OTHER MISC. OPERATING EXPENSES : 521900: LIFE AND ADD INSURANCE</t>
  </si>
  <si>
    <t>OTHER MISC. OPERATING EXPENSES : 523200: 401(K) SAVINGS PLAN</t>
  </si>
  <si>
    <t>OTHER MISC. OPERATING EXPENSES : 524750: ISC-PER LIV WORKER COMP ALLOC</t>
  </si>
  <si>
    <t>REGULAR : 501907: HH_HOSP SCHEDULING_CLERICAL</t>
  </si>
  <si>
    <t>Pro Forma</t>
  </si>
  <si>
    <t>ASSISTED LIVING OCCUPANCY</t>
  </si>
  <si>
    <t>SKILLED NURSING OCCUPANCY</t>
  </si>
  <si>
    <t>TOTA OCCUPANCY</t>
  </si>
  <si>
    <t>Toggles</t>
  </si>
  <si>
    <t>Census</t>
  </si>
  <si>
    <t xml:space="preserve">Medicare </t>
  </si>
  <si>
    <t>HMO</t>
  </si>
  <si>
    <t>Other</t>
  </si>
  <si>
    <t>TTM PPD</t>
  </si>
  <si>
    <t>Achieve Historical Medicare rate</t>
  </si>
  <si>
    <t>2015 PPD</t>
  </si>
  <si>
    <t>Historical with inflation</t>
  </si>
  <si>
    <t>HISTORICAL % OF LABOR ANALYSIS</t>
  </si>
  <si>
    <t>% of Labor</t>
  </si>
  <si>
    <t>Labor Costs</t>
  </si>
  <si>
    <t>TTM PPD with Inflation</t>
  </si>
  <si>
    <t>VIG NURSING SERVICES PPD with Inflation</t>
  </si>
  <si>
    <t>VIG PPD THERAPIES AND ANCILLARY UPPER QUARTILE with inflation</t>
  </si>
  <si>
    <t>1.0^% of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</si>
</sst>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0.0%"/>
    <numFmt numFmtId="166" formatCode="#,##0.00%;\(#,##0.00%\);\-"/>
    <numFmt numFmtId="167" formatCode="_(* #,##0_);_(* \(#,##0\);_(* &quot;-&quot;??_);_(@_)"/>
    <numFmt numFmtId="168" formatCode="#,##0.00%_);\(#,##0.00%\)"/>
    <numFmt numFmtId="169" formatCode="0.0"/>
    <numFmt numFmtId="170" formatCode="&quot;$&quot;#,##0.00"/>
    <numFmt numFmtId="171" formatCode="&quot;$&quot;#,##0"/>
    <numFmt numFmtId="172" formatCode="0.000"/>
    <numFmt numFmtId="173" formatCode="&quot;$&quot;#,##0.000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color indexed="32"/>
      <name val="Arial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indexed="32"/>
      <name val="Arial"/>
      <family val="2"/>
    </font>
    <font>
      <b/>
      <u/>
      <sz val="11"/>
      <name val="Arial"/>
      <family val="2"/>
    </font>
    <font>
      <b/>
      <i/>
      <sz val="11"/>
      <name val="Arial"/>
      <family val="2"/>
    </font>
    <font>
      <b/>
      <sz val="10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color indexed="38"/>
      <name val="Arial"/>
      <family val="2"/>
    </font>
    <font>
      <sz val="12"/>
      <color indexed="9"/>
      <name val="Arial"/>
      <family val="2"/>
    </font>
    <font>
      <b/>
      <sz val="12"/>
      <color indexed="48"/>
      <name val="Arial"/>
      <family val="2"/>
    </font>
    <font>
      <b/>
      <sz val="14"/>
      <color theme="0"/>
      <name val="Open Sans"/>
      <family val="2"/>
    </font>
    <font>
      <sz val="14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2"/>
      <color theme="0"/>
      <name val="Open Sans"/>
      <family val="2"/>
    </font>
    <font>
      <sz val="12"/>
      <color theme="1"/>
      <name val="Calibri"/>
      <family val="2"/>
      <scheme val="minor"/>
    </font>
    <font>
      <sz val="12"/>
      <color theme="1"/>
      <name val="Open Sans"/>
      <family val="2"/>
    </font>
    <font>
      <sz val="14"/>
      <color theme="0"/>
      <name val="Open Sans"/>
      <family val="2"/>
    </font>
    <font>
      <sz val="14"/>
      <name val="Open Sans"/>
      <family val="2"/>
    </font>
    <font>
      <i/>
      <sz val="14"/>
      <color theme="1"/>
      <name val="Open Sans"/>
      <family val="2"/>
    </font>
    <font>
      <b/>
      <sz val="14"/>
      <color theme="1"/>
      <name val="Open Sans"/>
      <family val="2"/>
    </font>
    <font>
      <b/>
      <vertAlign val="superscript"/>
      <sz val="14"/>
      <color theme="1"/>
      <name val="Open Sans"/>
      <family val="2"/>
    </font>
    <font>
      <b/>
      <sz val="14"/>
      <name val="Open Sans"/>
      <family val="2"/>
    </font>
    <font>
      <i/>
      <sz val="14"/>
      <name val="Open Sans"/>
      <family val="2"/>
    </font>
    <font>
      <b/>
      <i/>
      <sz val="14"/>
      <color theme="0"/>
      <name val="Open Sans"/>
      <family val="2"/>
    </font>
    <font>
      <b/>
      <i/>
      <sz val="14"/>
      <name val="Open Sans"/>
      <family val="2"/>
    </font>
    <font>
      <sz val="14"/>
      <color theme="1"/>
      <name val="Calibri"/>
      <family val="2"/>
      <scheme val="minor"/>
    </font>
    <font>
      <b/>
      <sz val="10"/>
      <color theme="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1488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7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5" fillId="0" borderId="0" applyFill="0">
      <alignment horizontal="left" indent="1"/>
    </xf>
    <xf numFmtId="9" fontId="2" fillId="0" borderId="0" applyFont="0" applyFill="0" applyBorder="0" applyAlignment="0" applyProtection="0"/>
    <xf numFmtId="0" fontId="14" fillId="0" borderId="0" applyFill="0"/>
    <xf numFmtId="0" fontId="2" fillId="0" borderId="0" applyFill="0">
      <alignment horizontal="left" indent="2"/>
    </xf>
    <xf numFmtId="37" fontId="2" fillId="2" borderId="0" applyFill="0"/>
    <xf numFmtId="0" fontId="15" fillId="0" borderId="0">
      <alignment horizontal="left" indent="7"/>
    </xf>
    <xf numFmtId="0" fontId="12" fillId="0" borderId="0" applyFill="0"/>
    <xf numFmtId="0" fontId="11" fillId="0" borderId="5" applyNumberFormat="0" applyFont="0" applyBorder="0">
      <alignment horizontal="right"/>
    </xf>
    <xf numFmtId="0" fontId="2" fillId="0" borderId="0" applyNumberFormat="0" applyFont="0" applyBorder="0" applyAlignment="0"/>
    <xf numFmtId="37" fontId="14" fillId="0" borderId="6" applyFill="0"/>
    <xf numFmtId="37" fontId="14" fillId="0" borderId="2" applyFill="0">
      <alignment horizontal="right"/>
    </xf>
    <xf numFmtId="0" fontId="20" fillId="0" borderId="0"/>
    <xf numFmtId="0" fontId="1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1" fillId="0" borderId="0"/>
    <xf numFmtId="0" fontId="2" fillId="0" borderId="0"/>
    <xf numFmtId="37" fontId="2" fillId="2" borderId="0" applyFill="0"/>
    <xf numFmtId="0" fontId="2" fillId="0" borderId="0" applyFill="0">
      <alignment horizontal="left" indent="2"/>
    </xf>
  </cellStyleXfs>
  <cellXfs count="380">
    <xf numFmtId="0" fontId="0" fillId="0" borderId="0" xfId="0"/>
    <xf numFmtId="0" fontId="2" fillId="0" borderId="0" xfId="2"/>
    <xf numFmtId="0" fontId="3" fillId="0" borderId="0" xfId="2" applyFont="1"/>
    <xf numFmtId="0" fontId="4" fillId="0" borderId="0" xfId="2" applyFont="1"/>
    <xf numFmtId="0" fontId="3" fillId="0" borderId="0" xfId="2" applyFont="1" applyAlignment="1">
      <alignment horizontal="right"/>
    </xf>
    <xf numFmtId="0" fontId="4" fillId="0" borderId="0" xfId="2" applyFont="1" applyAlignment="1">
      <alignment horizontal="right"/>
    </xf>
    <xf numFmtId="4" fontId="3" fillId="0" borderId="1" xfId="2" applyNumberFormat="1" applyFont="1" applyBorder="1" applyAlignment="1">
      <alignment horizontal="center"/>
    </xf>
    <xf numFmtId="4" fontId="3" fillId="0" borderId="0" xfId="2" applyNumberFormat="1" applyFont="1" applyBorder="1" applyAlignment="1">
      <alignment horizontal="center"/>
    </xf>
    <xf numFmtId="0" fontId="3" fillId="0" borderId="0" xfId="2" applyFont="1" applyAlignment="1">
      <alignment horizontal="left"/>
    </xf>
    <xf numFmtId="164" fontId="3" fillId="0" borderId="0" xfId="3" applyNumberFormat="1" applyFont="1" applyBorder="1" applyAlignment="1">
      <alignment horizontal="center"/>
    </xf>
    <xf numFmtId="0" fontId="4" fillId="0" borderId="0" xfId="4" applyFont="1">
      <alignment horizontal="left" indent="1"/>
    </xf>
    <xf numFmtId="0" fontId="6" fillId="0" borderId="0" xfId="2" applyFont="1" applyAlignment="1">
      <alignment horizontal="right"/>
    </xf>
    <xf numFmtId="164" fontId="4" fillId="0" borderId="0" xfId="3" applyNumberFormat="1" applyFont="1" applyFill="1" applyBorder="1"/>
    <xf numFmtId="0" fontId="3" fillId="0" borderId="0" xfId="4" applyFont="1">
      <alignment horizontal="left" indent="1"/>
    </xf>
    <xf numFmtId="0" fontId="7" fillId="0" borderId="0" xfId="2" applyFont="1" applyAlignment="1">
      <alignment horizontal="right"/>
    </xf>
    <xf numFmtId="164" fontId="3" fillId="0" borderId="2" xfId="3" applyNumberFormat="1" applyFont="1" applyBorder="1" applyAlignment="1">
      <alignment horizontal="right"/>
    </xf>
    <xf numFmtId="0" fontId="8" fillId="0" borderId="0" xfId="4" applyFont="1">
      <alignment horizontal="left" indent="1"/>
    </xf>
    <xf numFmtId="164" fontId="3" fillId="0" borderId="0" xfId="3" applyNumberFormat="1" applyFont="1" applyBorder="1" applyAlignment="1">
      <alignment horizontal="right"/>
    </xf>
    <xf numFmtId="0" fontId="3" fillId="0" borderId="0" xfId="4" applyFont="1" applyBorder="1">
      <alignment horizontal="left" indent="1"/>
    </xf>
    <xf numFmtId="0" fontId="3" fillId="0" borderId="0" xfId="2" applyFont="1" applyBorder="1" applyAlignment="1">
      <alignment horizontal="right"/>
    </xf>
    <xf numFmtId="0" fontId="4" fillId="0" borderId="0" xfId="2" applyFont="1" applyBorder="1" applyAlignment="1">
      <alignment horizontal="right"/>
    </xf>
    <xf numFmtId="0" fontId="4" fillId="0" borderId="0" xfId="4" applyFont="1" applyBorder="1">
      <alignment horizontal="left" indent="1"/>
    </xf>
    <xf numFmtId="0" fontId="4" fillId="0" borderId="0" xfId="4" applyFont="1" applyFill="1" applyBorder="1">
      <alignment horizontal="left" indent="1"/>
    </xf>
    <xf numFmtId="164" fontId="3" fillId="0" borderId="3" xfId="3" applyNumberFormat="1" applyFont="1" applyBorder="1" applyAlignment="1">
      <alignment horizontal="right"/>
    </xf>
    <xf numFmtId="0" fontId="8" fillId="0" borderId="0" xfId="4" applyFont="1" applyBorder="1">
      <alignment horizontal="left" indent="1"/>
    </xf>
    <xf numFmtId="4" fontId="3" fillId="0" borderId="0" xfId="2" applyNumberFormat="1" applyFont="1" applyBorder="1" applyAlignment="1">
      <alignment horizontal="right"/>
    </xf>
    <xf numFmtId="165" fontId="3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0" fontId="3" fillId="0" borderId="0" xfId="2" applyFont="1" applyBorder="1"/>
    <xf numFmtId="166" fontId="3" fillId="0" borderId="2" xfId="5" applyNumberFormat="1" applyFont="1" applyBorder="1" applyAlignment="1">
      <alignment horizontal="right"/>
    </xf>
    <xf numFmtId="0" fontId="8" fillId="0" borderId="4" xfId="4" applyFont="1" applyBorder="1">
      <alignment horizontal="left" indent="1"/>
    </xf>
    <xf numFmtId="0" fontId="4" fillId="0" borderId="4" xfId="2" applyFont="1" applyBorder="1"/>
    <xf numFmtId="37" fontId="4" fillId="0" borderId="4" xfId="3" applyNumberFormat="1" applyFont="1" applyBorder="1" applyAlignment="1">
      <alignment horizontal="right"/>
    </xf>
    <xf numFmtId="0" fontId="4" fillId="0" borderId="0" xfId="2" applyFont="1" applyBorder="1"/>
    <xf numFmtId="167" fontId="4" fillId="0" borderId="0" xfId="3" applyNumberFormat="1" applyFont="1" applyBorder="1" applyAlignment="1">
      <alignment horizontal="right"/>
    </xf>
    <xf numFmtId="0" fontId="9" fillId="0" borderId="0" xfId="2" applyFont="1" applyAlignment="1">
      <alignment horizontal="left"/>
    </xf>
    <xf numFmtId="167" fontId="10" fillId="0" borderId="0" xfId="3" applyNumberFormat="1" applyFont="1" applyBorder="1"/>
    <xf numFmtId="167" fontId="3" fillId="0" borderId="0" xfId="3" applyNumberFormat="1" applyFont="1" applyBorder="1" applyAlignment="1">
      <alignment horizontal="right"/>
    </xf>
    <xf numFmtId="167" fontId="3" fillId="0" borderId="0" xfId="3" applyNumberFormat="1" applyFont="1"/>
    <xf numFmtId="167" fontId="4" fillId="0" borderId="0" xfId="3" applyNumberFormat="1" applyFont="1" applyAlignment="1">
      <alignment horizontal="left" indent="1"/>
    </xf>
    <xf numFmtId="167" fontId="4" fillId="0" borderId="0" xfId="3" applyNumberFormat="1" applyFont="1"/>
    <xf numFmtId="167" fontId="4" fillId="0" borderId="0" xfId="3" applyNumberFormat="1" applyFont="1" applyFill="1" applyBorder="1"/>
    <xf numFmtId="167" fontId="3" fillId="0" borderId="0" xfId="3" applyNumberFormat="1" applyFont="1" applyFill="1" applyAlignment="1">
      <alignment horizontal="left" indent="1"/>
    </xf>
    <xf numFmtId="167" fontId="3" fillId="0" borderId="2" xfId="3" applyNumberFormat="1" applyFont="1" applyFill="1" applyBorder="1"/>
    <xf numFmtId="0" fontId="11" fillId="0" borderId="0" xfId="2" applyFont="1"/>
    <xf numFmtId="167" fontId="0" fillId="0" borderId="0" xfId="3" applyNumberFormat="1" applyFont="1"/>
    <xf numFmtId="0" fontId="2" fillId="0" borderId="0" xfId="2" applyFill="1"/>
    <xf numFmtId="167" fontId="0" fillId="0" borderId="0" xfId="3" applyNumberFormat="1" applyFont="1" applyFill="1"/>
    <xf numFmtId="167" fontId="4" fillId="0" borderId="0" xfId="3" applyNumberFormat="1" applyFont="1" applyFill="1" applyBorder="1" applyAlignment="1">
      <alignment horizontal="left" indent="1"/>
    </xf>
    <xf numFmtId="167" fontId="4" fillId="0" borderId="0" xfId="3" applyNumberFormat="1" applyFont="1" applyFill="1" applyBorder="1" applyAlignment="1"/>
    <xf numFmtId="167" fontId="4" fillId="0" borderId="0" xfId="3" applyNumberFormat="1" applyFont="1" applyFill="1" applyAlignment="1">
      <alignment horizontal="left" indent="1"/>
    </xf>
    <xf numFmtId="167" fontId="3" fillId="0" borderId="0" xfId="3" applyNumberFormat="1" applyFont="1" applyFill="1" applyBorder="1" applyAlignment="1">
      <alignment horizontal="left" indent="1"/>
    </xf>
    <xf numFmtId="167" fontId="3" fillId="0" borderId="2" xfId="3" applyNumberFormat="1" applyFont="1" applyFill="1" applyBorder="1" applyAlignment="1"/>
    <xf numFmtId="0" fontId="11" fillId="0" borderId="0" xfId="2" applyFont="1" applyFill="1"/>
    <xf numFmtId="167" fontId="3" fillId="0" borderId="0" xfId="3" applyNumberFormat="1" applyFont="1" applyFill="1" applyBorder="1" applyAlignment="1"/>
    <xf numFmtId="167" fontId="4" fillId="0" borderId="0" xfId="3" applyNumberFormat="1" applyFont="1" applyBorder="1" applyAlignment="1"/>
    <xf numFmtId="167" fontId="4" fillId="0" borderId="0" xfId="3" applyNumberFormat="1" applyFont="1" applyBorder="1" applyAlignment="1">
      <alignment horizontal="left" indent="1"/>
    </xf>
    <xf numFmtId="167" fontId="3" fillId="0" borderId="0" xfId="3" applyNumberFormat="1" applyFont="1" applyBorder="1" applyAlignment="1">
      <alignment horizontal="left" indent="1"/>
    </xf>
    <xf numFmtId="167" fontId="3" fillId="0" borderId="0" xfId="3" applyNumberFormat="1" applyFont="1" applyBorder="1" applyAlignment="1"/>
    <xf numFmtId="167" fontId="4" fillId="0" borderId="0" xfId="3" quotePrefix="1" applyNumberFormat="1" applyFont="1" applyFill="1" applyBorder="1" applyAlignment="1"/>
    <xf numFmtId="167" fontId="3" fillId="0" borderId="3" xfId="3" applyNumberFormat="1" applyFont="1" applyBorder="1" applyAlignment="1">
      <alignment horizontal="right"/>
    </xf>
    <xf numFmtId="167" fontId="3" fillId="0" borderId="0" xfId="3" applyNumberFormat="1" applyFont="1" applyFill="1"/>
    <xf numFmtId="167" fontId="4" fillId="0" borderId="0" xfId="3" applyNumberFormat="1" applyFont="1" applyAlignment="1">
      <alignment horizontal="right"/>
    </xf>
    <xf numFmtId="0" fontId="10" fillId="0" borderId="0" xfId="2" applyFont="1"/>
    <xf numFmtId="43" fontId="4" fillId="0" borderId="0" xfId="3" applyFont="1" applyAlignment="1">
      <alignment horizontal="right"/>
    </xf>
    <xf numFmtId="43" fontId="4" fillId="0" borderId="0" xfId="3" applyFont="1" applyFill="1" applyBorder="1"/>
    <xf numFmtId="43" fontId="3" fillId="0" borderId="2" xfId="3" applyFont="1" applyFill="1" applyBorder="1"/>
    <xf numFmtId="43" fontId="3" fillId="0" borderId="3" xfId="3" applyFont="1" applyBorder="1" applyAlignment="1">
      <alignment horizontal="right"/>
    </xf>
    <xf numFmtId="43" fontId="3" fillId="0" borderId="0" xfId="3" applyFont="1" applyBorder="1" applyAlignment="1">
      <alignment horizontal="right"/>
    </xf>
    <xf numFmtId="0" fontId="3" fillId="0" borderId="0" xfId="2" applyFont="1" applyFill="1"/>
    <xf numFmtId="167" fontId="4" fillId="0" borderId="4" xfId="3" applyNumberFormat="1" applyFont="1" applyFill="1" applyBorder="1"/>
    <xf numFmtId="167" fontId="8" fillId="0" borderId="0" xfId="3" applyNumberFormat="1" applyFont="1" applyAlignment="1">
      <alignment horizontal="left" indent="1"/>
    </xf>
    <xf numFmtId="167" fontId="12" fillId="0" borderId="0" xfId="3" applyNumberFormat="1" applyFont="1"/>
    <xf numFmtId="167" fontId="13" fillId="0" borderId="0" xfId="3" applyNumberFormat="1" applyFont="1"/>
    <xf numFmtId="167" fontId="14" fillId="0" borderId="0" xfId="3" applyNumberFormat="1" applyFont="1"/>
    <xf numFmtId="0" fontId="14" fillId="0" borderId="0" xfId="6"/>
    <xf numFmtId="0" fontId="2" fillId="0" borderId="0" xfId="7" applyFont="1">
      <alignment horizontal="left" indent="2"/>
    </xf>
    <xf numFmtId="37" fontId="2" fillId="0" borderId="0" xfId="8" applyFont="1" applyFill="1"/>
    <xf numFmtId="167" fontId="14" fillId="0" borderId="2" xfId="3" applyNumberFormat="1" applyFont="1" applyBorder="1"/>
    <xf numFmtId="167" fontId="14" fillId="0" borderId="0" xfId="3" applyNumberFormat="1" applyFont="1" applyBorder="1"/>
    <xf numFmtId="0" fontId="12" fillId="0" borderId="0" xfId="10"/>
    <xf numFmtId="167" fontId="13" fillId="0" borderId="0" xfId="11" applyNumberFormat="1" applyFont="1" applyBorder="1">
      <alignment horizontal="right"/>
    </xf>
    <xf numFmtId="167" fontId="14" fillId="0" borderId="0" xfId="11" applyNumberFormat="1" applyFont="1" applyBorder="1">
      <alignment horizontal="right"/>
    </xf>
    <xf numFmtId="0" fontId="5" fillId="0" borderId="0" xfId="4">
      <alignment horizontal="left" indent="1"/>
    </xf>
    <xf numFmtId="167" fontId="13" fillId="0" borderId="0" xfId="12" applyNumberFormat="1" applyFont="1"/>
    <xf numFmtId="37" fontId="14" fillId="0" borderId="6" xfId="13"/>
    <xf numFmtId="37" fontId="14" fillId="0" borderId="2" xfId="14">
      <alignment horizontal="right"/>
    </xf>
    <xf numFmtId="167" fontId="13" fillId="0" borderId="0" xfId="12" applyNumberFormat="1" applyFont="1" applyBorder="1" applyAlignment="1">
      <alignment horizontal="right"/>
    </xf>
    <xf numFmtId="167" fontId="5" fillId="0" borderId="0" xfId="3" applyNumberFormat="1" applyFont="1" applyAlignment="1">
      <alignment horizontal="left" indent="1"/>
    </xf>
    <xf numFmtId="167" fontId="16" fillId="0" borderId="0" xfId="3" applyNumberFormat="1" applyFont="1"/>
    <xf numFmtId="167" fontId="14" fillId="0" borderId="0" xfId="3" applyNumberFormat="1" applyFont="1" applyFill="1"/>
    <xf numFmtId="167" fontId="12" fillId="0" borderId="0" xfId="3" applyNumberFormat="1" applyFont="1" applyFill="1"/>
    <xf numFmtId="167" fontId="13" fillId="0" borderId="0" xfId="3" applyNumberFormat="1" applyFont="1" applyFill="1"/>
    <xf numFmtId="167" fontId="17" fillId="0" borderId="0" xfId="11" applyNumberFormat="1" applyFont="1" applyBorder="1">
      <alignment horizontal="right"/>
    </xf>
    <xf numFmtId="167" fontId="17" fillId="0" borderId="0" xfId="12" applyNumberFormat="1" applyFont="1" applyBorder="1" applyAlignment="1">
      <alignment horizontal="right"/>
    </xf>
    <xf numFmtId="0" fontId="14" fillId="0" borderId="0" xfId="6" applyFill="1"/>
    <xf numFmtId="167" fontId="17" fillId="0" borderId="0" xfId="3" applyNumberFormat="1" applyFont="1" applyFill="1"/>
    <xf numFmtId="167" fontId="17" fillId="0" borderId="0" xfId="3" applyNumberFormat="1" applyFont="1"/>
    <xf numFmtId="167" fontId="17" fillId="0" borderId="0" xfId="12" applyNumberFormat="1" applyFont="1"/>
    <xf numFmtId="168" fontId="14" fillId="0" borderId="0" xfId="3" applyNumberFormat="1" applyFont="1"/>
    <xf numFmtId="167" fontId="14" fillId="0" borderId="3" xfId="3" applyNumberFormat="1" applyFont="1" applyBorder="1"/>
    <xf numFmtId="168" fontId="13" fillId="0" borderId="0" xfId="3" applyNumberFormat="1" applyFont="1"/>
    <xf numFmtId="168" fontId="14" fillId="0" borderId="0" xfId="5" applyNumberFormat="1" applyFont="1"/>
    <xf numFmtId="167" fontId="14" fillId="0" borderId="0" xfId="12" applyNumberFormat="1" applyFont="1"/>
    <xf numFmtId="167" fontId="14" fillId="0" borderId="0" xfId="12" applyNumberFormat="1" applyFont="1" applyBorder="1" applyAlignment="1">
      <alignment horizontal="right"/>
    </xf>
    <xf numFmtId="167" fontId="14" fillId="0" borderId="7" xfId="3" applyNumberFormat="1" applyFont="1" applyBorder="1"/>
    <xf numFmtId="167" fontId="3" fillId="3" borderId="0" xfId="3" applyNumberFormat="1" applyFont="1" applyFill="1"/>
    <xf numFmtId="167" fontId="4" fillId="3" borderId="0" xfId="3" applyNumberFormat="1" applyFont="1" applyFill="1"/>
    <xf numFmtId="167" fontId="3" fillId="3" borderId="0" xfId="3" applyNumberFormat="1" applyFont="1" applyFill="1" applyBorder="1"/>
    <xf numFmtId="0" fontId="18" fillId="4" borderId="8" xfId="0" applyFont="1" applyFill="1" applyBorder="1" applyAlignment="1"/>
    <xf numFmtId="0" fontId="18" fillId="4" borderId="9" xfId="0" applyFont="1" applyFill="1" applyBorder="1" applyAlignment="1"/>
    <xf numFmtId="0" fontId="19" fillId="0" borderId="0" xfId="0" applyFont="1"/>
    <xf numFmtId="0" fontId="18" fillId="4" borderId="2" xfId="0" applyFont="1" applyFill="1" applyBorder="1" applyAlignment="1"/>
    <xf numFmtId="0" fontId="18" fillId="5" borderId="8" xfId="15" applyFont="1" applyFill="1" applyBorder="1" applyAlignment="1">
      <alignment horizontal="center" vertical="center"/>
    </xf>
    <xf numFmtId="0" fontId="18" fillId="5" borderId="2" xfId="15" applyFont="1" applyFill="1" applyBorder="1" applyAlignment="1">
      <alignment vertical="center"/>
    </xf>
    <xf numFmtId="0" fontId="18" fillId="5" borderId="9" xfId="15" applyFont="1" applyFill="1" applyBorder="1" applyAlignment="1">
      <alignment vertical="center"/>
    </xf>
    <xf numFmtId="0" fontId="22" fillId="0" borderId="0" xfId="0" applyFont="1"/>
    <xf numFmtId="0" fontId="21" fillId="6" borderId="8" xfId="0" applyFont="1" applyFill="1" applyBorder="1" applyAlignment="1"/>
    <xf numFmtId="0" fontId="21" fillId="6" borderId="9" xfId="0" applyFont="1" applyFill="1" applyBorder="1" applyAlignment="1">
      <alignment horizontal="center"/>
    </xf>
    <xf numFmtId="0" fontId="23" fillId="0" borderId="0" xfId="0" applyFont="1"/>
    <xf numFmtId="0" fontId="21" fillId="6" borderId="2" xfId="0" applyFont="1" applyFill="1" applyBorder="1" applyAlignment="1">
      <alignment horizontal="center"/>
    </xf>
    <xf numFmtId="0" fontId="21" fillId="6" borderId="10" xfId="15" applyFont="1" applyFill="1" applyBorder="1" applyAlignment="1">
      <alignment horizontal="center" vertical="center"/>
    </xf>
    <xf numFmtId="0" fontId="21" fillId="6" borderId="3" xfId="15" applyFont="1" applyFill="1" applyBorder="1" applyAlignment="1">
      <alignment horizontal="center" vertical="center"/>
    </xf>
    <xf numFmtId="0" fontId="21" fillId="6" borderId="11" xfId="15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8" borderId="0" xfId="2" applyFill="1"/>
    <xf numFmtId="0" fontId="2" fillId="0" borderId="0" xfId="2" applyAlignment="1">
      <alignment horizontal="center"/>
    </xf>
    <xf numFmtId="0" fontId="11" fillId="0" borderId="0" xfId="2" applyFont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8" fillId="4" borderId="19" xfId="0" applyFont="1" applyFill="1" applyBorder="1" applyAlignment="1">
      <alignment horizontal="center"/>
    </xf>
    <xf numFmtId="0" fontId="21" fillId="6" borderId="20" xfId="0" applyFont="1" applyFill="1" applyBorder="1" applyAlignment="1">
      <alignment horizontal="center"/>
    </xf>
    <xf numFmtId="0" fontId="0" fillId="0" borderId="21" xfId="0" applyBorder="1"/>
    <xf numFmtId="0" fontId="0" fillId="0" borderId="21" xfId="0" applyBorder="1" applyAlignment="1">
      <alignment horizontal="center"/>
    </xf>
    <xf numFmtId="165" fontId="0" fillId="0" borderId="21" xfId="1" applyNumberFormat="1" applyFont="1" applyBorder="1" applyAlignment="1">
      <alignment horizontal="center"/>
    </xf>
    <xf numFmtId="0" fontId="19" fillId="9" borderId="0" xfId="16" applyFont="1" applyFill="1" applyAlignment="1" applyProtection="1">
      <alignment vertical="center"/>
      <protection locked="0"/>
    </xf>
    <xf numFmtId="0" fontId="19" fillId="0" borderId="0" xfId="15" applyFont="1" applyProtection="1">
      <protection locked="0"/>
    </xf>
    <xf numFmtId="0" fontId="24" fillId="9" borderId="0" xfId="17" applyFont="1" applyFill="1" applyAlignment="1" applyProtection="1">
      <alignment vertical="center"/>
      <protection locked="0"/>
    </xf>
    <xf numFmtId="14" fontId="25" fillId="10" borderId="0" xfId="17" quotePrefix="1" applyNumberFormat="1" applyFont="1" applyFill="1" applyBorder="1" applyAlignment="1" applyProtection="1">
      <alignment horizontal="right" vertical="center"/>
      <protection locked="0"/>
    </xf>
    <xf numFmtId="0" fontId="25" fillId="10" borderId="0" xfId="17" quotePrefix="1" applyFont="1" applyFill="1" applyBorder="1" applyAlignment="1" applyProtection="1">
      <alignment horizontal="right" vertical="center"/>
      <protection locked="0"/>
    </xf>
    <xf numFmtId="0" fontId="26" fillId="0" borderId="0" xfId="15" applyFont="1" applyAlignment="1" applyProtection="1">
      <alignment horizontal="left"/>
      <protection locked="0"/>
    </xf>
    <xf numFmtId="0" fontId="18" fillId="5" borderId="5" xfId="15" applyFont="1" applyFill="1" applyBorder="1" applyAlignment="1" applyProtection="1">
      <alignment horizontal="center"/>
      <protection locked="0"/>
    </xf>
    <xf numFmtId="0" fontId="19" fillId="0" borderId="0" xfId="15" applyFont="1"/>
    <xf numFmtId="6" fontId="18" fillId="11" borderId="19" xfId="17" applyNumberFormat="1" applyFont="1" applyFill="1" applyBorder="1" applyAlignment="1" applyProtection="1">
      <alignment horizontal="left" vertical="center"/>
      <protection locked="0"/>
    </xf>
    <xf numFmtId="0" fontId="18" fillId="11" borderId="12" xfId="17" quotePrefix="1" applyFont="1" applyFill="1" applyBorder="1" applyAlignment="1" applyProtection="1">
      <alignment vertical="center"/>
      <protection locked="0"/>
    </xf>
    <xf numFmtId="0" fontId="18" fillId="11" borderId="16" xfId="17" quotePrefix="1" applyFont="1" applyFill="1" applyBorder="1" applyAlignment="1" applyProtection="1">
      <alignment horizontal="center" vertical="center"/>
      <protection locked="0"/>
    </xf>
    <xf numFmtId="0" fontId="18" fillId="11" borderId="13" xfId="17" quotePrefix="1" applyFont="1" applyFill="1" applyBorder="1" applyAlignment="1" applyProtection="1">
      <alignment vertical="center"/>
      <protection locked="0"/>
    </xf>
    <xf numFmtId="0" fontId="27" fillId="12" borderId="5" xfId="15" applyFont="1" applyFill="1" applyBorder="1" applyAlignment="1" applyProtection="1">
      <alignment horizontal="center"/>
      <protection locked="0"/>
    </xf>
    <xf numFmtId="6" fontId="18" fillId="11" borderId="17" xfId="17" applyNumberFormat="1" applyFont="1" applyFill="1" applyBorder="1" applyAlignment="1" applyProtection="1">
      <alignment horizontal="left" vertical="center"/>
      <protection locked="0"/>
    </xf>
    <xf numFmtId="0" fontId="18" fillId="11" borderId="10" xfId="17" quotePrefix="1" applyFont="1" applyFill="1" applyBorder="1" applyAlignment="1" applyProtection="1">
      <alignment vertical="center"/>
      <protection locked="0"/>
    </xf>
    <xf numFmtId="0" fontId="18" fillId="11" borderId="3" xfId="17" quotePrefix="1" applyFont="1" applyFill="1" applyBorder="1" applyAlignment="1" applyProtection="1">
      <alignment horizontal="center" vertical="center"/>
      <protection locked="0"/>
    </xf>
    <xf numFmtId="0" fontId="18" fillId="11" borderId="11" xfId="17" quotePrefix="1" applyFont="1" applyFill="1" applyBorder="1" applyAlignment="1" applyProtection="1">
      <alignment vertical="center"/>
      <protection locked="0"/>
    </xf>
    <xf numFmtId="0" fontId="25" fillId="9" borderId="5" xfId="17" applyFont="1" applyFill="1" applyBorder="1" applyAlignment="1" applyProtection="1">
      <alignment vertical="center"/>
      <protection locked="0"/>
    </xf>
    <xf numFmtId="0" fontId="25" fillId="9" borderId="8" xfId="17" applyFont="1" applyFill="1" applyBorder="1" applyAlignment="1" applyProtection="1">
      <alignment vertical="center"/>
      <protection locked="0"/>
    </xf>
    <xf numFmtId="0" fontId="25" fillId="9" borderId="2" xfId="17" applyFont="1" applyFill="1" applyBorder="1" applyAlignment="1" applyProtection="1">
      <alignment vertical="center"/>
      <protection locked="0"/>
    </xf>
    <xf numFmtId="0" fontId="25" fillId="9" borderId="9" xfId="17" applyFont="1" applyFill="1" applyBorder="1" applyAlignment="1" applyProtection="1">
      <alignment vertical="center"/>
      <protection locked="0"/>
    </xf>
    <xf numFmtId="0" fontId="27" fillId="9" borderId="17" xfId="17" applyFont="1" applyFill="1" applyBorder="1" applyAlignment="1" applyProtection="1">
      <alignment vertical="center"/>
      <protection locked="0"/>
    </xf>
    <xf numFmtId="0" fontId="19" fillId="0" borderId="0" xfId="15" applyFont="1" applyBorder="1" applyProtection="1">
      <protection locked="0"/>
    </xf>
    <xf numFmtId="1" fontId="27" fillId="9" borderId="14" xfId="17" applyNumberFormat="1" applyFont="1" applyFill="1" applyBorder="1" applyAlignment="1" applyProtection="1">
      <alignment vertical="center"/>
      <protection locked="0"/>
    </xf>
    <xf numFmtId="1" fontId="27" fillId="9" borderId="0" xfId="17" applyNumberFormat="1" applyFont="1" applyFill="1" applyBorder="1" applyAlignment="1" applyProtection="1">
      <alignment horizontal="center" vertical="center"/>
      <protection locked="0"/>
    </xf>
    <xf numFmtId="1" fontId="27" fillId="9" borderId="15" xfId="17" applyNumberFormat="1" applyFont="1" applyFill="1" applyBorder="1" applyAlignment="1" applyProtection="1">
      <alignment vertical="center"/>
      <protection locked="0"/>
    </xf>
    <xf numFmtId="0" fontId="27" fillId="9" borderId="18" xfId="17" applyFont="1" applyFill="1" applyBorder="1" applyAlignment="1" applyProtection="1">
      <alignment vertical="center"/>
      <protection locked="0"/>
    </xf>
    <xf numFmtId="1" fontId="27" fillId="9" borderId="10" xfId="17" applyNumberFormat="1" applyFont="1" applyFill="1" applyBorder="1" applyAlignment="1" applyProtection="1">
      <alignment vertical="center"/>
      <protection locked="0"/>
    </xf>
    <xf numFmtId="1" fontId="27" fillId="9" borderId="3" xfId="17" applyNumberFormat="1" applyFont="1" applyFill="1" applyBorder="1" applyAlignment="1" applyProtection="1">
      <alignment horizontal="center" vertical="center"/>
      <protection locked="0"/>
    </xf>
    <xf numFmtId="1" fontId="27" fillId="9" borderId="11" xfId="17" applyNumberFormat="1" applyFont="1" applyFill="1" applyBorder="1" applyAlignment="1" applyProtection="1">
      <alignment vertical="center"/>
      <protection locked="0"/>
    </xf>
    <xf numFmtId="0" fontId="18" fillId="9" borderId="0" xfId="15" applyFont="1" applyFill="1" applyBorder="1" applyAlignment="1" applyProtection="1">
      <alignment horizontal="center"/>
      <protection locked="0"/>
    </xf>
    <xf numFmtId="0" fontId="27" fillId="9" borderId="14" xfId="17" applyFont="1" applyFill="1" applyBorder="1" applyAlignment="1" applyProtection="1">
      <alignment vertical="center"/>
      <protection locked="0"/>
    </xf>
    <xf numFmtId="0" fontId="27" fillId="9" borderId="0" xfId="17" applyFont="1" applyFill="1" applyBorder="1" applyAlignment="1" applyProtection="1">
      <alignment vertical="center"/>
      <protection locked="0"/>
    </xf>
    <xf numFmtId="0" fontId="27" fillId="9" borderId="15" xfId="17" applyFont="1" applyFill="1" applyBorder="1" applyAlignment="1" applyProtection="1">
      <alignment vertical="center"/>
      <protection locked="0"/>
    </xf>
    <xf numFmtId="0" fontId="27" fillId="9" borderId="5" xfId="17" applyFont="1" applyFill="1" applyBorder="1" applyAlignment="1" applyProtection="1">
      <alignment vertical="center"/>
      <protection locked="0"/>
    </xf>
    <xf numFmtId="0" fontId="27" fillId="9" borderId="8" xfId="17" quotePrefix="1" applyFont="1" applyFill="1" applyBorder="1" applyAlignment="1">
      <alignment horizontal="right"/>
    </xf>
    <xf numFmtId="0" fontId="27" fillId="9" borderId="2" xfId="17" quotePrefix="1" applyFont="1" applyFill="1" applyBorder="1" applyAlignment="1">
      <alignment horizontal="right"/>
    </xf>
    <xf numFmtId="0" fontId="27" fillId="9" borderId="9" xfId="17" applyFont="1" applyFill="1" applyBorder="1" applyAlignment="1">
      <alignment horizontal="right"/>
    </xf>
    <xf numFmtId="0" fontId="19" fillId="0" borderId="0" xfId="15" applyFont="1" applyAlignment="1" applyProtection="1">
      <protection locked="0"/>
    </xf>
    <xf numFmtId="0" fontId="27" fillId="3" borderId="0" xfId="16" applyFont="1" applyFill="1" applyAlignment="1" applyProtection="1">
      <alignment horizontal="center" vertical="center"/>
      <protection locked="0"/>
    </xf>
    <xf numFmtId="0" fontId="19" fillId="9" borderId="17" xfId="17" applyFont="1" applyFill="1" applyBorder="1" applyAlignment="1" applyProtection="1">
      <alignment horizontal="left" vertical="center" indent="1"/>
      <protection locked="0"/>
    </xf>
    <xf numFmtId="169" fontId="19" fillId="9" borderId="14" xfId="17" applyNumberFormat="1" applyFont="1" applyFill="1" applyBorder="1" applyAlignment="1" applyProtection="1">
      <alignment horizontal="right" vertical="center"/>
      <protection locked="0"/>
    </xf>
    <xf numFmtId="170" fontId="19" fillId="9" borderId="0" xfId="17" applyNumberFormat="1" applyFont="1" applyFill="1" applyBorder="1" applyAlignment="1" applyProtection="1">
      <alignment horizontal="right" vertical="center"/>
      <protection locked="0"/>
    </xf>
    <xf numFmtId="165" fontId="19" fillId="9" borderId="15" xfId="17" applyNumberFormat="1" applyFont="1" applyFill="1" applyBorder="1" applyAlignment="1" applyProtection="1">
      <alignment horizontal="right" vertical="center"/>
      <protection locked="0"/>
    </xf>
    <xf numFmtId="0" fontId="26" fillId="0" borderId="0" xfId="15" quotePrefix="1" applyFont="1" applyAlignment="1" applyProtection="1">
      <alignment horizontal="left"/>
      <protection locked="0"/>
    </xf>
    <xf numFmtId="0" fontId="19" fillId="0" borderId="0" xfId="15" applyFont="1" applyAlignment="1" applyProtection="1">
      <alignment horizontal="left"/>
      <protection locked="0"/>
    </xf>
    <xf numFmtId="0" fontId="29" fillId="9" borderId="19" xfId="18" quotePrefix="1" applyFont="1" applyFill="1" applyBorder="1" applyAlignment="1" applyProtection="1">
      <alignment horizontal="left" vertical="center"/>
      <protection locked="0"/>
    </xf>
    <xf numFmtId="169" fontId="27" fillId="9" borderId="12" xfId="17" applyNumberFormat="1" applyFont="1" applyFill="1" applyBorder="1" applyAlignment="1" applyProtection="1">
      <alignment horizontal="right" vertical="center"/>
      <protection locked="0"/>
    </xf>
    <xf numFmtId="170" fontId="27" fillId="9" borderId="16" xfId="17" applyNumberFormat="1" applyFont="1" applyFill="1" applyBorder="1" applyAlignment="1" applyProtection="1">
      <alignment horizontal="right" vertical="center"/>
      <protection locked="0"/>
    </xf>
    <xf numFmtId="165" fontId="27" fillId="9" borderId="13" xfId="17" applyNumberFormat="1" applyFont="1" applyFill="1" applyBorder="1" applyAlignment="1" applyProtection="1">
      <alignment horizontal="right" vertical="center"/>
      <protection locked="0"/>
    </xf>
    <xf numFmtId="0" fontId="29" fillId="9" borderId="17" xfId="18" applyFont="1" applyFill="1" applyBorder="1" applyAlignment="1" applyProtection="1">
      <alignment horizontal="left" vertical="center"/>
      <protection locked="0"/>
    </xf>
    <xf numFmtId="165" fontId="27" fillId="9" borderId="14" xfId="19" applyNumberFormat="1" applyFont="1" applyFill="1" applyBorder="1" applyAlignment="1" applyProtection="1">
      <alignment horizontal="right" vertical="center"/>
      <protection locked="0"/>
    </xf>
    <xf numFmtId="0" fontId="19" fillId="0" borderId="0" xfId="20" applyFont="1" applyBorder="1" applyAlignment="1" applyProtection="1">
      <alignment vertical="center"/>
      <protection locked="0"/>
    </xf>
    <xf numFmtId="165" fontId="27" fillId="9" borderId="15" xfId="17" applyNumberFormat="1" applyFont="1" applyFill="1" applyBorder="1" applyAlignment="1" applyProtection="1">
      <alignment horizontal="right" vertical="center"/>
      <protection locked="0"/>
    </xf>
    <xf numFmtId="0" fontId="25" fillId="9" borderId="17" xfId="17" applyFont="1" applyFill="1" applyBorder="1" applyAlignment="1" applyProtection="1">
      <alignment vertical="center"/>
      <protection locked="0"/>
    </xf>
    <xf numFmtId="0" fontId="25" fillId="9" borderId="14" xfId="17" applyFont="1" applyFill="1" applyBorder="1" applyAlignment="1" applyProtection="1">
      <alignment horizontal="right" vertical="center"/>
      <protection locked="0"/>
    </xf>
    <xf numFmtId="0" fontId="25" fillId="9" borderId="0" xfId="17" applyFont="1" applyFill="1" applyBorder="1" applyAlignment="1" applyProtection="1">
      <alignment horizontal="right" vertical="center"/>
      <protection locked="0"/>
    </xf>
    <xf numFmtId="0" fontId="25" fillId="9" borderId="15" xfId="17" applyFont="1" applyFill="1" applyBorder="1" applyAlignment="1" applyProtection="1">
      <alignment horizontal="right" vertical="center"/>
      <protection locked="0"/>
    </xf>
    <xf numFmtId="0" fontId="29" fillId="9" borderId="5" xfId="18" applyFont="1" applyFill="1" applyBorder="1" applyAlignment="1" applyProtection="1">
      <alignment vertical="center"/>
      <protection locked="0"/>
    </xf>
    <xf numFmtId="0" fontId="27" fillId="9" borderId="8" xfId="17" applyFont="1" applyFill="1" applyBorder="1" applyAlignment="1">
      <alignment horizontal="right"/>
    </xf>
    <xf numFmtId="0" fontId="27" fillId="9" borderId="0" xfId="16" applyFont="1" applyFill="1" applyAlignment="1" applyProtection="1">
      <alignment horizontal="center" vertical="center"/>
      <protection locked="0"/>
    </xf>
    <xf numFmtId="171" fontId="19" fillId="9" borderId="14" xfId="17" applyNumberFormat="1" applyFont="1" applyFill="1" applyBorder="1" applyAlignment="1" applyProtection="1">
      <alignment horizontal="right" vertical="center"/>
      <protection locked="0"/>
    </xf>
    <xf numFmtId="171" fontId="19" fillId="9" borderId="0" xfId="17" applyNumberFormat="1" applyFont="1" applyFill="1" applyBorder="1" applyAlignment="1" applyProtection="1">
      <alignment horizontal="right" vertical="center"/>
      <protection locked="0"/>
    </xf>
    <xf numFmtId="0" fontId="27" fillId="13" borderId="0" xfId="16" applyFont="1" applyFill="1" applyAlignment="1" applyProtection="1">
      <alignment horizontal="center" vertical="center"/>
      <protection locked="0"/>
    </xf>
    <xf numFmtId="165" fontId="19" fillId="0" borderId="0" xfId="21" applyNumberFormat="1" applyFont="1" applyAlignment="1" applyProtection="1">
      <alignment horizontal="center"/>
      <protection locked="0"/>
    </xf>
    <xf numFmtId="165" fontId="19" fillId="0" borderId="0" xfId="21" applyNumberFormat="1" applyFont="1" applyAlignment="1" applyProtection="1">
      <alignment horizontal="left"/>
      <protection locked="0"/>
    </xf>
    <xf numFmtId="0" fontId="19" fillId="0" borderId="0" xfId="15" applyFont="1" applyFill="1" applyProtection="1">
      <protection locked="0"/>
    </xf>
    <xf numFmtId="0" fontId="25" fillId="9" borderId="0" xfId="15" applyFont="1" applyFill="1" applyAlignment="1" applyProtection="1">
      <alignment vertical="center"/>
      <protection locked="0"/>
    </xf>
    <xf numFmtId="0" fontId="30" fillId="9" borderId="5" xfId="18" applyFont="1" applyFill="1" applyBorder="1" applyAlignment="1" applyProtection="1">
      <alignment horizontal="left" vertical="center"/>
      <protection locked="0"/>
    </xf>
    <xf numFmtId="171" fontId="26" fillId="9" borderId="8" xfId="17" applyNumberFormat="1" applyFont="1" applyFill="1" applyBorder="1" applyAlignment="1" applyProtection="1">
      <alignment horizontal="right" vertical="center"/>
      <protection locked="0"/>
    </xf>
    <xf numFmtId="170" fontId="26" fillId="9" borderId="2" xfId="17" applyNumberFormat="1" applyFont="1" applyFill="1" applyBorder="1" applyAlignment="1" applyProtection="1">
      <alignment horizontal="right" vertical="center"/>
      <protection locked="0"/>
    </xf>
    <xf numFmtId="165" fontId="26" fillId="9" borderId="9" xfId="17" applyNumberFormat="1" applyFont="1" applyFill="1" applyBorder="1" applyAlignment="1" applyProtection="1">
      <alignment horizontal="right" vertical="center"/>
      <protection locked="0"/>
    </xf>
    <xf numFmtId="0" fontId="25" fillId="9" borderId="17" xfId="18" applyFont="1" applyFill="1" applyBorder="1" applyAlignment="1" applyProtection="1">
      <alignment horizontal="left" vertical="center" indent="1"/>
      <protection locked="0"/>
    </xf>
    <xf numFmtId="0" fontId="19" fillId="0" borderId="17" xfId="15" applyFont="1" applyBorder="1" applyProtection="1">
      <protection locked="0"/>
    </xf>
    <xf numFmtId="0" fontId="19" fillId="0" borderId="14" xfId="15" applyFont="1" applyBorder="1" applyProtection="1">
      <protection locked="0"/>
    </xf>
    <xf numFmtId="0" fontId="19" fillId="0" borderId="15" xfId="15" applyFont="1" applyBorder="1" applyProtection="1">
      <protection locked="0"/>
    </xf>
    <xf numFmtId="0" fontId="19" fillId="0" borderId="0" xfId="15" applyFont="1" applyAlignment="1" applyProtection="1">
      <alignment horizontal="center"/>
      <protection locked="0"/>
    </xf>
    <xf numFmtId="0" fontId="18" fillId="14" borderId="0" xfId="15" applyFont="1" applyFill="1" applyAlignment="1">
      <alignment horizontal="center" vertical="center"/>
    </xf>
    <xf numFmtId="0" fontId="19" fillId="0" borderId="0" xfId="15" applyFont="1" applyAlignment="1">
      <alignment vertical="center"/>
    </xf>
    <xf numFmtId="0" fontId="31" fillId="14" borderId="17" xfId="20" applyFont="1" applyFill="1" applyBorder="1" applyAlignment="1" applyProtection="1">
      <alignment horizontal="left" vertical="center"/>
      <protection locked="0"/>
    </xf>
    <xf numFmtId="171" fontId="24" fillId="14" borderId="14" xfId="17" applyNumberFormat="1" applyFont="1" applyFill="1" applyBorder="1" applyAlignment="1" applyProtection="1">
      <alignment horizontal="right" vertical="center"/>
      <protection locked="0"/>
    </xf>
    <xf numFmtId="170" fontId="24" fillId="14" borderId="0" xfId="17" applyNumberFormat="1" applyFont="1" applyFill="1" applyBorder="1" applyAlignment="1" applyProtection="1">
      <alignment horizontal="right" vertical="center"/>
      <protection locked="0"/>
    </xf>
    <xf numFmtId="165" fontId="24" fillId="14" borderId="15" xfId="17" applyNumberFormat="1" applyFont="1" applyFill="1" applyBorder="1" applyAlignment="1" applyProtection="1">
      <alignment horizontal="right" vertical="center"/>
      <protection locked="0"/>
    </xf>
    <xf numFmtId="0" fontId="19" fillId="0" borderId="0" xfId="15" applyFont="1" applyAlignment="1">
      <alignment horizontal="left" vertical="center"/>
    </xf>
    <xf numFmtId="0" fontId="25" fillId="0" borderId="0" xfId="15" applyFont="1"/>
    <xf numFmtId="0" fontId="27" fillId="8" borderId="0" xfId="16" applyFont="1" applyFill="1" applyAlignment="1" applyProtection="1">
      <alignment horizontal="center" vertical="center"/>
      <protection locked="0"/>
    </xf>
    <xf numFmtId="0" fontId="32" fillId="10" borderId="17" xfId="20" applyFont="1" applyFill="1" applyBorder="1" applyAlignment="1" applyProtection="1">
      <alignment horizontal="left" vertical="center"/>
      <protection locked="0"/>
    </xf>
    <xf numFmtId="171" fontId="19" fillId="10" borderId="14" xfId="17" applyNumberFormat="1" applyFont="1" applyFill="1" applyBorder="1" applyAlignment="1" applyProtection="1">
      <alignment horizontal="right" vertical="center"/>
      <protection locked="0"/>
    </xf>
    <xf numFmtId="170" fontId="19" fillId="10" borderId="0" xfId="17" applyNumberFormat="1" applyFont="1" applyFill="1" applyBorder="1" applyAlignment="1" applyProtection="1">
      <alignment horizontal="right" vertical="center"/>
      <protection locked="0"/>
    </xf>
    <xf numFmtId="165" fontId="19" fillId="10" borderId="15" xfId="17" applyNumberFormat="1" applyFont="1" applyFill="1" applyBorder="1" applyAlignment="1" applyProtection="1">
      <alignment horizontal="right" vertical="center"/>
      <protection locked="0"/>
    </xf>
    <xf numFmtId="6" fontId="18" fillId="15" borderId="5" xfId="17" applyNumberFormat="1" applyFont="1" applyFill="1" applyBorder="1" applyAlignment="1" applyProtection="1">
      <alignment horizontal="left" vertical="center"/>
      <protection locked="0"/>
    </xf>
    <xf numFmtId="171" fontId="18" fillId="15" borderId="8" xfId="17" applyNumberFormat="1" applyFont="1" applyFill="1" applyBorder="1" applyAlignment="1" applyProtection="1">
      <alignment horizontal="right" vertical="center"/>
      <protection locked="0"/>
    </xf>
    <xf numFmtId="170" fontId="18" fillId="15" borderId="2" xfId="17" applyNumberFormat="1" applyFont="1" applyFill="1" applyBorder="1" applyAlignment="1" applyProtection="1">
      <alignment horizontal="right" vertical="center"/>
      <protection locked="0"/>
    </xf>
    <xf numFmtId="165" fontId="18" fillId="15" borderId="9" xfId="17" applyNumberFormat="1" applyFont="1" applyFill="1" applyBorder="1" applyAlignment="1" applyProtection="1">
      <alignment horizontal="right" vertical="center"/>
      <protection locked="0"/>
    </xf>
    <xf numFmtId="6" fontId="18" fillId="11" borderId="5" xfId="17" applyNumberFormat="1" applyFont="1" applyFill="1" applyBorder="1" applyAlignment="1" applyProtection="1">
      <alignment horizontal="left" vertical="center"/>
      <protection locked="0"/>
    </xf>
    <xf numFmtId="171" fontId="18" fillId="11" borderId="8" xfId="17" applyNumberFormat="1" applyFont="1" applyFill="1" applyBorder="1" applyAlignment="1" applyProtection="1">
      <alignment horizontal="right" vertical="center"/>
      <protection locked="0"/>
    </xf>
    <xf numFmtId="170" fontId="18" fillId="11" borderId="2" xfId="17" applyNumberFormat="1" applyFont="1" applyFill="1" applyBorder="1" applyAlignment="1" applyProtection="1">
      <alignment horizontal="right" vertical="center"/>
      <protection locked="0"/>
    </xf>
    <xf numFmtId="165" fontId="18" fillId="11" borderId="9" xfId="17" applyNumberFormat="1" applyFont="1" applyFill="1" applyBorder="1" applyAlignment="1" applyProtection="1">
      <alignment horizontal="right" vertical="center"/>
      <protection locked="0"/>
    </xf>
    <xf numFmtId="0" fontId="25" fillId="9" borderId="17" xfId="18" applyFont="1" applyFill="1" applyBorder="1" applyAlignment="1" applyProtection="1">
      <alignment vertical="center"/>
      <protection locked="0"/>
    </xf>
    <xf numFmtId="6" fontId="25" fillId="9" borderId="14" xfId="17" applyNumberFormat="1" applyFont="1" applyFill="1" applyBorder="1" applyAlignment="1" applyProtection="1">
      <alignment horizontal="right" vertical="center"/>
      <protection locked="0"/>
    </xf>
    <xf numFmtId="5" fontId="25" fillId="9" borderId="0" xfId="17" applyNumberFormat="1" applyFont="1" applyFill="1" applyBorder="1" applyAlignment="1" applyProtection="1">
      <alignment horizontal="right" vertical="center"/>
      <protection locked="0"/>
    </xf>
    <xf numFmtId="6" fontId="25" fillId="9" borderId="15" xfId="17" applyNumberFormat="1" applyFont="1" applyFill="1" applyBorder="1" applyAlignment="1" applyProtection="1">
      <alignment horizontal="right" vertical="center"/>
      <protection locked="0"/>
    </xf>
    <xf numFmtId="0" fontId="27" fillId="9" borderId="2" xfId="17" applyFont="1" applyFill="1" applyBorder="1" applyAlignment="1">
      <alignment horizontal="right"/>
    </xf>
    <xf numFmtId="0" fontId="27" fillId="7" borderId="0" xfId="16" applyFont="1" applyFill="1" applyAlignment="1" applyProtection="1">
      <alignment horizontal="center" vertical="center"/>
      <protection locked="0"/>
    </xf>
    <xf numFmtId="8" fontId="19" fillId="0" borderId="0" xfId="15" applyNumberFormat="1" applyFont="1" applyProtection="1">
      <protection locked="0"/>
    </xf>
    <xf numFmtId="0" fontId="19" fillId="9" borderId="0" xfId="15" applyFont="1" applyFill="1" applyProtection="1">
      <protection locked="0"/>
    </xf>
    <xf numFmtId="165" fontId="19" fillId="0" borderId="0" xfId="21" quotePrefix="1" applyNumberFormat="1" applyFont="1" applyAlignment="1" applyProtection="1">
      <alignment horizontal="left"/>
      <protection locked="0"/>
    </xf>
    <xf numFmtId="0" fontId="19" fillId="0" borderId="17" xfId="15" applyFont="1" applyBorder="1" applyAlignment="1" applyProtection="1">
      <alignment horizontal="left" indent="1"/>
      <protection locked="0"/>
    </xf>
    <xf numFmtId="171" fontId="26" fillId="0" borderId="0" xfId="15" applyNumberFormat="1" applyFont="1" applyAlignment="1" applyProtection="1">
      <alignment horizontal="left"/>
      <protection locked="0"/>
    </xf>
    <xf numFmtId="0" fontId="31" fillId="14" borderId="17" xfId="20" applyFont="1" applyFill="1" applyBorder="1" applyAlignment="1" applyProtection="1">
      <alignment horizontal="left" indent="1"/>
      <protection locked="0"/>
    </xf>
    <xf numFmtId="0" fontId="32" fillId="10" borderId="17" xfId="20" applyFont="1" applyFill="1" applyBorder="1" applyAlignment="1" applyProtection="1">
      <alignment horizontal="left" indent="1"/>
      <protection locked="0"/>
    </xf>
    <xf numFmtId="171" fontId="19" fillId="10" borderId="0" xfId="17" applyNumberFormat="1" applyFont="1" applyFill="1" applyBorder="1" applyAlignment="1" applyProtection="1">
      <alignment horizontal="right" vertical="center"/>
      <protection locked="0"/>
    </xf>
    <xf numFmtId="6" fontId="18" fillId="15" borderId="5" xfId="17" applyNumberFormat="1" applyFont="1" applyFill="1" applyBorder="1" applyAlignment="1" applyProtection="1">
      <alignment horizontal="left" indent="1"/>
      <protection locked="0"/>
    </xf>
    <xf numFmtId="170" fontId="19" fillId="0" borderId="0" xfId="15" applyNumberFormat="1" applyFont="1" applyBorder="1" applyProtection="1">
      <protection locked="0"/>
    </xf>
    <xf numFmtId="0" fontId="25" fillId="9" borderId="17" xfId="20" quotePrefix="1" applyFont="1" applyFill="1" applyBorder="1" applyAlignment="1" applyProtection="1">
      <alignment horizontal="left" indent="1"/>
      <protection locked="0"/>
    </xf>
    <xf numFmtId="6" fontId="18" fillId="11" borderId="5" xfId="17" quotePrefix="1" applyNumberFormat="1" applyFont="1" applyFill="1" applyBorder="1" applyAlignment="1" applyProtection="1">
      <alignment horizontal="left"/>
      <protection locked="0"/>
    </xf>
    <xf numFmtId="44" fontId="26" fillId="0" borderId="0" xfId="22" applyFont="1" applyAlignment="1" applyProtection="1">
      <alignment horizontal="left"/>
      <protection locked="0"/>
    </xf>
    <xf numFmtId="165" fontId="26" fillId="0" borderId="0" xfId="21" applyNumberFormat="1" applyFont="1" applyAlignment="1" applyProtection="1">
      <alignment horizontal="left"/>
      <protection locked="0"/>
    </xf>
    <xf numFmtId="0" fontId="19" fillId="0" borderId="0" xfId="15" applyFont="1" applyAlignment="1" applyProtection="1">
      <alignment vertical="center"/>
      <protection locked="0"/>
    </xf>
    <xf numFmtId="171" fontId="19" fillId="0" borderId="0" xfId="15" applyNumberFormat="1" applyFont="1" applyAlignment="1" applyProtection="1">
      <alignment vertical="center"/>
      <protection locked="0"/>
    </xf>
    <xf numFmtId="0" fontId="18" fillId="5" borderId="5" xfId="18" applyFont="1" applyFill="1" applyBorder="1" applyAlignment="1" applyProtection="1">
      <alignment vertical="center"/>
      <protection locked="0"/>
    </xf>
    <xf numFmtId="172" fontId="18" fillId="5" borderId="5" xfId="18" applyNumberFormat="1" applyFont="1" applyFill="1" applyBorder="1" applyAlignment="1" applyProtection="1">
      <alignment vertical="center"/>
      <protection locked="0"/>
    </xf>
    <xf numFmtId="173" fontId="26" fillId="0" borderId="0" xfId="15" applyNumberFormat="1" applyFont="1" applyAlignment="1" applyProtection="1">
      <alignment horizontal="left"/>
      <protection locked="0"/>
    </xf>
    <xf numFmtId="170" fontId="26" fillId="0" borderId="0" xfId="15" applyNumberFormat="1" applyFont="1" applyAlignment="1" applyProtection="1">
      <alignment horizontal="left"/>
      <protection locked="0"/>
    </xf>
    <xf numFmtId="171" fontId="19" fillId="0" borderId="0" xfId="15" applyNumberFormat="1" applyFont="1"/>
    <xf numFmtId="0" fontId="26" fillId="0" borderId="0" xfId="15" applyFont="1" applyAlignment="1">
      <alignment horizontal="left"/>
    </xf>
    <xf numFmtId="0" fontId="33" fillId="9" borderId="0" xfId="23" applyFont="1" applyFill="1" applyAlignment="1">
      <alignment horizontal="center"/>
    </xf>
    <xf numFmtId="0" fontId="33" fillId="9" borderId="0" xfId="23" applyFont="1" applyFill="1"/>
    <xf numFmtId="0" fontId="1" fillId="9" borderId="0" xfId="23" applyFill="1" applyAlignment="1">
      <alignment horizontal="center"/>
    </xf>
    <xf numFmtId="0" fontId="25" fillId="9" borderId="17" xfId="18" quotePrefix="1" applyFont="1" applyFill="1" applyBorder="1" applyAlignment="1" applyProtection="1">
      <protection locked="0"/>
    </xf>
    <xf numFmtId="14" fontId="2" fillId="0" borderId="0" xfId="2" applyNumberFormat="1" applyAlignment="1">
      <alignment horizontal="center"/>
    </xf>
    <xf numFmtId="14" fontId="2" fillId="0" borderId="0" xfId="2" applyNumberFormat="1"/>
    <xf numFmtId="14" fontId="2" fillId="8" borderId="0" xfId="2" applyNumberFormat="1" applyFill="1"/>
    <xf numFmtId="14" fontId="3" fillId="0" borderId="0" xfId="2" applyNumberFormat="1" applyFont="1"/>
    <xf numFmtId="14" fontId="4" fillId="0" borderId="0" xfId="2" applyNumberFormat="1" applyFont="1"/>
    <xf numFmtId="0" fontId="2" fillId="0" borderId="14" xfId="2" applyBorder="1"/>
    <xf numFmtId="167" fontId="2" fillId="0" borderId="0" xfId="3" applyNumberFormat="1" applyFont="1" applyAlignment="1">
      <alignment horizontal="left" indent="1"/>
    </xf>
    <xf numFmtId="167" fontId="2" fillId="0" borderId="0" xfId="3" applyNumberFormat="1" applyFont="1"/>
    <xf numFmtId="0" fontId="2" fillId="3" borderId="0" xfId="2" applyFill="1" applyAlignment="1">
      <alignment horizontal="center"/>
    </xf>
    <xf numFmtId="0" fontId="2" fillId="3" borderId="0" xfId="2" applyFill="1"/>
    <xf numFmtId="0" fontId="0" fillId="3" borderId="14" xfId="0" applyFill="1" applyBorder="1"/>
    <xf numFmtId="0" fontId="0" fillId="3" borderId="12" xfId="0" applyFill="1" applyBorder="1"/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18" fillId="4" borderId="9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19" fillId="0" borderId="0" xfId="15" applyFont="1"/>
    <xf numFmtId="171" fontId="19" fillId="0" borderId="0" xfId="15" applyNumberFormat="1" applyFont="1"/>
    <xf numFmtId="0" fontId="19" fillId="0" borderId="0" xfId="15" applyFont="1" applyProtection="1">
      <protection locked="0"/>
    </xf>
    <xf numFmtId="170" fontId="19" fillId="9" borderId="0" xfId="17" applyNumberFormat="1" applyFont="1" applyFill="1" applyBorder="1" applyAlignment="1" applyProtection="1">
      <alignment horizontal="right" vertical="center"/>
      <protection locked="0"/>
    </xf>
    <xf numFmtId="171" fontId="19" fillId="9" borderId="14" xfId="17" applyNumberFormat="1" applyFont="1" applyFill="1" applyBorder="1" applyAlignment="1" applyProtection="1">
      <alignment horizontal="right" vertical="center"/>
      <protection locked="0"/>
    </xf>
    <xf numFmtId="171" fontId="19" fillId="10" borderId="14" xfId="17" applyNumberFormat="1" applyFont="1" applyFill="1" applyBorder="1" applyAlignment="1" applyProtection="1">
      <alignment horizontal="right" vertical="center"/>
      <protection locked="0"/>
    </xf>
    <xf numFmtId="0" fontId="25" fillId="0" borderId="0" xfId="15" applyFont="1"/>
    <xf numFmtId="169" fontId="19" fillId="9" borderId="14" xfId="17" applyNumberFormat="1" applyFont="1" applyFill="1" applyBorder="1" applyAlignment="1" applyProtection="1">
      <alignment horizontal="right" vertical="center"/>
      <protection locked="0"/>
    </xf>
    <xf numFmtId="14" fontId="25" fillId="10" borderId="0" xfId="17" quotePrefix="1" applyNumberFormat="1" applyFont="1" applyFill="1" applyBorder="1" applyAlignment="1" applyProtection="1">
      <alignment horizontal="right" vertical="center"/>
      <protection locked="0"/>
    </xf>
    <xf numFmtId="43" fontId="2" fillId="0" borderId="0" xfId="2" applyNumberFormat="1"/>
    <xf numFmtId="4" fontId="3" fillId="0" borderId="1" xfId="0" applyNumberFormat="1" applyFont="1" applyBorder="1" applyAlignment="1">
      <alignment horizontal="center"/>
    </xf>
    <xf numFmtId="14" fontId="4" fillId="0" borderId="0" xfId="2" applyNumberFormat="1" applyFont="1" applyAlignment="1">
      <alignment horizontal="right"/>
    </xf>
    <xf numFmtId="37" fontId="2" fillId="0" borderId="0" xfId="25" applyFill="1"/>
    <xf numFmtId="0" fontId="2" fillId="0" borderId="0" xfId="26">
      <alignment horizontal="left" indent="2"/>
    </xf>
    <xf numFmtId="43" fontId="2" fillId="0" borderId="0" xfId="3" applyFont="1" applyAlignment="1">
      <alignment horizontal="right"/>
    </xf>
    <xf numFmtId="43" fontId="2" fillId="0" borderId="0" xfId="3" applyFont="1" applyFill="1" applyBorder="1"/>
    <xf numFmtId="165" fontId="27" fillId="9" borderId="14" xfId="1" applyNumberFormat="1" applyFont="1" applyFill="1" applyBorder="1" applyAlignment="1" applyProtection="1">
      <alignment horizontal="right" vertical="center"/>
    </xf>
    <xf numFmtId="167" fontId="2" fillId="3" borderId="0" xfId="3" applyNumberFormat="1" applyFont="1" applyFill="1" applyAlignment="1">
      <alignment horizontal="left" indent="1"/>
    </xf>
    <xf numFmtId="167" fontId="2" fillId="3" borderId="0" xfId="3" applyNumberFormat="1" applyFont="1" applyFill="1"/>
    <xf numFmtId="170" fontId="19" fillId="0" borderId="0" xfId="15" applyNumberFormat="1" applyFont="1"/>
    <xf numFmtId="0" fontId="2" fillId="0" borderId="0" xfId="2" applyFont="1" applyAlignment="1">
      <alignment horizontal="center"/>
    </xf>
    <xf numFmtId="14" fontId="4" fillId="0" borderId="0" xfId="2" applyNumberFormat="1" applyFont="1" applyAlignment="1">
      <alignment horizontal="center"/>
    </xf>
    <xf numFmtId="0" fontId="4" fillId="0" borderId="0" xfId="2" applyFont="1" applyAlignment="1">
      <alignment horizontal="center"/>
    </xf>
    <xf numFmtId="164" fontId="4" fillId="0" borderId="0" xfId="3" applyNumberFormat="1" applyFont="1" applyFill="1" applyBorder="1" applyAlignment="1">
      <alignment horizontal="center"/>
    </xf>
    <xf numFmtId="164" fontId="3" fillId="0" borderId="2" xfId="3" applyNumberFormat="1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164" fontId="3" fillId="0" borderId="3" xfId="3" applyNumberFormat="1" applyFont="1" applyBorder="1" applyAlignment="1">
      <alignment horizontal="center"/>
    </xf>
    <xf numFmtId="166" fontId="4" fillId="0" borderId="0" xfId="5" applyNumberFormat="1" applyFont="1" applyBorder="1" applyAlignment="1">
      <alignment horizontal="center"/>
    </xf>
    <xf numFmtId="166" fontId="3" fillId="0" borderId="2" xfId="5" applyNumberFormat="1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167" fontId="10" fillId="0" borderId="0" xfId="3" applyNumberFormat="1" applyFont="1" applyBorder="1" applyAlignment="1">
      <alignment horizontal="center"/>
    </xf>
    <xf numFmtId="167" fontId="4" fillId="0" borderId="0" xfId="3" applyNumberFormat="1" applyFont="1" applyFill="1" applyBorder="1" applyAlignment="1">
      <alignment horizontal="center"/>
    </xf>
    <xf numFmtId="167" fontId="3" fillId="0" borderId="2" xfId="3" applyNumberFormat="1" applyFont="1" applyFill="1" applyBorder="1" applyAlignment="1">
      <alignment horizontal="center"/>
    </xf>
    <xf numFmtId="167" fontId="0" fillId="0" borderId="0" xfId="3" applyNumberFormat="1" applyFont="1" applyAlignment="1">
      <alignment horizontal="center"/>
    </xf>
    <xf numFmtId="167" fontId="0" fillId="0" borderId="0" xfId="3" applyNumberFormat="1" applyFont="1" applyFill="1" applyAlignment="1">
      <alignment horizontal="center"/>
    </xf>
    <xf numFmtId="167" fontId="4" fillId="0" borderId="0" xfId="3" quotePrefix="1" applyNumberFormat="1" applyFont="1" applyFill="1" applyBorder="1" applyAlignment="1">
      <alignment horizontal="center"/>
    </xf>
    <xf numFmtId="167" fontId="3" fillId="0" borderId="0" xfId="3" applyNumberFormat="1" applyFont="1" applyFill="1" applyBorder="1" applyAlignment="1">
      <alignment horizontal="center"/>
    </xf>
    <xf numFmtId="167" fontId="3" fillId="0" borderId="3" xfId="3" applyNumberFormat="1" applyFont="1" applyBorder="1" applyAlignment="1">
      <alignment horizontal="center"/>
    </xf>
    <xf numFmtId="0" fontId="10" fillId="0" borderId="0" xfId="2" applyFont="1" applyAlignment="1">
      <alignment horizontal="center"/>
    </xf>
    <xf numFmtId="43" fontId="4" fillId="0" borderId="0" xfId="3" applyFont="1" applyAlignment="1">
      <alignment horizontal="center"/>
    </xf>
    <xf numFmtId="167" fontId="2" fillId="0" borderId="0" xfId="3" applyNumberFormat="1" applyFont="1" applyAlignment="1">
      <alignment horizontal="center"/>
    </xf>
    <xf numFmtId="43" fontId="4" fillId="0" borderId="0" xfId="3" applyFont="1" applyFill="1" applyBorder="1" applyAlignment="1">
      <alignment horizontal="center"/>
    </xf>
    <xf numFmtId="43" fontId="3" fillId="0" borderId="2" xfId="3" applyFont="1" applyFill="1" applyBorder="1" applyAlignment="1">
      <alignment horizontal="center"/>
    </xf>
    <xf numFmtId="43" fontId="3" fillId="0" borderId="3" xfId="3" applyFont="1" applyBorder="1" applyAlignment="1">
      <alignment horizontal="center"/>
    </xf>
    <xf numFmtId="0" fontId="3" fillId="0" borderId="0" xfId="2" applyFont="1" applyAlignment="1">
      <alignment horizontal="center"/>
    </xf>
    <xf numFmtId="167" fontId="4" fillId="0" borderId="0" xfId="3" applyNumberFormat="1" applyFont="1" applyAlignment="1">
      <alignment horizontal="center"/>
    </xf>
    <xf numFmtId="167" fontId="13" fillId="0" borderId="0" xfId="3" applyNumberFormat="1" applyFont="1" applyAlignment="1">
      <alignment horizontal="center"/>
    </xf>
    <xf numFmtId="37" fontId="2" fillId="0" borderId="0" xfId="8" applyFont="1" applyFill="1" applyAlignment="1">
      <alignment horizontal="center"/>
    </xf>
    <xf numFmtId="167" fontId="14" fillId="0" borderId="0" xfId="3" applyNumberFormat="1" applyFont="1" applyAlignment="1">
      <alignment horizontal="center"/>
    </xf>
    <xf numFmtId="167" fontId="14" fillId="0" borderId="2" xfId="3" applyNumberFormat="1" applyFont="1" applyBorder="1" applyAlignment="1">
      <alignment horizontal="center"/>
    </xf>
    <xf numFmtId="167" fontId="13" fillId="0" borderId="0" xfId="11" applyNumberFormat="1" applyFont="1" applyBorder="1" applyAlignment="1">
      <alignment horizontal="center"/>
    </xf>
    <xf numFmtId="37" fontId="14" fillId="0" borderId="6" xfId="13" applyAlignment="1">
      <alignment horizontal="center"/>
    </xf>
    <xf numFmtId="167" fontId="13" fillId="0" borderId="0" xfId="12" applyNumberFormat="1" applyFont="1" applyAlignment="1">
      <alignment horizontal="center"/>
    </xf>
    <xf numFmtId="37" fontId="2" fillId="0" borderId="0" xfId="25" applyFill="1" applyAlignment="1">
      <alignment horizontal="center"/>
    </xf>
    <xf numFmtId="37" fontId="14" fillId="0" borderId="2" xfId="14" applyAlignment="1">
      <alignment horizontal="center"/>
    </xf>
    <xf numFmtId="0" fontId="2" fillId="0" borderId="0" xfId="7" applyFont="1" applyAlignment="1">
      <alignment horizontal="center"/>
    </xf>
    <xf numFmtId="167" fontId="13" fillId="0" borderId="0" xfId="3" applyNumberFormat="1" applyFont="1" applyFill="1" applyAlignment="1">
      <alignment horizontal="center"/>
    </xf>
    <xf numFmtId="167" fontId="14" fillId="0" borderId="0" xfId="11" applyNumberFormat="1" applyFont="1" applyBorder="1" applyAlignment="1">
      <alignment horizontal="center"/>
    </xf>
    <xf numFmtId="167" fontId="13" fillId="0" borderId="0" xfId="12" applyNumberFormat="1" applyFont="1" applyBorder="1" applyAlignment="1">
      <alignment horizontal="center"/>
    </xf>
    <xf numFmtId="167" fontId="14" fillId="0" borderId="0" xfId="3" applyNumberFormat="1" applyFont="1" applyFill="1" applyAlignment="1">
      <alignment horizontal="center"/>
    </xf>
    <xf numFmtId="167" fontId="4" fillId="3" borderId="0" xfId="3" applyNumberFormat="1" applyFont="1" applyFill="1" applyAlignment="1">
      <alignment horizontal="center"/>
    </xf>
    <xf numFmtId="0" fontId="0" fillId="0" borderId="14" xfId="0" applyFill="1" applyBorder="1" applyAlignment="1">
      <alignment horizontal="center"/>
    </xf>
    <xf numFmtId="0" fontId="2" fillId="0" borderId="0" xfId="2" applyFont="1" applyAlignment="1"/>
    <xf numFmtId="37" fontId="2" fillId="0" borderId="0" xfId="8" applyFont="1" applyFill="1" applyAlignment="1"/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0" xfId="7" applyFont="1" applyFill="1">
      <alignment horizontal="left" indent="2"/>
    </xf>
    <xf numFmtId="165" fontId="27" fillId="9" borderId="10" xfId="1" applyNumberFormat="1" applyFont="1" applyFill="1" applyBorder="1" applyAlignment="1" applyProtection="1">
      <alignment horizontal="right" vertical="center"/>
    </xf>
    <xf numFmtId="0" fontId="19" fillId="0" borderId="3" xfId="20" applyFont="1" applyBorder="1" applyAlignment="1" applyProtection="1">
      <alignment vertical="center"/>
      <protection locked="0"/>
    </xf>
    <xf numFmtId="165" fontId="27" fillId="9" borderId="11" xfId="17" applyNumberFormat="1" applyFont="1" applyFill="1" applyBorder="1" applyAlignment="1" applyProtection="1">
      <alignment horizontal="right" vertical="center"/>
      <protection locked="0"/>
    </xf>
    <xf numFmtId="0" fontId="19" fillId="0" borderId="23" xfId="15" applyFont="1" applyBorder="1" applyProtection="1">
      <protection locked="0"/>
    </xf>
    <xf numFmtId="0" fontId="19" fillId="0" borderId="23" xfId="15" applyFont="1" applyBorder="1"/>
    <xf numFmtId="0" fontId="19" fillId="0" borderId="21" xfId="15" applyFont="1" applyBorder="1" applyProtection="1">
      <protection locked="0"/>
    </xf>
    <xf numFmtId="0" fontId="19" fillId="0" borderId="22" xfId="15" applyFont="1" applyBorder="1" applyAlignment="1" applyProtection="1">
      <alignment horizontal="center"/>
      <protection locked="0"/>
    </xf>
    <xf numFmtId="165" fontId="19" fillId="0" borderId="0" xfId="21" applyNumberFormat="1" applyFont="1" applyAlignment="1" applyProtection="1">
      <alignment horizontal="left" vertical="top"/>
      <protection locked="0"/>
    </xf>
    <xf numFmtId="0" fontId="34" fillId="5" borderId="24" xfId="17" applyFont="1" applyFill="1" applyBorder="1" applyAlignment="1">
      <alignment horizontal="center"/>
    </xf>
    <xf numFmtId="0" fontId="34" fillId="5" borderId="25" xfId="17" applyFont="1" applyFill="1" applyBorder="1" applyAlignment="1">
      <alignment horizontal="center"/>
    </xf>
    <xf numFmtId="0" fontId="34" fillId="5" borderId="26" xfId="17" applyFont="1" applyFill="1" applyBorder="1" applyAlignment="1">
      <alignment horizontal="center"/>
    </xf>
    <xf numFmtId="0" fontId="2" fillId="0" borderId="27" xfId="17" applyBorder="1"/>
    <xf numFmtId="0" fontId="2" fillId="0" borderId="0" xfId="17" applyBorder="1" applyAlignment="1">
      <alignment horizontal="center"/>
    </xf>
    <xf numFmtId="0" fontId="2" fillId="0" borderId="28" xfId="17" applyBorder="1"/>
    <xf numFmtId="171" fontId="2" fillId="0" borderId="0" xfId="17" applyNumberFormat="1" applyBorder="1" applyAlignment="1">
      <alignment horizontal="center"/>
    </xf>
    <xf numFmtId="0" fontId="2" fillId="0" borderId="0" xfId="17" applyBorder="1"/>
    <xf numFmtId="170" fontId="2" fillId="0" borderId="0" xfId="17" applyNumberFormat="1" applyBorder="1" applyAlignment="1">
      <alignment horizontal="center"/>
    </xf>
    <xf numFmtId="10" fontId="2" fillId="0" borderId="28" xfId="1" applyNumberFormat="1" applyFont="1" applyBorder="1"/>
    <xf numFmtId="0" fontId="2" fillId="0" borderId="29" xfId="17" applyBorder="1"/>
    <xf numFmtId="171" fontId="2" fillId="0" borderId="4" xfId="17" applyNumberFormat="1" applyBorder="1" applyAlignment="1">
      <alignment horizontal="center"/>
    </xf>
    <xf numFmtId="10" fontId="2" fillId="0" borderId="30" xfId="1" applyNumberFormat="1" applyFont="1" applyBorder="1"/>
  </cellXfs>
  <cellStyles count="27">
    <cellStyle name="Comma 2" xfId="3"/>
    <cellStyle name="Currency 2" xfId="22"/>
    <cellStyle name="Normal" xfId="0" builtinId="0"/>
    <cellStyle name="Normal 2" xfId="2"/>
    <cellStyle name="Normal 2 2" xfId="17"/>
    <cellStyle name="Normal 2 3" xfId="23"/>
    <cellStyle name="Normal 3" xfId="24"/>
    <cellStyle name="Normal 3 2 2" xfId="18"/>
    <cellStyle name="Normal 3 3" xfId="20"/>
    <cellStyle name="Normal 4" xfId="16"/>
    <cellStyle name="Normal 9" xfId="15"/>
    <cellStyle name="Percent" xfId="1" builtinId="5"/>
    <cellStyle name="Percent 2" xfId="5"/>
    <cellStyle name="Percent 2 2" xfId="21"/>
    <cellStyle name="Percent 2 2 2" xfId="19"/>
    <cellStyle name="R00A" xfId="8"/>
    <cellStyle name="R00A 2" xfId="25"/>
    <cellStyle name="R00B" xfId="9"/>
    <cellStyle name="R00L" xfId="7"/>
    <cellStyle name="R00L 2" xfId="26"/>
    <cellStyle name="R01A" xfId="14"/>
    <cellStyle name="R01B" xfId="11"/>
    <cellStyle name="R01H" xfId="10"/>
    <cellStyle name="R01L" xfId="6"/>
    <cellStyle name="R02A" xfId="13"/>
    <cellStyle name="R02B" xfId="12"/>
    <cellStyle name="R02L" xfId="4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billy/Desktop/Park%20Place/Park%20Place%20-%20Master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Willow%20Springs%20%20-%20UWv1.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able of Contents"/>
      <sheetName val="Buildout"/>
      <sheetName val="Client Info"/>
      <sheetName val="Unit Mix"/>
      <sheetName val="Random"/>
      <sheetName val="UMix Summary"/>
      <sheetName val="Portfolio Summary"/>
      <sheetName val="Executive Summary"/>
      <sheetName val="Property Details"/>
      <sheetName val="Improved Sales"/>
      <sheetName val="ISales Data"/>
      <sheetName val="ISales Data 2"/>
      <sheetName val="Sales Map"/>
      <sheetName val="Sales Summary"/>
      <sheetName val="Sale Mini Profiles"/>
      <sheetName val="Rent Comp Input"/>
      <sheetName val="Rent Comp Profiles"/>
      <sheetName val="Rent Comp Data"/>
      <sheetName val="Rents Map"/>
      <sheetName val="Rents Summary"/>
      <sheetName val="Hospital Data"/>
      <sheetName val="Hospitals Map"/>
      <sheetName val="Lookups"/>
      <sheetName val="Sitewise"/>
      <sheetName val="Demo Output"/>
      <sheetName val="Fin Input"/>
      <sheetName val="Op Details"/>
      <sheetName val="Monthly"/>
      <sheetName val="Exp Comps"/>
      <sheetName val="ExpCompDetails"/>
      <sheetName val="Exp Summary"/>
      <sheetName val="RUGs"/>
      <sheetName val="CBSA"/>
      <sheetName val="Rent Roll"/>
      <sheetName val="BP Est."/>
      <sheetName val="Op Summary"/>
      <sheetName val="Expenses"/>
      <sheetName val="Net Proceeds"/>
      <sheetName val="IRR"/>
      <sheetName val="Timeline"/>
      <sheetName val="Example PDR"/>
      <sheetName val="Bidder Matrix"/>
      <sheetName val="Blueprint UW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S"/>
      <sheetName val="Willow Springs - UW"/>
      <sheetName val="Willow Springs - LABOR"/>
      <sheetName val="Willow Spring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W415"/>
  <sheetViews>
    <sheetView topLeftCell="I1" zoomScale="85" zoomScaleNormal="85" zoomScalePageLayoutView="85" workbookViewId="0">
      <selection activeCell="S12" sqref="S12"/>
    </sheetView>
  </sheetViews>
  <sheetFormatPr baseColWidth="10" defaultColWidth="8.83203125" defaultRowHeight="15" x14ac:dyDescent="0.2"/>
  <cols>
    <col min="1" max="1" width="34.83203125" customWidth="1"/>
    <col min="2" max="2" width="2.83203125" customWidth="1"/>
    <col min="3" max="3" width="55.1640625" customWidth="1"/>
    <col min="4" max="4" width="13.83203125" customWidth="1"/>
    <col min="5" max="5" width="2.83203125" customWidth="1"/>
    <col min="6" max="6" width="79.1640625" customWidth="1"/>
    <col min="7" max="7" width="16.1640625" customWidth="1"/>
    <col min="8" max="8" width="2.83203125" customWidth="1"/>
    <col min="9" max="9" width="72.5" customWidth="1"/>
    <col min="10" max="10" width="13.83203125" style="124" customWidth="1"/>
    <col min="11" max="11" width="22.83203125" customWidth="1"/>
    <col min="12" max="12" width="17.1640625" style="124" customWidth="1"/>
    <col min="13" max="13" width="2.83203125" customWidth="1"/>
    <col min="14" max="14" width="24.5" bestFit="1" customWidth="1"/>
    <col min="23" max="23" width="10.6640625" customWidth="1"/>
  </cols>
  <sheetData>
    <row r="1" spans="1:23" ht="18" x14ac:dyDescent="0.2">
      <c r="A1" s="136" t="s">
        <v>877</v>
      </c>
      <c r="C1" s="109" t="s">
        <v>878</v>
      </c>
      <c r="D1" s="110"/>
      <c r="F1" s="109" t="s">
        <v>879</v>
      </c>
      <c r="G1" s="110"/>
      <c r="H1" s="111"/>
      <c r="I1" s="109" t="s">
        <v>880</v>
      </c>
      <c r="J1" s="287"/>
      <c r="K1" s="112"/>
      <c r="L1" s="288"/>
      <c r="N1" s="113" t="s">
        <v>881</v>
      </c>
      <c r="O1" s="114"/>
      <c r="P1" s="115"/>
      <c r="R1" s="367" t="s">
        <v>1499</v>
      </c>
      <c r="S1" s="368"/>
      <c r="T1" s="368"/>
      <c r="U1" s="368"/>
      <c r="V1" s="368"/>
      <c r="W1" s="369"/>
    </row>
    <row r="2" spans="1:23" ht="17" thickBot="1" x14ac:dyDescent="0.25">
      <c r="B2" s="116"/>
      <c r="C2" s="117" t="s">
        <v>883</v>
      </c>
      <c r="D2" s="118" t="s">
        <v>884</v>
      </c>
      <c r="E2" s="116"/>
      <c r="F2" s="117" t="s">
        <v>883</v>
      </c>
      <c r="G2" s="118" t="s">
        <v>884</v>
      </c>
      <c r="H2" s="119"/>
      <c r="I2" s="117" t="s">
        <v>883</v>
      </c>
      <c r="J2" s="120" t="s">
        <v>885</v>
      </c>
      <c r="K2" s="120" t="s">
        <v>886</v>
      </c>
      <c r="L2" s="118" t="s">
        <v>887</v>
      </c>
      <c r="M2" s="116"/>
      <c r="N2" s="121" t="s">
        <v>888</v>
      </c>
      <c r="O2" s="122" t="s">
        <v>884</v>
      </c>
      <c r="P2" s="123" t="s">
        <v>889</v>
      </c>
      <c r="R2" s="370"/>
      <c r="S2" s="371">
        <v>2014</v>
      </c>
      <c r="T2" s="371">
        <v>2015</v>
      </c>
      <c r="U2" s="371" t="s">
        <v>968</v>
      </c>
      <c r="V2" s="371" t="s">
        <v>1486</v>
      </c>
      <c r="W2" s="372" t="s">
        <v>1500</v>
      </c>
    </row>
    <row r="3" spans="1:23" ht="16" x14ac:dyDescent="0.2">
      <c r="A3" s="137" t="s">
        <v>882</v>
      </c>
      <c r="C3" s="130" t="s">
        <v>1459</v>
      </c>
      <c r="D3" s="131">
        <v>107</v>
      </c>
      <c r="F3" s="128" t="s">
        <v>972</v>
      </c>
      <c r="G3" s="129">
        <v>207</v>
      </c>
      <c r="I3" s="282" t="s">
        <v>1026</v>
      </c>
      <c r="J3" s="283">
        <f t="shared" ref="J3:J66" si="0">IF(WAGE_CODING=FALSE,K3,L3)</f>
        <v>304.10000000000002</v>
      </c>
      <c r="K3" s="283">
        <v>304.10000000000002</v>
      </c>
      <c r="L3" s="289">
        <f>IF(OR(K3&gt;400,(AND(LEN(K3)&gt;0,RIGHT(K3,2)=".1"))),K3,499)</f>
        <v>304.10000000000002</v>
      </c>
      <c r="N3" s="130" t="s">
        <v>890</v>
      </c>
      <c r="O3" s="134">
        <v>1</v>
      </c>
      <c r="P3" s="131" t="s">
        <v>891</v>
      </c>
      <c r="R3" s="370" t="s">
        <v>1501</v>
      </c>
      <c r="S3" s="373">
        <f>'[2]Willow Springs - LABOR'!H68</f>
        <v>0</v>
      </c>
      <c r="T3" s="373">
        <f>'[2]Willow Springs - LABOR'!L68</f>
        <v>0</v>
      </c>
      <c r="U3" s="373">
        <f>'[2]Willow Springs - LABOR'!P68</f>
        <v>0</v>
      </c>
      <c r="V3" s="373">
        <f>'[2]Willow Springs - LABOR'!X68</f>
        <v>0</v>
      </c>
      <c r="W3" s="372"/>
    </row>
    <row r="4" spans="1:23" ht="16" thickBot="1" x14ac:dyDescent="0.25">
      <c r="A4" s="138" t="b">
        <v>0</v>
      </c>
      <c r="C4" s="130" t="s">
        <v>1453</v>
      </c>
      <c r="D4" s="131">
        <v>101</v>
      </c>
      <c r="F4" s="130" t="s">
        <v>973</v>
      </c>
      <c r="G4" s="131">
        <v>207</v>
      </c>
      <c r="I4" s="281" t="s">
        <v>1027</v>
      </c>
      <c r="J4" s="283">
        <f t="shared" si="0"/>
        <v>305.10000000000002</v>
      </c>
      <c r="K4" s="284">
        <v>305.10000000000002</v>
      </c>
      <c r="L4" s="289">
        <f t="shared" ref="L4:L67" si="1">IF(OR(K4&gt;400,(AND(LEN(K4)&gt;0,RIGHT(K4,2)=".1"))),K4,499)</f>
        <v>305.10000000000002</v>
      </c>
      <c r="N4" s="130" t="s">
        <v>901</v>
      </c>
      <c r="O4" s="134">
        <v>2</v>
      </c>
      <c r="P4" s="131" t="s">
        <v>892</v>
      </c>
      <c r="R4" s="370"/>
      <c r="S4" s="374"/>
      <c r="T4" s="374"/>
      <c r="U4" s="374"/>
      <c r="V4" s="374"/>
      <c r="W4" s="372"/>
    </row>
    <row r="5" spans="1:23" ht="16" thickBot="1" x14ac:dyDescent="0.25">
      <c r="C5" s="130" t="s">
        <v>1454</v>
      </c>
      <c r="D5" s="131">
        <v>102</v>
      </c>
      <c r="F5" s="130" t="s">
        <v>972</v>
      </c>
      <c r="G5" s="131">
        <v>901</v>
      </c>
      <c r="I5" s="281" t="s">
        <v>1028</v>
      </c>
      <c r="J5" s="283">
        <f t="shared" si="0"/>
        <v>305.10000000000002</v>
      </c>
      <c r="K5" s="284">
        <v>305.10000000000002</v>
      </c>
      <c r="L5" s="289">
        <f t="shared" si="1"/>
        <v>305.10000000000002</v>
      </c>
      <c r="N5" s="132" t="s">
        <v>893</v>
      </c>
      <c r="O5" s="135">
        <v>3</v>
      </c>
      <c r="P5" s="133" t="s">
        <v>894</v>
      </c>
      <c r="R5" s="370" t="s">
        <v>259</v>
      </c>
      <c r="S5" s="373">
        <f>'[2]Willow Springs - UW'!H47</f>
        <v>0</v>
      </c>
      <c r="T5" s="373">
        <f>'[2]Willow Springs - UW'!L47</f>
        <v>0</v>
      </c>
      <c r="U5" s="373">
        <f>'[2]Willow Springs - UW'!P47</f>
        <v>0</v>
      </c>
      <c r="V5" s="375">
        <f>V3*PR_TAX_PERC</f>
        <v>0</v>
      </c>
      <c r="W5" s="376" t="e">
        <f>SUM(S5:U5)/SUM($P$3:$R$3)</f>
        <v>#DIV/0!</v>
      </c>
    </row>
    <row r="6" spans="1:23" ht="16" x14ac:dyDescent="0.2">
      <c r="A6" s="137" t="s">
        <v>904</v>
      </c>
      <c r="C6" s="130" t="s">
        <v>1455</v>
      </c>
      <c r="D6" s="131">
        <v>103</v>
      </c>
      <c r="F6" s="130" t="s">
        <v>974</v>
      </c>
      <c r="G6" s="131">
        <v>201</v>
      </c>
      <c r="I6" s="130" t="s">
        <v>1029</v>
      </c>
      <c r="J6" s="283">
        <f t="shared" si="0"/>
        <v>309.10000000000002</v>
      </c>
      <c r="K6" s="285">
        <v>309.10000000000002</v>
      </c>
      <c r="L6" s="289">
        <f t="shared" si="1"/>
        <v>309.10000000000002</v>
      </c>
      <c r="R6" s="370" t="s">
        <v>261</v>
      </c>
      <c r="S6" s="373">
        <f>'[2]Willow Springs - UW'!H48</f>
        <v>0</v>
      </c>
      <c r="T6" s="373">
        <f>'[2]Willow Springs - UW'!L48</f>
        <v>0</v>
      </c>
      <c r="U6" s="373">
        <f>'[2]Willow Springs - UW'!P48</f>
        <v>0</v>
      </c>
      <c r="V6" s="375">
        <f>V3*EB_PERC</f>
        <v>0</v>
      </c>
      <c r="W6" s="376" t="e">
        <f t="shared" ref="W6:W7" si="2">SUM(S6:U6)/SUM($P$3:$R$3)</f>
        <v>#DIV/0!</v>
      </c>
    </row>
    <row r="7" spans="1:23" ht="16" thickBot="1" x14ac:dyDescent="0.25">
      <c r="A7" s="139">
        <v>1.02</v>
      </c>
      <c r="C7" s="130" t="s">
        <v>1456</v>
      </c>
      <c r="D7" s="131">
        <v>104</v>
      </c>
      <c r="F7" s="130" t="s">
        <v>975</v>
      </c>
      <c r="G7" s="131">
        <v>201</v>
      </c>
      <c r="I7" s="130" t="s">
        <v>1030</v>
      </c>
      <c r="J7" s="283">
        <f t="shared" si="0"/>
        <v>323.10000000000002</v>
      </c>
      <c r="K7" s="285">
        <v>323.10000000000002</v>
      </c>
      <c r="L7" s="289">
        <f t="shared" si="1"/>
        <v>323.10000000000002</v>
      </c>
      <c r="R7" s="377" t="s">
        <v>946</v>
      </c>
      <c r="S7" s="378"/>
      <c r="T7" s="378"/>
      <c r="U7" s="378"/>
      <c r="V7" s="378"/>
      <c r="W7" s="379" t="e">
        <f t="shared" si="2"/>
        <v>#DIV/0!</v>
      </c>
    </row>
    <row r="8" spans="1:23" ht="16" thickBot="1" x14ac:dyDescent="0.25">
      <c r="C8" s="130" t="s">
        <v>1457</v>
      </c>
      <c r="D8" s="131">
        <v>105</v>
      </c>
      <c r="F8" s="130" t="s">
        <v>976</v>
      </c>
      <c r="G8" s="131">
        <v>201</v>
      </c>
      <c r="I8" s="130" t="s">
        <v>1031</v>
      </c>
      <c r="J8" s="283">
        <f t="shared" si="0"/>
        <v>309.10000000000002</v>
      </c>
      <c r="K8" s="285">
        <v>309.10000000000002</v>
      </c>
      <c r="L8" s="289">
        <f t="shared" si="1"/>
        <v>309.10000000000002</v>
      </c>
    </row>
    <row r="9" spans="1:23" ht="16" x14ac:dyDescent="0.2">
      <c r="A9" s="137" t="s">
        <v>905</v>
      </c>
      <c r="C9" s="130"/>
      <c r="D9" s="131"/>
      <c r="F9" s="130" t="s">
        <v>977</v>
      </c>
      <c r="G9" s="131">
        <v>201</v>
      </c>
      <c r="I9" s="130" t="s">
        <v>1032</v>
      </c>
      <c r="J9" s="283">
        <f t="shared" si="0"/>
        <v>310.10000000000002</v>
      </c>
      <c r="K9" s="285">
        <v>310.10000000000002</v>
      </c>
      <c r="L9" s="289">
        <f t="shared" si="1"/>
        <v>310.10000000000002</v>
      </c>
    </row>
    <row r="10" spans="1:23" ht="16" thickBot="1" x14ac:dyDescent="0.25">
      <c r="A10" s="140">
        <v>0.01</v>
      </c>
      <c r="C10" s="130"/>
      <c r="D10" s="131"/>
      <c r="F10" s="130" t="s">
        <v>978</v>
      </c>
      <c r="G10" s="131">
        <v>203</v>
      </c>
      <c r="I10" s="130" t="s">
        <v>1033</v>
      </c>
      <c r="J10" s="283">
        <f t="shared" si="0"/>
        <v>311.10000000000002</v>
      </c>
      <c r="K10" s="285">
        <v>311.10000000000002</v>
      </c>
      <c r="L10" s="289">
        <f t="shared" si="1"/>
        <v>311.10000000000002</v>
      </c>
    </row>
    <row r="11" spans="1:23" ht="16" thickBot="1" x14ac:dyDescent="0.25">
      <c r="C11" s="130"/>
      <c r="D11" s="131"/>
      <c r="F11" s="130" t="s">
        <v>979</v>
      </c>
      <c r="G11" s="131">
        <v>201</v>
      </c>
      <c r="I11" s="130" t="s">
        <v>1034</v>
      </c>
      <c r="J11" s="283">
        <f t="shared" si="0"/>
        <v>303.10000000000002</v>
      </c>
      <c r="K11" s="285">
        <v>303.10000000000002</v>
      </c>
      <c r="L11" s="289">
        <f t="shared" si="1"/>
        <v>303.10000000000002</v>
      </c>
    </row>
    <row r="12" spans="1:23" ht="16" x14ac:dyDescent="0.2">
      <c r="A12" s="137" t="s">
        <v>956</v>
      </c>
      <c r="C12" s="130"/>
      <c r="D12" s="131"/>
      <c r="F12" s="130" t="s">
        <v>980</v>
      </c>
      <c r="G12" s="131">
        <v>203</v>
      </c>
      <c r="I12" s="130" t="s">
        <v>1035</v>
      </c>
      <c r="J12" s="283">
        <f t="shared" si="0"/>
        <v>323.10000000000002</v>
      </c>
      <c r="K12" s="285">
        <v>323.10000000000002</v>
      </c>
      <c r="L12" s="289">
        <f t="shared" si="1"/>
        <v>323.10000000000002</v>
      </c>
    </row>
    <row r="13" spans="1:23" ht="16" thickBot="1" x14ac:dyDescent="0.25">
      <c r="A13" s="140">
        <v>0.05</v>
      </c>
      <c r="C13" s="130"/>
      <c r="D13" s="131"/>
      <c r="F13" s="130" t="s">
        <v>981</v>
      </c>
      <c r="G13" s="131">
        <v>211</v>
      </c>
      <c r="I13" s="130" t="s">
        <v>1036</v>
      </c>
      <c r="J13" s="283">
        <f t="shared" si="0"/>
        <v>303.10000000000002</v>
      </c>
      <c r="K13" s="285">
        <v>303.10000000000002</v>
      </c>
      <c r="L13" s="289">
        <f t="shared" si="1"/>
        <v>303.10000000000002</v>
      </c>
    </row>
    <row r="14" spans="1:23" x14ac:dyDescent="0.2">
      <c r="C14" s="130"/>
      <c r="D14" s="131"/>
      <c r="F14" s="130" t="s">
        <v>982</v>
      </c>
      <c r="G14" s="131">
        <v>211</v>
      </c>
      <c r="I14" s="130" t="s">
        <v>1037</v>
      </c>
      <c r="J14" s="283">
        <f t="shared" si="0"/>
        <v>301.10000000000002</v>
      </c>
      <c r="K14" s="285">
        <v>301.10000000000002</v>
      </c>
      <c r="L14" s="289">
        <f t="shared" si="1"/>
        <v>301.10000000000002</v>
      </c>
    </row>
    <row r="15" spans="1:23" x14ac:dyDescent="0.2">
      <c r="C15" s="130"/>
      <c r="D15" s="131"/>
      <c r="F15" s="130" t="s">
        <v>983</v>
      </c>
      <c r="G15" s="131">
        <v>211</v>
      </c>
      <c r="I15" s="130" t="s">
        <v>1038</v>
      </c>
      <c r="J15" s="283">
        <f t="shared" si="0"/>
        <v>301.10000000000002</v>
      </c>
      <c r="K15" s="285">
        <v>301.10000000000002</v>
      </c>
      <c r="L15" s="289">
        <f t="shared" si="1"/>
        <v>301.10000000000002</v>
      </c>
    </row>
    <row r="16" spans="1:23" x14ac:dyDescent="0.2">
      <c r="C16" s="130"/>
      <c r="D16" s="131"/>
      <c r="F16" s="130" t="s">
        <v>984</v>
      </c>
      <c r="G16" s="131">
        <v>211</v>
      </c>
      <c r="I16" s="130" t="s">
        <v>1039</v>
      </c>
      <c r="J16" s="283">
        <f t="shared" si="0"/>
        <v>301.10000000000002</v>
      </c>
      <c r="K16" s="285">
        <v>301.10000000000002</v>
      </c>
      <c r="L16" s="289">
        <f t="shared" si="1"/>
        <v>301.10000000000002</v>
      </c>
    </row>
    <row r="17" spans="3:12" x14ac:dyDescent="0.2">
      <c r="C17" s="130"/>
      <c r="D17" s="131"/>
      <c r="F17" s="130" t="s">
        <v>985</v>
      </c>
      <c r="G17" s="131">
        <v>211</v>
      </c>
      <c r="I17" s="130" t="s">
        <v>1040</v>
      </c>
      <c r="J17" s="283">
        <f t="shared" si="0"/>
        <v>301.10000000000002</v>
      </c>
      <c r="K17" s="285">
        <v>301.10000000000002</v>
      </c>
      <c r="L17" s="289">
        <f t="shared" si="1"/>
        <v>301.10000000000002</v>
      </c>
    </row>
    <row r="18" spans="3:12" x14ac:dyDescent="0.2">
      <c r="C18" s="130"/>
      <c r="D18" s="131"/>
      <c r="F18" s="130" t="s">
        <v>986</v>
      </c>
      <c r="G18" s="131">
        <v>209</v>
      </c>
      <c r="I18" s="130" t="s">
        <v>1041</v>
      </c>
      <c r="J18" s="283">
        <f t="shared" si="0"/>
        <v>308.10000000000002</v>
      </c>
      <c r="K18" s="285">
        <v>308.10000000000002</v>
      </c>
      <c r="L18" s="289">
        <f t="shared" si="1"/>
        <v>308.10000000000002</v>
      </c>
    </row>
    <row r="19" spans="3:12" x14ac:dyDescent="0.2">
      <c r="C19" s="130"/>
      <c r="D19" s="131"/>
      <c r="F19" s="130" t="s">
        <v>987</v>
      </c>
      <c r="G19" s="131">
        <v>209</v>
      </c>
      <c r="I19" s="130" t="s">
        <v>1042</v>
      </c>
      <c r="J19" s="283">
        <f t="shared" si="0"/>
        <v>314.10000000000002</v>
      </c>
      <c r="K19" s="285">
        <v>314.10000000000002</v>
      </c>
      <c r="L19" s="289">
        <f t="shared" si="1"/>
        <v>314.10000000000002</v>
      </c>
    </row>
    <row r="20" spans="3:12" x14ac:dyDescent="0.2">
      <c r="C20" s="130"/>
      <c r="D20" s="131"/>
      <c r="F20" s="130" t="s">
        <v>988</v>
      </c>
      <c r="G20" s="131">
        <v>210</v>
      </c>
      <c r="I20" s="130" t="s">
        <v>1043</v>
      </c>
      <c r="J20" s="283">
        <f t="shared" si="0"/>
        <v>303.10000000000002</v>
      </c>
      <c r="K20" s="285">
        <v>303.10000000000002</v>
      </c>
      <c r="L20" s="289">
        <f t="shared" si="1"/>
        <v>303.10000000000002</v>
      </c>
    </row>
    <row r="21" spans="3:12" x14ac:dyDescent="0.2">
      <c r="C21" s="130"/>
      <c r="D21" s="131"/>
      <c r="F21" s="130" t="s">
        <v>989</v>
      </c>
      <c r="G21" s="131">
        <v>210</v>
      </c>
      <c r="I21" s="130" t="s">
        <v>1044</v>
      </c>
      <c r="J21" s="283">
        <f t="shared" si="0"/>
        <v>301.10000000000002</v>
      </c>
      <c r="K21" s="285">
        <v>301.10000000000002</v>
      </c>
      <c r="L21" s="289">
        <f t="shared" si="1"/>
        <v>301.10000000000002</v>
      </c>
    </row>
    <row r="22" spans="3:12" x14ac:dyDescent="0.2">
      <c r="C22" s="130"/>
      <c r="D22" s="131"/>
      <c r="F22" s="130" t="s">
        <v>990</v>
      </c>
      <c r="G22" s="131">
        <v>209</v>
      </c>
      <c r="I22" s="130" t="s">
        <v>1045</v>
      </c>
      <c r="J22" s="283">
        <f t="shared" si="0"/>
        <v>301.10000000000002</v>
      </c>
      <c r="K22" s="285">
        <v>301.10000000000002</v>
      </c>
      <c r="L22" s="289">
        <f t="shared" si="1"/>
        <v>301.10000000000002</v>
      </c>
    </row>
    <row r="23" spans="3:12" x14ac:dyDescent="0.2">
      <c r="C23" s="130"/>
      <c r="D23" s="131"/>
      <c r="F23" s="130" t="s">
        <v>991</v>
      </c>
      <c r="G23" s="131">
        <v>208</v>
      </c>
      <c r="I23" s="130" t="s">
        <v>1046</v>
      </c>
      <c r="J23" s="283">
        <f t="shared" si="0"/>
        <v>316.10000000000002</v>
      </c>
      <c r="K23" s="285">
        <v>316.10000000000002</v>
      </c>
      <c r="L23" s="289">
        <f t="shared" si="1"/>
        <v>316.10000000000002</v>
      </c>
    </row>
    <row r="24" spans="3:12" x14ac:dyDescent="0.2">
      <c r="C24" s="130"/>
      <c r="D24" s="131"/>
      <c r="F24" s="130" t="s">
        <v>992</v>
      </c>
      <c r="G24" s="131">
        <v>208</v>
      </c>
      <c r="I24" s="130" t="s">
        <v>1047</v>
      </c>
      <c r="J24" s="283">
        <f t="shared" si="0"/>
        <v>301.10000000000002</v>
      </c>
      <c r="K24" s="285">
        <v>301.10000000000002</v>
      </c>
      <c r="L24" s="289">
        <f t="shared" si="1"/>
        <v>301.10000000000002</v>
      </c>
    </row>
    <row r="25" spans="3:12" x14ac:dyDescent="0.2">
      <c r="C25" s="130"/>
      <c r="D25" s="131"/>
      <c r="F25" s="130" t="s">
        <v>993</v>
      </c>
      <c r="G25" s="131">
        <v>208</v>
      </c>
      <c r="I25" s="130" t="s">
        <v>1048</v>
      </c>
      <c r="J25" s="283">
        <f t="shared" si="0"/>
        <v>305.10000000000002</v>
      </c>
      <c r="K25" s="285">
        <v>305.10000000000002</v>
      </c>
      <c r="L25" s="289">
        <f t="shared" si="1"/>
        <v>305.10000000000002</v>
      </c>
    </row>
    <row r="26" spans="3:12" x14ac:dyDescent="0.2">
      <c r="C26" s="130"/>
      <c r="D26" s="131"/>
      <c r="F26" s="130" t="s">
        <v>994</v>
      </c>
      <c r="G26" s="131">
        <v>208</v>
      </c>
      <c r="I26" s="130" t="s">
        <v>1049</v>
      </c>
      <c r="J26" s="283">
        <f t="shared" si="0"/>
        <v>319</v>
      </c>
      <c r="K26" s="285">
        <v>319</v>
      </c>
      <c r="L26" s="289">
        <f t="shared" si="1"/>
        <v>499</v>
      </c>
    </row>
    <row r="27" spans="3:12" x14ac:dyDescent="0.2">
      <c r="C27" s="130"/>
      <c r="D27" s="131"/>
      <c r="F27" s="130" t="s">
        <v>995</v>
      </c>
      <c r="G27" s="131">
        <v>208</v>
      </c>
      <c r="I27" s="130" t="s">
        <v>1050</v>
      </c>
      <c r="J27" s="283">
        <f t="shared" si="0"/>
        <v>319</v>
      </c>
      <c r="K27" s="285">
        <v>319</v>
      </c>
      <c r="L27" s="289">
        <f t="shared" si="1"/>
        <v>499</v>
      </c>
    </row>
    <row r="28" spans="3:12" x14ac:dyDescent="0.2">
      <c r="C28" s="130"/>
      <c r="D28" s="131"/>
      <c r="F28" s="130" t="s">
        <v>996</v>
      </c>
      <c r="G28" s="131">
        <v>208</v>
      </c>
      <c r="I28" s="130" t="s">
        <v>1051</v>
      </c>
      <c r="J28" s="283">
        <f t="shared" si="0"/>
        <v>319</v>
      </c>
      <c r="K28" s="285">
        <v>319</v>
      </c>
      <c r="L28" s="289">
        <f t="shared" si="1"/>
        <v>499</v>
      </c>
    </row>
    <row r="29" spans="3:12" x14ac:dyDescent="0.2">
      <c r="C29" s="130"/>
      <c r="D29" s="131"/>
      <c r="F29" s="130" t="s">
        <v>997</v>
      </c>
      <c r="G29" s="131">
        <v>208</v>
      </c>
      <c r="I29" s="130" t="s">
        <v>1052</v>
      </c>
      <c r="J29" s="283">
        <f t="shared" si="0"/>
        <v>319</v>
      </c>
      <c r="K29" s="285">
        <v>319</v>
      </c>
      <c r="L29" s="289">
        <f t="shared" si="1"/>
        <v>499</v>
      </c>
    </row>
    <row r="30" spans="3:12" x14ac:dyDescent="0.2">
      <c r="C30" s="130"/>
      <c r="D30" s="131"/>
      <c r="F30" s="130" t="s">
        <v>998</v>
      </c>
      <c r="G30" s="131">
        <v>208</v>
      </c>
      <c r="I30" s="130" t="s">
        <v>1053</v>
      </c>
      <c r="J30" s="283">
        <f t="shared" si="0"/>
        <v>319</v>
      </c>
      <c r="K30" s="285">
        <v>319</v>
      </c>
      <c r="L30" s="289">
        <f t="shared" si="1"/>
        <v>499</v>
      </c>
    </row>
    <row r="31" spans="3:12" x14ac:dyDescent="0.2">
      <c r="C31" s="130"/>
      <c r="D31" s="131"/>
      <c r="F31" s="130" t="s">
        <v>999</v>
      </c>
      <c r="G31" s="131">
        <v>208</v>
      </c>
      <c r="I31" s="130" t="s">
        <v>1054</v>
      </c>
      <c r="J31" s="283">
        <f t="shared" si="0"/>
        <v>319</v>
      </c>
      <c r="K31" s="285">
        <v>319</v>
      </c>
      <c r="L31" s="289">
        <f t="shared" si="1"/>
        <v>499</v>
      </c>
    </row>
    <row r="32" spans="3:12" x14ac:dyDescent="0.2">
      <c r="C32" s="130"/>
      <c r="D32" s="131"/>
      <c r="F32" s="130" t="s">
        <v>1000</v>
      </c>
      <c r="G32" s="131">
        <v>208</v>
      </c>
      <c r="I32" s="130" t="s">
        <v>1055</v>
      </c>
      <c r="J32" s="283">
        <f t="shared" si="0"/>
        <v>319</v>
      </c>
      <c r="K32" s="285">
        <v>319</v>
      </c>
      <c r="L32" s="289">
        <f t="shared" si="1"/>
        <v>499</v>
      </c>
    </row>
    <row r="33" spans="3:12" x14ac:dyDescent="0.2">
      <c r="C33" s="130"/>
      <c r="D33" s="131"/>
      <c r="F33" s="130" t="s">
        <v>1001</v>
      </c>
      <c r="G33" s="131">
        <v>208</v>
      </c>
      <c r="I33" s="130" t="s">
        <v>1056</v>
      </c>
      <c r="J33" s="283">
        <f t="shared" si="0"/>
        <v>315.10000000000002</v>
      </c>
      <c r="K33" s="285">
        <v>315.10000000000002</v>
      </c>
      <c r="L33" s="289">
        <f t="shared" si="1"/>
        <v>315.10000000000002</v>
      </c>
    </row>
    <row r="34" spans="3:12" x14ac:dyDescent="0.2">
      <c r="C34" s="130"/>
      <c r="D34" s="131"/>
      <c r="F34" s="130" t="s">
        <v>1002</v>
      </c>
      <c r="G34" s="131">
        <v>208</v>
      </c>
      <c r="I34" s="130" t="s">
        <v>1057</v>
      </c>
      <c r="J34" s="283">
        <f t="shared" si="0"/>
        <v>326.2</v>
      </c>
      <c r="K34" s="285">
        <v>326.2</v>
      </c>
      <c r="L34" s="289">
        <f t="shared" si="1"/>
        <v>499</v>
      </c>
    </row>
    <row r="35" spans="3:12" x14ac:dyDescent="0.2">
      <c r="C35" s="130"/>
      <c r="D35" s="131"/>
      <c r="F35" s="130" t="s">
        <v>1003</v>
      </c>
      <c r="G35" s="131">
        <v>208</v>
      </c>
      <c r="I35" s="130" t="s">
        <v>1058</v>
      </c>
      <c r="J35" s="283">
        <f t="shared" si="0"/>
        <v>326.2</v>
      </c>
      <c r="K35" s="285">
        <v>326.2</v>
      </c>
      <c r="L35" s="289">
        <f t="shared" si="1"/>
        <v>499</v>
      </c>
    </row>
    <row r="36" spans="3:12" x14ac:dyDescent="0.2">
      <c r="C36" s="130"/>
      <c r="D36" s="131"/>
      <c r="F36" s="130" t="s">
        <v>1004</v>
      </c>
      <c r="G36" s="131">
        <v>209</v>
      </c>
      <c r="I36" s="281" t="s">
        <v>1059</v>
      </c>
      <c r="J36" s="283">
        <f t="shared" si="0"/>
        <v>319</v>
      </c>
      <c r="K36" s="286">
        <v>319</v>
      </c>
      <c r="L36" s="289">
        <f t="shared" si="1"/>
        <v>499</v>
      </c>
    </row>
    <row r="37" spans="3:12" x14ac:dyDescent="0.2">
      <c r="C37" s="130"/>
      <c r="D37" s="131"/>
      <c r="F37" s="130" t="s">
        <v>1005</v>
      </c>
      <c r="G37" s="131">
        <v>209</v>
      </c>
      <c r="I37" s="281" t="s">
        <v>1060</v>
      </c>
      <c r="J37" s="283">
        <f t="shared" si="0"/>
        <v>319</v>
      </c>
      <c r="K37" s="286">
        <v>319</v>
      </c>
      <c r="L37" s="289">
        <f t="shared" si="1"/>
        <v>499</v>
      </c>
    </row>
    <row r="38" spans="3:12" x14ac:dyDescent="0.2">
      <c r="C38" s="130"/>
      <c r="D38" s="131"/>
      <c r="F38" s="130" t="s">
        <v>1006</v>
      </c>
      <c r="G38" s="131">
        <v>209</v>
      </c>
      <c r="I38" s="130" t="s">
        <v>1061</v>
      </c>
      <c r="J38" s="283">
        <f t="shared" si="0"/>
        <v>318</v>
      </c>
      <c r="K38" s="285">
        <v>318</v>
      </c>
      <c r="L38" s="289">
        <f t="shared" si="1"/>
        <v>499</v>
      </c>
    </row>
    <row r="39" spans="3:12" x14ac:dyDescent="0.2">
      <c r="C39" s="130"/>
      <c r="D39" s="131"/>
      <c r="F39" s="130" t="s">
        <v>1007</v>
      </c>
      <c r="G39" s="131">
        <v>210</v>
      </c>
      <c r="I39" s="130" t="s">
        <v>1062</v>
      </c>
      <c r="J39" s="283">
        <f t="shared" si="0"/>
        <v>319</v>
      </c>
      <c r="K39" s="285">
        <v>319</v>
      </c>
      <c r="L39" s="289">
        <f t="shared" si="1"/>
        <v>499</v>
      </c>
    </row>
    <row r="40" spans="3:12" x14ac:dyDescent="0.2">
      <c r="C40" s="130"/>
      <c r="D40" s="131"/>
      <c r="F40" s="130" t="s">
        <v>1008</v>
      </c>
      <c r="G40" s="131">
        <v>209</v>
      </c>
      <c r="I40" s="130" t="s">
        <v>1063</v>
      </c>
      <c r="J40" s="283">
        <f t="shared" si="0"/>
        <v>319</v>
      </c>
      <c r="K40" s="285">
        <v>319</v>
      </c>
      <c r="L40" s="289">
        <f t="shared" si="1"/>
        <v>499</v>
      </c>
    </row>
    <row r="41" spans="3:12" x14ac:dyDescent="0.2">
      <c r="C41" s="130"/>
      <c r="D41" s="131"/>
      <c r="F41" s="130" t="s">
        <v>1009</v>
      </c>
      <c r="G41" s="131">
        <v>209</v>
      </c>
      <c r="I41" s="130" t="s">
        <v>1064</v>
      </c>
      <c r="J41" s="283">
        <f t="shared" si="0"/>
        <v>319</v>
      </c>
      <c r="K41" s="285">
        <v>319</v>
      </c>
      <c r="L41" s="289">
        <f t="shared" si="1"/>
        <v>499</v>
      </c>
    </row>
    <row r="42" spans="3:12" x14ac:dyDescent="0.2">
      <c r="C42" s="130"/>
      <c r="D42" s="131"/>
      <c r="F42" s="130" t="s">
        <v>1010</v>
      </c>
      <c r="G42" s="131">
        <v>208</v>
      </c>
      <c r="I42" s="130" t="s">
        <v>1065</v>
      </c>
      <c r="J42" s="283">
        <f t="shared" si="0"/>
        <v>319</v>
      </c>
      <c r="K42" s="285">
        <v>319</v>
      </c>
      <c r="L42" s="289">
        <f t="shared" si="1"/>
        <v>499</v>
      </c>
    </row>
    <row r="43" spans="3:12" x14ac:dyDescent="0.2">
      <c r="C43" s="130"/>
      <c r="D43" s="131"/>
      <c r="F43" s="130" t="s">
        <v>1011</v>
      </c>
      <c r="G43" s="131">
        <v>208</v>
      </c>
      <c r="I43" s="130" t="s">
        <v>1066</v>
      </c>
      <c r="J43" s="283">
        <f t="shared" si="0"/>
        <v>319</v>
      </c>
      <c r="K43" s="285">
        <v>319</v>
      </c>
      <c r="L43" s="289">
        <f t="shared" si="1"/>
        <v>499</v>
      </c>
    </row>
    <row r="44" spans="3:12" x14ac:dyDescent="0.2">
      <c r="C44" s="130"/>
      <c r="D44" s="131"/>
      <c r="F44" s="130" t="s">
        <v>1012</v>
      </c>
      <c r="G44" s="131">
        <v>208</v>
      </c>
      <c r="I44" s="130" t="s">
        <v>1067</v>
      </c>
      <c r="J44" s="283">
        <f t="shared" si="0"/>
        <v>319</v>
      </c>
      <c r="K44" s="285">
        <v>319</v>
      </c>
      <c r="L44" s="289">
        <f t="shared" si="1"/>
        <v>499</v>
      </c>
    </row>
    <row r="45" spans="3:12" x14ac:dyDescent="0.2">
      <c r="C45" s="130"/>
      <c r="D45" s="131"/>
      <c r="F45" s="130" t="s">
        <v>1013</v>
      </c>
      <c r="G45" s="131">
        <v>208</v>
      </c>
      <c r="I45" s="130" t="s">
        <v>1068</v>
      </c>
      <c r="J45" s="283">
        <f t="shared" si="0"/>
        <v>319</v>
      </c>
      <c r="K45" s="285">
        <v>319</v>
      </c>
      <c r="L45" s="289">
        <f t="shared" si="1"/>
        <v>499</v>
      </c>
    </row>
    <row r="46" spans="3:12" x14ac:dyDescent="0.2">
      <c r="C46" s="130"/>
      <c r="D46" s="131"/>
      <c r="F46" s="130" t="s">
        <v>1014</v>
      </c>
      <c r="G46" s="131">
        <v>208</v>
      </c>
      <c r="I46" s="130" t="s">
        <v>1069</v>
      </c>
      <c r="J46" s="283">
        <f t="shared" si="0"/>
        <v>319</v>
      </c>
      <c r="K46" s="285">
        <v>319</v>
      </c>
      <c r="L46" s="289">
        <f t="shared" si="1"/>
        <v>499</v>
      </c>
    </row>
    <row r="47" spans="3:12" x14ac:dyDescent="0.2">
      <c r="C47" s="130"/>
      <c r="D47" s="131"/>
      <c r="F47" s="130" t="s">
        <v>1015</v>
      </c>
      <c r="G47" s="131">
        <v>208</v>
      </c>
      <c r="I47" s="130" t="s">
        <v>1070</v>
      </c>
      <c r="J47" s="283">
        <f t="shared" si="0"/>
        <v>320</v>
      </c>
      <c r="K47" s="285">
        <v>320</v>
      </c>
      <c r="L47" s="289">
        <f t="shared" si="1"/>
        <v>499</v>
      </c>
    </row>
    <row r="48" spans="3:12" x14ac:dyDescent="0.2">
      <c r="C48" s="130"/>
      <c r="D48" s="131"/>
      <c r="F48" s="130" t="s">
        <v>1016</v>
      </c>
      <c r="G48" s="131">
        <v>208</v>
      </c>
      <c r="I48" s="130" t="s">
        <v>1071</v>
      </c>
      <c r="J48" s="283">
        <f t="shared" si="0"/>
        <v>320</v>
      </c>
      <c r="K48" s="285">
        <v>320</v>
      </c>
      <c r="L48" s="289">
        <f t="shared" si="1"/>
        <v>499</v>
      </c>
    </row>
    <row r="49" spans="3:12" x14ac:dyDescent="0.2">
      <c r="C49" s="130"/>
      <c r="D49" s="131"/>
      <c r="F49" s="130" t="s">
        <v>1017</v>
      </c>
      <c r="G49" s="131">
        <v>208</v>
      </c>
      <c r="I49" s="130" t="s">
        <v>1072</v>
      </c>
      <c r="J49" s="283">
        <f t="shared" si="0"/>
        <v>320</v>
      </c>
      <c r="K49" s="285">
        <v>320</v>
      </c>
      <c r="L49" s="289">
        <f t="shared" si="1"/>
        <v>499</v>
      </c>
    </row>
    <row r="50" spans="3:12" x14ac:dyDescent="0.2">
      <c r="C50" s="130"/>
      <c r="D50" s="131"/>
      <c r="F50" s="130" t="s">
        <v>1018</v>
      </c>
      <c r="G50" s="131">
        <v>208</v>
      </c>
      <c r="I50" s="130" t="s">
        <v>1073</v>
      </c>
      <c r="J50" s="283">
        <f t="shared" si="0"/>
        <v>320</v>
      </c>
      <c r="K50" s="285">
        <v>320</v>
      </c>
      <c r="L50" s="289">
        <f t="shared" si="1"/>
        <v>499</v>
      </c>
    </row>
    <row r="51" spans="3:12" x14ac:dyDescent="0.2">
      <c r="C51" s="130"/>
      <c r="D51" s="131"/>
      <c r="F51" s="130" t="s">
        <v>1019</v>
      </c>
      <c r="G51" s="131">
        <v>208</v>
      </c>
      <c r="I51" s="130" t="s">
        <v>1074</v>
      </c>
      <c r="J51" s="283">
        <f t="shared" si="0"/>
        <v>320</v>
      </c>
      <c r="K51" s="285">
        <v>320</v>
      </c>
      <c r="L51" s="289">
        <f t="shared" si="1"/>
        <v>499</v>
      </c>
    </row>
    <row r="52" spans="3:12" x14ac:dyDescent="0.2">
      <c r="C52" s="130"/>
      <c r="D52" s="131"/>
      <c r="F52" s="130" t="s">
        <v>1020</v>
      </c>
      <c r="G52" s="131">
        <v>208</v>
      </c>
      <c r="I52" s="130" t="s">
        <v>1386</v>
      </c>
      <c r="J52" s="283">
        <f t="shared" si="0"/>
        <v>304.10000000000002</v>
      </c>
      <c r="K52" s="285">
        <v>304.10000000000002</v>
      </c>
      <c r="L52" s="289">
        <f t="shared" si="1"/>
        <v>304.10000000000002</v>
      </c>
    </row>
    <row r="53" spans="3:12" x14ac:dyDescent="0.2">
      <c r="C53" s="130"/>
      <c r="D53" s="131"/>
      <c r="F53" s="130" t="s">
        <v>1021</v>
      </c>
      <c r="G53" s="131">
        <v>208</v>
      </c>
      <c r="I53" s="130" t="s">
        <v>1387</v>
      </c>
      <c r="J53" s="283">
        <f t="shared" si="0"/>
        <v>304.10000000000002</v>
      </c>
      <c r="K53" s="285">
        <v>304.10000000000002</v>
      </c>
      <c r="L53" s="289">
        <f t="shared" si="1"/>
        <v>304.10000000000002</v>
      </c>
    </row>
    <row r="54" spans="3:12" x14ac:dyDescent="0.2">
      <c r="C54" s="130"/>
      <c r="D54" s="131"/>
      <c r="F54" s="130" t="s">
        <v>1022</v>
      </c>
      <c r="G54" s="131">
        <v>208</v>
      </c>
      <c r="I54" s="130" t="s">
        <v>1388</v>
      </c>
      <c r="J54" s="283">
        <f t="shared" si="0"/>
        <v>309.10000000000002</v>
      </c>
      <c r="K54" s="285">
        <v>309.10000000000002</v>
      </c>
      <c r="L54" s="289">
        <f t="shared" si="1"/>
        <v>309.10000000000002</v>
      </c>
    </row>
    <row r="55" spans="3:12" x14ac:dyDescent="0.2">
      <c r="C55" s="130"/>
      <c r="D55" s="131"/>
      <c r="F55" s="130" t="s">
        <v>1023</v>
      </c>
      <c r="G55" s="131">
        <v>208</v>
      </c>
      <c r="I55" s="130" t="s">
        <v>1389</v>
      </c>
      <c r="J55" s="283">
        <f t="shared" si="0"/>
        <v>301.10000000000002</v>
      </c>
      <c r="K55" s="285">
        <v>301.10000000000002</v>
      </c>
      <c r="L55" s="289">
        <f t="shared" si="1"/>
        <v>301.10000000000002</v>
      </c>
    </row>
    <row r="56" spans="3:12" x14ac:dyDescent="0.2">
      <c r="C56" s="130"/>
      <c r="D56" s="131"/>
      <c r="F56" s="130" t="s">
        <v>1024</v>
      </c>
      <c r="G56" s="131">
        <v>208</v>
      </c>
      <c r="I56" s="130" t="s">
        <v>1390</v>
      </c>
      <c r="J56" s="283">
        <f t="shared" si="0"/>
        <v>323.10000000000002</v>
      </c>
      <c r="K56" s="285">
        <v>323.10000000000002</v>
      </c>
      <c r="L56" s="289">
        <f t="shared" si="1"/>
        <v>323.10000000000002</v>
      </c>
    </row>
    <row r="57" spans="3:12" x14ac:dyDescent="0.2">
      <c r="C57" s="130"/>
      <c r="D57" s="131"/>
      <c r="F57" s="130" t="s">
        <v>1025</v>
      </c>
      <c r="G57" s="131">
        <v>208</v>
      </c>
      <c r="I57" s="130" t="s">
        <v>1391</v>
      </c>
      <c r="J57" s="283">
        <f t="shared" si="0"/>
        <v>303.10000000000002</v>
      </c>
      <c r="K57" s="285">
        <v>303.10000000000002</v>
      </c>
      <c r="L57" s="289">
        <f t="shared" si="1"/>
        <v>303.10000000000002</v>
      </c>
    </row>
    <row r="58" spans="3:12" x14ac:dyDescent="0.2">
      <c r="C58" s="130"/>
      <c r="D58" s="131"/>
      <c r="F58" s="130"/>
      <c r="G58" s="131"/>
      <c r="I58" s="130" t="s">
        <v>1392</v>
      </c>
      <c r="J58" s="283">
        <f t="shared" si="0"/>
        <v>301.10000000000002</v>
      </c>
      <c r="K58" s="285">
        <v>301.10000000000002</v>
      </c>
      <c r="L58" s="289">
        <f t="shared" si="1"/>
        <v>301.10000000000002</v>
      </c>
    </row>
    <row r="59" spans="3:12" x14ac:dyDescent="0.2">
      <c r="C59" s="130"/>
      <c r="D59" s="131"/>
      <c r="F59" s="276" t="s">
        <v>1366</v>
      </c>
      <c r="G59" s="131">
        <v>201</v>
      </c>
      <c r="I59" s="130" t="s">
        <v>1393</v>
      </c>
      <c r="J59" s="283">
        <f t="shared" si="0"/>
        <v>301.10000000000002</v>
      </c>
      <c r="K59" s="285">
        <v>301.10000000000002</v>
      </c>
      <c r="L59" s="289">
        <f t="shared" si="1"/>
        <v>301.10000000000002</v>
      </c>
    </row>
    <row r="60" spans="3:12" x14ac:dyDescent="0.2">
      <c r="C60" s="130"/>
      <c r="D60" s="131"/>
      <c r="F60" s="276" t="s">
        <v>1367</v>
      </c>
      <c r="G60" s="131">
        <v>202</v>
      </c>
      <c r="I60" s="130" t="s">
        <v>1394</v>
      </c>
      <c r="J60" s="283">
        <f t="shared" si="0"/>
        <v>303.10000000000002</v>
      </c>
      <c r="K60" s="285">
        <v>303.10000000000002</v>
      </c>
      <c r="L60" s="289">
        <f t="shared" si="1"/>
        <v>303.10000000000002</v>
      </c>
    </row>
    <row r="61" spans="3:12" x14ac:dyDescent="0.2">
      <c r="C61" s="130"/>
      <c r="D61" s="131"/>
      <c r="F61" s="276" t="s">
        <v>1368</v>
      </c>
      <c r="G61" s="131">
        <v>203</v>
      </c>
      <c r="I61" s="130" t="s">
        <v>1395</v>
      </c>
      <c r="J61" s="283">
        <f t="shared" si="0"/>
        <v>301.10000000000002</v>
      </c>
      <c r="K61" s="285">
        <v>301.10000000000002</v>
      </c>
      <c r="L61" s="289">
        <f t="shared" si="1"/>
        <v>301.10000000000002</v>
      </c>
    </row>
    <row r="62" spans="3:12" x14ac:dyDescent="0.2">
      <c r="C62" s="130"/>
      <c r="D62" s="131"/>
      <c r="F62" s="276" t="s">
        <v>1369</v>
      </c>
      <c r="G62" s="131">
        <v>204</v>
      </c>
      <c r="I62" s="130" t="s">
        <v>1396</v>
      </c>
      <c r="J62" s="283">
        <f t="shared" si="0"/>
        <v>303.10000000000002</v>
      </c>
      <c r="K62" s="285">
        <v>303.10000000000002</v>
      </c>
      <c r="L62" s="289">
        <f t="shared" si="1"/>
        <v>303.10000000000002</v>
      </c>
    </row>
    <row r="63" spans="3:12" x14ac:dyDescent="0.2">
      <c r="C63" s="130"/>
      <c r="D63" s="131"/>
      <c r="F63" s="276" t="s">
        <v>1370</v>
      </c>
      <c r="G63" s="131">
        <v>205</v>
      </c>
      <c r="I63" s="281" t="s">
        <v>1397</v>
      </c>
      <c r="J63" s="283">
        <f t="shared" si="0"/>
        <v>303.10000000000002</v>
      </c>
      <c r="K63" s="286">
        <v>303.10000000000002</v>
      </c>
      <c r="L63" s="289">
        <f t="shared" si="1"/>
        <v>303.10000000000002</v>
      </c>
    </row>
    <row r="64" spans="3:12" x14ac:dyDescent="0.2">
      <c r="C64" s="130"/>
      <c r="D64" s="131"/>
      <c r="F64" s="130"/>
      <c r="G64" s="131"/>
      <c r="I64" s="130" t="s">
        <v>1398</v>
      </c>
      <c r="J64" s="283">
        <f t="shared" si="0"/>
        <v>319</v>
      </c>
      <c r="K64" s="285">
        <v>319</v>
      </c>
      <c r="L64" s="289">
        <f t="shared" si="1"/>
        <v>499</v>
      </c>
    </row>
    <row r="65" spans="3:12" x14ac:dyDescent="0.2">
      <c r="C65" s="130"/>
      <c r="D65" s="131"/>
      <c r="F65" s="130" t="s">
        <v>1377</v>
      </c>
      <c r="G65" s="131">
        <v>201</v>
      </c>
      <c r="I65" s="130" t="s">
        <v>1399</v>
      </c>
      <c r="J65" s="283">
        <f t="shared" si="0"/>
        <v>319</v>
      </c>
      <c r="K65" s="285">
        <v>319</v>
      </c>
      <c r="L65" s="289">
        <f t="shared" si="1"/>
        <v>499</v>
      </c>
    </row>
    <row r="66" spans="3:12" x14ac:dyDescent="0.2">
      <c r="C66" s="130"/>
      <c r="D66" s="131"/>
      <c r="F66" s="130" t="s">
        <v>1378</v>
      </c>
      <c r="G66" s="131">
        <v>202</v>
      </c>
      <c r="I66" s="130" t="s">
        <v>1400</v>
      </c>
      <c r="J66" s="283">
        <f t="shared" si="0"/>
        <v>319</v>
      </c>
      <c r="K66" s="285">
        <v>319</v>
      </c>
      <c r="L66" s="289">
        <f t="shared" si="1"/>
        <v>499</v>
      </c>
    </row>
    <row r="67" spans="3:12" x14ac:dyDescent="0.2">
      <c r="C67" s="130"/>
      <c r="D67" s="131"/>
      <c r="F67" s="130" t="s">
        <v>1379</v>
      </c>
      <c r="G67" s="131">
        <v>203</v>
      </c>
      <c r="I67" s="130" t="s">
        <v>1401</v>
      </c>
      <c r="J67" s="283">
        <f t="shared" ref="J67:J130" si="3">IF(WAGE_CODING=FALSE,K67,L67)</f>
        <v>319</v>
      </c>
      <c r="K67" s="285">
        <v>319</v>
      </c>
      <c r="L67" s="289">
        <f t="shared" si="1"/>
        <v>499</v>
      </c>
    </row>
    <row r="68" spans="3:12" x14ac:dyDescent="0.2">
      <c r="C68" s="130"/>
      <c r="D68" s="131"/>
      <c r="F68" s="130" t="s">
        <v>1380</v>
      </c>
      <c r="G68" s="131">
        <v>204</v>
      </c>
      <c r="I68" s="130" t="s">
        <v>1402</v>
      </c>
      <c r="J68" s="283">
        <f t="shared" si="3"/>
        <v>319</v>
      </c>
      <c r="K68" s="285">
        <v>319</v>
      </c>
      <c r="L68" s="289">
        <f t="shared" ref="L68:L131" si="4">IF(OR(K68&gt;400,(AND(LEN(K68)&gt;0,RIGHT(K68,2)=".1"))),K68,499)</f>
        <v>499</v>
      </c>
    </row>
    <row r="69" spans="3:12" x14ac:dyDescent="0.2">
      <c r="C69" s="130"/>
      <c r="D69" s="131"/>
      <c r="F69" s="130" t="s">
        <v>1381</v>
      </c>
      <c r="G69" s="131">
        <v>205</v>
      </c>
      <c r="I69" s="130" t="s">
        <v>1403</v>
      </c>
      <c r="J69" s="283">
        <f t="shared" si="3"/>
        <v>318</v>
      </c>
      <c r="K69" s="285">
        <v>318</v>
      </c>
      <c r="L69" s="289">
        <f t="shared" si="4"/>
        <v>499</v>
      </c>
    </row>
    <row r="70" spans="3:12" x14ac:dyDescent="0.2">
      <c r="C70" s="130"/>
      <c r="D70" s="131"/>
      <c r="F70" s="130" t="s">
        <v>1378</v>
      </c>
      <c r="G70" s="131">
        <v>202</v>
      </c>
      <c r="I70" s="130" t="s">
        <v>1404</v>
      </c>
      <c r="J70" s="283">
        <f t="shared" si="3"/>
        <v>303.3</v>
      </c>
      <c r="K70" s="285">
        <v>303.3</v>
      </c>
      <c r="L70" s="289">
        <f t="shared" si="4"/>
        <v>499</v>
      </c>
    </row>
    <row r="71" spans="3:12" x14ac:dyDescent="0.2">
      <c r="C71" s="130"/>
      <c r="D71" s="131"/>
      <c r="F71" s="130" t="s">
        <v>1091</v>
      </c>
      <c r="G71" s="131"/>
      <c r="I71" s="130" t="s">
        <v>1405</v>
      </c>
      <c r="J71" s="283">
        <f t="shared" si="3"/>
        <v>319</v>
      </c>
      <c r="K71" s="285">
        <v>319</v>
      </c>
      <c r="L71" s="289">
        <f t="shared" si="4"/>
        <v>499</v>
      </c>
    </row>
    <row r="72" spans="3:12" x14ac:dyDescent="0.2">
      <c r="C72" s="130"/>
      <c r="D72" s="131"/>
      <c r="F72" s="130" t="s">
        <v>1382</v>
      </c>
      <c r="G72" s="131">
        <v>201</v>
      </c>
      <c r="I72" s="130" t="s">
        <v>1406</v>
      </c>
      <c r="J72" s="283">
        <f t="shared" si="3"/>
        <v>303.10000000000002</v>
      </c>
      <c r="K72" s="285">
        <v>303.10000000000002</v>
      </c>
      <c r="L72" s="289">
        <f t="shared" si="4"/>
        <v>303.10000000000002</v>
      </c>
    </row>
    <row r="73" spans="3:12" x14ac:dyDescent="0.2">
      <c r="C73" s="130"/>
      <c r="D73" s="131"/>
      <c r="F73" s="130"/>
      <c r="G73" s="131"/>
      <c r="I73" s="130" t="s">
        <v>1407</v>
      </c>
      <c r="J73" s="283">
        <f t="shared" si="3"/>
        <v>303.10000000000002</v>
      </c>
      <c r="K73" s="285">
        <v>303.10000000000002</v>
      </c>
      <c r="L73" s="289">
        <f t="shared" si="4"/>
        <v>303.10000000000002</v>
      </c>
    </row>
    <row r="74" spans="3:12" x14ac:dyDescent="0.2">
      <c r="C74" s="130"/>
      <c r="D74" s="131"/>
      <c r="F74" s="130"/>
      <c r="G74" s="131"/>
      <c r="I74" s="130" t="s">
        <v>1408</v>
      </c>
      <c r="J74" s="283">
        <f t="shared" si="3"/>
        <v>303.10000000000002</v>
      </c>
      <c r="K74" s="285">
        <v>303.10000000000002</v>
      </c>
      <c r="L74" s="289">
        <f t="shared" si="4"/>
        <v>303.10000000000002</v>
      </c>
    </row>
    <row r="75" spans="3:12" x14ac:dyDescent="0.2">
      <c r="C75" s="130"/>
      <c r="D75" s="131"/>
      <c r="F75" s="130"/>
      <c r="G75" s="131"/>
      <c r="I75" s="130" t="s">
        <v>1409</v>
      </c>
      <c r="J75" s="283">
        <f t="shared" si="3"/>
        <v>308.10000000000002</v>
      </c>
      <c r="K75" s="285">
        <v>308.10000000000002</v>
      </c>
      <c r="L75" s="289">
        <f t="shared" si="4"/>
        <v>308.10000000000002</v>
      </c>
    </row>
    <row r="76" spans="3:12" x14ac:dyDescent="0.2">
      <c r="C76" s="130"/>
      <c r="D76" s="131"/>
      <c r="F76" s="130"/>
      <c r="G76" s="131"/>
      <c r="I76" s="130" t="s">
        <v>1410</v>
      </c>
      <c r="J76" s="283">
        <f t="shared" si="3"/>
        <v>308.10000000000002</v>
      </c>
      <c r="K76" s="285">
        <v>308.10000000000002</v>
      </c>
      <c r="L76" s="289">
        <f t="shared" si="4"/>
        <v>308.10000000000002</v>
      </c>
    </row>
    <row r="77" spans="3:12" x14ac:dyDescent="0.2">
      <c r="C77" s="130"/>
      <c r="D77" s="131"/>
      <c r="F77" s="130"/>
      <c r="G77" s="131"/>
      <c r="I77" s="130" t="s">
        <v>1411</v>
      </c>
      <c r="J77" s="283">
        <f t="shared" si="3"/>
        <v>308.10000000000002</v>
      </c>
      <c r="K77" s="285">
        <v>308.10000000000002</v>
      </c>
      <c r="L77" s="289">
        <f t="shared" si="4"/>
        <v>308.10000000000002</v>
      </c>
    </row>
    <row r="78" spans="3:12" x14ac:dyDescent="0.2">
      <c r="C78" s="130"/>
      <c r="D78" s="131"/>
      <c r="F78" s="130"/>
      <c r="G78" s="131"/>
      <c r="I78" s="130" t="s">
        <v>1412</v>
      </c>
      <c r="J78" s="283">
        <f t="shared" si="3"/>
        <v>308.10000000000002</v>
      </c>
      <c r="K78" s="285">
        <v>308.10000000000002</v>
      </c>
      <c r="L78" s="289">
        <f t="shared" si="4"/>
        <v>308.10000000000002</v>
      </c>
    </row>
    <row r="79" spans="3:12" x14ac:dyDescent="0.2">
      <c r="C79" s="130"/>
      <c r="D79" s="131"/>
      <c r="F79" s="130"/>
      <c r="G79" s="131"/>
      <c r="I79" s="130" t="s">
        <v>1413</v>
      </c>
      <c r="J79" s="283">
        <f t="shared" si="3"/>
        <v>308.10000000000002</v>
      </c>
      <c r="K79" s="285">
        <v>308.10000000000002</v>
      </c>
      <c r="L79" s="289">
        <f t="shared" si="4"/>
        <v>308.10000000000002</v>
      </c>
    </row>
    <row r="80" spans="3:12" x14ac:dyDescent="0.2">
      <c r="C80" s="130"/>
      <c r="D80" s="131"/>
      <c r="F80" s="130"/>
      <c r="G80" s="131"/>
      <c r="I80" s="130" t="s">
        <v>1414</v>
      </c>
      <c r="J80" s="283">
        <f t="shared" si="3"/>
        <v>308.10000000000002</v>
      </c>
      <c r="K80" s="285">
        <v>308.10000000000002</v>
      </c>
      <c r="L80" s="289">
        <f t="shared" si="4"/>
        <v>308.10000000000002</v>
      </c>
    </row>
    <row r="81" spans="3:12" x14ac:dyDescent="0.2">
      <c r="C81" s="130"/>
      <c r="D81" s="131"/>
      <c r="F81" s="130"/>
      <c r="G81" s="131"/>
      <c r="I81" s="130" t="s">
        <v>1415</v>
      </c>
      <c r="J81" s="283">
        <f t="shared" si="3"/>
        <v>308.10000000000002</v>
      </c>
      <c r="K81" s="285">
        <v>308.10000000000002</v>
      </c>
      <c r="L81" s="289">
        <f t="shared" si="4"/>
        <v>308.10000000000002</v>
      </c>
    </row>
    <row r="82" spans="3:12" x14ac:dyDescent="0.2">
      <c r="C82" s="130"/>
      <c r="D82" s="131"/>
      <c r="F82" s="130"/>
      <c r="G82" s="131"/>
      <c r="I82" s="130" t="s">
        <v>1416</v>
      </c>
      <c r="J82" s="283">
        <f t="shared" si="3"/>
        <v>308.10000000000002</v>
      </c>
      <c r="K82" s="285">
        <v>308.10000000000002</v>
      </c>
      <c r="L82" s="289">
        <f t="shared" si="4"/>
        <v>308.10000000000002</v>
      </c>
    </row>
    <row r="83" spans="3:12" x14ac:dyDescent="0.2">
      <c r="C83" s="130"/>
      <c r="D83" s="131"/>
      <c r="F83" s="130"/>
      <c r="G83" s="131"/>
      <c r="I83" s="130" t="s">
        <v>1417</v>
      </c>
      <c r="J83" s="283">
        <f t="shared" si="3"/>
        <v>308.10000000000002</v>
      </c>
      <c r="K83" s="285">
        <v>308.10000000000002</v>
      </c>
      <c r="L83" s="289">
        <f t="shared" si="4"/>
        <v>308.10000000000002</v>
      </c>
    </row>
    <row r="84" spans="3:12" x14ac:dyDescent="0.2">
      <c r="C84" s="130"/>
      <c r="D84" s="131"/>
      <c r="F84" s="130"/>
      <c r="G84" s="131"/>
      <c r="I84" s="130" t="s">
        <v>1418</v>
      </c>
      <c r="J84" s="283">
        <f t="shared" si="3"/>
        <v>308.10000000000002</v>
      </c>
      <c r="K84" s="285">
        <v>308.10000000000002</v>
      </c>
      <c r="L84" s="289">
        <f t="shared" si="4"/>
        <v>308.10000000000002</v>
      </c>
    </row>
    <row r="85" spans="3:12" x14ac:dyDescent="0.2">
      <c r="C85" s="130"/>
      <c r="D85" s="131"/>
      <c r="F85" s="130"/>
      <c r="G85" s="131"/>
      <c r="I85" s="130" t="s">
        <v>1419</v>
      </c>
      <c r="J85" s="283">
        <f t="shared" si="3"/>
        <v>308.10000000000002</v>
      </c>
      <c r="K85" s="285">
        <v>308.10000000000002</v>
      </c>
      <c r="L85" s="289">
        <f t="shared" si="4"/>
        <v>308.10000000000002</v>
      </c>
    </row>
    <row r="86" spans="3:12" x14ac:dyDescent="0.2">
      <c r="C86" s="130"/>
      <c r="D86" s="131"/>
      <c r="F86" s="130"/>
      <c r="G86" s="131"/>
      <c r="I86" s="130" t="s">
        <v>1420</v>
      </c>
      <c r="J86" s="283">
        <f t="shared" si="3"/>
        <v>308.10000000000002</v>
      </c>
      <c r="K86" s="285">
        <v>308.10000000000002</v>
      </c>
      <c r="L86" s="289">
        <f t="shared" si="4"/>
        <v>308.10000000000002</v>
      </c>
    </row>
    <row r="87" spans="3:12" x14ac:dyDescent="0.2">
      <c r="C87" s="130"/>
      <c r="D87" s="131"/>
      <c r="F87" s="130"/>
      <c r="G87" s="131"/>
      <c r="I87" s="130" t="s">
        <v>1421</v>
      </c>
      <c r="J87" s="283">
        <f t="shared" si="3"/>
        <v>308.10000000000002</v>
      </c>
      <c r="K87" s="285">
        <v>308.10000000000002</v>
      </c>
      <c r="L87" s="289">
        <f t="shared" si="4"/>
        <v>308.10000000000002</v>
      </c>
    </row>
    <row r="88" spans="3:12" x14ac:dyDescent="0.2">
      <c r="C88" s="130"/>
      <c r="D88" s="131"/>
      <c r="F88" s="130"/>
      <c r="G88" s="131"/>
      <c r="I88" s="130" t="s">
        <v>1422</v>
      </c>
      <c r="J88" s="283">
        <f t="shared" si="3"/>
        <v>308.10000000000002</v>
      </c>
      <c r="K88" s="285">
        <v>308.10000000000002</v>
      </c>
      <c r="L88" s="289">
        <f t="shared" si="4"/>
        <v>308.10000000000002</v>
      </c>
    </row>
    <row r="89" spans="3:12" x14ac:dyDescent="0.2">
      <c r="C89" s="130"/>
      <c r="D89" s="131"/>
      <c r="F89" s="130"/>
      <c r="G89" s="131"/>
      <c r="I89" s="130" t="s">
        <v>1423</v>
      </c>
      <c r="J89" s="283">
        <f t="shared" si="3"/>
        <v>308.10000000000002</v>
      </c>
      <c r="K89" s="285">
        <v>308.10000000000002</v>
      </c>
      <c r="L89" s="289">
        <f t="shared" si="4"/>
        <v>308.10000000000002</v>
      </c>
    </row>
    <row r="90" spans="3:12" x14ac:dyDescent="0.2">
      <c r="C90" s="130"/>
      <c r="D90" s="131"/>
      <c r="F90" s="130"/>
      <c r="G90" s="131"/>
      <c r="I90" s="130" t="s">
        <v>1424</v>
      </c>
      <c r="J90" s="283">
        <f t="shared" si="3"/>
        <v>308.10000000000002</v>
      </c>
      <c r="K90" s="285">
        <v>308.10000000000002</v>
      </c>
      <c r="L90" s="289">
        <f t="shared" si="4"/>
        <v>308.10000000000002</v>
      </c>
    </row>
    <row r="91" spans="3:12" x14ac:dyDescent="0.2">
      <c r="C91" s="130"/>
      <c r="D91" s="131"/>
      <c r="F91" s="130"/>
      <c r="G91" s="131"/>
      <c r="I91" s="130" t="s">
        <v>1425</v>
      </c>
      <c r="J91" s="283">
        <f t="shared" si="3"/>
        <v>308.10000000000002</v>
      </c>
      <c r="K91" s="285">
        <v>308.10000000000002</v>
      </c>
      <c r="L91" s="289">
        <f t="shared" si="4"/>
        <v>308.10000000000002</v>
      </c>
    </row>
    <row r="92" spans="3:12" x14ac:dyDescent="0.2">
      <c r="C92" s="130"/>
      <c r="D92" s="131"/>
      <c r="F92" s="130"/>
      <c r="G92" s="131"/>
      <c r="I92" s="281" t="s">
        <v>1426</v>
      </c>
      <c r="J92" s="283">
        <f t="shared" si="3"/>
        <v>308.10000000000002</v>
      </c>
      <c r="K92" s="285">
        <v>308.10000000000002</v>
      </c>
      <c r="L92" s="289">
        <f t="shared" si="4"/>
        <v>308.10000000000002</v>
      </c>
    </row>
    <row r="93" spans="3:12" x14ac:dyDescent="0.2">
      <c r="C93" s="130"/>
      <c r="D93" s="131"/>
      <c r="F93" s="130"/>
      <c r="G93" s="131"/>
      <c r="I93" s="130" t="s">
        <v>1427</v>
      </c>
      <c r="J93" s="283">
        <f t="shared" si="3"/>
        <v>319</v>
      </c>
      <c r="K93" s="285">
        <v>319</v>
      </c>
      <c r="L93" s="289">
        <f t="shared" si="4"/>
        <v>499</v>
      </c>
    </row>
    <row r="94" spans="3:12" x14ac:dyDescent="0.2">
      <c r="C94" s="130"/>
      <c r="D94" s="131"/>
      <c r="F94" s="130"/>
      <c r="G94" s="131"/>
      <c r="I94" s="130" t="s">
        <v>1428</v>
      </c>
      <c r="J94" s="283">
        <f t="shared" si="3"/>
        <v>319</v>
      </c>
      <c r="K94" s="285">
        <v>319</v>
      </c>
      <c r="L94" s="289">
        <f t="shared" si="4"/>
        <v>499</v>
      </c>
    </row>
    <row r="95" spans="3:12" x14ac:dyDescent="0.2">
      <c r="C95" s="130"/>
      <c r="D95" s="131"/>
      <c r="F95" s="130"/>
      <c r="G95" s="131"/>
      <c r="I95" s="130" t="s">
        <v>1429</v>
      </c>
      <c r="J95" s="283">
        <f t="shared" si="3"/>
        <v>319</v>
      </c>
      <c r="K95" s="285">
        <v>319</v>
      </c>
      <c r="L95" s="289">
        <f t="shared" si="4"/>
        <v>499</v>
      </c>
    </row>
    <row r="96" spans="3:12" x14ac:dyDescent="0.2">
      <c r="C96" s="130"/>
      <c r="D96" s="131"/>
      <c r="F96" s="130"/>
      <c r="G96" s="131"/>
      <c r="I96" s="130" t="s">
        <v>1430</v>
      </c>
      <c r="J96" s="283">
        <f t="shared" si="3"/>
        <v>319</v>
      </c>
      <c r="K96" s="285">
        <v>319</v>
      </c>
      <c r="L96" s="289">
        <f t="shared" si="4"/>
        <v>499</v>
      </c>
    </row>
    <row r="97" spans="3:12" x14ac:dyDescent="0.2">
      <c r="C97" s="130"/>
      <c r="D97" s="131"/>
      <c r="F97" s="130"/>
      <c r="G97" s="131"/>
      <c r="I97" s="130" t="s">
        <v>1431</v>
      </c>
      <c r="J97" s="283">
        <f t="shared" si="3"/>
        <v>319</v>
      </c>
      <c r="K97" s="285">
        <v>319</v>
      </c>
      <c r="L97" s="289">
        <f t="shared" si="4"/>
        <v>499</v>
      </c>
    </row>
    <row r="98" spans="3:12" x14ac:dyDescent="0.2">
      <c r="C98" s="130"/>
      <c r="D98" s="131"/>
      <c r="F98" s="130"/>
      <c r="G98" s="131"/>
      <c r="I98" s="130" t="s">
        <v>1432</v>
      </c>
      <c r="J98" s="283">
        <f t="shared" si="3"/>
        <v>318</v>
      </c>
      <c r="K98" s="285">
        <v>318</v>
      </c>
      <c r="L98" s="289">
        <f t="shared" si="4"/>
        <v>499</v>
      </c>
    </row>
    <row r="99" spans="3:12" x14ac:dyDescent="0.2">
      <c r="C99" s="130"/>
      <c r="D99" s="131"/>
      <c r="F99" s="130"/>
      <c r="G99" s="131"/>
      <c r="I99" s="130" t="s">
        <v>1433</v>
      </c>
      <c r="J99" s="283">
        <f t="shared" si="3"/>
        <v>308.3</v>
      </c>
      <c r="K99" s="285">
        <v>308.3</v>
      </c>
      <c r="L99" s="289">
        <f t="shared" si="4"/>
        <v>499</v>
      </c>
    </row>
    <row r="100" spans="3:12" x14ac:dyDescent="0.2">
      <c r="C100" s="130"/>
      <c r="D100" s="131"/>
      <c r="F100" s="130"/>
      <c r="G100" s="131"/>
      <c r="I100" s="130" t="s">
        <v>1434</v>
      </c>
      <c r="J100" s="283">
        <f t="shared" si="3"/>
        <v>308.3</v>
      </c>
      <c r="K100" s="285">
        <v>308.3</v>
      </c>
      <c r="L100" s="289">
        <f t="shared" si="4"/>
        <v>499</v>
      </c>
    </row>
    <row r="101" spans="3:12" x14ac:dyDescent="0.2">
      <c r="C101" s="130"/>
      <c r="D101" s="131"/>
      <c r="F101" s="130"/>
      <c r="G101" s="131"/>
      <c r="I101" s="130" t="s">
        <v>1435</v>
      </c>
      <c r="J101" s="283">
        <f t="shared" si="3"/>
        <v>319</v>
      </c>
      <c r="K101" s="285">
        <v>319</v>
      </c>
      <c r="L101" s="289">
        <f t="shared" si="4"/>
        <v>499</v>
      </c>
    </row>
    <row r="102" spans="3:12" x14ac:dyDescent="0.2">
      <c r="C102" s="130"/>
      <c r="D102" s="131"/>
      <c r="F102" s="130"/>
      <c r="G102" s="131"/>
      <c r="I102" s="130" t="s">
        <v>1436</v>
      </c>
      <c r="J102" s="283">
        <f t="shared" si="3"/>
        <v>319</v>
      </c>
      <c r="K102" s="285">
        <v>319</v>
      </c>
      <c r="L102" s="289">
        <f t="shared" si="4"/>
        <v>499</v>
      </c>
    </row>
    <row r="103" spans="3:12" x14ac:dyDescent="0.2">
      <c r="C103" s="130"/>
      <c r="D103" s="131"/>
      <c r="F103" s="130"/>
      <c r="G103" s="131"/>
      <c r="I103" s="130" t="s">
        <v>1437</v>
      </c>
      <c r="J103" s="283">
        <f t="shared" si="3"/>
        <v>319</v>
      </c>
      <c r="K103" s="285">
        <v>319</v>
      </c>
      <c r="L103" s="289">
        <f t="shared" si="4"/>
        <v>499</v>
      </c>
    </row>
    <row r="104" spans="3:12" x14ac:dyDescent="0.2">
      <c r="C104" s="130"/>
      <c r="D104" s="131"/>
      <c r="F104" s="130"/>
      <c r="G104" s="131"/>
      <c r="I104" s="130" t="s">
        <v>1438</v>
      </c>
      <c r="J104" s="283">
        <f t="shared" si="3"/>
        <v>319</v>
      </c>
      <c r="K104" s="285">
        <v>319</v>
      </c>
      <c r="L104" s="289">
        <f t="shared" si="4"/>
        <v>499</v>
      </c>
    </row>
    <row r="105" spans="3:12" x14ac:dyDescent="0.2">
      <c r="C105" s="130"/>
      <c r="D105" s="131"/>
      <c r="F105" s="130"/>
      <c r="G105" s="131"/>
      <c r="I105" s="130" t="s">
        <v>1439</v>
      </c>
      <c r="J105" s="283">
        <f t="shared" si="3"/>
        <v>308.10000000000002</v>
      </c>
      <c r="K105" s="285">
        <v>308.10000000000002</v>
      </c>
      <c r="L105" s="289">
        <f t="shared" si="4"/>
        <v>308.10000000000002</v>
      </c>
    </row>
    <row r="106" spans="3:12" x14ac:dyDescent="0.2">
      <c r="C106" s="130"/>
      <c r="D106" s="131"/>
      <c r="F106" s="130"/>
      <c r="G106" s="131"/>
      <c r="I106" s="130" t="s">
        <v>1440</v>
      </c>
      <c r="J106" s="283">
        <f t="shared" si="3"/>
        <v>308.10000000000002</v>
      </c>
      <c r="K106" s="285">
        <v>308.10000000000002</v>
      </c>
      <c r="L106" s="289">
        <f t="shared" si="4"/>
        <v>308.10000000000002</v>
      </c>
    </row>
    <row r="107" spans="3:12" x14ac:dyDescent="0.2">
      <c r="C107" s="130"/>
      <c r="D107" s="131"/>
      <c r="F107" s="130"/>
      <c r="G107" s="131"/>
      <c r="I107" s="130" t="s">
        <v>1441</v>
      </c>
      <c r="J107" s="283">
        <f t="shared" si="3"/>
        <v>308.10000000000002</v>
      </c>
      <c r="K107" s="285">
        <v>308.10000000000002</v>
      </c>
      <c r="L107" s="289">
        <f t="shared" si="4"/>
        <v>308.10000000000002</v>
      </c>
    </row>
    <row r="108" spans="3:12" x14ac:dyDescent="0.2">
      <c r="C108" s="130"/>
      <c r="D108" s="131"/>
      <c r="F108" s="130"/>
      <c r="G108" s="131"/>
      <c r="I108" s="130" t="s">
        <v>1442</v>
      </c>
      <c r="J108" s="283">
        <f t="shared" si="3"/>
        <v>320</v>
      </c>
      <c r="K108" s="285">
        <v>320</v>
      </c>
      <c r="L108" s="289">
        <f t="shared" si="4"/>
        <v>499</v>
      </c>
    </row>
    <row r="109" spans="3:12" x14ac:dyDescent="0.2">
      <c r="C109" s="130"/>
      <c r="D109" s="131"/>
      <c r="F109" s="130"/>
      <c r="G109" s="131"/>
      <c r="I109" s="130" t="s">
        <v>1075</v>
      </c>
      <c r="J109" s="283">
        <f t="shared" si="3"/>
        <v>309.3</v>
      </c>
      <c r="K109" s="285">
        <v>309.3</v>
      </c>
      <c r="L109" s="289">
        <f t="shared" si="4"/>
        <v>499</v>
      </c>
    </row>
    <row r="110" spans="3:12" x14ac:dyDescent="0.2">
      <c r="C110" s="130"/>
      <c r="D110" s="131"/>
      <c r="F110" s="130"/>
      <c r="G110" s="131"/>
      <c r="I110" s="130" t="s">
        <v>1076</v>
      </c>
      <c r="J110" s="283">
        <f t="shared" si="3"/>
        <v>309.3</v>
      </c>
      <c r="K110" s="285">
        <v>309.3</v>
      </c>
      <c r="L110" s="289">
        <f t="shared" si="4"/>
        <v>499</v>
      </c>
    </row>
    <row r="111" spans="3:12" x14ac:dyDescent="0.2">
      <c r="C111" s="130"/>
      <c r="D111" s="131"/>
      <c r="F111" s="130"/>
      <c r="G111" s="131"/>
      <c r="I111" s="130" t="s">
        <v>1077</v>
      </c>
      <c r="J111" s="283">
        <f t="shared" si="3"/>
        <v>309.3</v>
      </c>
      <c r="K111" s="285">
        <v>309.3</v>
      </c>
      <c r="L111" s="289">
        <f t="shared" si="4"/>
        <v>499</v>
      </c>
    </row>
    <row r="112" spans="3:12" x14ac:dyDescent="0.2">
      <c r="C112" s="130"/>
      <c r="D112" s="131"/>
      <c r="F112" s="130"/>
      <c r="G112" s="131"/>
      <c r="I112" s="130" t="s">
        <v>1078</v>
      </c>
      <c r="J112" s="283">
        <f t="shared" si="3"/>
        <v>309.3</v>
      </c>
      <c r="K112" s="285">
        <v>309.3</v>
      </c>
      <c r="L112" s="289">
        <f t="shared" si="4"/>
        <v>499</v>
      </c>
    </row>
    <row r="113" spans="3:12" x14ac:dyDescent="0.2">
      <c r="C113" s="130"/>
      <c r="D113" s="131"/>
      <c r="F113" s="130"/>
      <c r="G113" s="131"/>
      <c r="I113" s="130" t="s">
        <v>1079</v>
      </c>
      <c r="J113" s="283">
        <f t="shared" si="3"/>
        <v>309.3</v>
      </c>
      <c r="K113" s="285">
        <v>309.3</v>
      </c>
      <c r="L113" s="289">
        <f t="shared" si="4"/>
        <v>499</v>
      </c>
    </row>
    <row r="114" spans="3:12" x14ac:dyDescent="0.2">
      <c r="C114" s="130"/>
      <c r="D114" s="131"/>
      <c r="F114" s="130"/>
      <c r="G114" s="131"/>
      <c r="I114" s="130" t="s">
        <v>1080</v>
      </c>
      <c r="J114" s="283">
        <f t="shared" si="3"/>
        <v>309.3</v>
      </c>
      <c r="K114" s="285">
        <v>309.3</v>
      </c>
      <c r="L114" s="289">
        <f t="shared" si="4"/>
        <v>499</v>
      </c>
    </row>
    <row r="115" spans="3:12" x14ac:dyDescent="0.2">
      <c r="C115" s="130"/>
      <c r="D115" s="131"/>
      <c r="F115" s="130"/>
      <c r="G115" s="131"/>
      <c r="I115" s="130" t="s">
        <v>1081</v>
      </c>
      <c r="J115" s="283">
        <f t="shared" si="3"/>
        <v>309.3</v>
      </c>
      <c r="K115" s="285">
        <v>309.3</v>
      </c>
      <c r="L115" s="289">
        <f t="shared" si="4"/>
        <v>499</v>
      </c>
    </row>
    <row r="116" spans="3:12" x14ac:dyDescent="0.2">
      <c r="C116" s="130"/>
      <c r="D116" s="131"/>
      <c r="F116" s="130"/>
      <c r="G116" s="131"/>
      <c r="I116" s="130" t="s">
        <v>1082</v>
      </c>
      <c r="J116" s="283">
        <f t="shared" si="3"/>
        <v>309.3</v>
      </c>
      <c r="K116" s="285">
        <v>309.3</v>
      </c>
      <c r="L116" s="289">
        <f t="shared" si="4"/>
        <v>499</v>
      </c>
    </row>
    <row r="117" spans="3:12" x14ac:dyDescent="0.2">
      <c r="C117" s="130"/>
      <c r="D117" s="131"/>
      <c r="F117" s="130"/>
      <c r="G117" s="131"/>
      <c r="I117" s="130" t="s">
        <v>1083</v>
      </c>
      <c r="J117" s="283">
        <f t="shared" si="3"/>
        <v>309.3</v>
      </c>
      <c r="K117" s="285">
        <v>309.3</v>
      </c>
      <c r="L117" s="289">
        <f t="shared" si="4"/>
        <v>499</v>
      </c>
    </row>
    <row r="118" spans="3:12" x14ac:dyDescent="0.2">
      <c r="C118" s="130"/>
      <c r="D118" s="131"/>
      <c r="F118" s="130"/>
      <c r="G118" s="131"/>
      <c r="I118" s="130" t="s">
        <v>1084</v>
      </c>
      <c r="J118" s="283">
        <f t="shared" si="3"/>
        <v>309.3</v>
      </c>
      <c r="K118" s="285">
        <v>309.3</v>
      </c>
      <c r="L118" s="289">
        <f t="shared" si="4"/>
        <v>499</v>
      </c>
    </row>
    <row r="119" spans="3:12" x14ac:dyDescent="0.2">
      <c r="C119" s="130"/>
      <c r="D119" s="131"/>
      <c r="F119" s="130"/>
      <c r="G119" s="131"/>
      <c r="I119" s="130" t="s">
        <v>1085</v>
      </c>
      <c r="J119" s="283">
        <f t="shared" si="3"/>
        <v>309.3</v>
      </c>
      <c r="K119" s="285">
        <v>309.3</v>
      </c>
      <c r="L119" s="289">
        <f t="shared" si="4"/>
        <v>499</v>
      </c>
    </row>
    <row r="120" spans="3:12" x14ac:dyDescent="0.2">
      <c r="C120" s="130"/>
      <c r="D120" s="131"/>
      <c r="F120" s="130"/>
      <c r="G120" s="131"/>
      <c r="I120" s="130" t="s">
        <v>1086</v>
      </c>
      <c r="J120" s="283">
        <f t="shared" si="3"/>
        <v>309.3</v>
      </c>
      <c r="K120" s="285">
        <v>309.3</v>
      </c>
      <c r="L120" s="289">
        <f t="shared" si="4"/>
        <v>499</v>
      </c>
    </row>
    <row r="121" spans="3:12" x14ac:dyDescent="0.2">
      <c r="C121" s="130"/>
      <c r="D121" s="131"/>
      <c r="F121" s="130"/>
      <c r="G121" s="131"/>
      <c r="I121" s="130" t="s">
        <v>1087</v>
      </c>
      <c r="J121" s="283">
        <f t="shared" si="3"/>
        <v>309.3</v>
      </c>
      <c r="K121" s="285">
        <v>309.3</v>
      </c>
      <c r="L121" s="289">
        <f t="shared" si="4"/>
        <v>499</v>
      </c>
    </row>
    <row r="122" spans="3:12" x14ac:dyDescent="0.2">
      <c r="C122" s="130"/>
      <c r="D122" s="131"/>
      <c r="F122" s="130"/>
      <c r="G122" s="131"/>
      <c r="I122" s="130" t="s">
        <v>1088</v>
      </c>
      <c r="J122" s="283">
        <f t="shared" si="3"/>
        <v>309.3</v>
      </c>
      <c r="K122" s="285">
        <v>309.3</v>
      </c>
      <c r="L122" s="289">
        <f t="shared" si="4"/>
        <v>499</v>
      </c>
    </row>
    <row r="123" spans="3:12" x14ac:dyDescent="0.2">
      <c r="C123" s="130"/>
      <c r="D123" s="131"/>
      <c r="F123" s="130"/>
      <c r="G123" s="131"/>
      <c r="I123" s="130" t="s">
        <v>1089</v>
      </c>
      <c r="J123" s="283">
        <f t="shared" si="3"/>
        <v>309.3</v>
      </c>
      <c r="K123" s="285">
        <v>309.3</v>
      </c>
      <c r="L123" s="289">
        <f t="shared" si="4"/>
        <v>499</v>
      </c>
    </row>
    <row r="124" spans="3:12" x14ac:dyDescent="0.2">
      <c r="C124" s="130"/>
      <c r="D124" s="131"/>
      <c r="F124" s="130"/>
      <c r="G124" s="131"/>
      <c r="I124" s="130" t="s">
        <v>1090</v>
      </c>
      <c r="J124" s="283">
        <f t="shared" si="3"/>
        <v>309.3</v>
      </c>
      <c r="K124" s="285">
        <v>309.3</v>
      </c>
      <c r="L124" s="289">
        <f t="shared" si="4"/>
        <v>499</v>
      </c>
    </row>
    <row r="125" spans="3:12" x14ac:dyDescent="0.2">
      <c r="C125" s="130"/>
      <c r="D125" s="131"/>
      <c r="F125" s="130"/>
      <c r="G125" s="131"/>
      <c r="I125" s="130" t="s">
        <v>1092</v>
      </c>
      <c r="J125" s="283">
        <f t="shared" si="3"/>
        <v>309.3</v>
      </c>
      <c r="K125" s="285">
        <v>309.3</v>
      </c>
      <c r="L125" s="289">
        <f t="shared" si="4"/>
        <v>499</v>
      </c>
    </row>
    <row r="126" spans="3:12" x14ac:dyDescent="0.2">
      <c r="C126" s="130"/>
      <c r="D126" s="131"/>
      <c r="F126" s="130"/>
      <c r="G126" s="131"/>
      <c r="I126" s="130" t="s">
        <v>1093</v>
      </c>
      <c r="J126" s="283">
        <f t="shared" si="3"/>
        <v>309.3</v>
      </c>
      <c r="K126" s="285">
        <v>309.3</v>
      </c>
      <c r="L126" s="289">
        <f t="shared" si="4"/>
        <v>499</v>
      </c>
    </row>
    <row r="127" spans="3:12" x14ac:dyDescent="0.2">
      <c r="C127" s="130"/>
      <c r="D127" s="131"/>
      <c r="F127" s="130"/>
      <c r="G127" s="131"/>
      <c r="I127" s="130" t="s">
        <v>1094</v>
      </c>
      <c r="J127" s="283">
        <f t="shared" si="3"/>
        <v>309.3</v>
      </c>
      <c r="K127" s="285">
        <v>309.3</v>
      </c>
      <c r="L127" s="289">
        <f t="shared" si="4"/>
        <v>499</v>
      </c>
    </row>
    <row r="128" spans="3:12" x14ac:dyDescent="0.2">
      <c r="C128" s="130"/>
      <c r="D128" s="131"/>
      <c r="F128" s="130"/>
      <c r="G128" s="131"/>
      <c r="I128" s="130" t="s">
        <v>1095</v>
      </c>
      <c r="J128" s="283">
        <f t="shared" si="3"/>
        <v>316.3</v>
      </c>
      <c r="K128" s="285">
        <v>316.3</v>
      </c>
      <c r="L128" s="289">
        <f t="shared" si="4"/>
        <v>499</v>
      </c>
    </row>
    <row r="129" spans="3:12" x14ac:dyDescent="0.2">
      <c r="C129" s="130"/>
      <c r="D129" s="131"/>
      <c r="F129" s="130"/>
      <c r="G129" s="131"/>
      <c r="I129" s="130" t="s">
        <v>1096</v>
      </c>
      <c r="J129" s="283">
        <f t="shared" si="3"/>
        <v>316.3</v>
      </c>
      <c r="K129" s="285">
        <v>316.3</v>
      </c>
      <c r="L129" s="289">
        <f t="shared" si="4"/>
        <v>499</v>
      </c>
    </row>
    <row r="130" spans="3:12" x14ac:dyDescent="0.2">
      <c r="C130" s="130"/>
      <c r="D130" s="131"/>
      <c r="F130" s="130"/>
      <c r="G130" s="131"/>
      <c r="I130" s="130" t="s">
        <v>1097</v>
      </c>
      <c r="J130" s="283">
        <f t="shared" si="3"/>
        <v>316.3</v>
      </c>
      <c r="K130" s="285">
        <v>316.3</v>
      </c>
      <c r="L130" s="289">
        <f t="shared" si="4"/>
        <v>499</v>
      </c>
    </row>
    <row r="131" spans="3:12" x14ac:dyDescent="0.2">
      <c r="C131" s="130"/>
      <c r="D131" s="131"/>
      <c r="F131" s="130"/>
      <c r="G131" s="131"/>
      <c r="I131" s="130" t="s">
        <v>1098</v>
      </c>
      <c r="J131" s="283">
        <f t="shared" ref="J131:J194" si="5">IF(WAGE_CODING=FALSE,K131,L131)</f>
        <v>316.3</v>
      </c>
      <c r="K131" s="285">
        <v>316.3</v>
      </c>
      <c r="L131" s="289">
        <f t="shared" si="4"/>
        <v>499</v>
      </c>
    </row>
    <row r="132" spans="3:12" x14ac:dyDescent="0.2">
      <c r="C132" s="130"/>
      <c r="D132" s="131"/>
      <c r="F132" s="130"/>
      <c r="G132" s="131"/>
      <c r="I132" s="130" t="s">
        <v>1099</v>
      </c>
      <c r="J132" s="283">
        <f t="shared" si="5"/>
        <v>316.3</v>
      </c>
      <c r="K132" s="285">
        <v>316.3</v>
      </c>
      <c r="L132" s="289">
        <f t="shared" ref="L132:L195" si="6">IF(OR(K132&gt;400,(AND(LEN(K132)&gt;0,RIGHT(K132,2)=".1"))),K132,499)</f>
        <v>499</v>
      </c>
    </row>
    <row r="133" spans="3:12" x14ac:dyDescent="0.2">
      <c r="C133" s="130"/>
      <c r="D133" s="131"/>
      <c r="F133" s="130"/>
      <c r="G133" s="131"/>
      <c r="I133" s="130" t="s">
        <v>1100</v>
      </c>
      <c r="J133" s="283">
        <f t="shared" si="5"/>
        <v>316.3</v>
      </c>
      <c r="K133" s="285">
        <v>316.3</v>
      </c>
      <c r="L133" s="289">
        <f t="shared" si="6"/>
        <v>499</v>
      </c>
    </row>
    <row r="134" spans="3:12" x14ac:dyDescent="0.2">
      <c r="C134" s="130"/>
      <c r="D134" s="131"/>
      <c r="F134" s="130"/>
      <c r="G134" s="131"/>
      <c r="I134" s="130" t="s">
        <v>1101</v>
      </c>
      <c r="J134" s="283">
        <f t="shared" si="5"/>
        <v>311.10000000000002</v>
      </c>
      <c r="K134" s="285">
        <v>311.10000000000002</v>
      </c>
      <c r="L134" s="289">
        <f t="shared" si="6"/>
        <v>311.10000000000002</v>
      </c>
    </row>
    <row r="135" spans="3:12" x14ac:dyDescent="0.2">
      <c r="C135" s="130"/>
      <c r="D135" s="131"/>
      <c r="F135" s="130"/>
      <c r="G135" s="131"/>
      <c r="I135" s="130" t="s">
        <v>1102</v>
      </c>
      <c r="J135" s="283">
        <f t="shared" si="5"/>
        <v>316.3</v>
      </c>
      <c r="K135" s="285">
        <v>316.3</v>
      </c>
      <c r="L135" s="289">
        <f t="shared" si="6"/>
        <v>499</v>
      </c>
    </row>
    <row r="136" spans="3:12" x14ac:dyDescent="0.2">
      <c r="C136" s="130"/>
      <c r="D136" s="131"/>
      <c r="F136" s="130"/>
      <c r="G136" s="131"/>
      <c r="I136" s="130" t="s">
        <v>1103</v>
      </c>
      <c r="J136" s="283">
        <f t="shared" si="5"/>
        <v>310.3</v>
      </c>
      <c r="K136" s="285">
        <v>310.3</v>
      </c>
      <c r="L136" s="289">
        <f t="shared" si="6"/>
        <v>499</v>
      </c>
    </row>
    <row r="137" spans="3:12" x14ac:dyDescent="0.2">
      <c r="C137" s="130"/>
      <c r="D137" s="131"/>
      <c r="F137" s="130"/>
      <c r="G137" s="131"/>
      <c r="I137" s="130" t="s">
        <v>1104</v>
      </c>
      <c r="J137" s="283">
        <f t="shared" si="5"/>
        <v>310.3</v>
      </c>
      <c r="K137" s="285">
        <v>310.3</v>
      </c>
      <c r="L137" s="289">
        <f t="shared" si="6"/>
        <v>499</v>
      </c>
    </row>
    <row r="138" spans="3:12" x14ac:dyDescent="0.2">
      <c r="C138" s="130"/>
      <c r="D138" s="131"/>
      <c r="F138" s="130"/>
      <c r="G138" s="131"/>
      <c r="I138" s="130" t="s">
        <v>1105</v>
      </c>
      <c r="J138" s="283">
        <f t="shared" si="5"/>
        <v>310.3</v>
      </c>
      <c r="K138" s="285">
        <v>310.3</v>
      </c>
      <c r="L138" s="289">
        <f t="shared" si="6"/>
        <v>499</v>
      </c>
    </row>
    <row r="139" spans="3:12" x14ac:dyDescent="0.2">
      <c r="C139" s="130"/>
      <c r="D139" s="131"/>
      <c r="F139" s="130"/>
      <c r="G139" s="131"/>
      <c r="I139" s="130" t="s">
        <v>1106</v>
      </c>
      <c r="J139" s="283">
        <f t="shared" si="5"/>
        <v>316.3</v>
      </c>
      <c r="K139" s="285">
        <v>316.3</v>
      </c>
      <c r="L139" s="289">
        <f t="shared" si="6"/>
        <v>499</v>
      </c>
    </row>
    <row r="140" spans="3:12" x14ac:dyDescent="0.2">
      <c r="C140" s="130"/>
      <c r="D140" s="131"/>
      <c r="F140" s="130"/>
      <c r="G140" s="131"/>
      <c r="I140" s="130" t="s">
        <v>1107</v>
      </c>
      <c r="J140" s="283">
        <f t="shared" si="5"/>
        <v>316.3</v>
      </c>
      <c r="K140" s="285">
        <v>316.3</v>
      </c>
      <c r="L140" s="289">
        <f t="shared" si="6"/>
        <v>499</v>
      </c>
    </row>
    <row r="141" spans="3:12" x14ac:dyDescent="0.2">
      <c r="C141" s="130"/>
      <c r="D141" s="131"/>
      <c r="F141" s="130"/>
      <c r="G141" s="131"/>
      <c r="I141" s="130" t="s">
        <v>1108</v>
      </c>
      <c r="J141" s="283">
        <f t="shared" si="5"/>
        <v>316.3</v>
      </c>
      <c r="K141" s="285">
        <v>316.3</v>
      </c>
      <c r="L141" s="289">
        <f t="shared" si="6"/>
        <v>499</v>
      </c>
    </row>
    <row r="142" spans="3:12" x14ac:dyDescent="0.2">
      <c r="C142" s="130"/>
      <c r="D142" s="131"/>
      <c r="F142" s="130"/>
      <c r="G142" s="131"/>
      <c r="I142" s="130" t="s">
        <v>1109</v>
      </c>
      <c r="J142" s="283">
        <f t="shared" si="5"/>
        <v>316.3</v>
      </c>
      <c r="K142" s="285">
        <v>316.3</v>
      </c>
      <c r="L142" s="289">
        <f t="shared" si="6"/>
        <v>499</v>
      </c>
    </row>
    <row r="143" spans="3:12" x14ac:dyDescent="0.2">
      <c r="C143" s="130"/>
      <c r="D143" s="131"/>
      <c r="F143" s="130"/>
      <c r="G143" s="131"/>
      <c r="I143" s="130" t="s">
        <v>1110</v>
      </c>
      <c r="J143" s="283">
        <f t="shared" si="5"/>
        <v>301.3</v>
      </c>
      <c r="K143" s="285">
        <v>301.3</v>
      </c>
      <c r="L143" s="289">
        <f t="shared" si="6"/>
        <v>499</v>
      </c>
    </row>
    <row r="144" spans="3:12" x14ac:dyDescent="0.2">
      <c r="C144" s="130"/>
      <c r="D144" s="131"/>
      <c r="F144" s="130"/>
      <c r="G144" s="131"/>
      <c r="I144" s="130" t="s">
        <v>1111</v>
      </c>
      <c r="J144" s="283">
        <f t="shared" si="5"/>
        <v>303.3</v>
      </c>
      <c r="K144" s="285">
        <v>303.3</v>
      </c>
      <c r="L144" s="289">
        <f t="shared" si="6"/>
        <v>499</v>
      </c>
    </row>
    <row r="145" spans="3:12" x14ac:dyDescent="0.2">
      <c r="C145" s="130"/>
      <c r="D145" s="131"/>
      <c r="F145" s="130"/>
      <c r="G145" s="131"/>
      <c r="I145" s="130" t="s">
        <v>1112</v>
      </c>
      <c r="J145" s="283">
        <f t="shared" si="5"/>
        <v>301.3</v>
      </c>
      <c r="K145" s="285">
        <v>301.3</v>
      </c>
      <c r="L145" s="289">
        <f t="shared" si="6"/>
        <v>499</v>
      </c>
    </row>
    <row r="146" spans="3:12" x14ac:dyDescent="0.2">
      <c r="C146" s="130"/>
      <c r="D146" s="131"/>
      <c r="F146" s="130"/>
      <c r="G146" s="131"/>
      <c r="I146" s="130" t="s">
        <v>1113</v>
      </c>
      <c r="J146" s="283">
        <f t="shared" si="5"/>
        <v>301.3</v>
      </c>
      <c r="K146" s="285">
        <v>301.3</v>
      </c>
      <c r="L146" s="289">
        <f t="shared" si="6"/>
        <v>499</v>
      </c>
    </row>
    <row r="147" spans="3:12" x14ac:dyDescent="0.2">
      <c r="C147" s="130"/>
      <c r="D147" s="131"/>
      <c r="F147" s="130"/>
      <c r="G147" s="131"/>
      <c r="I147" s="130" t="s">
        <v>1114</v>
      </c>
      <c r="J147" s="283">
        <f t="shared" si="5"/>
        <v>308.3</v>
      </c>
      <c r="K147" s="285">
        <v>308.3</v>
      </c>
      <c r="L147" s="289">
        <f t="shared" si="6"/>
        <v>499</v>
      </c>
    </row>
    <row r="148" spans="3:12" x14ac:dyDescent="0.2">
      <c r="C148" s="130"/>
      <c r="D148" s="131"/>
      <c r="F148" s="130"/>
      <c r="G148" s="131"/>
      <c r="I148" s="130" t="s">
        <v>1115</v>
      </c>
      <c r="J148" s="283">
        <f t="shared" si="5"/>
        <v>308.3</v>
      </c>
      <c r="K148" s="285">
        <v>308.3</v>
      </c>
      <c r="L148" s="289">
        <f t="shared" si="6"/>
        <v>499</v>
      </c>
    </row>
    <row r="149" spans="3:12" x14ac:dyDescent="0.2">
      <c r="C149" s="130"/>
      <c r="D149" s="131"/>
      <c r="F149" s="130"/>
      <c r="G149" s="131"/>
      <c r="I149" s="130" t="s">
        <v>1116</v>
      </c>
      <c r="J149" s="283">
        <f t="shared" si="5"/>
        <v>308.3</v>
      </c>
      <c r="K149" s="285">
        <v>308.3</v>
      </c>
      <c r="L149" s="289">
        <f t="shared" si="6"/>
        <v>499</v>
      </c>
    </row>
    <row r="150" spans="3:12" x14ac:dyDescent="0.2">
      <c r="C150" s="130"/>
      <c r="D150" s="131"/>
      <c r="F150" s="130"/>
      <c r="G150" s="131"/>
      <c r="I150" s="130" t="s">
        <v>1117</v>
      </c>
      <c r="J150" s="283">
        <f t="shared" si="5"/>
        <v>308.3</v>
      </c>
      <c r="K150" s="285">
        <v>308.3</v>
      </c>
      <c r="L150" s="289">
        <f t="shared" si="6"/>
        <v>499</v>
      </c>
    </row>
    <row r="151" spans="3:12" x14ac:dyDescent="0.2">
      <c r="C151" s="130"/>
      <c r="D151" s="131"/>
      <c r="F151" s="130"/>
      <c r="G151" s="131"/>
      <c r="I151" s="130" t="s">
        <v>1118</v>
      </c>
      <c r="J151" s="283">
        <f t="shared" si="5"/>
        <v>308.3</v>
      </c>
      <c r="K151" s="285">
        <v>308.3</v>
      </c>
      <c r="L151" s="289">
        <f t="shared" si="6"/>
        <v>499</v>
      </c>
    </row>
    <row r="152" spans="3:12" x14ac:dyDescent="0.2">
      <c r="C152" s="130"/>
      <c r="D152" s="131"/>
      <c r="F152" s="130"/>
      <c r="G152" s="131"/>
      <c r="I152" s="130" t="s">
        <v>1119</v>
      </c>
      <c r="J152" s="283">
        <f t="shared" si="5"/>
        <v>308.3</v>
      </c>
      <c r="K152" s="285">
        <v>308.3</v>
      </c>
      <c r="L152" s="289">
        <f t="shared" si="6"/>
        <v>499</v>
      </c>
    </row>
    <row r="153" spans="3:12" x14ac:dyDescent="0.2">
      <c r="C153" s="130"/>
      <c r="D153" s="131"/>
      <c r="F153" s="130"/>
      <c r="G153" s="131"/>
      <c r="I153" s="130" t="s">
        <v>1120</v>
      </c>
      <c r="J153" s="283">
        <f t="shared" si="5"/>
        <v>308.3</v>
      </c>
      <c r="K153" s="285">
        <v>308.3</v>
      </c>
      <c r="L153" s="289">
        <f t="shared" si="6"/>
        <v>499</v>
      </c>
    </row>
    <row r="154" spans="3:12" x14ac:dyDescent="0.2">
      <c r="C154" s="130"/>
      <c r="D154" s="131"/>
      <c r="F154" s="130"/>
      <c r="G154" s="131"/>
      <c r="I154" s="130" t="s">
        <v>1121</v>
      </c>
      <c r="J154" s="283">
        <f t="shared" si="5"/>
        <v>308.3</v>
      </c>
      <c r="K154" s="285">
        <v>308.3</v>
      </c>
      <c r="L154" s="289">
        <f t="shared" si="6"/>
        <v>499</v>
      </c>
    </row>
    <row r="155" spans="3:12" x14ac:dyDescent="0.2">
      <c r="C155" s="130"/>
      <c r="D155" s="131"/>
      <c r="F155" s="130"/>
      <c r="G155" s="131"/>
      <c r="I155" s="130" t="s">
        <v>1122</v>
      </c>
      <c r="J155" s="283">
        <f t="shared" si="5"/>
        <v>301.3</v>
      </c>
      <c r="K155" s="285">
        <v>301.3</v>
      </c>
      <c r="L155" s="289">
        <f t="shared" si="6"/>
        <v>499</v>
      </c>
    </row>
    <row r="156" spans="3:12" x14ac:dyDescent="0.2">
      <c r="C156" s="130"/>
      <c r="D156" s="131"/>
      <c r="F156" s="130"/>
      <c r="G156" s="131"/>
      <c r="I156" s="130" t="s">
        <v>1123</v>
      </c>
      <c r="J156" s="283">
        <f t="shared" si="5"/>
        <v>301.3</v>
      </c>
      <c r="K156" s="285">
        <v>301.3</v>
      </c>
      <c r="L156" s="289">
        <f t="shared" si="6"/>
        <v>499</v>
      </c>
    </row>
    <row r="157" spans="3:12" x14ac:dyDescent="0.2">
      <c r="C157" s="130"/>
      <c r="D157" s="131"/>
      <c r="F157" s="130"/>
      <c r="G157" s="131"/>
      <c r="I157" s="130" t="s">
        <v>1124</v>
      </c>
      <c r="J157" s="283">
        <f t="shared" si="5"/>
        <v>301.3</v>
      </c>
      <c r="K157" s="285">
        <v>301.3</v>
      </c>
      <c r="L157" s="289">
        <f t="shared" si="6"/>
        <v>499</v>
      </c>
    </row>
    <row r="158" spans="3:12" x14ac:dyDescent="0.2">
      <c r="C158" s="130"/>
      <c r="D158" s="131"/>
      <c r="F158" s="130"/>
      <c r="G158" s="131"/>
      <c r="I158" s="130" t="s">
        <v>1125</v>
      </c>
      <c r="J158" s="283">
        <f t="shared" si="5"/>
        <v>301.3</v>
      </c>
      <c r="K158" s="285">
        <v>301.3</v>
      </c>
      <c r="L158" s="289">
        <f t="shared" si="6"/>
        <v>499</v>
      </c>
    </row>
    <row r="159" spans="3:12" x14ac:dyDescent="0.2">
      <c r="C159" s="130"/>
      <c r="D159" s="131"/>
      <c r="F159" s="130"/>
      <c r="G159" s="131"/>
      <c r="I159" s="130" t="s">
        <v>1126</v>
      </c>
      <c r="J159" s="283">
        <f t="shared" si="5"/>
        <v>308.3</v>
      </c>
      <c r="K159" s="285">
        <v>308.3</v>
      </c>
      <c r="L159" s="289">
        <f t="shared" si="6"/>
        <v>499</v>
      </c>
    </row>
    <row r="160" spans="3:12" x14ac:dyDescent="0.2">
      <c r="C160" s="130"/>
      <c r="D160" s="131"/>
      <c r="F160" s="130"/>
      <c r="G160" s="131"/>
      <c r="I160" s="130" t="s">
        <v>1127</v>
      </c>
      <c r="J160" s="283">
        <f t="shared" si="5"/>
        <v>301.3</v>
      </c>
      <c r="K160" s="285">
        <v>301.3</v>
      </c>
      <c r="L160" s="289">
        <f t="shared" si="6"/>
        <v>499</v>
      </c>
    </row>
    <row r="161" spans="3:12" x14ac:dyDescent="0.2">
      <c r="C161" s="130"/>
      <c r="D161" s="131"/>
      <c r="F161" s="130"/>
      <c r="G161" s="131"/>
      <c r="I161" s="130" t="s">
        <v>1128</v>
      </c>
      <c r="J161" s="283">
        <f t="shared" si="5"/>
        <v>301.3</v>
      </c>
      <c r="K161" s="285">
        <v>301.3</v>
      </c>
      <c r="L161" s="289">
        <f t="shared" si="6"/>
        <v>499</v>
      </c>
    </row>
    <row r="162" spans="3:12" x14ac:dyDescent="0.2">
      <c r="C162" s="130"/>
      <c r="D162" s="131"/>
      <c r="F162" s="130"/>
      <c r="G162" s="131"/>
      <c r="I162" s="130" t="s">
        <v>1129</v>
      </c>
      <c r="J162" s="283">
        <f t="shared" si="5"/>
        <v>301.3</v>
      </c>
      <c r="K162" s="285">
        <v>301.3</v>
      </c>
      <c r="L162" s="289">
        <f t="shared" si="6"/>
        <v>499</v>
      </c>
    </row>
    <row r="163" spans="3:12" x14ac:dyDescent="0.2">
      <c r="C163" s="130"/>
      <c r="D163" s="131"/>
      <c r="F163" s="130"/>
      <c r="G163" s="131"/>
      <c r="I163" s="130" t="s">
        <v>1130</v>
      </c>
      <c r="J163" s="283">
        <f t="shared" si="5"/>
        <v>313.3</v>
      </c>
      <c r="K163" s="285">
        <v>313.3</v>
      </c>
      <c r="L163" s="289">
        <f t="shared" si="6"/>
        <v>499</v>
      </c>
    </row>
    <row r="164" spans="3:12" x14ac:dyDescent="0.2">
      <c r="C164" s="130"/>
      <c r="D164" s="131"/>
      <c r="F164" s="130"/>
      <c r="G164" s="131"/>
      <c r="I164" s="130" t="s">
        <v>1131</v>
      </c>
      <c r="J164" s="283">
        <f t="shared" si="5"/>
        <v>313.3</v>
      </c>
      <c r="K164" s="285">
        <v>313.3</v>
      </c>
      <c r="L164" s="289">
        <f t="shared" si="6"/>
        <v>499</v>
      </c>
    </row>
    <row r="165" spans="3:12" x14ac:dyDescent="0.2">
      <c r="C165" s="130"/>
      <c r="D165" s="131"/>
      <c r="F165" s="130"/>
      <c r="G165" s="131"/>
      <c r="I165" s="130" t="s">
        <v>1132</v>
      </c>
      <c r="J165" s="283">
        <f t="shared" si="5"/>
        <v>313.3</v>
      </c>
      <c r="K165" s="285">
        <v>313.3</v>
      </c>
      <c r="L165" s="289">
        <f t="shared" si="6"/>
        <v>499</v>
      </c>
    </row>
    <row r="166" spans="3:12" x14ac:dyDescent="0.2">
      <c r="C166" s="130"/>
      <c r="D166" s="131"/>
      <c r="F166" s="130"/>
      <c r="G166" s="131"/>
      <c r="I166" s="130" t="s">
        <v>1133</v>
      </c>
      <c r="J166" s="283">
        <f t="shared" si="5"/>
        <v>313.3</v>
      </c>
      <c r="K166" s="285">
        <v>313.3</v>
      </c>
      <c r="L166" s="289">
        <f t="shared" si="6"/>
        <v>499</v>
      </c>
    </row>
    <row r="167" spans="3:12" x14ac:dyDescent="0.2">
      <c r="C167" s="130"/>
      <c r="D167" s="131"/>
      <c r="F167" s="130"/>
      <c r="G167" s="131"/>
      <c r="I167" s="130" t="s">
        <v>1134</v>
      </c>
      <c r="J167" s="283">
        <f t="shared" si="5"/>
        <v>313.3</v>
      </c>
      <c r="K167" s="285">
        <v>313.3</v>
      </c>
      <c r="L167" s="289">
        <f t="shared" si="6"/>
        <v>499</v>
      </c>
    </row>
    <row r="168" spans="3:12" x14ac:dyDescent="0.2">
      <c r="C168" s="130"/>
      <c r="D168" s="131"/>
      <c r="F168" s="130"/>
      <c r="G168" s="131"/>
      <c r="I168" s="130" t="s">
        <v>1135</v>
      </c>
      <c r="J168" s="283">
        <f t="shared" si="5"/>
        <v>313.3</v>
      </c>
      <c r="K168" s="285">
        <v>313.3</v>
      </c>
      <c r="L168" s="289">
        <f t="shared" si="6"/>
        <v>499</v>
      </c>
    </row>
    <row r="169" spans="3:12" x14ac:dyDescent="0.2">
      <c r="C169" s="130"/>
      <c r="D169" s="131"/>
      <c r="F169" s="130"/>
      <c r="G169" s="131"/>
      <c r="I169" s="130" t="s">
        <v>1136</v>
      </c>
      <c r="J169" s="283">
        <f t="shared" si="5"/>
        <v>323.3</v>
      </c>
      <c r="K169" s="285">
        <v>323.3</v>
      </c>
      <c r="L169" s="289">
        <f t="shared" si="6"/>
        <v>499</v>
      </c>
    </row>
    <row r="170" spans="3:12" x14ac:dyDescent="0.2">
      <c r="C170" s="130"/>
      <c r="D170" s="131"/>
      <c r="F170" s="130"/>
      <c r="G170" s="131"/>
      <c r="I170" s="130" t="s">
        <v>1137</v>
      </c>
      <c r="J170" s="283">
        <f t="shared" si="5"/>
        <v>323.3</v>
      </c>
      <c r="K170" s="285">
        <v>323.3</v>
      </c>
      <c r="L170" s="289">
        <f t="shared" si="6"/>
        <v>499</v>
      </c>
    </row>
    <row r="171" spans="3:12" x14ac:dyDescent="0.2">
      <c r="C171" s="130"/>
      <c r="D171" s="131"/>
      <c r="F171" s="130"/>
      <c r="G171" s="131"/>
      <c r="I171" s="130" t="s">
        <v>1138</v>
      </c>
      <c r="J171" s="283">
        <f t="shared" si="5"/>
        <v>323.3</v>
      </c>
      <c r="K171" s="285">
        <v>323.3</v>
      </c>
      <c r="L171" s="289">
        <f t="shared" si="6"/>
        <v>499</v>
      </c>
    </row>
    <row r="172" spans="3:12" x14ac:dyDescent="0.2">
      <c r="C172" s="130"/>
      <c r="D172" s="131"/>
      <c r="F172" s="130"/>
      <c r="G172" s="131"/>
      <c r="I172" s="130" t="s">
        <v>1139</v>
      </c>
      <c r="J172" s="283">
        <f t="shared" si="5"/>
        <v>323.3</v>
      </c>
      <c r="K172" s="285">
        <v>323.3</v>
      </c>
      <c r="L172" s="289">
        <f t="shared" si="6"/>
        <v>499</v>
      </c>
    </row>
    <row r="173" spans="3:12" x14ac:dyDescent="0.2">
      <c r="C173" s="130"/>
      <c r="D173" s="131"/>
      <c r="F173" s="130"/>
      <c r="G173" s="131"/>
      <c r="I173" s="130" t="s">
        <v>1140</v>
      </c>
      <c r="J173" s="283">
        <f t="shared" si="5"/>
        <v>316.3</v>
      </c>
      <c r="K173" s="285">
        <v>316.3</v>
      </c>
      <c r="L173" s="289">
        <f t="shared" si="6"/>
        <v>499</v>
      </c>
    </row>
    <row r="174" spans="3:12" x14ac:dyDescent="0.2">
      <c r="C174" s="130"/>
      <c r="D174" s="131"/>
      <c r="F174" s="130"/>
      <c r="G174" s="131"/>
      <c r="I174" s="130" t="s">
        <v>1141</v>
      </c>
      <c r="J174" s="283">
        <f t="shared" si="5"/>
        <v>316.3</v>
      </c>
      <c r="K174" s="285">
        <v>316.3</v>
      </c>
      <c r="L174" s="289">
        <f t="shared" si="6"/>
        <v>499</v>
      </c>
    </row>
    <row r="175" spans="3:12" x14ac:dyDescent="0.2">
      <c r="C175" s="130"/>
      <c r="D175" s="131"/>
      <c r="F175" s="130"/>
      <c r="G175" s="131"/>
      <c r="I175" s="130" t="s">
        <v>1142</v>
      </c>
      <c r="J175" s="283">
        <f t="shared" si="5"/>
        <v>316.3</v>
      </c>
      <c r="K175" s="285">
        <v>316.3</v>
      </c>
      <c r="L175" s="289">
        <f t="shared" si="6"/>
        <v>499</v>
      </c>
    </row>
    <row r="176" spans="3:12" x14ac:dyDescent="0.2">
      <c r="C176" s="130"/>
      <c r="D176" s="131"/>
      <c r="F176" s="130"/>
      <c r="G176" s="131"/>
      <c r="I176" s="130" t="s">
        <v>1143</v>
      </c>
      <c r="J176" s="283">
        <f t="shared" si="5"/>
        <v>316.3</v>
      </c>
      <c r="K176" s="285">
        <v>316.3</v>
      </c>
      <c r="L176" s="289">
        <f t="shared" si="6"/>
        <v>499</v>
      </c>
    </row>
    <row r="177" spans="3:12" x14ac:dyDescent="0.2">
      <c r="C177" s="130"/>
      <c r="D177" s="131"/>
      <c r="F177" s="130"/>
      <c r="G177" s="131"/>
      <c r="I177" s="130" t="s">
        <v>1144</v>
      </c>
      <c r="J177" s="283">
        <f t="shared" si="5"/>
        <v>324</v>
      </c>
      <c r="K177" s="285">
        <v>324</v>
      </c>
      <c r="L177" s="289">
        <f t="shared" si="6"/>
        <v>499</v>
      </c>
    </row>
    <row r="178" spans="3:12" x14ac:dyDescent="0.2">
      <c r="C178" s="130"/>
      <c r="D178" s="131"/>
      <c r="F178" s="130"/>
      <c r="G178" s="131"/>
      <c r="I178" s="130" t="s">
        <v>1145</v>
      </c>
      <c r="J178" s="283">
        <f t="shared" si="5"/>
        <v>323.2</v>
      </c>
      <c r="K178" s="285">
        <v>323.2</v>
      </c>
      <c r="L178" s="289">
        <f t="shared" si="6"/>
        <v>499</v>
      </c>
    </row>
    <row r="179" spans="3:12" x14ac:dyDescent="0.2">
      <c r="C179" s="130"/>
      <c r="D179" s="131"/>
      <c r="F179" s="130"/>
      <c r="G179" s="131"/>
      <c r="I179" s="130" t="s">
        <v>1146</v>
      </c>
      <c r="J179" s="283">
        <f t="shared" si="5"/>
        <v>323.2</v>
      </c>
      <c r="K179" s="285">
        <v>323.2</v>
      </c>
      <c r="L179" s="289">
        <f t="shared" si="6"/>
        <v>499</v>
      </c>
    </row>
    <row r="180" spans="3:12" x14ac:dyDescent="0.2">
      <c r="C180" s="130"/>
      <c r="D180" s="131"/>
      <c r="F180" s="130"/>
      <c r="G180" s="131"/>
      <c r="I180" s="130" t="s">
        <v>1147</v>
      </c>
      <c r="J180" s="283">
        <f t="shared" si="5"/>
        <v>323.3</v>
      </c>
      <c r="K180" s="285">
        <v>323.3</v>
      </c>
      <c r="L180" s="289">
        <f t="shared" si="6"/>
        <v>499</v>
      </c>
    </row>
    <row r="181" spans="3:12" x14ac:dyDescent="0.2">
      <c r="C181" s="130"/>
      <c r="D181" s="131"/>
      <c r="F181" s="130"/>
      <c r="G181" s="131"/>
      <c r="I181" s="130" t="s">
        <v>1148</v>
      </c>
      <c r="J181" s="283">
        <f t="shared" si="5"/>
        <v>323.3</v>
      </c>
      <c r="K181" s="285">
        <v>323.3</v>
      </c>
      <c r="L181" s="289">
        <f t="shared" si="6"/>
        <v>499</v>
      </c>
    </row>
    <row r="182" spans="3:12" x14ac:dyDescent="0.2">
      <c r="C182" s="130"/>
      <c r="D182" s="131"/>
      <c r="F182" s="130"/>
      <c r="G182" s="131"/>
      <c r="I182" s="130" t="s">
        <v>1149</v>
      </c>
      <c r="J182" s="283">
        <f t="shared" si="5"/>
        <v>323.3</v>
      </c>
      <c r="K182" s="285">
        <v>323.3</v>
      </c>
      <c r="L182" s="289">
        <f t="shared" si="6"/>
        <v>499</v>
      </c>
    </row>
    <row r="183" spans="3:12" x14ac:dyDescent="0.2">
      <c r="C183" s="130"/>
      <c r="D183" s="131"/>
      <c r="F183" s="130"/>
      <c r="G183" s="131"/>
      <c r="I183" s="130" t="s">
        <v>1150</v>
      </c>
      <c r="J183" s="283">
        <f t="shared" si="5"/>
        <v>323.3</v>
      </c>
      <c r="K183" s="285">
        <v>323.3</v>
      </c>
      <c r="L183" s="289">
        <f t="shared" si="6"/>
        <v>499</v>
      </c>
    </row>
    <row r="184" spans="3:12" x14ac:dyDescent="0.2">
      <c r="C184" s="130"/>
      <c r="D184" s="131"/>
      <c r="F184" s="130"/>
      <c r="G184" s="131"/>
      <c r="I184" s="130" t="s">
        <v>1151</v>
      </c>
      <c r="J184" s="283">
        <f t="shared" si="5"/>
        <v>323.3</v>
      </c>
      <c r="K184" s="285">
        <v>323.3</v>
      </c>
      <c r="L184" s="289">
        <f t="shared" si="6"/>
        <v>499</v>
      </c>
    </row>
    <row r="185" spans="3:12" x14ac:dyDescent="0.2">
      <c r="C185" s="130"/>
      <c r="D185" s="131"/>
      <c r="F185" s="130"/>
      <c r="G185" s="131"/>
      <c r="I185" s="130" t="s">
        <v>1152</v>
      </c>
      <c r="J185" s="283">
        <f t="shared" si="5"/>
        <v>323.3</v>
      </c>
      <c r="K185" s="285">
        <v>323.3</v>
      </c>
      <c r="L185" s="289">
        <f t="shared" si="6"/>
        <v>499</v>
      </c>
    </row>
    <row r="186" spans="3:12" x14ac:dyDescent="0.2">
      <c r="C186" s="130"/>
      <c r="D186" s="131"/>
      <c r="F186" s="130"/>
      <c r="G186" s="131"/>
      <c r="I186" s="130" t="s">
        <v>1153</v>
      </c>
      <c r="J186" s="283">
        <f t="shared" si="5"/>
        <v>323.3</v>
      </c>
      <c r="K186" s="285">
        <v>323.3</v>
      </c>
      <c r="L186" s="289">
        <f t="shared" si="6"/>
        <v>499</v>
      </c>
    </row>
    <row r="187" spans="3:12" x14ac:dyDescent="0.2">
      <c r="C187" s="130"/>
      <c r="D187" s="131"/>
      <c r="F187" s="130"/>
      <c r="G187" s="131"/>
      <c r="I187" s="130" t="s">
        <v>1154</v>
      </c>
      <c r="J187" s="283">
        <f t="shared" si="5"/>
        <v>323.3</v>
      </c>
      <c r="K187" s="285">
        <v>323.3</v>
      </c>
      <c r="L187" s="289">
        <f t="shared" si="6"/>
        <v>499</v>
      </c>
    </row>
    <row r="188" spans="3:12" x14ac:dyDescent="0.2">
      <c r="C188" s="130"/>
      <c r="D188" s="131"/>
      <c r="F188" s="130"/>
      <c r="G188" s="131"/>
      <c r="I188" s="130" t="s">
        <v>1155</v>
      </c>
      <c r="J188" s="283">
        <f t="shared" si="5"/>
        <v>323.3</v>
      </c>
      <c r="K188" s="285">
        <v>323.3</v>
      </c>
      <c r="L188" s="289">
        <f t="shared" si="6"/>
        <v>499</v>
      </c>
    </row>
    <row r="189" spans="3:12" x14ac:dyDescent="0.2">
      <c r="C189" s="130"/>
      <c r="D189" s="131"/>
      <c r="F189" s="130"/>
      <c r="G189" s="131"/>
      <c r="I189" s="130" t="s">
        <v>1156</v>
      </c>
      <c r="J189" s="283">
        <f t="shared" si="5"/>
        <v>323.3</v>
      </c>
      <c r="K189" s="285">
        <v>323.3</v>
      </c>
      <c r="L189" s="289">
        <f t="shared" si="6"/>
        <v>499</v>
      </c>
    </row>
    <row r="190" spans="3:12" x14ac:dyDescent="0.2">
      <c r="C190" s="130"/>
      <c r="D190" s="131"/>
      <c r="F190" s="130"/>
      <c r="G190" s="131"/>
      <c r="I190" s="130" t="s">
        <v>1157</v>
      </c>
      <c r="J190" s="283">
        <f t="shared" si="5"/>
        <v>323.3</v>
      </c>
      <c r="K190" s="285">
        <v>323.3</v>
      </c>
      <c r="L190" s="289">
        <f t="shared" si="6"/>
        <v>499</v>
      </c>
    </row>
    <row r="191" spans="3:12" x14ac:dyDescent="0.2">
      <c r="C191" s="130"/>
      <c r="D191" s="131"/>
      <c r="F191" s="130"/>
      <c r="G191" s="131"/>
      <c r="I191" s="130" t="s">
        <v>1158</v>
      </c>
      <c r="J191" s="283">
        <f t="shared" si="5"/>
        <v>323.3</v>
      </c>
      <c r="K191" s="285">
        <v>323.3</v>
      </c>
      <c r="L191" s="289">
        <f t="shared" si="6"/>
        <v>499</v>
      </c>
    </row>
    <row r="192" spans="3:12" x14ac:dyDescent="0.2">
      <c r="C192" s="130"/>
      <c r="D192" s="131"/>
      <c r="F192" s="130"/>
      <c r="G192" s="131"/>
      <c r="I192" s="130" t="s">
        <v>1159</v>
      </c>
      <c r="J192" s="283">
        <f t="shared" si="5"/>
        <v>323.3</v>
      </c>
      <c r="K192" s="285">
        <v>323.3</v>
      </c>
      <c r="L192" s="289">
        <f t="shared" si="6"/>
        <v>499</v>
      </c>
    </row>
    <row r="193" spans="3:12" x14ac:dyDescent="0.2">
      <c r="C193" s="130"/>
      <c r="D193" s="131"/>
      <c r="F193" s="130"/>
      <c r="G193" s="131"/>
      <c r="I193" s="130" t="s">
        <v>1160</v>
      </c>
      <c r="J193" s="283">
        <f t="shared" si="5"/>
        <v>323.3</v>
      </c>
      <c r="K193" s="285">
        <v>323.3</v>
      </c>
      <c r="L193" s="289">
        <f t="shared" si="6"/>
        <v>499</v>
      </c>
    </row>
    <row r="194" spans="3:12" x14ac:dyDescent="0.2">
      <c r="C194" s="130"/>
      <c r="D194" s="131"/>
      <c r="F194" s="130"/>
      <c r="G194" s="131"/>
      <c r="I194" s="130" t="s">
        <v>1161</v>
      </c>
      <c r="J194" s="283">
        <f t="shared" si="5"/>
        <v>323.3</v>
      </c>
      <c r="K194" s="285">
        <v>323.3</v>
      </c>
      <c r="L194" s="289">
        <f t="shared" si="6"/>
        <v>499</v>
      </c>
    </row>
    <row r="195" spans="3:12" x14ac:dyDescent="0.2">
      <c r="C195" s="130"/>
      <c r="D195" s="131"/>
      <c r="F195" s="130"/>
      <c r="G195" s="131"/>
      <c r="I195" s="130" t="s">
        <v>1162</v>
      </c>
      <c r="J195" s="283">
        <f t="shared" ref="J195:J258" si="7">IF(WAGE_CODING=FALSE,K195,L195)</f>
        <v>323.3</v>
      </c>
      <c r="K195" s="285">
        <v>323.3</v>
      </c>
      <c r="L195" s="289">
        <f t="shared" si="6"/>
        <v>499</v>
      </c>
    </row>
    <row r="196" spans="3:12" x14ac:dyDescent="0.2">
      <c r="C196" s="130"/>
      <c r="D196" s="131"/>
      <c r="F196" s="130"/>
      <c r="G196" s="131"/>
      <c r="I196" s="130" t="s">
        <v>1163</v>
      </c>
      <c r="J196" s="283">
        <f t="shared" si="7"/>
        <v>323.2</v>
      </c>
      <c r="K196" s="285">
        <v>323.2</v>
      </c>
      <c r="L196" s="289">
        <f t="shared" ref="L196:L259" si="8">IF(OR(K196&gt;400,(AND(LEN(K196)&gt;0,RIGHT(K196,2)=".1"))),K196,499)</f>
        <v>499</v>
      </c>
    </row>
    <row r="197" spans="3:12" x14ac:dyDescent="0.2">
      <c r="C197" s="130"/>
      <c r="D197" s="131"/>
      <c r="F197" s="130"/>
      <c r="G197" s="131"/>
      <c r="I197" s="130" t="s">
        <v>1164</v>
      </c>
      <c r="J197" s="283">
        <f t="shared" si="7"/>
        <v>323.2</v>
      </c>
      <c r="K197" s="285">
        <v>323.2</v>
      </c>
      <c r="L197" s="289">
        <f t="shared" si="8"/>
        <v>499</v>
      </c>
    </row>
    <row r="198" spans="3:12" x14ac:dyDescent="0.2">
      <c r="C198" s="130"/>
      <c r="D198" s="131"/>
      <c r="F198" s="130"/>
      <c r="G198" s="131"/>
      <c r="I198" s="130" t="s">
        <v>1165</v>
      </c>
      <c r="J198" s="283">
        <f t="shared" si="7"/>
        <v>323.2</v>
      </c>
      <c r="K198" s="285">
        <v>323.2</v>
      </c>
      <c r="L198" s="289">
        <f t="shared" si="8"/>
        <v>499</v>
      </c>
    </row>
    <row r="199" spans="3:12" x14ac:dyDescent="0.2">
      <c r="C199" s="130"/>
      <c r="D199" s="131"/>
      <c r="F199" s="130"/>
      <c r="G199" s="131"/>
      <c r="I199" s="130" t="s">
        <v>1166</v>
      </c>
      <c r="J199" s="283">
        <f t="shared" si="7"/>
        <v>323.2</v>
      </c>
      <c r="K199" s="285">
        <v>323.2</v>
      </c>
      <c r="L199" s="289">
        <f t="shared" si="8"/>
        <v>499</v>
      </c>
    </row>
    <row r="200" spans="3:12" x14ac:dyDescent="0.2">
      <c r="C200" s="130"/>
      <c r="D200" s="131"/>
      <c r="F200" s="130"/>
      <c r="G200" s="131"/>
      <c r="I200" s="130" t="s">
        <v>1167</v>
      </c>
      <c r="J200" s="283">
        <f t="shared" si="7"/>
        <v>323.2</v>
      </c>
      <c r="K200" s="285">
        <v>323.2</v>
      </c>
      <c r="L200" s="289">
        <f t="shared" si="8"/>
        <v>499</v>
      </c>
    </row>
    <row r="201" spans="3:12" x14ac:dyDescent="0.2">
      <c r="C201" s="130"/>
      <c r="D201" s="131"/>
      <c r="F201" s="130"/>
      <c r="G201" s="131"/>
      <c r="I201" s="130" t="s">
        <v>1168</v>
      </c>
      <c r="J201" s="283">
        <f t="shared" si="7"/>
        <v>323.2</v>
      </c>
      <c r="K201" s="285">
        <v>323.2</v>
      </c>
      <c r="L201" s="289">
        <f t="shared" si="8"/>
        <v>499</v>
      </c>
    </row>
    <row r="202" spans="3:12" x14ac:dyDescent="0.2">
      <c r="C202" s="130"/>
      <c r="D202" s="131"/>
      <c r="F202" s="130"/>
      <c r="G202" s="131"/>
      <c r="I202" s="130" t="s">
        <v>1169</v>
      </c>
      <c r="J202" s="283">
        <f t="shared" si="7"/>
        <v>323.2</v>
      </c>
      <c r="K202" s="285">
        <v>323.2</v>
      </c>
      <c r="L202" s="289">
        <f t="shared" si="8"/>
        <v>499</v>
      </c>
    </row>
    <row r="203" spans="3:12" x14ac:dyDescent="0.2">
      <c r="C203" s="130"/>
      <c r="D203" s="131"/>
      <c r="F203" s="130"/>
      <c r="G203" s="131"/>
      <c r="I203" s="130" t="s">
        <v>1170</v>
      </c>
      <c r="J203" s="283">
        <f t="shared" si="7"/>
        <v>311.2</v>
      </c>
      <c r="K203" s="285">
        <v>311.2</v>
      </c>
      <c r="L203" s="289">
        <f t="shared" si="8"/>
        <v>499</v>
      </c>
    </row>
    <row r="204" spans="3:12" x14ac:dyDescent="0.2">
      <c r="C204" s="130"/>
      <c r="D204" s="131"/>
      <c r="F204" s="130"/>
      <c r="G204" s="131"/>
      <c r="I204" s="130" t="s">
        <v>1171</v>
      </c>
      <c r="J204" s="283">
        <f t="shared" si="7"/>
        <v>309.3</v>
      </c>
      <c r="K204" s="285">
        <v>309.3</v>
      </c>
      <c r="L204" s="289">
        <f t="shared" si="8"/>
        <v>499</v>
      </c>
    </row>
    <row r="205" spans="3:12" x14ac:dyDescent="0.2">
      <c r="C205" s="130"/>
      <c r="D205" s="131"/>
      <c r="F205" s="130"/>
      <c r="G205" s="131"/>
      <c r="I205" s="130" t="s">
        <v>1172</v>
      </c>
      <c r="J205" s="283">
        <f t="shared" si="7"/>
        <v>323.2</v>
      </c>
      <c r="K205" s="285">
        <v>323.2</v>
      </c>
      <c r="L205" s="289">
        <f t="shared" si="8"/>
        <v>499</v>
      </c>
    </row>
    <row r="206" spans="3:12" x14ac:dyDescent="0.2">
      <c r="C206" s="130"/>
      <c r="D206" s="131"/>
      <c r="F206" s="130"/>
      <c r="G206" s="131"/>
      <c r="I206" s="130" t="s">
        <v>1173</v>
      </c>
      <c r="J206" s="283">
        <f t="shared" si="7"/>
        <v>316.2</v>
      </c>
      <c r="K206" s="285">
        <v>316.2</v>
      </c>
      <c r="L206" s="289">
        <f t="shared" si="8"/>
        <v>499</v>
      </c>
    </row>
    <row r="207" spans="3:12" x14ac:dyDescent="0.2">
      <c r="C207" s="130"/>
      <c r="D207" s="131"/>
      <c r="F207" s="130"/>
      <c r="G207" s="131"/>
      <c r="I207" s="130" t="s">
        <v>1174</v>
      </c>
      <c r="J207" s="283">
        <f t="shared" si="7"/>
        <v>323.2</v>
      </c>
      <c r="K207" s="285">
        <v>323.2</v>
      </c>
      <c r="L207" s="289">
        <f t="shared" si="8"/>
        <v>499</v>
      </c>
    </row>
    <row r="208" spans="3:12" x14ac:dyDescent="0.2">
      <c r="C208" s="130"/>
      <c r="D208" s="131"/>
      <c r="F208" s="130"/>
      <c r="G208" s="131"/>
      <c r="I208" s="130" t="s">
        <v>1175</v>
      </c>
      <c r="J208" s="283">
        <f t="shared" si="7"/>
        <v>323.2</v>
      </c>
      <c r="K208" s="285">
        <v>323.2</v>
      </c>
      <c r="L208" s="289">
        <f t="shared" si="8"/>
        <v>499</v>
      </c>
    </row>
    <row r="209" spans="3:12" x14ac:dyDescent="0.2">
      <c r="C209" s="130"/>
      <c r="D209" s="131"/>
      <c r="F209" s="130"/>
      <c r="G209" s="131"/>
      <c r="I209" s="130" t="s">
        <v>1176</v>
      </c>
      <c r="J209" s="283">
        <f t="shared" si="7"/>
        <v>323.2</v>
      </c>
      <c r="K209" s="285">
        <v>323.2</v>
      </c>
      <c r="L209" s="289">
        <f t="shared" si="8"/>
        <v>499</v>
      </c>
    </row>
    <row r="210" spans="3:12" x14ac:dyDescent="0.2">
      <c r="C210" s="130"/>
      <c r="D210" s="131"/>
      <c r="F210" s="130"/>
      <c r="G210" s="131"/>
      <c r="I210" s="130" t="s">
        <v>1177</v>
      </c>
      <c r="J210" s="283">
        <f t="shared" si="7"/>
        <v>323.2</v>
      </c>
      <c r="K210" s="285">
        <v>323.2</v>
      </c>
      <c r="L210" s="289">
        <f t="shared" si="8"/>
        <v>499</v>
      </c>
    </row>
    <row r="211" spans="3:12" x14ac:dyDescent="0.2">
      <c r="C211" s="130"/>
      <c r="D211" s="131"/>
      <c r="F211" s="130"/>
      <c r="G211" s="131"/>
      <c r="I211" s="130" t="s">
        <v>1178</v>
      </c>
      <c r="J211" s="283">
        <f t="shared" si="7"/>
        <v>323.2</v>
      </c>
      <c r="K211" s="285">
        <v>323.2</v>
      </c>
      <c r="L211" s="289">
        <f t="shared" si="8"/>
        <v>499</v>
      </c>
    </row>
    <row r="212" spans="3:12" x14ac:dyDescent="0.2">
      <c r="C212" s="130"/>
      <c r="D212" s="131"/>
      <c r="F212" s="130"/>
      <c r="G212" s="131"/>
      <c r="I212" s="130" t="s">
        <v>1179</v>
      </c>
      <c r="J212" s="283">
        <f t="shared" si="7"/>
        <v>323.2</v>
      </c>
      <c r="K212" s="285">
        <v>323.2</v>
      </c>
      <c r="L212" s="289">
        <f t="shared" si="8"/>
        <v>499</v>
      </c>
    </row>
    <row r="213" spans="3:12" x14ac:dyDescent="0.2">
      <c r="C213" s="130"/>
      <c r="D213" s="131"/>
      <c r="F213" s="130"/>
      <c r="G213" s="131"/>
      <c r="I213" s="130" t="s">
        <v>1180</v>
      </c>
      <c r="J213" s="283">
        <f t="shared" si="7"/>
        <v>323.3</v>
      </c>
      <c r="K213" s="285">
        <v>323.3</v>
      </c>
      <c r="L213" s="289">
        <f t="shared" si="8"/>
        <v>499</v>
      </c>
    </row>
    <row r="214" spans="3:12" x14ac:dyDescent="0.2">
      <c r="C214" s="130"/>
      <c r="D214" s="131"/>
      <c r="F214" s="130"/>
      <c r="G214" s="131"/>
      <c r="I214" s="130" t="s">
        <v>1181</v>
      </c>
      <c r="J214" s="283">
        <f t="shared" si="7"/>
        <v>323.3</v>
      </c>
      <c r="K214" s="285">
        <v>323.3</v>
      </c>
      <c r="L214" s="289">
        <f t="shared" si="8"/>
        <v>499</v>
      </c>
    </row>
    <row r="215" spans="3:12" x14ac:dyDescent="0.2">
      <c r="C215" s="130"/>
      <c r="D215" s="131"/>
      <c r="F215" s="130"/>
      <c r="G215" s="131"/>
      <c r="I215" s="130" t="s">
        <v>1182</v>
      </c>
      <c r="J215" s="283">
        <f t="shared" si="7"/>
        <v>323.3</v>
      </c>
      <c r="K215" s="285">
        <v>323.3</v>
      </c>
      <c r="L215" s="289">
        <f t="shared" si="8"/>
        <v>499</v>
      </c>
    </row>
    <row r="216" spans="3:12" x14ac:dyDescent="0.2">
      <c r="C216" s="130"/>
      <c r="D216" s="131"/>
      <c r="F216" s="130"/>
      <c r="G216" s="131"/>
      <c r="I216" s="130" t="s">
        <v>1183</v>
      </c>
      <c r="J216" s="283">
        <f t="shared" si="7"/>
        <v>323.3</v>
      </c>
      <c r="K216" s="285">
        <v>323.3</v>
      </c>
      <c r="L216" s="289">
        <f t="shared" si="8"/>
        <v>499</v>
      </c>
    </row>
    <row r="217" spans="3:12" x14ac:dyDescent="0.2">
      <c r="C217" s="130"/>
      <c r="D217" s="131"/>
      <c r="F217" s="130"/>
      <c r="G217" s="131"/>
      <c r="I217" s="130" t="s">
        <v>1184</v>
      </c>
      <c r="J217" s="283">
        <f t="shared" si="7"/>
        <v>323.3</v>
      </c>
      <c r="K217" s="285">
        <v>323.3</v>
      </c>
      <c r="L217" s="289">
        <f t="shared" si="8"/>
        <v>499</v>
      </c>
    </row>
    <row r="218" spans="3:12" x14ac:dyDescent="0.2">
      <c r="C218" s="130"/>
      <c r="D218" s="131"/>
      <c r="F218" s="130"/>
      <c r="G218" s="131"/>
      <c r="I218" s="130" t="s">
        <v>1185</v>
      </c>
      <c r="J218" s="283">
        <f t="shared" si="7"/>
        <v>315.3</v>
      </c>
      <c r="K218" s="285">
        <v>315.3</v>
      </c>
      <c r="L218" s="289">
        <f t="shared" si="8"/>
        <v>499</v>
      </c>
    </row>
    <row r="219" spans="3:12" x14ac:dyDescent="0.2">
      <c r="C219" s="130"/>
      <c r="D219" s="131"/>
      <c r="F219" s="130"/>
      <c r="G219" s="131"/>
      <c r="I219" s="130" t="s">
        <v>1186</v>
      </c>
      <c r="J219" s="283">
        <f t="shared" si="7"/>
        <v>315.3</v>
      </c>
      <c r="K219" s="285">
        <v>315.3</v>
      </c>
      <c r="L219" s="289">
        <f t="shared" si="8"/>
        <v>499</v>
      </c>
    </row>
    <row r="220" spans="3:12" x14ac:dyDescent="0.2">
      <c r="C220" s="130"/>
      <c r="D220" s="131"/>
      <c r="F220" s="130"/>
      <c r="G220" s="131"/>
      <c r="I220" s="130" t="s">
        <v>1187</v>
      </c>
      <c r="J220" s="283">
        <f t="shared" si="7"/>
        <v>315.3</v>
      </c>
      <c r="K220" s="285">
        <v>315.3</v>
      </c>
      <c r="L220" s="289">
        <f t="shared" si="8"/>
        <v>499</v>
      </c>
    </row>
    <row r="221" spans="3:12" x14ac:dyDescent="0.2">
      <c r="C221" s="130"/>
      <c r="D221" s="131"/>
      <c r="F221" s="130"/>
      <c r="G221" s="131"/>
      <c r="I221" s="130" t="s">
        <v>1188</v>
      </c>
      <c r="J221" s="283">
        <f t="shared" si="7"/>
        <v>315.3</v>
      </c>
      <c r="K221" s="285">
        <v>315.3</v>
      </c>
      <c r="L221" s="289">
        <f t="shared" si="8"/>
        <v>499</v>
      </c>
    </row>
    <row r="222" spans="3:12" x14ac:dyDescent="0.2">
      <c r="C222" s="130"/>
      <c r="D222" s="131"/>
      <c r="F222" s="130"/>
      <c r="G222" s="131"/>
      <c r="I222" s="130" t="s">
        <v>1189</v>
      </c>
      <c r="J222" s="283">
        <f t="shared" si="7"/>
        <v>315.3</v>
      </c>
      <c r="K222" s="285">
        <v>315.3</v>
      </c>
      <c r="L222" s="289">
        <f t="shared" si="8"/>
        <v>499</v>
      </c>
    </row>
    <row r="223" spans="3:12" x14ac:dyDescent="0.2">
      <c r="C223" s="130"/>
      <c r="D223" s="131"/>
      <c r="F223" s="130"/>
      <c r="G223" s="131"/>
      <c r="I223" s="130" t="s">
        <v>1190</v>
      </c>
      <c r="J223" s="283">
        <f t="shared" si="7"/>
        <v>315.3</v>
      </c>
      <c r="K223" s="285">
        <v>315.3</v>
      </c>
      <c r="L223" s="289">
        <f t="shared" si="8"/>
        <v>499</v>
      </c>
    </row>
    <row r="224" spans="3:12" x14ac:dyDescent="0.2">
      <c r="C224" s="130"/>
      <c r="D224" s="131"/>
      <c r="F224" s="130"/>
      <c r="G224" s="131"/>
      <c r="I224" s="130" t="s">
        <v>1191</v>
      </c>
      <c r="J224" s="283">
        <f t="shared" si="7"/>
        <v>315.3</v>
      </c>
      <c r="K224" s="285">
        <v>315.3</v>
      </c>
      <c r="L224" s="289">
        <f t="shared" si="8"/>
        <v>499</v>
      </c>
    </row>
    <row r="225" spans="3:12" x14ac:dyDescent="0.2">
      <c r="C225" s="130"/>
      <c r="D225" s="131"/>
      <c r="F225" s="130"/>
      <c r="G225" s="131"/>
      <c r="I225" s="130" t="s">
        <v>1192</v>
      </c>
      <c r="J225" s="283">
        <f t="shared" si="7"/>
        <v>315.3</v>
      </c>
      <c r="K225" s="285">
        <v>315.3</v>
      </c>
      <c r="L225" s="289">
        <f t="shared" si="8"/>
        <v>499</v>
      </c>
    </row>
    <row r="226" spans="3:12" x14ac:dyDescent="0.2">
      <c r="C226" s="130"/>
      <c r="D226" s="131"/>
      <c r="F226" s="130"/>
      <c r="G226" s="131"/>
      <c r="I226" s="130" t="s">
        <v>1193</v>
      </c>
      <c r="J226" s="283">
        <f t="shared" si="7"/>
        <v>315.3</v>
      </c>
      <c r="K226" s="285">
        <v>315.3</v>
      </c>
      <c r="L226" s="289">
        <f t="shared" si="8"/>
        <v>499</v>
      </c>
    </row>
    <row r="227" spans="3:12" x14ac:dyDescent="0.2">
      <c r="C227" s="130"/>
      <c r="D227" s="131"/>
      <c r="F227" s="130"/>
      <c r="G227" s="131"/>
      <c r="I227" s="130" t="s">
        <v>1194</v>
      </c>
      <c r="J227" s="283">
        <f t="shared" si="7"/>
        <v>315.3</v>
      </c>
      <c r="K227" s="285">
        <v>315.3</v>
      </c>
      <c r="L227" s="289">
        <f t="shared" si="8"/>
        <v>499</v>
      </c>
    </row>
    <row r="228" spans="3:12" x14ac:dyDescent="0.2">
      <c r="C228" s="130"/>
      <c r="D228" s="131"/>
      <c r="F228" s="130"/>
      <c r="G228" s="131"/>
      <c r="I228" s="130" t="s">
        <v>1195</v>
      </c>
      <c r="J228" s="283">
        <f t="shared" si="7"/>
        <v>315.3</v>
      </c>
      <c r="K228" s="285">
        <v>315.3</v>
      </c>
      <c r="L228" s="289">
        <f t="shared" si="8"/>
        <v>499</v>
      </c>
    </row>
    <row r="229" spans="3:12" x14ac:dyDescent="0.2">
      <c r="C229" s="130"/>
      <c r="D229" s="131"/>
      <c r="F229" s="130"/>
      <c r="G229" s="131"/>
      <c r="I229" s="130" t="s">
        <v>1196</v>
      </c>
      <c r="J229" s="283">
        <f t="shared" si="7"/>
        <v>315.3</v>
      </c>
      <c r="K229" s="285">
        <v>315.3</v>
      </c>
      <c r="L229" s="289">
        <f t="shared" si="8"/>
        <v>499</v>
      </c>
    </row>
    <row r="230" spans="3:12" x14ac:dyDescent="0.2">
      <c r="C230" s="130"/>
      <c r="D230" s="131"/>
      <c r="F230" s="130"/>
      <c r="G230" s="131"/>
      <c r="I230" s="130" t="s">
        <v>1197</v>
      </c>
      <c r="J230" s="283">
        <f t="shared" si="7"/>
        <v>315.3</v>
      </c>
      <c r="K230" s="285">
        <v>315.3</v>
      </c>
      <c r="L230" s="289">
        <f t="shared" si="8"/>
        <v>499</v>
      </c>
    </row>
    <row r="231" spans="3:12" x14ac:dyDescent="0.2">
      <c r="C231" s="130"/>
      <c r="D231" s="131"/>
      <c r="F231" s="130"/>
      <c r="G231" s="131"/>
      <c r="I231" s="130" t="s">
        <v>1198</v>
      </c>
      <c r="J231" s="283">
        <f t="shared" si="7"/>
        <v>315.3</v>
      </c>
      <c r="K231" s="285">
        <v>315.3</v>
      </c>
      <c r="L231" s="289">
        <f t="shared" si="8"/>
        <v>499</v>
      </c>
    </row>
    <row r="232" spans="3:12" x14ac:dyDescent="0.2">
      <c r="C232" s="130"/>
      <c r="D232" s="131"/>
      <c r="F232" s="130"/>
      <c r="G232" s="131"/>
      <c r="I232" s="130" t="s">
        <v>1199</v>
      </c>
      <c r="J232" s="283">
        <f t="shared" si="7"/>
        <v>315.3</v>
      </c>
      <c r="K232" s="285">
        <v>315.3</v>
      </c>
      <c r="L232" s="289">
        <f t="shared" si="8"/>
        <v>499</v>
      </c>
    </row>
    <row r="233" spans="3:12" x14ac:dyDescent="0.2">
      <c r="C233" s="130"/>
      <c r="D233" s="131"/>
      <c r="F233" s="130"/>
      <c r="G233" s="131"/>
      <c r="I233" s="130" t="s">
        <v>1200</v>
      </c>
      <c r="J233" s="283">
        <f t="shared" si="7"/>
        <v>315.3</v>
      </c>
      <c r="K233" s="285">
        <v>315.3</v>
      </c>
      <c r="L233" s="289">
        <f t="shared" si="8"/>
        <v>499</v>
      </c>
    </row>
    <row r="234" spans="3:12" x14ac:dyDescent="0.2">
      <c r="C234" s="130"/>
      <c r="D234" s="131"/>
      <c r="F234" s="130"/>
      <c r="G234" s="131"/>
      <c r="I234" s="130" t="s">
        <v>1201</v>
      </c>
      <c r="J234" s="283">
        <f t="shared" si="7"/>
        <v>315.3</v>
      </c>
      <c r="K234" s="285">
        <v>315.3</v>
      </c>
      <c r="L234" s="289">
        <f t="shared" si="8"/>
        <v>499</v>
      </c>
    </row>
    <row r="235" spans="3:12" x14ac:dyDescent="0.2">
      <c r="C235" s="130"/>
      <c r="D235" s="131"/>
      <c r="F235" s="130"/>
      <c r="G235" s="131"/>
      <c r="I235" s="130" t="s">
        <v>1202</v>
      </c>
      <c r="J235" s="283">
        <f t="shared" si="7"/>
        <v>315.3</v>
      </c>
      <c r="K235" s="285">
        <v>315.3</v>
      </c>
      <c r="L235" s="289">
        <f t="shared" si="8"/>
        <v>499</v>
      </c>
    </row>
    <row r="236" spans="3:12" x14ac:dyDescent="0.2">
      <c r="C236" s="130"/>
      <c r="D236" s="131"/>
      <c r="F236" s="130"/>
      <c r="G236" s="131"/>
      <c r="I236" s="130" t="s">
        <v>1203</v>
      </c>
      <c r="J236" s="283">
        <f t="shared" si="7"/>
        <v>315.3</v>
      </c>
      <c r="K236" s="285">
        <v>315.3</v>
      </c>
      <c r="L236" s="289">
        <f t="shared" si="8"/>
        <v>499</v>
      </c>
    </row>
    <row r="237" spans="3:12" x14ac:dyDescent="0.2">
      <c r="C237" s="130"/>
      <c r="D237" s="131"/>
      <c r="F237" s="130"/>
      <c r="G237" s="131"/>
      <c r="I237" s="130" t="s">
        <v>1204</v>
      </c>
      <c r="J237" s="283">
        <f t="shared" si="7"/>
        <v>315.3</v>
      </c>
      <c r="K237" s="285">
        <v>315.3</v>
      </c>
      <c r="L237" s="289">
        <f t="shared" si="8"/>
        <v>499</v>
      </c>
    </row>
    <row r="238" spans="3:12" x14ac:dyDescent="0.2">
      <c r="C238" s="130"/>
      <c r="D238" s="131"/>
      <c r="F238" s="130"/>
      <c r="G238" s="131"/>
      <c r="I238" s="130" t="s">
        <v>1205</v>
      </c>
      <c r="J238" s="283">
        <f t="shared" si="7"/>
        <v>315.3</v>
      </c>
      <c r="K238" s="285">
        <v>315.3</v>
      </c>
      <c r="L238" s="289">
        <f t="shared" si="8"/>
        <v>499</v>
      </c>
    </row>
    <row r="239" spans="3:12" x14ac:dyDescent="0.2">
      <c r="C239" s="130"/>
      <c r="D239" s="131"/>
      <c r="F239" s="130"/>
      <c r="G239" s="131"/>
      <c r="I239" s="130" t="s">
        <v>1206</v>
      </c>
      <c r="J239" s="283">
        <f t="shared" si="7"/>
        <v>315.3</v>
      </c>
      <c r="K239" s="285">
        <v>315.3</v>
      </c>
      <c r="L239" s="289">
        <f t="shared" si="8"/>
        <v>499</v>
      </c>
    </row>
    <row r="240" spans="3:12" x14ac:dyDescent="0.2">
      <c r="C240" s="130"/>
      <c r="D240" s="131"/>
      <c r="F240" s="130"/>
      <c r="G240" s="131"/>
      <c r="I240" s="130" t="s">
        <v>1207</v>
      </c>
      <c r="J240" s="283">
        <f t="shared" si="7"/>
        <v>315.3</v>
      </c>
      <c r="K240" s="285">
        <v>315.3</v>
      </c>
      <c r="L240" s="289">
        <f t="shared" si="8"/>
        <v>499</v>
      </c>
    </row>
    <row r="241" spans="3:12" x14ac:dyDescent="0.2">
      <c r="C241" s="130"/>
      <c r="D241" s="131"/>
      <c r="F241" s="130"/>
      <c r="G241" s="131"/>
      <c r="I241" s="130" t="s">
        <v>1208</v>
      </c>
      <c r="J241" s="283">
        <f t="shared" si="7"/>
        <v>315.3</v>
      </c>
      <c r="K241" s="285">
        <v>315.3</v>
      </c>
      <c r="L241" s="289">
        <f t="shared" si="8"/>
        <v>499</v>
      </c>
    </row>
    <row r="242" spans="3:12" x14ac:dyDescent="0.2">
      <c r="C242" s="130"/>
      <c r="D242" s="131"/>
      <c r="F242" s="130"/>
      <c r="G242" s="131"/>
      <c r="I242" s="130" t="s">
        <v>1209</v>
      </c>
      <c r="J242" s="283">
        <f t="shared" si="7"/>
        <v>315.3</v>
      </c>
      <c r="K242" s="285">
        <v>315.3</v>
      </c>
      <c r="L242" s="289">
        <f t="shared" si="8"/>
        <v>499</v>
      </c>
    </row>
    <row r="243" spans="3:12" x14ac:dyDescent="0.2">
      <c r="C243" s="130"/>
      <c r="D243" s="131"/>
      <c r="F243" s="130"/>
      <c r="G243" s="131"/>
      <c r="I243" s="130" t="s">
        <v>1210</v>
      </c>
      <c r="J243" s="283">
        <f t="shared" si="7"/>
        <v>315.3</v>
      </c>
      <c r="K243" s="285">
        <v>315.3</v>
      </c>
      <c r="L243" s="289">
        <f t="shared" si="8"/>
        <v>499</v>
      </c>
    </row>
    <row r="244" spans="3:12" x14ac:dyDescent="0.2">
      <c r="C244" s="130"/>
      <c r="D244" s="131"/>
      <c r="F244" s="130"/>
      <c r="G244" s="131"/>
      <c r="I244" s="130" t="s">
        <v>1211</v>
      </c>
      <c r="J244" s="283">
        <f t="shared" si="7"/>
        <v>315.3</v>
      </c>
      <c r="K244" s="285">
        <v>315.3</v>
      </c>
      <c r="L244" s="289">
        <f t="shared" si="8"/>
        <v>499</v>
      </c>
    </row>
    <row r="245" spans="3:12" x14ac:dyDescent="0.2">
      <c r="C245" s="130"/>
      <c r="D245" s="131"/>
      <c r="F245" s="130"/>
      <c r="G245" s="131"/>
      <c r="I245" s="130" t="s">
        <v>1212</v>
      </c>
      <c r="J245" s="283">
        <f t="shared" si="7"/>
        <v>315.3</v>
      </c>
      <c r="K245" s="285">
        <v>315.3</v>
      </c>
      <c r="L245" s="289">
        <f t="shared" si="8"/>
        <v>499</v>
      </c>
    </row>
    <row r="246" spans="3:12" x14ac:dyDescent="0.2">
      <c r="C246" s="130"/>
      <c r="D246" s="131"/>
      <c r="F246" s="130"/>
      <c r="G246" s="131"/>
      <c r="I246" s="130" t="s">
        <v>1213</v>
      </c>
      <c r="J246" s="283">
        <f t="shared" si="7"/>
        <v>315.3</v>
      </c>
      <c r="K246" s="285">
        <v>315.3</v>
      </c>
      <c r="L246" s="289">
        <f t="shared" si="8"/>
        <v>499</v>
      </c>
    </row>
    <row r="247" spans="3:12" x14ac:dyDescent="0.2">
      <c r="C247" s="130"/>
      <c r="D247" s="131"/>
      <c r="F247" s="130"/>
      <c r="G247" s="131"/>
      <c r="I247" s="130" t="s">
        <v>1214</v>
      </c>
      <c r="J247" s="283">
        <f t="shared" si="7"/>
        <v>316.3</v>
      </c>
      <c r="K247" s="285">
        <v>316.3</v>
      </c>
      <c r="L247" s="289">
        <f t="shared" si="8"/>
        <v>499</v>
      </c>
    </row>
    <row r="248" spans="3:12" x14ac:dyDescent="0.2">
      <c r="C248" s="130"/>
      <c r="D248" s="131"/>
      <c r="F248" s="130"/>
      <c r="G248" s="131"/>
      <c r="I248" s="130" t="s">
        <v>1215</v>
      </c>
      <c r="J248" s="283">
        <f t="shared" si="7"/>
        <v>316.3</v>
      </c>
      <c r="K248" s="285">
        <v>316.3</v>
      </c>
      <c r="L248" s="289">
        <f t="shared" si="8"/>
        <v>499</v>
      </c>
    </row>
    <row r="249" spans="3:12" x14ac:dyDescent="0.2">
      <c r="C249" s="130"/>
      <c r="D249" s="131"/>
      <c r="F249" s="130"/>
      <c r="G249" s="131"/>
      <c r="I249" s="130" t="s">
        <v>1216</v>
      </c>
      <c r="J249" s="283">
        <f t="shared" si="7"/>
        <v>316.3</v>
      </c>
      <c r="K249" s="285">
        <v>316.3</v>
      </c>
      <c r="L249" s="289">
        <f t="shared" si="8"/>
        <v>499</v>
      </c>
    </row>
    <row r="250" spans="3:12" x14ac:dyDescent="0.2">
      <c r="C250" s="132"/>
      <c r="D250" s="133"/>
      <c r="F250" s="132"/>
      <c r="G250" s="133"/>
      <c r="I250" s="130" t="s">
        <v>1217</v>
      </c>
      <c r="J250" s="283">
        <f t="shared" si="7"/>
        <v>316.3</v>
      </c>
      <c r="K250" s="285">
        <v>316.3</v>
      </c>
      <c r="L250" s="289">
        <f t="shared" si="8"/>
        <v>499</v>
      </c>
    </row>
    <row r="251" spans="3:12" x14ac:dyDescent="0.2">
      <c r="I251" s="130" t="s">
        <v>1218</v>
      </c>
      <c r="J251" s="283">
        <f t="shared" si="7"/>
        <v>316.3</v>
      </c>
      <c r="K251" s="285">
        <v>316.3</v>
      </c>
      <c r="L251" s="289">
        <f t="shared" si="8"/>
        <v>499</v>
      </c>
    </row>
    <row r="252" spans="3:12" x14ac:dyDescent="0.2">
      <c r="I252" s="130" t="s">
        <v>1219</v>
      </c>
      <c r="J252" s="283">
        <f t="shared" si="7"/>
        <v>316.3</v>
      </c>
      <c r="K252" s="285">
        <v>316.3</v>
      </c>
      <c r="L252" s="289">
        <f t="shared" si="8"/>
        <v>499</v>
      </c>
    </row>
    <row r="253" spans="3:12" x14ac:dyDescent="0.2">
      <c r="I253" s="130" t="s">
        <v>1220</v>
      </c>
      <c r="J253" s="283">
        <f t="shared" si="7"/>
        <v>316.3</v>
      </c>
      <c r="K253" s="285">
        <v>316.3</v>
      </c>
      <c r="L253" s="289">
        <f t="shared" si="8"/>
        <v>499</v>
      </c>
    </row>
    <row r="254" spans="3:12" x14ac:dyDescent="0.2">
      <c r="I254" s="130" t="s">
        <v>1221</v>
      </c>
      <c r="J254" s="283">
        <f t="shared" si="7"/>
        <v>316.2</v>
      </c>
      <c r="K254" s="285">
        <v>316.2</v>
      </c>
      <c r="L254" s="289">
        <f t="shared" si="8"/>
        <v>499</v>
      </c>
    </row>
    <row r="255" spans="3:12" x14ac:dyDescent="0.2">
      <c r="I255" s="130" t="s">
        <v>1222</v>
      </c>
      <c r="J255" s="283">
        <f t="shared" si="7"/>
        <v>309.2</v>
      </c>
      <c r="K255" s="285">
        <v>309.2</v>
      </c>
      <c r="L255" s="289">
        <f t="shared" si="8"/>
        <v>499</v>
      </c>
    </row>
    <row r="256" spans="3:12" x14ac:dyDescent="0.2">
      <c r="I256" s="130" t="s">
        <v>1223</v>
      </c>
      <c r="J256" s="283">
        <f t="shared" si="7"/>
        <v>301.2</v>
      </c>
      <c r="K256" s="285">
        <v>301.2</v>
      </c>
      <c r="L256" s="289">
        <f t="shared" si="8"/>
        <v>499</v>
      </c>
    </row>
    <row r="257" spans="9:12" x14ac:dyDescent="0.2">
      <c r="I257" s="130" t="s">
        <v>1224</v>
      </c>
      <c r="J257" s="283">
        <f t="shared" si="7"/>
        <v>316.2</v>
      </c>
      <c r="K257" s="285">
        <v>316.2</v>
      </c>
      <c r="L257" s="289">
        <f t="shared" si="8"/>
        <v>499</v>
      </c>
    </row>
    <row r="258" spans="9:12" x14ac:dyDescent="0.2">
      <c r="I258" s="130" t="s">
        <v>1225</v>
      </c>
      <c r="J258" s="283">
        <f t="shared" si="7"/>
        <v>316.2</v>
      </c>
      <c r="K258" s="285">
        <v>316.2</v>
      </c>
      <c r="L258" s="289">
        <f t="shared" si="8"/>
        <v>499</v>
      </c>
    </row>
    <row r="259" spans="9:12" x14ac:dyDescent="0.2">
      <c r="I259" s="130" t="s">
        <v>1226</v>
      </c>
      <c r="J259" s="283">
        <f t="shared" ref="J259:J322" si="9">IF(WAGE_CODING=FALSE,K259,L259)</f>
        <v>316.2</v>
      </c>
      <c r="K259" s="285">
        <v>316.2</v>
      </c>
      <c r="L259" s="289">
        <f t="shared" si="8"/>
        <v>499</v>
      </c>
    </row>
    <row r="260" spans="9:12" x14ac:dyDescent="0.2">
      <c r="I260" s="130" t="s">
        <v>1227</v>
      </c>
      <c r="J260" s="283">
        <f t="shared" si="9"/>
        <v>316.2</v>
      </c>
      <c r="K260" s="285">
        <v>316.2</v>
      </c>
      <c r="L260" s="289">
        <f t="shared" ref="L260:L323" si="10">IF(OR(K260&gt;400,(AND(LEN(K260)&gt;0,RIGHT(K260,2)=".1"))),K260,499)</f>
        <v>499</v>
      </c>
    </row>
    <row r="261" spans="9:12" x14ac:dyDescent="0.2">
      <c r="I261" s="130" t="s">
        <v>1228</v>
      </c>
      <c r="J261" s="283">
        <f t="shared" si="9"/>
        <v>316.2</v>
      </c>
      <c r="K261" s="285">
        <v>316.2</v>
      </c>
      <c r="L261" s="289">
        <f t="shared" si="10"/>
        <v>499</v>
      </c>
    </row>
    <row r="262" spans="9:12" x14ac:dyDescent="0.2">
      <c r="I262" s="130" t="s">
        <v>1229</v>
      </c>
      <c r="J262" s="283">
        <f t="shared" si="9"/>
        <v>308.3</v>
      </c>
      <c r="K262" s="285">
        <v>308.3</v>
      </c>
      <c r="L262" s="289">
        <f t="shared" si="10"/>
        <v>499</v>
      </c>
    </row>
    <row r="263" spans="9:12" x14ac:dyDescent="0.2">
      <c r="I263" s="130" t="s">
        <v>1230</v>
      </c>
      <c r="J263" s="283">
        <f t="shared" si="9"/>
        <v>325</v>
      </c>
      <c r="K263" s="285">
        <v>325</v>
      </c>
      <c r="L263" s="289">
        <f t="shared" si="10"/>
        <v>499</v>
      </c>
    </row>
    <row r="264" spans="9:12" x14ac:dyDescent="0.2">
      <c r="I264" s="130" t="s">
        <v>1231</v>
      </c>
      <c r="J264" s="283">
        <f t="shared" si="9"/>
        <v>316.3</v>
      </c>
      <c r="K264" s="285">
        <v>316.3</v>
      </c>
      <c r="L264" s="289">
        <f t="shared" si="10"/>
        <v>499</v>
      </c>
    </row>
    <row r="265" spans="9:12" x14ac:dyDescent="0.2">
      <c r="I265" s="130" t="s">
        <v>1232</v>
      </c>
      <c r="J265" s="283">
        <f t="shared" si="9"/>
        <v>322</v>
      </c>
      <c r="K265" s="285">
        <v>322</v>
      </c>
      <c r="L265" s="289">
        <f t="shared" si="10"/>
        <v>499</v>
      </c>
    </row>
    <row r="266" spans="9:12" x14ac:dyDescent="0.2">
      <c r="I266" s="130" t="s">
        <v>1233</v>
      </c>
      <c r="J266" s="283">
        <f t="shared" si="9"/>
        <v>322</v>
      </c>
      <c r="K266" s="285">
        <v>322</v>
      </c>
      <c r="L266" s="289">
        <f t="shared" si="10"/>
        <v>499</v>
      </c>
    </row>
    <row r="267" spans="9:12" x14ac:dyDescent="0.2">
      <c r="I267" s="130" t="s">
        <v>1234</v>
      </c>
      <c r="J267" s="283">
        <f t="shared" si="9"/>
        <v>323.3</v>
      </c>
      <c r="K267" s="285">
        <v>323.3</v>
      </c>
      <c r="L267" s="289">
        <f t="shared" si="10"/>
        <v>499</v>
      </c>
    </row>
    <row r="268" spans="9:12" x14ac:dyDescent="0.2">
      <c r="I268" s="130" t="s">
        <v>1235</v>
      </c>
      <c r="J268" s="283">
        <f t="shared" si="9"/>
        <v>316.3</v>
      </c>
      <c r="K268" s="285">
        <v>316.3</v>
      </c>
      <c r="L268" s="289">
        <f t="shared" si="10"/>
        <v>499</v>
      </c>
    </row>
    <row r="269" spans="9:12" x14ac:dyDescent="0.2">
      <c r="I269" s="130" t="s">
        <v>1236</v>
      </c>
      <c r="J269" s="283">
        <f t="shared" si="9"/>
        <v>316.3</v>
      </c>
      <c r="K269" s="285">
        <v>316.3</v>
      </c>
      <c r="L269" s="289">
        <f t="shared" si="10"/>
        <v>499</v>
      </c>
    </row>
    <row r="270" spans="9:12" x14ac:dyDescent="0.2">
      <c r="I270" s="130" t="s">
        <v>1237</v>
      </c>
      <c r="J270" s="283">
        <f t="shared" si="9"/>
        <v>316.3</v>
      </c>
      <c r="K270" s="285">
        <v>316.3</v>
      </c>
      <c r="L270" s="289">
        <f t="shared" si="10"/>
        <v>499</v>
      </c>
    </row>
    <row r="271" spans="9:12" x14ac:dyDescent="0.2">
      <c r="I271" s="130" t="s">
        <v>1238</v>
      </c>
      <c r="J271" s="283">
        <f t="shared" si="9"/>
        <v>316.3</v>
      </c>
      <c r="K271" s="285">
        <v>316.3</v>
      </c>
      <c r="L271" s="289">
        <f t="shared" si="10"/>
        <v>499</v>
      </c>
    </row>
    <row r="272" spans="9:12" x14ac:dyDescent="0.2">
      <c r="I272" s="130" t="s">
        <v>1239</v>
      </c>
      <c r="J272" s="283">
        <f t="shared" si="9"/>
        <v>990</v>
      </c>
      <c r="K272" s="285">
        <v>990</v>
      </c>
      <c r="L272" s="289">
        <f t="shared" si="10"/>
        <v>990</v>
      </c>
    </row>
    <row r="273" spans="9:12" x14ac:dyDescent="0.2">
      <c r="I273" s="130" t="s">
        <v>1240</v>
      </c>
      <c r="J273" s="283">
        <f t="shared" si="9"/>
        <v>316.3</v>
      </c>
      <c r="K273" s="285">
        <v>316.3</v>
      </c>
      <c r="L273" s="289">
        <f t="shared" si="10"/>
        <v>499</v>
      </c>
    </row>
    <row r="274" spans="9:12" x14ac:dyDescent="0.2">
      <c r="I274" s="130" t="s">
        <v>1241</v>
      </c>
      <c r="J274" s="283">
        <f t="shared" si="9"/>
        <v>316.3</v>
      </c>
      <c r="K274" s="285">
        <v>316.3</v>
      </c>
      <c r="L274" s="289">
        <f t="shared" si="10"/>
        <v>499</v>
      </c>
    </row>
    <row r="275" spans="9:12" x14ac:dyDescent="0.2">
      <c r="I275" s="130" t="s">
        <v>1242</v>
      </c>
      <c r="J275" s="283">
        <f t="shared" si="9"/>
        <v>316.3</v>
      </c>
      <c r="K275" s="285">
        <v>316.3</v>
      </c>
      <c r="L275" s="289">
        <f t="shared" si="10"/>
        <v>499</v>
      </c>
    </row>
    <row r="276" spans="9:12" x14ac:dyDescent="0.2">
      <c r="I276" s="281" t="s">
        <v>1243</v>
      </c>
      <c r="J276" s="283">
        <f t="shared" si="9"/>
        <v>316.3</v>
      </c>
      <c r="K276" s="285">
        <v>316.3</v>
      </c>
      <c r="L276" s="289">
        <f t="shared" si="10"/>
        <v>499</v>
      </c>
    </row>
    <row r="277" spans="9:12" x14ac:dyDescent="0.2">
      <c r="I277" s="281" t="s">
        <v>1244</v>
      </c>
      <c r="J277" s="283">
        <f t="shared" si="9"/>
        <v>316.3</v>
      </c>
      <c r="K277" s="285">
        <v>316.3</v>
      </c>
      <c r="L277" s="289">
        <f t="shared" si="10"/>
        <v>499</v>
      </c>
    </row>
    <row r="278" spans="9:12" x14ac:dyDescent="0.2">
      <c r="I278" s="281" t="s">
        <v>1245</v>
      </c>
      <c r="J278" s="283">
        <f t="shared" si="9"/>
        <v>316.3</v>
      </c>
      <c r="K278" s="285">
        <v>316.3</v>
      </c>
      <c r="L278" s="289">
        <f t="shared" si="10"/>
        <v>499</v>
      </c>
    </row>
    <row r="279" spans="9:12" x14ac:dyDescent="0.2">
      <c r="I279" s="130" t="s">
        <v>1246</v>
      </c>
      <c r="J279" s="283">
        <f t="shared" si="9"/>
        <v>309.3</v>
      </c>
      <c r="K279" s="285">
        <v>309.3</v>
      </c>
      <c r="L279" s="289">
        <f t="shared" si="10"/>
        <v>499</v>
      </c>
    </row>
    <row r="280" spans="9:12" x14ac:dyDescent="0.2">
      <c r="I280" s="130" t="s">
        <v>1247</v>
      </c>
      <c r="J280" s="283">
        <f t="shared" si="9"/>
        <v>316.3</v>
      </c>
      <c r="K280" s="285">
        <v>316.3</v>
      </c>
      <c r="L280" s="289">
        <f t="shared" si="10"/>
        <v>499</v>
      </c>
    </row>
    <row r="281" spans="9:12" x14ac:dyDescent="0.2">
      <c r="I281" s="130" t="s">
        <v>1248</v>
      </c>
      <c r="J281" s="283">
        <f t="shared" si="9"/>
        <v>316.3</v>
      </c>
      <c r="K281" s="285">
        <v>316.3</v>
      </c>
      <c r="L281" s="289">
        <f t="shared" si="10"/>
        <v>499</v>
      </c>
    </row>
    <row r="282" spans="9:12" x14ac:dyDescent="0.2">
      <c r="I282" s="130" t="s">
        <v>1249</v>
      </c>
      <c r="J282" s="283">
        <f t="shared" si="9"/>
        <v>301.3</v>
      </c>
      <c r="K282" s="285">
        <v>301.3</v>
      </c>
      <c r="L282" s="289">
        <f t="shared" si="10"/>
        <v>499</v>
      </c>
    </row>
    <row r="283" spans="9:12" x14ac:dyDescent="0.2">
      <c r="I283" s="130" t="s">
        <v>1250</v>
      </c>
      <c r="J283" s="283">
        <f t="shared" si="9"/>
        <v>316.3</v>
      </c>
      <c r="K283" s="285">
        <v>316.3</v>
      </c>
      <c r="L283" s="289">
        <f t="shared" si="10"/>
        <v>499</v>
      </c>
    </row>
    <row r="284" spans="9:12" x14ac:dyDescent="0.2">
      <c r="I284" s="130" t="s">
        <v>1251</v>
      </c>
      <c r="J284" s="283">
        <f t="shared" si="9"/>
        <v>316.3</v>
      </c>
      <c r="K284" s="285">
        <v>316.3</v>
      </c>
      <c r="L284" s="289">
        <f t="shared" si="10"/>
        <v>499</v>
      </c>
    </row>
    <row r="285" spans="9:12" x14ac:dyDescent="0.2">
      <c r="I285" s="130" t="s">
        <v>1252</v>
      </c>
      <c r="J285" s="283">
        <f t="shared" si="9"/>
        <v>316.3</v>
      </c>
      <c r="K285" s="285">
        <v>316.3</v>
      </c>
      <c r="L285" s="289">
        <f t="shared" si="10"/>
        <v>499</v>
      </c>
    </row>
    <row r="286" spans="9:12" x14ac:dyDescent="0.2">
      <c r="I286" s="130" t="s">
        <v>1253</v>
      </c>
      <c r="J286" s="283">
        <f t="shared" si="9"/>
        <v>316.3</v>
      </c>
      <c r="K286" s="285">
        <v>316.3</v>
      </c>
      <c r="L286" s="289">
        <f t="shared" si="10"/>
        <v>499</v>
      </c>
    </row>
    <row r="287" spans="9:12" x14ac:dyDescent="0.2">
      <c r="I287" s="130" t="s">
        <v>1254</v>
      </c>
      <c r="J287" s="283">
        <f t="shared" si="9"/>
        <v>313.3</v>
      </c>
      <c r="K287" s="285">
        <v>313.3</v>
      </c>
      <c r="L287" s="289">
        <f t="shared" si="10"/>
        <v>499</v>
      </c>
    </row>
    <row r="288" spans="9:12" x14ac:dyDescent="0.2">
      <c r="I288" s="130" t="s">
        <v>1255</v>
      </c>
      <c r="J288" s="283">
        <f t="shared" si="9"/>
        <v>323.3</v>
      </c>
      <c r="K288" s="285">
        <v>323.3</v>
      </c>
      <c r="L288" s="289">
        <f t="shared" si="10"/>
        <v>499</v>
      </c>
    </row>
    <row r="289" spans="9:12" x14ac:dyDescent="0.2">
      <c r="I289" s="130" t="s">
        <v>1256</v>
      </c>
      <c r="J289" s="283">
        <f t="shared" si="9"/>
        <v>316.3</v>
      </c>
      <c r="K289" s="285">
        <v>316.3</v>
      </c>
      <c r="L289" s="289">
        <f t="shared" si="10"/>
        <v>499</v>
      </c>
    </row>
    <row r="290" spans="9:12" x14ac:dyDescent="0.2">
      <c r="I290" s="130" t="s">
        <v>1257</v>
      </c>
      <c r="J290" s="283">
        <f t="shared" si="9"/>
        <v>316.3</v>
      </c>
      <c r="K290" s="285">
        <v>316.3</v>
      </c>
      <c r="L290" s="289">
        <f t="shared" si="10"/>
        <v>499</v>
      </c>
    </row>
    <row r="291" spans="9:12" x14ac:dyDescent="0.2">
      <c r="I291" s="130" t="s">
        <v>1258</v>
      </c>
      <c r="J291" s="283">
        <f t="shared" si="9"/>
        <v>323.3</v>
      </c>
      <c r="K291" s="285">
        <v>323.3</v>
      </c>
      <c r="L291" s="289">
        <f t="shared" si="10"/>
        <v>499</v>
      </c>
    </row>
    <row r="292" spans="9:12" x14ac:dyDescent="0.2">
      <c r="I292" s="130" t="s">
        <v>1259</v>
      </c>
      <c r="J292" s="283">
        <f t="shared" si="9"/>
        <v>313.3</v>
      </c>
      <c r="K292" s="285">
        <v>313.3</v>
      </c>
      <c r="L292" s="289">
        <f t="shared" si="10"/>
        <v>499</v>
      </c>
    </row>
    <row r="293" spans="9:12" x14ac:dyDescent="0.2">
      <c r="I293" s="130" t="s">
        <v>1260</v>
      </c>
      <c r="J293" s="283">
        <f t="shared" si="9"/>
        <v>323.3</v>
      </c>
      <c r="K293" s="285">
        <v>323.3</v>
      </c>
      <c r="L293" s="289">
        <f t="shared" si="10"/>
        <v>499</v>
      </c>
    </row>
    <row r="294" spans="9:12" x14ac:dyDescent="0.2">
      <c r="I294" s="130" t="s">
        <v>1261</v>
      </c>
      <c r="J294" s="283">
        <f t="shared" si="9"/>
        <v>323.3</v>
      </c>
      <c r="K294" s="285">
        <v>323.3</v>
      </c>
      <c r="L294" s="289">
        <f t="shared" si="10"/>
        <v>499</v>
      </c>
    </row>
    <row r="295" spans="9:12" x14ac:dyDescent="0.2">
      <c r="I295" s="130" t="s">
        <v>1262</v>
      </c>
      <c r="J295" s="283">
        <f t="shared" si="9"/>
        <v>315.3</v>
      </c>
      <c r="K295" s="285">
        <v>315.3</v>
      </c>
      <c r="L295" s="289">
        <f t="shared" si="10"/>
        <v>499</v>
      </c>
    </row>
    <row r="296" spans="9:12" x14ac:dyDescent="0.2">
      <c r="I296" s="130" t="s">
        <v>1263</v>
      </c>
      <c r="J296" s="283">
        <f t="shared" si="9"/>
        <v>315.3</v>
      </c>
      <c r="K296" s="285">
        <v>315.3</v>
      </c>
      <c r="L296" s="289">
        <f t="shared" si="10"/>
        <v>499</v>
      </c>
    </row>
    <row r="297" spans="9:12" x14ac:dyDescent="0.2">
      <c r="I297" s="130" t="s">
        <v>1264</v>
      </c>
      <c r="J297" s="283">
        <f t="shared" si="9"/>
        <v>316.3</v>
      </c>
      <c r="K297" s="285">
        <v>316.3</v>
      </c>
      <c r="L297" s="289">
        <f t="shared" si="10"/>
        <v>499</v>
      </c>
    </row>
    <row r="298" spans="9:12" x14ac:dyDescent="0.2">
      <c r="I298" s="130" t="s">
        <v>1265</v>
      </c>
      <c r="J298" s="283">
        <f t="shared" si="9"/>
        <v>316.3</v>
      </c>
      <c r="K298" s="285">
        <v>316.3</v>
      </c>
      <c r="L298" s="289">
        <f t="shared" si="10"/>
        <v>499</v>
      </c>
    </row>
    <row r="299" spans="9:12" x14ac:dyDescent="0.2">
      <c r="I299" s="130" t="s">
        <v>1266</v>
      </c>
      <c r="J299" s="283">
        <f t="shared" si="9"/>
        <v>316.3</v>
      </c>
      <c r="K299" s="285">
        <v>316.3</v>
      </c>
      <c r="L299" s="289">
        <f t="shared" si="10"/>
        <v>499</v>
      </c>
    </row>
    <row r="300" spans="9:12" x14ac:dyDescent="0.2">
      <c r="I300" s="130" t="s">
        <v>1267</v>
      </c>
      <c r="J300" s="283">
        <f t="shared" si="9"/>
        <v>316.3</v>
      </c>
      <c r="K300" s="285">
        <v>316.3</v>
      </c>
      <c r="L300" s="289">
        <f t="shared" si="10"/>
        <v>499</v>
      </c>
    </row>
    <row r="301" spans="9:12" x14ac:dyDescent="0.2">
      <c r="I301" s="130" t="s">
        <v>1238</v>
      </c>
      <c r="J301" s="283">
        <f t="shared" si="9"/>
        <v>316.3</v>
      </c>
      <c r="K301" s="285">
        <v>316.3</v>
      </c>
      <c r="L301" s="289">
        <f t="shared" si="10"/>
        <v>499</v>
      </c>
    </row>
    <row r="302" spans="9:12" x14ac:dyDescent="0.2">
      <c r="I302" s="130" t="s">
        <v>1268</v>
      </c>
      <c r="J302" s="283">
        <f t="shared" si="9"/>
        <v>991</v>
      </c>
      <c r="K302" s="285">
        <v>991</v>
      </c>
      <c r="L302" s="289">
        <f t="shared" si="10"/>
        <v>991</v>
      </c>
    </row>
    <row r="303" spans="9:12" x14ac:dyDescent="0.2">
      <c r="I303" s="130" t="s">
        <v>1248</v>
      </c>
      <c r="J303" s="283">
        <f t="shared" si="9"/>
        <v>316.3</v>
      </c>
      <c r="K303" s="285">
        <v>316.3</v>
      </c>
      <c r="L303" s="289">
        <f t="shared" si="10"/>
        <v>499</v>
      </c>
    </row>
    <row r="304" spans="9:12" x14ac:dyDescent="0.2">
      <c r="I304" s="130" t="s">
        <v>1269</v>
      </c>
      <c r="J304" s="283">
        <f t="shared" si="9"/>
        <v>301.3</v>
      </c>
      <c r="K304" s="285">
        <v>301.3</v>
      </c>
      <c r="L304" s="289">
        <f t="shared" si="10"/>
        <v>499</v>
      </c>
    </row>
    <row r="305" spans="9:12" x14ac:dyDescent="0.2">
      <c r="I305" s="130" t="s">
        <v>1270</v>
      </c>
      <c r="J305" s="283">
        <f t="shared" si="9"/>
        <v>301.3</v>
      </c>
      <c r="K305" s="285">
        <v>301.3</v>
      </c>
      <c r="L305" s="289">
        <f t="shared" si="10"/>
        <v>499</v>
      </c>
    </row>
    <row r="306" spans="9:12" x14ac:dyDescent="0.2">
      <c r="I306" s="130" t="s">
        <v>1249</v>
      </c>
      <c r="J306" s="283">
        <f t="shared" si="9"/>
        <v>301.3</v>
      </c>
      <c r="K306" s="285">
        <v>301.3</v>
      </c>
      <c r="L306" s="289">
        <f t="shared" si="10"/>
        <v>499</v>
      </c>
    </row>
    <row r="307" spans="9:12" x14ac:dyDescent="0.2">
      <c r="I307" s="130" t="s">
        <v>1253</v>
      </c>
      <c r="J307" s="283">
        <f t="shared" si="9"/>
        <v>316.3</v>
      </c>
      <c r="K307" s="285">
        <v>316.3</v>
      </c>
      <c r="L307" s="289">
        <f t="shared" si="10"/>
        <v>499</v>
      </c>
    </row>
    <row r="308" spans="9:12" x14ac:dyDescent="0.2">
      <c r="I308" s="130" t="s">
        <v>1256</v>
      </c>
      <c r="J308" s="283">
        <f t="shared" si="9"/>
        <v>316.3</v>
      </c>
      <c r="K308" s="285">
        <v>316.3</v>
      </c>
      <c r="L308" s="289">
        <f t="shared" si="10"/>
        <v>499</v>
      </c>
    </row>
    <row r="309" spans="9:12" x14ac:dyDescent="0.2">
      <c r="I309" s="130" t="s">
        <v>1271</v>
      </c>
      <c r="J309" s="283">
        <f t="shared" si="9"/>
        <v>316.3</v>
      </c>
      <c r="K309" s="285">
        <v>316.3</v>
      </c>
      <c r="L309" s="289">
        <f t="shared" si="10"/>
        <v>499</v>
      </c>
    </row>
    <row r="310" spans="9:12" x14ac:dyDescent="0.2">
      <c r="I310" s="130" t="s">
        <v>1257</v>
      </c>
      <c r="J310" s="283">
        <f t="shared" si="9"/>
        <v>316.3</v>
      </c>
      <c r="K310" s="285">
        <v>316.3</v>
      </c>
      <c r="L310" s="289">
        <f t="shared" si="10"/>
        <v>499</v>
      </c>
    </row>
    <row r="311" spans="9:12" x14ac:dyDescent="0.2">
      <c r="I311" s="130" t="s">
        <v>1258</v>
      </c>
      <c r="J311" s="283">
        <f t="shared" si="9"/>
        <v>323.3</v>
      </c>
      <c r="K311" s="285">
        <v>323.3</v>
      </c>
      <c r="L311" s="289">
        <f t="shared" si="10"/>
        <v>499</v>
      </c>
    </row>
    <row r="312" spans="9:12" x14ac:dyDescent="0.2">
      <c r="I312" s="130" t="s">
        <v>1259</v>
      </c>
      <c r="J312" s="283">
        <f t="shared" si="9"/>
        <v>313.3</v>
      </c>
      <c r="K312" s="285">
        <v>313.3</v>
      </c>
      <c r="L312" s="289">
        <f t="shared" si="10"/>
        <v>499</v>
      </c>
    </row>
    <row r="313" spans="9:12" x14ac:dyDescent="0.2">
      <c r="I313" s="130" t="s">
        <v>1272</v>
      </c>
      <c r="J313" s="283">
        <f t="shared" si="9"/>
        <v>323.3</v>
      </c>
      <c r="K313" s="285">
        <v>323.3</v>
      </c>
      <c r="L313" s="289">
        <f t="shared" si="10"/>
        <v>499</v>
      </c>
    </row>
    <row r="314" spans="9:12" x14ac:dyDescent="0.2">
      <c r="I314" s="130" t="s">
        <v>1273</v>
      </c>
      <c r="J314" s="283">
        <f t="shared" si="9"/>
        <v>301.3</v>
      </c>
      <c r="K314" s="285">
        <v>301.3</v>
      </c>
      <c r="L314" s="289">
        <f t="shared" si="10"/>
        <v>499</v>
      </c>
    </row>
    <row r="315" spans="9:12" x14ac:dyDescent="0.2">
      <c r="I315" s="130" t="s">
        <v>1274</v>
      </c>
      <c r="J315" s="283">
        <f t="shared" si="9"/>
        <v>323.3</v>
      </c>
      <c r="K315" s="285">
        <v>323.3</v>
      </c>
      <c r="L315" s="289">
        <f t="shared" si="10"/>
        <v>499</v>
      </c>
    </row>
    <row r="316" spans="9:12" x14ac:dyDescent="0.2">
      <c r="I316" s="130" t="s">
        <v>1275</v>
      </c>
      <c r="J316" s="283">
        <f t="shared" si="9"/>
        <v>323.2</v>
      </c>
      <c r="K316" s="285">
        <v>323.2</v>
      </c>
      <c r="L316" s="289">
        <f t="shared" si="10"/>
        <v>499</v>
      </c>
    </row>
    <row r="317" spans="9:12" x14ac:dyDescent="0.2">
      <c r="I317" s="130" t="s">
        <v>1276</v>
      </c>
      <c r="J317" s="283">
        <f t="shared" si="9"/>
        <v>316.3</v>
      </c>
      <c r="K317" s="285">
        <v>316.3</v>
      </c>
      <c r="L317" s="289">
        <f t="shared" si="10"/>
        <v>499</v>
      </c>
    </row>
    <row r="318" spans="9:12" x14ac:dyDescent="0.2">
      <c r="I318" s="130" t="s">
        <v>1277</v>
      </c>
      <c r="J318" s="283">
        <f t="shared" si="9"/>
        <v>316.3</v>
      </c>
      <c r="K318" s="285">
        <v>316.3</v>
      </c>
      <c r="L318" s="289">
        <f t="shared" si="10"/>
        <v>499</v>
      </c>
    </row>
    <row r="319" spans="9:12" x14ac:dyDescent="0.2">
      <c r="I319" s="130" t="s">
        <v>1261</v>
      </c>
      <c r="J319" s="283">
        <f t="shared" si="9"/>
        <v>323.3</v>
      </c>
      <c r="K319" s="285">
        <v>323.3</v>
      </c>
      <c r="L319" s="289">
        <f t="shared" si="10"/>
        <v>499</v>
      </c>
    </row>
    <row r="320" spans="9:12" x14ac:dyDescent="0.2">
      <c r="I320" s="130" t="s">
        <v>1278</v>
      </c>
      <c r="J320" s="283">
        <f t="shared" si="9"/>
        <v>323.3</v>
      </c>
      <c r="K320" s="285">
        <v>323.3</v>
      </c>
      <c r="L320" s="289">
        <f t="shared" si="10"/>
        <v>499</v>
      </c>
    </row>
    <row r="321" spans="9:12" x14ac:dyDescent="0.2">
      <c r="I321" s="130" t="s">
        <v>1279</v>
      </c>
      <c r="J321" s="283">
        <f t="shared" si="9"/>
        <v>323.3</v>
      </c>
      <c r="K321" s="285">
        <v>323.3</v>
      </c>
      <c r="L321" s="289">
        <f t="shared" si="10"/>
        <v>499</v>
      </c>
    </row>
    <row r="322" spans="9:12" x14ac:dyDescent="0.2">
      <c r="I322" s="130" t="s">
        <v>1280</v>
      </c>
      <c r="J322" s="283">
        <f t="shared" si="9"/>
        <v>316.3</v>
      </c>
      <c r="K322" s="285">
        <v>316.3</v>
      </c>
      <c r="L322" s="289">
        <f t="shared" si="10"/>
        <v>499</v>
      </c>
    </row>
    <row r="323" spans="9:12" x14ac:dyDescent="0.2">
      <c r="I323" s="130" t="s">
        <v>1264</v>
      </c>
      <c r="J323" s="283">
        <f t="shared" ref="J323:J386" si="11">IF(WAGE_CODING=FALSE,K323,L323)</f>
        <v>316.3</v>
      </c>
      <c r="K323" s="285">
        <v>316.3</v>
      </c>
      <c r="L323" s="289">
        <f t="shared" si="10"/>
        <v>499</v>
      </c>
    </row>
    <row r="324" spans="9:12" x14ac:dyDescent="0.2">
      <c r="I324" s="130" t="s">
        <v>1265</v>
      </c>
      <c r="J324" s="283">
        <f t="shared" si="11"/>
        <v>316.3</v>
      </c>
      <c r="K324" s="285">
        <v>316.3</v>
      </c>
      <c r="L324" s="289">
        <f t="shared" ref="L324:L387" si="12">IF(OR(K324&gt;400,(AND(LEN(K324)&gt;0,RIGHT(K324,2)=".1"))),K324,499)</f>
        <v>499</v>
      </c>
    </row>
    <row r="325" spans="9:12" x14ac:dyDescent="0.2">
      <c r="I325" s="130" t="s">
        <v>1281</v>
      </c>
      <c r="J325" s="283">
        <f t="shared" si="11"/>
        <v>316.3</v>
      </c>
      <c r="K325" s="285">
        <v>316.3</v>
      </c>
      <c r="L325" s="289">
        <f t="shared" si="12"/>
        <v>499</v>
      </c>
    </row>
    <row r="326" spans="9:12" x14ac:dyDescent="0.2">
      <c r="I326" s="130" t="s">
        <v>1282</v>
      </c>
      <c r="J326" s="283">
        <f t="shared" si="11"/>
        <v>316.3</v>
      </c>
      <c r="K326" s="285">
        <v>316.3</v>
      </c>
      <c r="L326" s="289">
        <f t="shared" si="12"/>
        <v>499</v>
      </c>
    </row>
    <row r="327" spans="9:12" x14ac:dyDescent="0.2">
      <c r="I327" s="130" t="s">
        <v>1283</v>
      </c>
      <c r="J327" s="283">
        <f t="shared" si="11"/>
        <v>316.3</v>
      </c>
      <c r="K327" s="285">
        <v>316.3</v>
      </c>
      <c r="L327" s="289">
        <f t="shared" si="12"/>
        <v>499</v>
      </c>
    </row>
    <row r="328" spans="9:12" x14ac:dyDescent="0.2">
      <c r="I328" s="130" t="s">
        <v>1267</v>
      </c>
      <c r="J328" s="283">
        <f t="shared" si="11"/>
        <v>316.3</v>
      </c>
      <c r="K328" s="285">
        <v>316.3</v>
      </c>
      <c r="L328" s="289">
        <f t="shared" si="12"/>
        <v>499</v>
      </c>
    </row>
    <row r="329" spans="9:12" x14ac:dyDescent="0.2">
      <c r="I329" s="130" t="s">
        <v>1284</v>
      </c>
      <c r="J329" s="283">
        <f t="shared" si="11"/>
        <v>316.3</v>
      </c>
      <c r="K329" s="285">
        <v>316.3</v>
      </c>
      <c r="L329" s="289">
        <f t="shared" si="12"/>
        <v>499</v>
      </c>
    </row>
    <row r="330" spans="9:12" x14ac:dyDescent="0.2">
      <c r="I330" s="130" t="s">
        <v>1285</v>
      </c>
      <c r="J330" s="283">
        <f t="shared" si="11"/>
        <v>316.3</v>
      </c>
      <c r="K330" s="285">
        <v>316.3</v>
      </c>
      <c r="L330" s="289">
        <f t="shared" si="12"/>
        <v>499</v>
      </c>
    </row>
    <row r="331" spans="9:12" x14ac:dyDescent="0.2">
      <c r="I331" s="130" t="s">
        <v>1286</v>
      </c>
      <c r="J331" s="283">
        <f t="shared" si="11"/>
        <v>308.3</v>
      </c>
      <c r="K331" s="285">
        <v>308.3</v>
      </c>
      <c r="L331" s="289">
        <f t="shared" si="12"/>
        <v>499</v>
      </c>
    </row>
    <row r="332" spans="9:12" x14ac:dyDescent="0.2">
      <c r="I332" s="130" t="s">
        <v>1287</v>
      </c>
      <c r="J332" s="283">
        <f t="shared" si="11"/>
        <v>316.3</v>
      </c>
      <c r="K332" s="285">
        <v>316.3</v>
      </c>
      <c r="L332" s="289">
        <f t="shared" si="12"/>
        <v>499</v>
      </c>
    </row>
    <row r="333" spans="9:12" x14ac:dyDescent="0.2">
      <c r="I333" s="130" t="s">
        <v>1288</v>
      </c>
      <c r="J333" s="283">
        <f t="shared" si="11"/>
        <v>316.3</v>
      </c>
      <c r="K333" s="285">
        <v>316.3</v>
      </c>
      <c r="L333" s="289">
        <f t="shared" si="12"/>
        <v>499</v>
      </c>
    </row>
    <row r="334" spans="9:12" x14ac:dyDescent="0.2">
      <c r="I334" s="130" t="s">
        <v>1289</v>
      </c>
      <c r="J334" s="283">
        <f t="shared" si="11"/>
        <v>316.3</v>
      </c>
      <c r="K334" s="285">
        <v>316.3</v>
      </c>
      <c r="L334" s="289">
        <f t="shared" si="12"/>
        <v>499</v>
      </c>
    </row>
    <row r="335" spans="9:12" x14ac:dyDescent="0.2">
      <c r="I335" s="130" t="s">
        <v>1290</v>
      </c>
      <c r="J335" s="283">
        <f t="shared" si="11"/>
        <v>325</v>
      </c>
      <c r="K335" s="285">
        <v>325</v>
      </c>
      <c r="L335" s="289">
        <f t="shared" si="12"/>
        <v>499</v>
      </c>
    </row>
    <row r="336" spans="9:12" x14ac:dyDescent="0.2">
      <c r="I336" s="130" t="s">
        <v>1238</v>
      </c>
      <c r="J336" s="283">
        <f t="shared" si="11"/>
        <v>316.3</v>
      </c>
      <c r="K336" s="285">
        <v>316.3</v>
      </c>
      <c r="L336" s="289">
        <f t="shared" si="12"/>
        <v>499</v>
      </c>
    </row>
    <row r="337" spans="9:12" x14ac:dyDescent="0.2">
      <c r="I337" s="130" t="s">
        <v>1291</v>
      </c>
      <c r="J337" s="283">
        <f t="shared" si="11"/>
        <v>308.3</v>
      </c>
      <c r="K337" s="285">
        <v>308.3</v>
      </c>
      <c r="L337" s="289">
        <f t="shared" si="12"/>
        <v>499</v>
      </c>
    </row>
    <row r="338" spans="9:12" x14ac:dyDescent="0.2">
      <c r="I338" s="130" t="s">
        <v>1292</v>
      </c>
      <c r="J338" s="283">
        <f t="shared" si="11"/>
        <v>324</v>
      </c>
      <c r="K338" s="285">
        <v>324</v>
      </c>
      <c r="L338" s="289">
        <f t="shared" si="12"/>
        <v>499</v>
      </c>
    </row>
    <row r="339" spans="9:12" x14ac:dyDescent="0.2">
      <c r="I339" s="130" t="s">
        <v>1293</v>
      </c>
      <c r="J339" s="283">
        <f t="shared" si="11"/>
        <v>324</v>
      </c>
      <c r="K339" s="285">
        <v>324</v>
      </c>
      <c r="L339" s="289">
        <f t="shared" si="12"/>
        <v>499</v>
      </c>
    </row>
    <row r="340" spans="9:12" x14ac:dyDescent="0.2">
      <c r="I340" s="130" t="s">
        <v>1294</v>
      </c>
      <c r="J340" s="283">
        <f t="shared" si="11"/>
        <v>324</v>
      </c>
      <c r="K340" s="285">
        <v>324</v>
      </c>
      <c r="L340" s="289">
        <f t="shared" si="12"/>
        <v>499</v>
      </c>
    </row>
    <row r="341" spans="9:12" x14ac:dyDescent="0.2">
      <c r="I341" s="281" t="s">
        <v>1295</v>
      </c>
      <c r="J341" s="283">
        <f t="shared" si="11"/>
        <v>990</v>
      </c>
      <c r="K341" s="285">
        <v>990</v>
      </c>
      <c r="L341" s="289">
        <f t="shared" si="12"/>
        <v>990</v>
      </c>
    </row>
    <row r="342" spans="9:12" x14ac:dyDescent="0.2">
      <c r="I342" s="130" t="s">
        <v>1296</v>
      </c>
      <c r="J342" s="283">
        <f t="shared" si="11"/>
        <v>324</v>
      </c>
      <c r="K342" s="285">
        <v>324</v>
      </c>
      <c r="L342" s="289">
        <f t="shared" si="12"/>
        <v>499</v>
      </c>
    </row>
    <row r="343" spans="9:12" x14ac:dyDescent="0.2">
      <c r="I343" s="130" t="s">
        <v>1297</v>
      </c>
      <c r="J343" s="283">
        <f t="shared" si="11"/>
        <v>324</v>
      </c>
      <c r="K343" s="285">
        <v>324</v>
      </c>
      <c r="L343" s="289">
        <f t="shared" si="12"/>
        <v>499</v>
      </c>
    </row>
    <row r="344" spans="9:12" x14ac:dyDescent="0.2">
      <c r="I344" s="130" t="s">
        <v>1298</v>
      </c>
      <c r="J344" s="283">
        <f t="shared" si="11"/>
        <v>324</v>
      </c>
      <c r="K344" s="285">
        <v>324</v>
      </c>
      <c r="L344" s="289">
        <f t="shared" si="12"/>
        <v>499</v>
      </c>
    </row>
    <row r="345" spans="9:12" x14ac:dyDescent="0.2">
      <c r="I345" s="130" t="s">
        <v>1299</v>
      </c>
      <c r="J345" s="283">
        <f t="shared" si="11"/>
        <v>324</v>
      </c>
      <c r="K345" s="285">
        <v>324</v>
      </c>
      <c r="L345" s="289">
        <f t="shared" si="12"/>
        <v>499</v>
      </c>
    </row>
    <row r="346" spans="9:12" x14ac:dyDescent="0.2">
      <c r="I346" s="130" t="s">
        <v>1300</v>
      </c>
      <c r="J346" s="283">
        <f t="shared" si="11"/>
        <v>324</v>
      </c>
      <c r="K346" s="285">
        <v>324</v>
      </c>
      <c r="L346" s="289">
        <f t="shared" si="12"/>
        <v>499</v>
      </c>
    </row>
    <row r="347" spans="9:12" x14ac:dyDescent="0.2">
      <c r="I347" s="130" t="s">
        <v>1301</v>
      </c>
      <c r="J347" s="283">
        <f t="shared" si="11"/>
        <v>316.10000000000002</v>
      </c>
      <c r="K347" s="285">
        <v>316.10000000000002</v>
      </c>
      <c r="L347" s="289">
        <f t="shared" si="12"/>
        <v>316.10000000000002</v>
      </c>
    </row>
    <row r="348" spans="9:12" x14ac:dyDescent="0.2">
      <c r="I348" s="130" t="s">
        <v>1302</v>
      </c>
      <c r="J348" s="283">
        <f t="shared" si="11"/>
        <v>995</v>
      </c>
      <c r="K348" s="285">
        <v>995</v>
      </c>
      <c r="L348" s="289">
        <f t="shared" si="12"/>
        <v>995</v>
      </c>
    </row>
    <row r="349" spans="9:12" x14ac:dyDescent="0.2">
      <c r="I349" s="130" t="s">
        <v>1303</v>
      </c>
      <c r="J349" s="283">
        <f t="shared" si="11"/>
        <v>323.3</v>
      </c>
      <c r="K349" s="285">
        <v>323.3</v>
      </c>
      <c r="L349" s="289">
        <f t="shared" si="12"/>
        <v>499</v>
      </c>
    </row>
    <row r="350" spans="9:12" x14ac:dyDescent="0.2">
      <c r="I350" s="130" t="s">
        <v>1304</v>
      </c>
      <c r="J350" s="283">
        <f t="shared" si="11"/>
        <v>323.3</v>
      </c>
      <c r="K350" s="285">
        <v>323.3</v>
      </c>
      <c r="L350" s="289">
        <f t="shared" si="12"/>
        <v>499</v>
      </c>
    </row>
    <row r="351" spans="9:12" x14ac:dyDescent="0.2">
      <c r="I351" s="130" t="s">
        <v>1305</v>
      </c>
      <c r="J351" s="283">
        <f t="shared" si="11"/>
        <v>309.3</v>
      </c>
      <c r="K351" s="285">
        <v>309.3</v>
      </c>
      <c r="L351" s="289">
        <f t="shared" si="12"/>
        <v>499</v>
      </c>
    </row>
    <row r="352" spans="9:12" x14ac:dyDescent="0.2">
      <c r="I352" s="130" t="s">
        <v>1306</v>
      </c>
      <c r="J352" s="283">
        <f t="shared" si="11"/>
        <v>316.3</v>
      </c>
      <c r="K352" s="285">
        <v>316.3</v>
      </c>
      <c r="L352" s="289">
        <f t="shared" si="12"/>
        <v>499</v>
      </c>
    </row>
    <row r="353" spans="9:12" x14ac:dyDescent="0.2">
      <c r="I353" s="130" t="s">
        <v>1307</v>
      </c>
      <c r="J353" s="283">
        <f t="shared" si="11"/>
        <v>317</v>
      </c>
      <c r="K353" s="285">
        <v>317</v>
      </c>
      <c r="L353" s="289">
        <f t="shared" si="12"/>
        <v>499</v>
      </c>
    </row>
    <row r="354" spans="9:12" x14ac:dyDescent="0.2">
      <c r="I354" s="130" t="s">
        <v>1308</v>
      </c>
      <c r="J354" s="283">
        <f t="shared" si="11"/>
        <v>317</v>
      </c>
      <c r="K354" s="285">
        <v>317</v>
      </c>
      <c r="L354" s="289">
        <f t="shared" si="12"/>
        <v>499</v>
      </c>
    </row>
    <row r="355" spans="9:12" x14ac:dyDescent="0.2">
      <c r="I355" s="130" t="s">
        <v>1309</v>
      </c>
      <c r="J355" s="283">
        <f t="shared" si="11"/>
        <v>317</v>
      </c>
      <c r="K355" s="285">
        <v>317</v>
      </c>
      <c r="L355" s="289">
        <f t="shared" si="12"/>
        <v>499</v>
      </c>
    </row>
    <row r="356" spans="9:12" x14ac:dyDescent="0.2">
      <c r="I356" s="130" t="s">
        <v>1310</v>
      </c>
      <c r="J356" s="283">
        <f t="shared" si="11"/>
        <v>317</v>
      </c>
      <c r="K356" s="285">
        <v>317</v>
      </c>
      <c r="L356" s="289">
        <f t="shared" si="12"/>
        <v>499</v>
      </c>
    </row>
    <row r="357" spans="9:12" x14ac:dyDescent="0.2">
      <c r="I357" s="130" t="s">
        <v>1311</v>
      </c>
      <c r="J357" s="283">
        <f t="shared" si="11"/>
        <v>317</v>
      </c>
      <c r="K357" s="285">
        <v>317</v>
      </c>
      <c r="L357" s="289">
        <f t="shared" si="12"/>
        <v>499</v>
      </c>
    </row>
    <row r="358" spans="9:12" x14ac:dyDescent="0.2">
      <c r="I358" s="130" t="s">
        <v>1312</v>
      </c>
      <c r="J358" s="283">
        <f t="shared" si="11"/>
        <v>317</v>
      </c>
      <c r="K358" s="285">
        <v>317</v>
      </c>
      <c r="L358" s="289">
        <f t="shared" si="12"/>
        <v>499</v>
      </c>
    </row>
    <row r="359" spans="9:12" x14ac:dyDescent="0.2">
      <c r="I359" s="130" t="s">
        <v>1313</v>
      </c>
      <c r="J359" s="283">
        <f t="shared" si="11"/>
        <v>317</v>
      </c>
      <c r="K359" s="285">
        <v>317</v>
      </c>
      <c r="L359" s="289">
        <f t="shared" si="12"/>
        <v>499</v>
      </c>
    </row>
    <row r="360" spans="9:12" x14ac:dyDescent="0.2">
      <c r="I360" s="130" t="s">
        <v>1314</v>
      </c>
      <c r="J360" s="283">
        <f t="shared" si="11"/>
        <v>317</v>
      </c>
      <c r="K360" s="285">
        <v>317</v>
      </c>
      <c r="L360" s="289">
        <f t="shared" si="12"/>
        <v>499</v>
      </c>
    </row>
    <row r="361" spans="9:12" x14ac:dyDescent="0.2">
      <c r="I361" s="130" t="s">
        <v>1315</v>
      </c>
      <c r="J361" s="283">
        <f t="shared" si="11"/>
        <v>322</v>
      </c>
      <c r="K361" s="285">
        <v>322</v>
      </c>
      <c r="L361" s="289">
        <f t="shared" si="12"/>
        <v>499</v>
      </c>
    </row>
    <row r="362" spans="9:12" x14ac:dyDescent="0.2">
      <c r="I362" s="130" t="s">
        <v>1316</v>
      </c>
      <c r="J362" s="283">
        <f t="shared" si="11"/>
        <v>322</v>
      </c>
      <c r="K362" s="285">
        <v>322</v>
      </c>
      <c r="L362" s="289">
        <f t="shared" si="12"/>
        <v>499</v>
      </c>
    </row>
    <row r="363" spans="9:12" x14ac:dyDescent="0.2">
      <c r="I363" s="130" t="s">
        <v>1317</v>
      </c>
      <c r="J363" s="283">
        <f t="shared" si="11"/>
        <v>322</v>
      </c>
      <c r="K363" s="285">
        <v>322</v>
      </c>
      <c r="L363" s="289">
        <f t="shared" si="12"/>
        <v>499</v>
      </c>
    </row>
    <row r="364" spans="9:12" x14ac:dyDescent="0.2">
      <c r="I364" s="130" t="s">
        <v>1318</v>
      </c>
      <c r="J364" s="283">
        <f t="shared" si="11"/>
        <v>322</v>
      </c>
      <c r="K364" s="285">
        <v>322</v>
      </c>
      <c r="L364" s="289">
        <f t="shared" si="12"/>
        <v>499</v>
      </c>
    </row>
    <row r="365" spans="9:12" x14ac:dyDescent="0.2">
      <c r="I365" s="130" t="s">
        <v>1319</v>
      </c>
      <c r="J365" s="283">
        <f t="shared" si="11"/>
        <v>316.3</v>
      </c>
      <c r="K365" s="285">
        <v>316.3</v>
      </c>
      <c r="L365" s="289">
        <f t="shared" si="12"/>
        <v>499</v>
      </c>
    </row>
    <row r="366" spans="9:12" x14ac:dyDescent="0.2">
      <c r="I366" s="130" t="s">
        <v>1320</v>
      </c>
      <c r="J366" s="283">
        <f t="shared" si="11"/>
        <v>316.3</v>
      </c>
      <c r="K366" s="285">
        <v>316.3</v>
      </c>
      <c r="L366" s="289">
        <f t="shared" si="12"/>
        <v>499</v>
      </c>
    </row>
    <row r="367" spans="9:12" x14ac:dyDescent="0.2">
      <c r="I367" s="130" t="s">
        <v>1321</v>
      </c>
      <c r="J367" s="283">
        <f t="shared" si="11"/>
        <v>316.3</v>
      </c>
      <c r="K367" s="285">
        <v>316.3</v>
      </c>
      <c r="L367" s="289">
        <f t="shared" si="12"/>
        <v>499</v>
      </c>
    </row>
    <row r="368" spans="9:12" x14ac:dyDescent="0.2">
      <c r="I368" s="130" t="s">
        <v>1322</v>
      </c>
      <c r="J368" s="283">
        <f t="shared" si="11"/>
        <v>316.3</v>
      </c>
      <c r="K368" s="285">
        <v>316.3</v>
      </c>
      <c r="L368" s="289">
        <f t="shared" si="12"/>
        <v>499</v>
      </c>
    </row>
    <row r="369" spans="9:12" x14ac:dyDescent="0.2">
      <c r="I369" s="130" t="s">
        <v>1323</v>
      </c>
      <c r="J369" s="283">
        <f t="shared" si="11"/>
        <v>315.3</v>
      </c>
      <c r="K369" s="285">
        <v>315.3</v>
      </c>
      <c r="L369" s="289">
        <f t="shared" si="12"/>
        <v>499</v>
      </c>
    </row>
    <row r="370" spans="9:12" x14ac:dyDescent="0.2">
      <c r="I370" s="130" t="s">
        <v>1324</v>
      </c>
      <c r="J370" s="283">
        <f t="shared" si="11"/>
        <v>315.3</v>
      </c>
      <c r="K370" s="285">
        <v>315.3</v>
      </c>
      <c r="L370" s="289">
        <f t="shared" si="12"/>
        <v>499</v>
      </c>
    </row>
    <row r="371" spans="9:12" x14ac:dyDescent="0.2">
      <c r="I371" s="130" t="s">
        <v>1325</v>
      </c>
      <c r="J371" s="283">
        <f t="shared" si="11"/>
        <v>316.3</v>
      </c>
      <c r="K371" s="285">
        <v>316.3</v>
      </c>
      <c r="L371" s="289">
        <f t="shared" si="12"/>
        <v>499</v>
      </c>
    </row>
    <row r="372" spans="9:12" x14ac:dyDescent="0.2">
      <c r="I372" s="130" t="s">
        <v>1326</v>
      </c>
      <c r="J372" s="283">
        <f t="shared" si="11"/>
        <v>316.3</v>
      </c>
      <c r="K372" s="285">
        <v>316.3</v>
      </c>
      <c r="L372" s="289">
        <f t="shared" si="12"/>
        <v>499</v>
      </c>
    </row>
    <row r="373" spans="9:12" x14ac:dyDescent="0.2">
      <c r="I373" s="130" t="s">
        <v>1327</v>
      </c>
      <c r="J373" s="283">
        <f t="shared" si="11"/>
        <v>316.3</v>
      </c>
      <c r="K373" s="285">
        <v>316.3</v>
      </c>
      <c r="L373" s="289">
        <f t="shared" si="12"/>
        <v>499</v>
      </c>
    </row>
    <row r="374" spans="9:12" x14ac:dyDescent="0.2">
      <c r="I374" s="130" t="s">
        <v>1328</v>
      </c>
      <c r="J374" s="283">
        <f t="shared" si="11"/>
        <v>316.3</v>
      </c>
      <c r="K374" s="285">
        <v>316.3</v>
      </c>
      <c r="L374" s="289">
        <f t="shared" si="12"/>
        <v>499</v>
      </c>
    </row>
    <row r="375" spans="9:12" x14ac:dyDescent="0.2">
      <c r="I375" s="130" t="s">
        <v>1329</v>
      </c>
      <c r="J375" s="283">
        <f t="shared" si="11"/>
        <v>316.3</v>
      </c>
      <c r="K375" s="285">
        <v>316.3</v>
      </c>
      <c r="L375" s="289">
        <f t="shared" si="12"/>
        <v>499</v>
      </c>
    </row>
    <row r="376" spans="9:12" x14ac:dyDescent="0.2">
      <c r="I376" s="130" t="s">
        <v>1330</v>
      </c>
      <c r="J376" s="283">
        <f t="shared" si="11"/>
        <v>316.3</v>
      </c>
      <c r="K376" s="285">
        <v>316.3</v>
      </c>
      <c r="L376" s="289">
        <f t="shared" si="12"/>
        <v>499</v>
      </c>
    </row>
    <row r="377" spans="9:12" x14ac:dyDescent="0.2">
      <c r="I377" s="130" t="s">
        <v>1331</v>
      </c>
      <c r="J377" s="283">
        <f t="shared" si="11"/>
        <v>991</v>
      </c>
      <c r="K377" s="285">
        <v>991</v>
      </c>
      <c r="L377" s="289">
        <f t="shared" si="12"/>
        <v>991</v>
      </c>
    </row>
    <row r="378" spans="9:12" x14ac:dyDescent="0.2">
      <c r="I378" s="130" t="s">
        <v>1332</v>
      </c>
      <c r="J378" s="283">
        <f t="shared" si="11"/>
        <v>991</v>
      </c>
      <c r="K378" s="285">
        <v>991</v>
      </c>
      <c r="L378" s="289">
        <f t="shared" si="12"/>
        <v>991</v>
      </c>
    </row>
    <row r="379" spans="9:12" x14ac:dyDescent="0.2">
      <c r="I379" s="130" t="s">
        <v>1333</v>
      </c>
      <c r="J379" s="283">
        <f t="shared" si="11"/>
        <v>991</v>
      </c>
      <c r="K379" s="285">
        <v>991</v>
      </c>
      <c r="L379" s="289">
        <f t="shared" si="12"/>
        <v>991</v>
      </c>
    </row>
    <row r="380" spans="9:12" x14ac:dyDescent="0.2">
      <c r="I380" s="130" t="s">
        <v>1334</v>
      </c>
      <c r="J380" s="283">
        <f t="shared" si="11"/>
        <v>993</v>
      </c>
      <c r="K380" s="285">
        <v>993</v>
      </c>
      <c r="L380" s="289">
        <f t="shared" si="12"/>
        <v>993</v>
      </c>
    </row>
    <row r="381" spans="9:12" x14ac:dyDescent="0.2">
      <c r="I381" s="130" t="s">
        <v>1335</v>
      </c>
      <c r="J381" s="283">
        <f t="shared" si="11"/>
        <v>993</v>
      </c>
      <c r="K381" s="285">
        <v>993</v>
      </c>
      <c r="L381" s="289">
        <f t="shared" si="12"/>
        <v>993</v>
      </c>
    </row>
    <row r="382" spans="9:12" x14ac:dyDescent="0.2">
      <c r="I382" s="130" t="s">
        <v>1336</v>
      </c>
      <c r="J382" s="283">
        <f t="shared" si="11"/>
        <v>993</v>
      </c>
      <c r="K382" s="285">
        <v>993</v>
      </c>
      <c r="L382" s="289">
        <f t="shared" si="12"/>
        <v>993</v>
      </c>
    </row>
    <row r="383" spans="9:12" x14ac:dyDescent="0.2">
      <c r="I383" s="130" t="s">
        <v>1337</v>
      </c>
      <c r="J383" s="283">
        <f t="shared" si="11"/>
        <v>993</v>
      </c>
      <c r="K383" s="285">
        <v>993</v>
      </c>
      <c r="L383" s="289">
        <f t="shared" si="12"/>
        <v>993</v>
      </c>
    </row>
    <row r="384" spans="9:12" x14ac:dyDescent="0.2">
      <c r="I384" s="130" t="s">
        <v>1338</v>
      </c>
      <c r="J384" s="283">
        <f t="shared" si="11"/>
        <v>993</v>
      </c>
      <c r="K384" s="285">
        <v>993</v>
      </c>
      <c r="L384" s="289">
        <f t="shared" si="12"/>
        <v>993</v>
      </c>
    </row>
    <row r="385" spans="9:12" x14ac:dyDescent="0.2">
      <c r="I385" s="130" t="s">
        <v>1339</v>
      </c>
      <c r="J385" s="283">
        <f t="shared" si="11"/>
        <v>993</v>
      </c>
      <c r="K385" s="285">
        <v>993</v>
      </c>
      <c r="L385" s="289">
        <f t="shared" si="12"/>
        <v>993</v>
      </c>
    </row>
    <row r="386" spans="9:12" x14ac:dyDescent="0.2">
      <c r="I386" s="130" t="s">
        <v>1340</v>
      </c>
      <c r="J386" s="283">
        <f t="shared" si="11"/>
        <v>993</v>
      </c>
      <c r="K386" s="285">
        <v>993</v>
      </c>
      <c r="L386" s="289">
        <f t="shared" si="12"/>
        <v>993</v>
      </c>
    </row>
    <row r="387" spans="9:12" x14ac:dyDescent="0.2">
      <c r="I387" s="130" t="s">
        <v>1341</v>
      </c>
      <c r="J387" s="283">
        <f t="shared" ref="J387:J406" si="13">IF(WAGE_CODING=FALSE,K387,L387)</f>
        <v>993</v>
      </c>
      <c r="K387" s="285">
        <v>993</v>
      </c>
      <c r="L387" s="289">
        <f t="shared" si="12"/>
        <v>993</v>
      </c>
    </row>
    <row r="388" spans="9:12" x14ac:dyDescent="0.2">
      <c r="I388" s="130" t="s">
        <v>1342</v>
      </c>
      <c r="J388" s="283">
        <f t="shared" si="13"/>
        <v>993</v>
      </c>
      <c r="K388" s="285">
        <v>993</v>
      </c>
      <c r="L388" s="289">
        <f t="shared" ref="L388:L415" si="14">IF(OR(K388&gt;400,(AND(LEN(K388)&gt;0,RIGHT(K388,2)=".1"))),K388,499)</f>
        <v>993</v>
      </c>
    </row>
    <row r="389" spans="9:12" x14ac:dyDescent="0.2">
      <c r="I389" s="130" t="s">
        <v>1343</v>
      </c>
      <c r="J389" s="283">
        <f t="shared" si="13"/>
        <v>993</v>
      </c>
      <c r="K389" s="285">
        <v>993</v>
      </c>
      <c r="L389" s="289">
        <f t="shared" si="14"/>
        <v>993</v>
      </c>
    </row>
    <row r="390" spans="9:12" x14ac:dyDescent="0.2">
      <c r="I390" s="130" t="s">
        <v>1344</v>
      </c>
      <c r="J390" s="283">
        <f t="shared" si="13"/>
        <v>993</v>
      </c>
      <c r="K390" s="285">
        <v>993</v>
      </c>
      <c r="L390" s="289">
        <f t="shared" si="14"/>
        <v>993</v>
      </c>
    </row>
    <row r="391" spans="9:12" x14ac:dyDescent="0.2">
      <c r="I391" s="130" t="s">
        <v>1345</v>
      </c>
      <c r="J391" s="283">
        <f t="shared" si="13"/>
        <v>993</v>
      </c>
      <c r="K391" s="285">
        <v>993</v>
      </c>
      <c r="L391" s="289">
        <f t="shared" si="14"/>
        <v>993</v>
      </c>
    </row>
    <row r="392" spans="9:12" x14ac:dyDescent="0.2">
      <c r="I392" s="130" t="s">
        <v>1346</v>
      </c>
      <c r="J392" s="283">
        <f t="shared" si="13"/>
        <v>993</v>
      </c>
      <c r="K392" s="285">
        <v>993</v>
      </c>
      <c r="L392" s="289">
        <f t="shared" si="14"/>
        <v>993</v>
      </c>
    </row>
    <row r="393" spans="9:12" x14ac:dyDescent="0.2">
      <c r="I393" s="130" t="s">
        <v>1347</v>
      </c>
      <c r="J393" s="283">
        <f t="shared" si="13"/>
        <v>993</v>
      </c>
      <c r="K393" s="285">
        <v>993</v>
      </c>
      <c r="L393" s="289">
        <f t="shared" si="14"/>
        <v>993</v>
      </c>
    </row>
    <row r="394" spans="9:12" x14ac:dyDescent="0.2">
      <c r="I394" s="130" t="s">
        <v>1348</v>
      </c>
      <c r="J394" s="283">
        <f t="shared" si="13"/>
        <v>993</v>
      </c>
      <c r="K394" s="285">
        <v>993</v>
      </c>
      <c r="L394" s="289">
        <f t="shared" si="14"/>
        <v>993</v>
      </c>
    </row>
    <row r="395" spans="9:12" x14ac:dyDescent="0.2">
      <c r="I395" s="130" t="s">
        <v>1349</v>
      </c>
      <c r="J395" s="283">
        <f t="shared" si="13"/>
        <v>993</v>
      </c>
      <c r="K395" s="285">
        <v>993</v>
      </c>
      <c r="L395" s="289">
        <f t="shared" si="14"/>
        <v>993</v>
      </c>
    </row>
    <row r="396" spans="9:12" x14ac:dyDescent="0.2">
      <c r="I396" s="130" t="s">
        <v>1350</v>
      </c>
      <c r="J396" s="283">
        <f t="shared" si="13"/>
        <v>993</v>
      </c>
      <c r="K396" s="285">
        <v>993</v>
      </c>
      <c r="L396" s="289">
        <f t="shared" si="14"/>
        <v>993</v>
      </c>
    </row>
    <row r="397" spans="9:12" x14ac:dyDescent="0.2">
      <c r="I397" s="130" t="s">
        <v>1351</v>
      </c>
      <c r="J397" s="283">
        <f t="shared" si="13"/>
        <v>993</v>
      </c>
      <c r="K397" s="285">
        <v>993</v>
      </c>
      <c r="L397" s="289">
        <f t="shared" si="14"/>
        <v>993</v>
      </c>
    </row>
    <row r="398" spans="9:12" x14ac:dyDescent="0.2">
      <c r="I398" s="130" t="s">
        <v>1352</v>
      </c>
      <c r="J398" s="283">
        <f t="shared" si="13"/>
        <v>993</v>
      </c>
      <c r="K398" s="285">
        <v>993</v>
      </c>
      <c r="L398" s="289">
        <f t="shared" si="14"/>
        <v>993</v>
      </c>
    </row>
    <row r="399" spans="9:12" x14ac:dyDescent="0.2">
      <c r="I399" s="130" t="s">
        <v>1353</v>
      </c>
      <c r="J399" s="283">
        <f t="shared" si="13"/>
        <v>993</v>
      </c>
      <c r="K399" s="285">
        <v>993</v>
      </c>
      <c r="L399" s="289">
        <f t="shared" si="14"/>
        <v>993</v>
      </c>
    </row>
    <row r="400" spans="9:12" x14ac:dyDescent="0.2">
      <c r="I400" s="130" t="s">
        <v>1354</v>
      </c>
      <c r="J400" s="283">
        <f t="shared" si="13"/>
        <v>993</v>
      </c>
      <c r="K400" s="285">
        <v>993</v>
      </c>
      <c r="L400" s="289">
        <f t="shared" si="14"/>
        <v>993</v>
      </c>
    </row>
    <row r="401" spans="9:12" x14ac:dyDescent="0.2">
      <c r="I401" s="130" t="s">
        <v>1355</v>
      </c>
      <c r="J401" s="283">
        <f t="shared" si="13"/>
        <v>993</v>
      </c>
      <c r="K401" s="285">
        <v>993</v>
      </c>
      <c r="L401" s="289">
        <f t="shared" si="14"/>
        <v>993</v>
      </c>
    </row>
    <row r="402" spans="9:12" x14ac:dyDescent="0.2">
      <c r="I402" s="130" t="s">
        <v>1356</v>
      </c>
      <c r="J402" s="283">
        <f t="shared" si="13"/>
        <v>993</v>
      </c>
      <c r="K402" s="285">
        <v>993</v>
      </c>
      <c r="L402" s="289">
        <f t="shared" si="14"/>
        <v>993</v>
      </c>
    </row>
    <row r="403" spans="9:12" x14ac:dyDescent="0.2">
      <c r="I403" s="130" t="s">
        <v>1357</v>
      </c>
      <c r="J403" s="283">
        <f t="shared" si="13"/>
        <v>993</v>
      </c>
      <c r="K403" s="285">
        <v>993</v>
      </c>
      <c r="L403" s="289">
        <f t="shared" si="14"/>
        <v>993</v>
      </c>
    </row>
    <row r="404" spans="9:12" x14ac:dyDescent="0.2">
      <c r="I404" s="130" t="s">
        <v>1358</v>
      </c>
      <c r="J404" s="283">
        <f t="shared" si="13"/>
        <v>993</v>
      </c>
      <c r="K404" s="285">
        <v>993</v>
      </c>
      <c r="L404" s="289">
        <f t="shared" si="14"/>
        <v>993</v>
      </c>
    </row>
    <row r="405" spans="9:12" x14ac:dyDescent="0.2">
      <c r="I405" s="130" t="s">
        <v>1359</v>
      </c>
      <c r="J405" s="283">
        <f t="shared" si="13"/>
        <v>992</v>
      </c>
      <c r="K405" s="285">
        <v>992</v>
      </c>
      <c r="L405" s="289">
        <f t="shared" si="14"/>
        <v>992</v>
      </c>
    </row>
    <row r="406" spans="9:12" x14ac:dyDescent="0.2">
      <c r="I406" s="130" t="s">
        <v>1360</v>
      </c>
      <c r="J406" s="283">
        <f t="shared" si="13"/>
        <v>316.3</v>
      </c>
      <c r="K406" s="285">
        <v>316.3</v>
      </c>
      <c r="L406" s="289">
        <f t="shared" si="14"/>
        <v>499</v>
      </c>
    </row>
    <row r="407" spans="9:12" x14ac:dyDescent="0.2">
      <c r="I407" s="276" t="s">
        <v>1475</v>
      </c>
      <c r="J407" s="284">
        <f t="shared" ref="J407:J415" si="15">IF(WAGE_CODING=FALSE,K407,L407)</f>
        <v>323.2</v>
      </c>
      <c r="K407" s="351">
        <v>323.2</v>
      </c>
      <c r="L407" s="354">
        <f t="shared" si="14"/>
        <v>499</v>
      </c>
    </row>
    <row r="408" spans="9:12" x14ac:dyDescent="0.2">
      <c r="I408" s="276" t="s">
        <v>1478</v>
      </c>
      <c r="J408" s="283">
        <f t="shared" si="15"/>
        <v>313.3</v>
      </c>
      <c r="K408" s="351">
        <v>313.3</v>
      </c>
      <c r="L408" s="289">
        <f t="shared" si="14"/>
        <v>499</v>
      </c>
    </row>
    <row r="409" spans="9:12" x14ac:dyDescent="0.2">
      <c r="I409" s="130" t="s">
        <v>1479</v>
      </c>
      <c r="J409" s="283">
        <f t="shared" si="15"/>
        <v>318</v>
      </c>
      <c r="K409" s="351">
        <v>318</v>
      </c>
      <c r="L409" s="289">
        <f t="shared" si="14"/>
        <v>499</v>
      </c>
    </row>
    <row r="410" spans="9:12" x14ac:dyDescent="0.2">
      <c r="I410" s="130" t="s">
        <v>1480</v>
      </c>
      <c r="J410" s="283">
        <f t="shared" si="15"/>
        <v>319</v>
      </c>
      <c r="K410" s="351">
        <v>319</v>
      </c>
      <c r="L410" s="289">
        <f t="shared" si="14"/>
        <v>499</v>
      </c>
    </row>
    <row r="411" spans="9:12" x14ac:dyDescent="0.2">
      <c r="I411" s="130" t="s">
        <v>1481</v>
      </c>
      <c r="J411" s="283">
        <f t="shared" si="15"/>
        <v>319</v>
      </c>
      <c r="K411" s="351">
        <v>319</v>
      </c>
      <c r="L411" s="289">
        <f t="shared" si="14"/>
        <v>499</v>
      </c>
    </row>
    <row r="412" spans="9:12" x14ac:dyDescent="0.2">
      <c r="I412" s="130" t="s">
        <v>1482</v>
      </c>
      <c r="J412" s="283">
        <f t="shared" si="15"/>
        <v>319</v>
      </c>
      <c r="K412" s="351">
        <v>319</v>
      </c>
      <c r="L412" s="289">
        <f t="shared" si="14"/>
        <v>499</v>
      </c>
    </row>
    <row r="413" spans="9:12" x14ac:dyDescent="0.2">
      <c r="I413" s="130" t="s">
        <v>1483</v>
      </c>
      <c r="J413" s="283">
        <f t="shared" si="15"/>
        <v>319</v>
      </c>
      <c r="K413" s="351">
        <v>319</v>
      </c>
      <c r="L413" s="289">
        <f t="shared" si="14"/>
        <v>499</v>
      </c>
    </row>
    <row r="414" spans="9:12" x14ac:dyDescent="0.2">
      <c r="I414" s="132" t="s">
        <v>1484</v>
      </c>
      <c r="J414" s="355">
        <f t="shared" si="15"/>
        <v>320</v>
      </c>
      <c r="K414" s="356">
        <v>320</v>
      </c>
      <c r="L414" s="357">
        <f t="shared" si="14"/>
        <v>499</v>
      </c>
    </row>
    <row r="415" spans="9:12" x14ac:dyDescent="0.2">
      <c r="I415" t="s">
        <v>1485</v>
      </c>
      <c r="J415" s="355">
        <f t="shared" si="15"/>
        <v>301.10000000000002</v>
      </c>
      <c r="K415" s="351">
        <v>301.10000000000002</v>
      </c>
      <c r="L415" s="357">
        <f t="shared" si="14"/>
        <v>301.10000000000002</v>
      </c>
    </row>
  </sheetData>
  <mergeCells count="1">
    <mergeCell ref="R1:W1"/>
  </mergeCells>
  <conditionalFormatting sqref="K1:K1048576">
    <cfRule type="cellIs" dxfId="2" priority="2" operator="between">
      <formula>311</formula>
      <formula>313</formula>
    </cfRule>
    <cfRule type="cellIs" priority="3" operator="between">
      <formula>305</formula>
      <formula>308</formula>
    </cfRule>
    <cfRule type="cellIs" dxfId="1" priority="4" operator="equal">
      <formula>306.1</formula>
    </cfRule>
  </conditionalFormatting>
  <conditionalFormatting sqref="G1:G1048576">
    <cfRule type="cellIs" dxfId="0" priority="1" operator="equal">
      <formula>206</formula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4:AT869"/>
  <sheetViews>
    <sheetView topLeftCell="H1" zoomScale="85" zoomScaleNormal="85" zoomScalePageLayoutView="85" workbookViewId="0">
      <pane ySplit="6" topLeftCell="A340" activePane="bottomLeft" state="frozen"/>
      <selection pane="bottomLeft" activeCell="U258" sqref="U244:U258"/>
    </sheetView>
  </sheetViews>
  <sheetFormatPr baseColWidth="10" defaultColWidth="8.83203125" defaultRowHeight="13" outlineLevelRow="1" outlineLevelCol="1" x14ac:dyDescent="0.15"/>
  <cols>
    <col min="1" max="1" width="8.83203125" style="126"/>
    <col min="2" max="2" width="14.6640625" style="1" customWidth="1"/>
    <col min="3" max="3" width="14.1640625" style="126" bestFit="1" customWidth="1"/>
    <col min="4" max="4" width="69.1640625" style="1" customWidth="1"/>
    <col min="5" max="5" width="50" style="1" customWidth="1" outlineLevel="1"/>
    <col min="6" max="6" width="48.83203125" style="1" customWidth="1" outlineLevel="1"/>
    <col min="7" max="7" width="2.83203125" style="125" customWidth="1"/>
    <col min="8" max="8" width="39.83203125" style="1" customWidth="1"/>
    <col min="9" max="9" width="34" style="1" bestFit="1" customWidth="1"/>
    <col min="10" max="20" width="13.83203125" style="1" hidden="1" customWidth="1" outlineLevel="1"/>
    <col min="21" max="21" width="14.83203125" style="310" customWidth="1" collapsed="1"/>
    <col min="22" max="26" width="14.83203125" style="310" customWidth="1"/>
    <col min="27" max="27" width="12.33203125" style="1" customWidth="1"/>
    <col min="28" max="39" width="12.83203125" style="1" customWidth="1"/>
    <col min="40" max="40" width="8.83203125" style="1"/>
    <col min="41" max="41" width="10.5" style="1" bestFit="1" customWidth="1"/>
    <col min="42" max="16384" width="8.83203125" style="1"/>
  </cols>
  <sheetData>
    <row r="4" spans="1:45" x14ac:dyDescent="0.15">
      <c r="AA4" s="1">
        <f>AB5-AA5</f>
        <v>30</v>
      </c>
      <c r="AB4" s="1">
        <f t="shared" ref="AB4:AC4" si="0">AC5-AB5</f>
        <v>31</v>
      </c>
      <c r="AC4" s="1">
        <f t="shared" si="0"/>
        <v>31</v>
      </c>
      <c r="AD4" s="1">
        <f t="shared" ref="AD4" si="1">AE5-AD5</f>
        <v>30</v>
      </c>
      <c r="AE4" s="1">
        <f t="shared" ref="AE4" si="2">AF5-AE5</f>
        <v>31</v>
      </c>
      <c r="AF4" s="1">
        <f t="shared" ref="AF4" si="3">AG5-AF5</f>
        <v>30</v>
      </c>
      <c r="AG4" s="1">
        <f t="shared" ref="AG4" si="4">AH5-AG5</f>
        <v>31</v>
      </c>
      <c r="AH4" s="1">
        <f t="shared" ref="AH4" si="5">AI5-AH5</f>
        <v>31</v>
      </c>
      <c r="AI4" s="1">
        <f t="shared" ref="AI4" si="6">AJ5-AI5</f>
        <v>29</v>
      </c>
      <c r="AJ4" s="1">
        <f t="shared" ref="AJ4" si="7">AK5-AJ5</f>
        <v>31</v>
      </c>
      <c r="AK4" s="1">
        <f t="shared" ref="AK4" si="8">AL5-AK5</f>
        <v>30</v>
      </c>
      <c r="AL4" s="1">
        <v>30</v>
      </c>
      <c r="AM4" s="1">
        <v>30</v>
      </c>
    </row>
    <row r="5" spans="1:45" s="272" customFormat="1" ht="15" thickBot="1" x14ac:dyDescent="0.2">
      <c r="A5" s="271"/>
      <c r="C5" s="271"/>
      <c r="G5" s="273"/>
      <c r="H5" s="274"/>
      <c r="I5" s="275"/>
      <c r="J5" s="301">
        <v>41640</v>
      </c>
      <c r="K5" s="301">
        <v>41671</v>
      </c>
      <c r="L5" s="301">
        <v>41699</v>
      </c>
      <c r="M5" s="301">
        <v>41730</v>
      </c>
      <c r="N5" s="301">
        <v>41760</v>
      </c>
      <c r="O5" s="301">
        <v>41791</v>
      </c>
      <c r="P5" s="301">
        <v>41821</v>
      </c>
      <c r="Q5" s="301">
        <v>41852</v>
      </c>
      <c r="R5" s="301">
        <v>41883</v>
      </c>
      <c r="S5" s="301">
        <v>41913</v>
      </c>
      <c r="T5" s="301">
        <v>41944</v>
      </c>
      <c r="U5" s="311">
        <v>41974</v>
      </c>
      <c r="V5" s="311">
        <v>42005</v>
      </c>
      <c r="W5" s="311">
        <v>42036</v>
      </c>
      <c r="X5" s="311">
        <v>42064</v>
      </c>
      <c r="Y5" s="311">
        <v>42095</v>
      </c>
      <c r="Z5" s="311">
        <v>42125</v>
      </c>
      <c r="AA5" s="275">
        <v>42156</v>
      </c>
      <c r="AB5" s="275">
        <v>42186</v>
      </c>
      <c r="AC5" s="275">
        <v>42217</v>
      </c>
      <c r="AD5" s="275">
        <v>42248</v>
      </c>
      <c r="AE5" s="275">
        <v>42278</v>
      </c>
      <c r="AF5" s="275">
        <v>42309</v>
      </c>
      <c r="AG5" s="275">
        <v>42339</v>
      </c>
      <c r="AH5" s="275">
        <v>42370</v>
      </c>
      <c r="AI5" s="275">
        <v>42401</v>
      </c>
      <c r="AJ5" s="275">
        <v>42430</v>
      </c>
      <c r="AK5" s="275">
        <v>42461</v>
      </c>
      <c r="AL5" s="275">
        <v>42491</v>
      </c>
      <c r="AM5" s="275">
        <v>42522</v>
      </c>
    </row>
    <row r="6" spans="1:45" ht="15" thickBot="1" x14ac:dyDescent="0.2">
      <c r="A6" s="127" t="s">
        <v>895</v>
      </c>
      <c r="B6" s="127" t="s">
        <v>900</v>
      </c>
      <c r="C6" s="127" t="s">
        <v>896</v>
      </c>
      <c r="D6" s="127" t="s">
        <v>897</v>
      </c>
      <c r="E6" s="127" t="s">
        <v>899</v>
      </c>
      <c r="F6" s="127" t="s">
        <v>898</v>
      </c>
      <c r="H6" s="4"/>
      <c r="I6" s="5"/>
      <c r="J6" s="300" t="s">
        <v>7</v>
      </c>
      <c r="K6" s="300" t="s">
        <v>8</v>
      </c>
      <c r="L6" s="300" t="s">
        <v>9</v>
      </c>
      <c r="M6" s="300" t="s">
        <v>10</v>
      </c>
      <c r="N6" s="300" t="s">
        <v>11</v>
      </c>
      <c r="O6" s="6" t="s">
        <v>0</v>
      </c>
      <c r="P6" s="6" t="s">
        <v>1</v>
      </c>
      <c r="Q6" s="6" t="s">
        <v>2</v>
      </c>
      <c r="R6" s="6" t="s">
        <v>3</v>
      </c>
      <c r="S6" s="6" t="s">
        <v>4</v>
      </c>
      <c r="T6" s="6" t="s">
        <v>5</v>
      </c>
      <c r="U6" s="6" t="s">
        <v>6</v>
      </c>
      <c r="V6" s="300" t="s">
        <v>7</v>
      </c>
      <c r="W6" s="300" t="s">
        <v>8</v>
      </c>
      <c r="X6" s="300" t="s">
        <v>9</v>
      </c>
      <c r="Y6" s="300" t="s">
        <v>10</v>
      </c>
      <c r="Z6" s="300" t="s">
        <v>11</v>
      </c>
      <c r="AA6" s="6" t="s">
        <v>0</v>
      </c>
      <c r="AB6" s="6" t="s">
        <v>1</v>
      </c>
      <c r="AC6" s="6" t="s">
        <v>2</v>
      </c>
      <c r="AD6" s="6" t="s">
        <v>3</v>
      </c>
      <c r="AE6" s="6" t="s">
        <v>4</v>
      </c>
      <c r="AF6" s="6" t="s">
        <v>5</v>
      </c>
      <c r="AG6" s="6" t="s">
        <v>6</v>
      </c>
      <c r="AH6" s="6" t="s">
        <v>7</v>
      </c>
      <c r="AI6" s="6" t="s">
        <v>8</v>
      </c>
      <c r="AJ6" s="6" t="s">
        <v>9</v>
      </c>
      <c r="AK6" s="6" t="s">
        <v>10</v>
      </c>
      <c r="AL6" s="6" t="s">
        <v>11</v>
      </c>
      <c r="AM6" s="6" t="s">
        <v>0</v>
      </c>
    </row>
    <row r="7" spans="1:45" ht="14" x14ac:dyDescent="0.15"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312"/>
      <c r="V7" s="312"/>
      <c r="W7" s="312"/>
      <c r="X7" s="312"/>
      <c r="Y7" s="312"/>
      <c r="Z7" s="312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5"/>
    </row>
    <row r="8" spans="1:45" ht="14" x14ac:dyDescent="0.15">
      <c r="A8" s="126">
        <f t="shared" ref="A8:A39" si="9">IFERROR(VLOOKUP(H8,MARKER_ARRAY,2,FALSE),A7)</f>
        <v>1</v>
      </c>
      <c r="B8" s="1" t="str">
        <f t="shared" ref="B8:B39" si="10">IF(AND(LEN(H8)&gt;0,COUNT(V8:AL8)=0),"GROUP",IF(OR(LEN(I8)=0,LEN(H8)=0),"",INDEX(MARKER_ARRAY,A8,3)))</f>
        <v>GROUP</v>
      </c>
      <c r="C8" s="126" t="str">
        <f t="shared" ref="C8:C32" ca="1" si="11">IFERROR(IF(OR(B8="GROUP",LEN(D8)=0),"",VLOOKUP(D8,INDIRECT(B8&amp;"_LOOKUP"),2,FALSE)),-100)</f>
        <v/>
      </c>
      <c r="D8" s="1" t="str">
        <f>IF(LEN(E8)&gt;0,F8&amp;" : "&amp;E8,"")</f>
        <v/>
      </c>
      <c r="F8" s="1" t="str">
        <f t="shared" ref="F8:F18" si="12">IF(B8="GROUP",UPPER(H8),UPPER(F7))</f>
        <v>CENSUS START</v>
      </c>
      <c r="H8" s="8" t="s">
        <v>890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312"/>
      <c r="V8" s="312"/>
      <c r="W8" s="312"/>
      <c r="X8" s="312"/>
      <c r="Y8" s="312"/>
      <c r="Z8" s="312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5"/>
      <c r="AN8" s="1" t="s">
        <v>902</v>
      </c>
      <c r="AO8" s="1" t="s">
        <v>902</v>
      </c>
      <c r="AP8" s="1" t="s">
        <v>902</v>
      </c>
      <c r="AQ8" s="1" t="s">
        <v>902</v>
      </c>
      <c r="AR8" s="1" t="s">
        <v>902</v>
      </c>
      <c r="AS8" s="1" t="s">
        <v>902</v>
      </c>
    </row>
    <row r="9" spans="1:45" ht="14" x14ac:dyDescent="0.15">
      <c r="A9" s="126">
        <f t="shared" si="9"/>
        <v>1</v>
      </c>
      <c r="B9" s="1" t="str">
        <f t="shared" si="10"/>
        <v/>
      </c>
      <c r="C9" s="126" t="str">
        <f t="shared" ca="1" si="11"/>
        <v/>
      </c>
      <c r="D9" s="1" t="str">
        <f t="shared" ref="D9:D72" si="13">IF(LEN(E9)&gt;0,F9&amp;" : "&amp;E9,"")</f>
        <v/>
      </c>
      <c r="F9" s="1" t="str">
        <f t="shared" si="12"/>
        <v>CENSUS START</v>
      </c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312"/>
      <c r="V9" s="312"/>
      <c r="W9" s="312"/>
      <c r="X9" s="312"/>
      <c r="Y9" s="312"/>
      <c r="Z9" s="312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5"/>
    </row>
    <row r="10" spans="1:45" ht="14" x14ac:dyDescent="0.15">
      <c r="A10" s="126">
        <f t="shared" si="9"/>
        <v>1</v>
      </c>
      <c r="B10" s="1" t="str">
        <f t="shared" si="10"/>
        <v>GROUP</v>
      </c>
      <c r="D10" s="1" t="str">
        <f t="shared" si="13"/>
        <v/>
      </c>
      <c r="E10" s="1" t="str">
        <f>IF(AND(B10&lt;&gt;"GROUP",LEN(H10)&gt;0),UPPER(H10),"")</f>
        <v/>
      </c>
      <c r="F10" s="1" t="str">
        <f t="shared" si="12"/>
        <v>CAPACITY</v>
      </c>
      <c r="H10" s="8" t="s">
        <v>12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312"/>
      <c r="V10" s="312"/>
      <c r="W10" s="312"/>
      <c r="X10" s="312"/>
      <c r="Y10" s="312"/>
      <c r="Z10" s="312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5"/>
    </row>
    <row r="11" spans="1:45" ht="14" x14ac:dyDescent="0.15">
      <c r="A11" s="126">
        <f t="shared" si="9"/>
        <v>1</v>
      </c>
      <c r="B11" s="1" t="str">
        <f t="shared" si="10"/>
        <v>CENSUS</v>
      </c>
      <c r="D11" s="1" t="str">
        <f t="shared" si="13"/>
        <v>CAPACITY : INDEPENDENT LIVING: XXX</v>
      </c>
      <c r="E11" s="1" t="str">
        <f t="shared" ref="E11:E42" si="14">IF(AND(B11&lt;&gt;"GROUP",LEN(B11)&gt;0),UPPER(H11&amp;": "&amp;I11),"")</f>
        <v>INDEPENDENT LIVING: XXX</v>
      </c>
      <c r="F11" s="1" t="str">
        <f t="shared" si="12"/>
        <v>CAPACITY</v>
      </c>
      <c r="H11" s="10" t="s">
        <v>13</v>
      </c>
      <c r="I11" s="11" t="s">
        <v>903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13">
        <v>0</v>
      </c>
      <c r="V11" s="313">
        <v>0</v>
      </c>
      <c r="W11" s="313">
        <v>0</v>
      </c>
      <c r="X11" s="313">
        <v>0</v>
      </c>
      <c r="Y11" s="313">
        <v>0</v>
      </c>
      <c r="Z11" s="313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5"/>
    </row>
    <row r="12" spans="1:45" ht="14" x14ac:dyDescent="0.15">
      <c r="A12" s="126">
        <f t="shared" si="9"/>
        <v>1</v>
      </c>
      <c r="B12" s="1" t="str">
        <f t="shared" si="10"/>
        <v>CENSUS</v>
      </c>
      <c r="D12" s="1" t="str">
        <f t="shared" si="13"/>
        <v>CAPACITY : INDEPENDENT VILLAS: XXX</v>
      </c>
      <c r="E12" s="1" t="str">
        <f t="shared" si="14"/>
        <v>INDEPENDENT VILLAS: XXX</v>
      </c>
      <c r="F12" s="1" t="str">
        <f t="shared" si="12"/>
        <v>CAPACITY</v>
      </c>
      <c r="H12" s="10" t="s">
        <v>14</v>
      </c>
      <c r="I12" s="11" t="s">
        <v>903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13">
        <v>0</v>
      </c>
      <c r="V12" s="313">
        <v>0</v>
      </c>
      <c r="W12" s="313">
        <v>0</v>
      </c>
      <c r="X12" s="313">
        <v>0</v>
      </c>
      <c r="Y12" s="313">
        <v>0</v>
      </c>
      <c r="Z12" s="313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5"/>
    </row>
    <row r="13" spans="1:45" ht="14" x14ac:dyDescent="0.15">
      <c r="A13" s="126">
        <f t="shared" si="9"/>
        <v>1</v>
      </c>
      <c r="B13" s="1" t="str">
        <f t="shared" si="10"/>
        <v>CENSUS</v>
      </c>
      <c r="D13" s="1" t="str">
        <f t="shared" si="13"/>
        <v>CAPACITY : ASSISTED LIVING: XXX</v>
      </c>
      <c r="E13" s="1" t="str">
        <f t="shared" si="14"/>
        <v>ASSISTED LIVING: XXX</v>
      </c>
      <c r="F13" s="1" t="str">
        <f t="shared" si="12"/>
        <v>CAPACITY</v>
      </c>
      <c r="H13" s="10" t="s">
        <v>15</v>
      </c>
      <c r="I13" s="11" t="s">
        <v>903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313">
        <v>17</v>
      </c>
      <c r="V13" s="313">
        <v>17</v>
      </c>
      <c r="W13" s="313">
        <v>17</v>
      </c>
      <c r="X13" s="313">
        <v>17</v>
      </c>
      <c r="Y13" s="313">
        <v>17</v>
      </c>
      <c r="Z13" s="313">
        <v>17</v>
      </c>
      <c r="AA13" s="12">
        <v>17</v>
      </c>
      <c r="AB13" s="12">
        <v>17</v>
      </c>
      <c r="AC13" s="12">
        <v>17</v>
      </c>
      <c r="AD13" s="12">
        <v>17</v>
      </c>
      <c r="AE13" s="12">
        <v>17</v>
      </c>
      <c r="AF13" s="12">
        <v>17</v>
      </c>
      <c r="AG13" s="12">
        <v>17</v>
      </c>
      <c r="AH13" s="12">
        <v>17</v>
      </c>
      <c r="AI13" s="12">
        <v>17</v>
      </c>
      <c r="AJ13" s="12">
        <v>9</v>
      </c>
      <c r="AK13" s="12">
        <v>9</v>
      </c>
      <c r="AL13" s="12">
        <v>9</v>
      </c>
      <c r="AM13" s="12">
        <v>9</v>
      </c>
    </row>
    <row r="14" spans="1:45" ht="14" x14ac:dyDescent="0.15">
      <c r="A14" s="126">
        <f t="shared" si="9"/>
        <v>1</v>
      </c>
      <c r="B14" s="1" t="str">
        <f t="shared" si="10"/>
        <v>CENSUS</v>
      </c>
      <c r="D14" s="1" t="str">
        <f t="shared" si="13"/>
        <v>CAPACITY : MEMORY CARE: XXX</v>
      </c>
      <c r="E14" s="1" t="str">
        <f t="shared" si="14"/>
        <v>MEMORY CARE: XXX</v>
      </c>
      <c r="F14" s="1" t="str">
        <f t="shared" si="12"/>
        <v>CAPACITY</v>
      </c>
      <c r="H14" s="10" t="s">
        <v>16</v>
      </c>
      <c r="I14" s="11" t="s">
        <v>903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313">
        <v>0</v>
      </c>
      <c r="V14" s="313">
        <v>0</v>
      </c>
      <c r="W14" s="313">
        <v>0</v>
      </c>
      <c r="X14" s="313">
        <v>0</v>
      </c>
      <c r="Y14" s="313">
        <v>0</v>
      </c>
      <c r="Z14" s="313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</row>
    <row r="15" spans="1:45" ht="14" x14ac:dyDescent="0.15">
      <c r="A15" s="126">
        <f t="shared" si="9"/>
        <v>1</v>
      </c>
      <c r="B15" s="1" t="str">
        <f t="shared" si="10"/>
        <v>CENSUS</v>
      </c>
      <c r="D15" s="1" t="str">
        <f t="shared" si="13"/>
        <v>CAPACITY : SKILLED NURSING: XXX</v>
      </c>
      <c r="E15" s="1" t="str">
        <f t="shared" si="14"/>
        <v>SKILLED NURSING: XXX</v>
      </c>
      <c r="F15" s="1" t="str">
        <f t="shared" si="12"/>
        <v>CAPACITY</v>
      </c>
      <c r="H15" s="10" t="s">
        <v>17</v>
      </c>
      <c r="I15" s="11" t="s">
        <v>903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313">
        <v>124</v>
      </c>
      <c r="V15" s="313">
        <v>124</v>
      </c>
      <c r="W15" s="313">
        <v>124</v>
      </c>
      <c r="X15" s="313">
        <v>124</v>
      </c>
      <c r="Y15" s="313">
        <v>124</v>
      </c>
      <c r="Z15" s="313">
        <v>124</v>
      </c>
      <c r="AA15" s="12">
        <v>124</v>
      </c>
      <c r="AB15" s="12">
        <v>124</v>
      </c>
      <c r="AC15" s="12">
        <v>124</v>
      </c>
      <c r="AD15" s="12">
        <v>124</v>
      </c>
      <c r="AE15" s="12">
        <v>124</v>
      </c>
      <c r="AF15" s="12">
        <v>124</v>
      </c>
      <c r="AG15" s="12">
        <v>66</v>
      </c>
      <c r="AH15" s="12">
        <v>66</v>
      </c>
      <c r="AI15" s="12">
        <v>66</v>
      </c>
      <c r="AJ15" s="12">
        <v>66</v>
      </c>
      <c r="AK15" s="12">
        <v>66</v>
      </c>
      <c r="AL15" s="12">
        <v>66</v>
      </c>
      <c r="AM15" s="12">
        <v>66</v>
      </c>
    </row>
    <row r="16" spans="1:45" ht="14" x14ac:dyDescent="0.15">
      <c r="A16" s="126">
        <f t="shared" si="9"/>
        <v>1</v>
      </c>
      <c r="B16" s="1" t="str">
        <f t="shared" si="10"/>
        <v>CENSUS</v>
      </c>
      <c r="D16" s="1" t="str">
        <f t="shared" si="13"/>
        <v>CAPACITY : NO PRODUCT: XXX</v>
      </c>
      <c r="E16" s="1" t="str">
        <f t="shared" si="14"/>
        <v>NO PRODUCT: XXX</v>
      </c>
      <c r="F16" s="1" t="str">
        <f t="shared" si="12"/>
        <v>CAPACITY</v>
      </c>
      <c r="H16" s="10" t="s">
        <v>18</v>
      </c>
      <c r="I16" s="11" t="s">
        <v>903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313">
        <v>0</v>
      </c>
      <c r="V16" s="313">
        <v>0</v>
      </c>
      <c r="W16" s="313">
        <v>0</v>
      </c>
      <c r="X16" s="313">
        <v>0</v>
      </c>
      <c r="Y16" s="313">
        <v>0</v>
      </c>
      <c r="Z16" s="313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</row>
    <row r="17" spans="1:46" ht="14" x14ac:dyDescent="0.15">
      <c r="A17" s="126">
        <f t="shared" si="9"/>
        <v>1</v>
      </c>
      <c r="B17" s="1" t="str">
        <f t="shared" si="10"/>
        <v/>
      </c>
      <c r="C17" s="126" t="str">
        <f t="shared" ca="1" si="11"/>
        <v/>
      </c>
      <c r="D17" s="1" t="str">
        <f t="shared" si="13"/>
        <v/>
      </c>
      <c r="E17" s="1" t="str">
        <f t="shared" si="14"/>
        <v/>
      </c>
      <c r="F17" s="1" t="str">
        <f t="shared" si="12"/>
        <v>CAPACITY</v>
      </c>
      <c r="H17" s="13" t="s">
        <v>19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314">
        <v>141</v>
      </c>
      <c r="V17" s="314">
        <v>141</v>
      </c>
      <c r="W17" s="314">
        <v>141</v>
      </c>
      <c r="X17" s="314">
        <v>141</v>
      </c>
      <c r="Y17" s="314">
        <v>141</v>
      </c>
      <c r="Z17" s="314">
        <v>141</v>
      </c>
      <c r="AA17" s="15">
        <v>141</v>
      </c>
      <c r="AB17" s="15">
        <v>141</v>
      </c>
      <c r="AC17" s="15">
        <v>141</v>
      </c>
      <c r="AD17" s="15">
        <v>141</v>
      </c>
      <c r="AE17" s="15">
        <v>141</v>
      </c>
      <c r="AF17" s="15">
        <v>141</v>
      </c>
      <c r="AG17" s="15">
        <v>83</v>
      </c>
      <c r="AH17" s="15">
        <v>83</v>
      </c>
      <c r="AI17" s="15">
        <v>83</v>
      </c>
      <c r="AJ17" s="15">
        <v>75</v>
      </c>
      <c r="AK17" s="15">
        <v>75</v>
      </c>
      <c r="AL17" s="15">
        <v>75</v>
      </c>
      <c r="AM17" s="15">
        <v>75</v>
      </c>
    </row>
    <row r="18" spans="1:46" ht="14" x14ac:dyDescent="0.15">
      <c r="A18" s="126">
        <f t="shared" si="9"/>
        <v>1</v>
      </c>
      <c r="B18" s="1" t="str">
        <f t="shared" si="10"/>
        <v/>
      </c>
      <c r="C18" s="126" t="str">
        <f t="shared" ca="1" si="11"/>
        <v/>
      </c>
      <c r="D18" s="1" t="str">
        <f t="shared" si="13"/>
        <v/>
      </c>
      <c r="E18" s="1" t="str">
        <f t="shared" si="14"/>
        <v/>
      </c>
      <c r="F18" s="1" t="str">
        <f t="shared" si="12"/>
        <v>CAPACITY</v>
      </c>
      <c r="H18" s="16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9"/>
      <c r="V18" s="9"/>
      <c r="W18" s="9"/>
      <c r="X18" s="9"/>
      <c r="Y18" s="9"/>
      <c r="Z18" s="9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</row>
    <row r="19" spans="1:46" ht="14" x14ac:dyDescent="0.15">
      <c r="A19" s="126">
        <f t="shared" si="9"/>
        <v>1</v>
      </c>
      <c r="B19" s="1" t="str">
        <f t="shared" si="10"/>
        <v>GROUP</v>
      </c>
      <c r="C19" s="126" t="str">
        <f t="shared" ca="1" si="11"/>
        <v/>
      </c>
      <c r="D19" s="1" t="str">
        <f t="shared" si="13"/>
        <v/>
      </c>
      <c r="E19" s="1" t="str">
        <f t="shared" si="14"/>
        <v/>
      </c>
      <c r="F19" s="1" t="str">
        <f t="shared" ref="F19:F75" si="15">IF(B19="GROUP",UPPER(H19),UPPER(F18))</f>
        <v>UNIT OCCUPANCY</v>
      </c>
      <c r="H19" s="8" t="s">
        <v>20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312"/>
      <c r="V19" s="312"/>
      <c r="W19" s="312"/>
      <c r="X19" s="312"/>
      <c r="Y19" s="312"/>
      <c r="Z19" s="312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</row>
    <row r="20" spans="1:46" ht="14" x14ac:dyDescent="0.15">
      <c r="A20" s="126">
        <f t="shared" si="9"/>
        <v>1</v>
      </c>
      <c r="B20" s="1" t="str">
        <f t="shared" si="10"/>
        <v>CENSUS</v>
      </c>
      <c r="D20" s="1" t="str">
        <f t="shared" si="13"/>
        <v>UNIT OCCUPANCY : INDEPENDENT LIVING: XXX</v>
      </c>
      <c r="E20" s="1" t="str">
        <f t="shared" si="14"/>
        <v>INDEPENDENT LIVING: XXX</v>
      </c>
      <c r="F20" s="1" t="str">
        <f t="shared" si="15"/>
        <v>UNIT OCCUPANCY</v>
      </c>
      <c r="H20" s="10" t="s">
        <v>13</v>
      </c>
      <c r="I20" s="11" t="s">
        <v>903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313">
        <v>0</v>
      </c>
      <c r="V20" s="313">
        <v>0</v>
      </c>
      <c r="W20" s="313">
        <v>0</v>
      </c>
      <c r="X20" s="313">
        <v>0</v>
      </c>
      <c r="Y20" s="313">
        <v>0</v>
      </c>
      <c r="Z20" s="313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</row>
    <row r="21" spans="1:46" ht="14" x14ac:dyDescent="0.15">
      <c r="A21" s="126">
        <f t="shared" si="9"/>
        <v>1</v>
      </c>
      <c r="B21" s="1" t="str">
        <f t="shared" si="10"/>
        <v>CENSUS</v>
      </c>
      <c r="D21" s="1" t="str">
        <f t="shared" si="13"/>
        <v>UNIT OCCUPANCY : INDEPENDENT VILLAS: XXX</v>
      </c>
      <c r="E21" s="1" t="str">
        <f t="shared" si="14"/>
        <v>INDEPENDENT VILLAS: XXX</v>
      </c>
      <c r="F21" s="1" t="str">
        <f t="shared" si="15"/>
        <v>UNIT OCCUPANCY</v>
      </c>
      <c r="H21" s="10" t="s">
        <v>14</v>
      </c>
      <c r="I21" s="11" t="s">
        <v>903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313">
        <v>0</v>
      </c>
      <c r="V21" s="313">
        <v>0</v>
      </c>
      <c r="W21" s="313">
        <v>0</v>
      </c>
      <c r="X21" s="313">
        <v>0</v>
      </c>
      <c r="Y21" s="313">
        <v>0</v>
      </c>
      <c r="Z21" s="313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</row>
    <row r="22" spans="1:46" ht="14" x14ac:dyDescent="0.15">
      <c r="A22" s="126">
        <f t="shared" si="9"/>
        <v>1</v>
      </c>
      <c r="B22" s="1" t="str">
        <f t="shared" si="10"/>
        <v>CENSUS</v>
      </c>
      <c r="C22" s="126">
        <f t="shared" ca="1" si="11"/>
        <v>107</v>
      </c>
      <c r="D22" s="1" t="str">
        <f t="shared" si="13"/>
        <v>UNIT OCCUPANCY : DAYS - ASSISTED: XXX</v>
      </c>
      <c r="E22" s="1" t="str">
        <f t="shared" si="14"/>
        <v>DAYS - ASSISTED: XXX</v>
      </c>
      <c r="F22" s="1" t="str">
        <f t="shared" si="15"/>
        <v>UNIT OCCUPANCY</v>
      </c>
      <c r="H22" s="277" t="s">
        <v>1458</v>
      </c>
      <c r="I22" s="11" t="s">
        <v>903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313">
        <v>17</v>
      </c>
      <c r="V22" s="313">
        <v>17</v>
      </c>
      <c r="W22" s="313">
        <v>17</v>
      </c>
      <c r="X22" s="313">
        <v>17</v>
      </c>
      <c r="Y22" s="313">
        <v>15.933333333333334</v>
      </c>
      <c r="Z22" s="313">
        <v>16.35483870967742</v>
      </c>
      <c r="AA22" s="12">
        <v>531</v>
      </c>
      <c r="AB22" s="12">
        <v>527</v>
      </c>
      <c r="AC22" s="12">
        <v>527</v>
      </c>
      <c r="AD22" s="12">
        <v>496</v>
      </c>
      <c r="AE22" s="12">
        <v>517</v>
      </c>
      <c r="AF22" s="12">
        <v>510</v>
      </c>
      <c r="AG22" s="12">
        <v>489</v>
      </c>
      <c r="AH22" s="12">
        <v>465</v>
      </c>
      <c r="AI22" s="12">
        <v>15</v>
      </c>
      <c r="AJ22" s="12">
        <v>269</v>
      </c>
      <c r="AK22" s="12">
        <v>270</v>
      </c>
      <c r="AL22" s="12">
        <v>274</v>
      </c>
      <c r="AM22" s="12">
        <v>262</v>
      </c>
      <c r="AO22" s="299"/>
      <c r="AP22" s="299"/>
      <c r="AQ22" s="299"/>
      <c r="AR22" s="299"/>
      <c r="AS22" s="299"/>
      <c r="AT22" s="299"/>
    </row>
    <row r="23" spans="1:46" ht="14" x14ac:dyDescent="0.15">
      <c r="A23" s="126">
        <f t="shared" si="9"/>
        <v>1</v>
      </c>
      <c r="B23" s="1" t="str">
        <f t="shared" si="10"/>
        <v>CENSUS</v>
      </c>
      <c r="D23" s="1" t="str">
        <f t="shared" si="13"/>
        <v>UNIT OCCUPANCY : MEMORY CARE: XXX</v>
      </c>
      <c r="E23" s="1" t="str">
        <f t="shared" si="14"/>
        <v>MEMORY CARE: XXX</v>
      </c>
      <c r="F23" s="1" t="str">
        <f t="shared" si="15"/>
        <v>UNIT OCCUPANCY</v>
      </c>
      <c r="H23" s="10" t="s">
        <v>16</v>
      </c>
      <c r="I23" s="11" t="s">
        <v>903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313">
        <v>0</v>
      </c>
      <c r="V23" s="313">
        <v>0</v>
      </c>
      <c r="W23" s="313">
        <v>0</v>
      </c>
      <c r="X23" s="313">
        <v>0</v>
      </c>
      <c r="Y23" s="313">
        <v>0</v>
      </c>
      <c r="Z23" s="313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</row>
    <row r="24" spans="1:46" ht="14" x14ac:dyDescent="0.15">
      <c r="A24" s="126">
        <f t="shared" si="9"/>
        <v>1</v>
      </c>
      <c r="B24" s="1" t="str">
        <f t="shared" si="10"/>
        <v>CENSUS</v>
      </c>
      <c r="D24" s="1" t="str">
        <f t="shared" si="13"/>
        <v>UNIT OCCUPANCY : NO PRODUCT: XXX</v>
      </c>
      <c r="E24" s="1" t="str">
        <f t="shared" si="14"/>
        <v>NO PRODUCT: XXX</v>
      </c>
      <c r="F24" s="1" t="str">
        <f t="shared" si="15"/>
        <v>UNIT OCCUPANCY</v>
      </c>
      <c r="H24" s="10" t="s">
        <v>18</v>
      </c>
      <c r="I24" s="11" t="s">
        <v>903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313">
        <v>0</v>
      </c>
      <c r="V24" s="313">
        <v>0</v>
      </c>
      <c r="W24" s="313">
        <v>0</v>
      </c>
      <c r="X24" s="313">
        <v>0</v>
      </c>
      <c r="Y24" s="313">
        <v>0</v>
      </c>
      <c r="Z24" s="313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</row>
    <row r="25" spans="1:46" ht="14" x14ac:dyDescent="0.15">
      <c r="A25" s="126">
        <f t="shared" si="9"/>
        <v>1</v>
      </c>
      <c r="B25" s="1" t="str">
        <f t="shared" si="10"/>
        <v/>
      </c>
      <c r="C25" s="126" t="str">
        <f t="shared" ca="1" si="11"/>
        <v/>
      </c>
      <c r="D25" s="1" t="str">
        <f t="shared" si="13"/>
        <v/>
      </c>
      <c r="E25" s="1" t="str">
        <f t="shared" si="14"/>
        <v/>
      </c>
      <c r="F25" s="1" t="str">
        <f t="shared" si="15"/>
        <v>UNIT OCCUPANCY</v>
      </c>
      <c r="H25" s="18" t="s">
        <v>21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314">
        <v>17</v>
      </c>
      <c r="V25" s="314">
        <v>17</v>
      </c>
      <c r="W25" s="314">
        <v>17</v>
      </c>
      <c r="X25" s="314">
        <v>17</v>
      </c>
      <c r="Y25" s="314">
        <v>15.933333333333334</v>
      </c>
      <c r="Z25" s="314">
        <v>16.35483870967742</v>
      </c>
      <c r="AA25" s="15">
        <v>17.7</v>
      </c>
      <c r="AB25" s="15">
        <v>17</v>
      </c>
      <c r="AC25" s="15">
        <v>17</v>
      </c>
      <c r="AD25" s="15">
        <v>16.533333333333335</v>
      </c>
      <c r="AE25" s="15">
        <v>16.677419354838708</v>
      </c>
      <c r="AF25" s="15">
        <v>17</v>
      </c>
      <c r="AG25" s="15">
        <v>15.774193548387096</v>
      </c>
      <c r="AH25" s="15">
        <v>15</v>
      </c>
      <c r="AI25" s="15">
        <v>0.51724137931034486</v>
      </c>
      <c r="AJ25" s="15">
        <v>8.67741935483871</v>
      </c>
      <c r="AK25" s="15">
        <v>9</v>
      </c>
      <c r="AL25" s="15">
        <v>8.8387096774193541</v>
      </c>
      <c r="AM25" s="15">
        <v>8.7333333333333325</v>
      </c>
    </row>
    <row r="26" spans="1:46" ht="14.5" customHeight="1" x14ac:dyDescent="0.15">
      <c r="A26" s="126">
        <f t="shared" si="9"/>
        <v>1</v>
      </c>
      <c r="B26" s="1" t="str">
        <f t="shared" si="10"/>
        <v/>
      </c>
      <c r="C26" s="126" t="str">
        <f t="shared" ca="1" si="11"/>
        <v/>
      </c>
      <c r="D26" s="1" t="str">
        <f t="shared" si="13"/>
        <v/>
      </c>
      <c r="E26" s="1" t="str">
        <f t="shared" si="14"/>
        <v/>
      </c>
      <c r="F26" s="1" t="str">
        <f t="shared" si="15"/>
        <v>UNIT OCCUPANCY</v>
      </c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315"/>
      <c r="V26" s="315"/>
      <c r="W26" s="315"/>
      <c r="X26" s="315"/>
      <c r="Y26" s="315"/>
      <c r="Z26" s="315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</row>
    <row r="27" spans="1:46" ht="14" x14ac:dyDescent="0.15">
      <c r="A27" s="126">
        <f t="shared" si="9"/>
        <v>1</v>
      </c>
      <c r="B27" s="1" t="str">
        <f t="shared" si="10"/>
        <v>CENSUS</v>
      </c>
      <c r="C27" s="126">
        <f t="shared" ca="1" si="11"/>
        <v>101</v>
      </c>
      <c r="D27" s="1" t="str">
        <f t="shared" si="13"/>
        <v>UNIT OCCUPANCY : DAYS - SNF PRIVATE: XXX</v>
      </c>
      <c r="E27" s="1" t="str">
        <f t="shared" si="14"/>
        <v>DAYS - SNF PRIVATE: XXX</v>
      </c>
      <c r="F27" s="1" t="str">
        <f t="shared" si="15"/>
        <v>UNIT OCCUPANCY</v>
      </c>
      <c r="H27" s="21" t="s">
        <v>1448</v>
      </c>
      <c r="I27" s="11" t="s">
        <v>903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313">
        <v>658</v>
      </c>
      <c r="V27" s="313">
        <v>624</v>
      </c>
      <c r="W27" s="313">
        <v>535</v>
      </c>
      <c r="X27" s="313">
        <v>595</v>
      </c>
      <c r="Y27" s="313">
        <v>574</v>
      </c>
      <c r="Z27" s="313">
        <v>547</v>
      </c>
      <c r="AA27" s="12">
        <v>423</v>
      </c>
      <c r="AB27" s="12">
        <v>453</v>
      </c>
      <c r="AC27" s="12">
        <v>458</v>
      </c>
      <c r="AD27" s="12">
        <v>476</v>
      </c>
      <c r="AE27" s="12">
        <v>592</v>
      </c>
      <c r="AF27" s="12">
        <v>441</v>
      </c>
      <c r="AG27" s="12">
        <v>617</v>
      </c>
      <c r="AH27" s="12">
        <v>400</v>
      </c>
      <c r="AI27" s="12">
        <v>453</v>
      </c>
      <c r="AJ27" s="12">
        <v>464</v>
      </c>
      <c r="AK27" s="12">
        <v>410</v>
      </c>
      <c r="AL27" s="12">
        <v>426</v>
      </c>
      <c r="AM27" s="12">
        <v>431</v>
      </c>
    </row>
    <row r="28" spans="1:46" ht="14" x14ac:dyDescent="0.15">
      <c r="A28" s="126">
        <f t="shared" si="9"/>
        <v>1</v>
      </c>
      <c r="B28" s="1" t="str">
        <f t="shared" si="10"/>
        <v>CENSUS</v>
      </c>
      <c r="C28" s="126">
        <f t="shared" ca="1" si="11"/>
        <v>102</v>
      </c>
      <c r="D28" s="1" t="str">
        <f t="shared" si="13"/>
        <v>UNIT OCCUPANCY : DAYS - SNF MEDICARE: XXX</v>
      </c>
      <c r="E28" s="1" t="str">
        <f t="shared" si="14"/>
        <v>DAYS - SNF MEDICARE: XXX</v>
      </c>
      <c r="F28" s="1" t="str">
        <f t="shared" si="15"/>
        <v>UNIT OCCUPANCY</v>
      </c>
      <c r="H28" s="21" t="s">
        <v>1449</v>
      </c>
      <c r="I28" s="11" t="s">
        <v>903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313">
        <v>664</v>
      </c>
      <c r="V28" s="313">
        <v>877</v>
      </c>
      <c r="W28" s="313">
        <v>762</v>
      </c>
      <c r="X28" s="313">
        <v>730</v>
      </c>
      <c r="Y28" s="313">
        <v>598</v>
      </c>
      <c r="Z28" s="313">
        <v>614</v>
      </c>
      <c r="AA28" s="12">
        <v>553</v>
      </c>
      <c r="AB28" s="12">
        <v>534</v>
      </c>
      <c r="AC28" s="12">
        <v>636</v>
      </c>
      <c r="AD28" s="12">
        <v>530</v>
      </c>
      <c r="AE28" s="12">
        <v>450</v>
      </c>
      <c r="AF28" s="12">
        <v>518</v>
      </c>
      <c r="AG28" s="12">
        <v>378</v>
      </c>
      <c r="AH28" s="12">
        <v>565</v>
      </c>
      <c r="AI28" s="12">
        <v>491</v>
      </c>
      <c r="AJ28" s="12">
        <v>482</v>
      </c>
      <c r="AK28" s="12">
        <v>396</v>
      </c>
      <c r="AL28" s="12">
        <v>438</v>
      </c>
      <c r="AM28" s="12">
        <v>507</v>
      </c>
    </row>
    <row r="29" spans="1:46" ht="14" x14ac:dyDescent="0.15">
      <c r="A29" s="126">
        <f t="shared" si="9"/>
        <v>1</v>
      </c>
      <c r="B29" s="1" t="str">
        <f t="shared" si="10"/>
        <v>CENSUS</v>
      </c>
      <c r="C29" s="126">
        <f t="shared" ca="1" si="11"/>
        <v>103</v>
      </c>
      <c r="D29" s="1" t="str">
        <f t="shared" si="13"/>
        <v>UNIT OCCUPANCY : DAYS - SNF MEDICAID: XXX</v>
      </c>
      <c r="E29" s="1" t="str">
        <f t="shared" si="14"/>
        <v>DAYS - SNF MEDICAID: XXX</v>
      </c>
      <c r="F29" s="1" t="str">
        <f t="shared" si="15"/>
        <v>UNIT OCCUPANCY</v>
      </c>
      <c r="H29" s="21" t="s">
        <v>1450</v>
      </c>
      <c r="I29" s="11" t="s">
        <v>903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313">
        <v>275</v>
      </c>
      <c r="V29" s="313">
        <v>274</v>
      </c>
      <c r="W29" s="313">
        <v>260</v>
      </c>
      <c r="X29" s="313">
        <v>310</v>
      </c>
      <c r="Y29" s="313">
        <v>297</v>
      </c>
      <c r="Z29" s="313">
        <v>303</v>
      </c>
      <c r="AA29" s="12">
        <v>358</v>
      </c>
      <c r="AB29" s="12">
        <v>330</v>
      </c>
      <c r="AC29" s="12">
        <v>352</v>
      </c>
      <c r="AD29" s="12">
        <v>330</v>
      </c>
      <c r="AE29" s="12">
        <v>279</v>
      </c>
      <c r="AF29" s="12">
        <v>380</v>
      </c>
      <c r="AG29" s="12">
        <v>215</v>
      </c>
      <c r="AH29" s="12">
        <v>365</v>
      </c>
      <c r="AI29" s="12">
        <v>264</v>
      </c>
      <c r="AJ29" s="12">
        <v>279</v>
      </c>
      <c r="AK29" s="12">
        <v>265</v>
      </c>
      <c r="AL29" s="12">
        <v>239</v>
      </c>
      <c r="AM29" s="12">
        <v>235</v>
      </c>
    </row>
    <row r="30" spans="1:46" ht="14" x14ac:dyDescent="0.15">
      <c r="A30" s="126">
        <f t="shared" si="9"/>
        <v>1</v>
      </c>
      <c r="B30" s="1" t="str">
        <f t="shared" si="10"/>
        <v>CENSUS</v>
      </c>
      <c r="C30" s="126">
        <f t="shared" ca="1" si="11"/>
        <v>104</v>
      </c>
      <c r="D30" s="1" t="str">
        <f t="shared" si="13"/>
        <v>UNIT OCCUPANCY : DAYS - SNF INSURANCE: XXX</v>
      </c>
      <c r="E30" s="1" t="str">
        <f t="shared" si="14"/>
        <v>DAYS - SNF INSURANCE: XXX</v>
      </c>
      <c r="F30" s="1" t="str">
        <f t="shared" si="15"/>
        <v>UNIT OCCUPANCY</v>
      </c>
      <c r="H30" s="22" t="s">
        <v>1451</v>
      </c>
      <c r="I30" s="11" t="s">
        <v>903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313">
        <v>68</v>
      </c>
      <c r="V30" s="313">
        <v>170</v>
      </c>
      <c r="W30" s="313">
        <v>138</v>
      </c>
      <c r="X30" s="313">
        <v>111</v>
      </c>
      <c r="Y30" s="313">
        <v>180</v>
      </c>
      <c r="Z30" s="313">
        <v>185</v>
      </c>
      <c r="AA30" s="12">
        <v>170</v>
      </c>
      <c r="AB30" s="12">
        <v>199</v>
      </c>
      <c r="AC30" s="12">
        <v>166</v>
      </c>
      <c r="AD30" s="12">
        <v>108</v>
      </c>
      <c r="AE30" s="12">
        <v>107</v>
      </c>
      <c r="AF30" s="12">
        <v>39</v>
      </c>
      <c r="AG30" s="12">
        <v>141</v>
      </c>
      <c r="AH30" s="12">
        <v>182</v>
      </c>
      <c r="AI30" s="12">
        <v>115</v>
      </c>
      <c r="AJ30" s="12">
        <v>138</v>
      </c>
      <c r="AK30" s="12">
        <v>161</v>
      </c>
      <c r="AL30" s="12">
        <v>116</v>
      </c>
      <c r="AM30" s="12">
        <v>98</v>
      </c>
    </row>
    <row r="31" spans="1:46" ht="14" x14ac:dyDescent="0.15">
      <c r="A31" s="126">
        <f t="shared" si="9"/>
        <v>1</v>
      </c>
      <c r="B31" s="1" t="str">
        <f t="shared" si="10"/>
        <v>CENSUS</v>
      </c>
      <c r="C31" s="126">
        <f t="shared" ca="1" si="11"/>
        <v>105</v>
      </c>
      <c r="D31" s="1" t="str">
        <f t="shared" si="13"/>
        <v>UNIT OCCUPANCY : DAYS - SNF OTHER: XXX</v>
      </c>
      <c r="E31" s="1" t="str">
        <f t="shared" si="14"/>
        <v>DAYS - SNF OTHER: XXX</v>
      </c>
      <c r="F31" s="1" t="str">
        <f t="shared" si="15"/>
        <v>UNIT OCCUPANCY</v>
      </c>
      <c r="H31" s="21" t="s">
        <v>1452</v>
      </c>
      <c r="I31" s="11" t="s">
        <v>903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313">
        <v>46</v>
      </c>
      <c r="V31" s="313">
        <v>42</v>
      </c>
      <c r="W31" s="313">
        <v>28</v>
      </c>
      <c r="X31" s="313">
        <v>41</v>
      </c>
      <c r="Y31" s="313">
        <v>46</v>
      </c>
      <c r="Z31" s="313">
        <v>49</v>
      </c>
      <c r="AA31" s="12">
        <v>37</v>
      </c>
      <c r="AB31" s="12">
        <v>36</v>
      </c>
      <c r="AC31" s="12">
        <v>13</v>
      </c>
      <c r="AD31" s="12">
        <v>11</v>
      </c>
      <c r="AE31" s="12">
        <v>5</v>
      </c>
      <c r="AF31" s="12">
        <v>0</v>
      </c>
      <c r="AG31" s="12">
        <v>7</v>
      </c>
      <c r="AH31" s="12">
        <v>10</v>
      </c>
      <c r="AI31" s="12">
        <v>15</v>
      </c>
      <c r="AJ31" s="12">
        <v>10</v>
      </c>
      <c r="AK31" s="12">
        <v>15</v>
      </c>
      <c r="AL31" s="12">
        <v>11</v>
      </c>
      <c r="AM31" s="12">
        <v>-1</v>
      </c>
    </row>
    <row r="32" spans="1:46" ht="14" x14ac:dyDescent="0.15">
      <c r="A32" s="126">
        <f t="shared" si="9"/>
        <v>1</v>
      </c>
      <c r="B32" s="1" t="str">
        <f t="shared" si="10"/>
        <v/>
      </c>
      <c r="C32" s="126" t="str">
        <f t="shared" ca="1" si="11"/>
        <v/>
      </c>
      <c r="D32" s="1" t="str">
        <f t="shared" si="13"/>
        <v/>
      </c>
      <c r="E32" s="1" t="str">
        <f t="shared" si="14"/>
        <v/>
      </c>
      <c r="F32" s="1" t="str">
        <f t="shared" si="15"/>
        <v>UNIT OCCUPANCY</v>
      </c>
      <c r="H32" s="18" t="s">
        <v>22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314">
        <v>1711</v>
      </c>
      <c r="V32" s="314">
        <v>1987</v>
      </c>
      <c r="W32" s="314">
        <v>1723</v>
      </c>
      <c r="X32" s="314">
        <v>1787</v>
      </c>
      <c r="Y32" s="314">
        <v>1695</v>
      </c>
      <c r="Z32" s="314">
        <v>1698</v>
      </c>
      <c r="AA32" s="15">
        <v>1541</v>
      </c>
      <c r="AB32" s="15">
        <v>1552</v>
      </c>
      <c r="AC32" s="15">
        <v>1625</v>
      </c>
      <c r="AD32" s="15">
        <v>1455</v>
      </c>
      <c r="AE32" s="15">
        <v>1433</v>
      </c>
      <c r="AF32" s="15">
        <v>1378</v>
      </c>
      <c r="AG32" s="15">
        <v>1358</v>
      </c>
      <c r="AH32" s="15">
        <v>1522</v>
      </c>
      <c r="AI32" s="15">
        <v>1338</v>
      </c>
      <c r="AJ32" s="15">
        <v>1373</v>
      </c>
      <c r="AK32" s="15">
        <v>1247</v>
      </c>
      <c r="AL32" s="15">
        <v>1230</v>
      </c>
      <c r="AM32" s="15">
        <v>1270</v>
      </c>
    </row>
    <row r="33" spans="1:39" ht="14" x14ac:dyDescent="0.15">
      <c r="A33" s="126">
        <f t="shared" si="9"/>
        <v>1</v>
      </c>
      <c r="B33" s="1" t="str">
        <f t="shared" si="10"/>
        <v/>
      </c>
      <c r="D33" s="1" t="str">
        <f t="shared" si="13"/>
        <v/>
      </c>
      <c r="E33" s="1" t="str">
        <f t="shared" si="14"/>
        <v/>
      </c>
      <c r="F33" s="1" t="str">
        <f t="shared" si="15"/>
        <v>UNIT OCCUPANCY</v>
      </c>
      <c r="H33" s="18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315"/>
      <c r="V33" s="315"/>
      <c r="W33" s="315"/>
      <c r="X33" s="315"/>
      <c r="Y33" s="315"/>
      <c r="Z33" s="315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</row>
    <row r="34" spans="1:39" ht="14" x14ac:dyDescent="0.15">
      <c r="A34" s="126">
        <f t="shared" si="9"/>
        <v>1</v>
      </c>
      <c r="B34" s="1" t="str">
        <f t="shared" si="10"/>
        <v/>
      </c>
      <c r="D34" s="1" t="str">
        <f t="shared" si="13"/>
        <v/>
      </c>
      <c r="E34" s="1" t="str">
        <f t="shared" si="14"/>
        <v/>
      </c>
      <c r="F34" s="1" t="str">
        <f t="shared" si="15"/>
        <v>UNIT OCCUPANCY</v>
      </c>
      <c r="H34" s="18" t="s">
        <v>23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316">
        <v>72.193548387096769</v>
      </c>
      <c r="V34" s="316">
        <v>81.096774193548384</v>
      </c>
      <c r="W34" s="316">
        <v>78.535714285714278</v>
      </c>
      <c r="X34" s="316">
        <v>74.645161290322591</v>
      </c>
      <c r="Y34" s="316">
        <v>72.433333333333337</v>
      </c>
      <c r="Z34" s="316">
        <v>71.129032258064512</v>
      </c>
      <c r="AA34" s="23">
        <v>69.066666666666663</v>
      </c>
      <c r="AB34" s="23">
        <v>67.064516129032256</v>
      </c>
      <c r="AC34" s="23">
        <v>69.419354838709666</v>
      </c>
      <c r="AD34" s="23">
        <v>65.033333333333331</v>
      </c>
      <c r="AE34" s="23">
        <v>62.903225806451616</v>
      </c>
      <c r="AF34" s="23">
        <v>62.93333333333333</v>
      </c>
      <c r="AG34" s="23">
        <v>59.58064516129032</v>
      </c>
      <c r="AH34" s="23">
        <v>64.096774193548384</v>
      </c>
      <c r="AI34" s="23">
        <v>46.655172413793096</v>
      </c>
      <c r="AJ34" s="23">
        <v>52.967741935483872</v>
      </c>
      <c r="AK34" s="23">
        <v>50.56666666666667</v>
      </c>
      <c r="AL34" s="23">
        <v>48.516129032258057</v>
      </c>
      <c r="AM34" s="23">
        <v>51.06666666666667</v>
      </c>
    </row>
    <row r="35" spans="1:39" ht="14" x14ac:dyDescent="0.15">
      <c r="A35" s="126">
        <f t="shared" si="9"/>
        <v>1</v>
      </c>
      <c r="B35" s="1" t="str">
        <f t="shared" si="10"/>
        <v/>
      </c>
      <c r="D35" s="1" t="str">
        <f t="shared" si="13"/>
        <v/>
      </c>
      <c r="E35" s="1" t="str">
        <f t="shared" si="14"/>
        <v/>
      </c>
      <c r="F35" s="1" t="str">
        <f t="shared" si="15"/>
        <v>UNIT OCCUPANCY</v>
      </c>
      <c r="H35" s="24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315"/>
      <c r="V35" s="315"/>
      <c r="W35" s="315"/>
      <c r="X35" s="315"/>
      <c r="Y35" s="315"/>
      <c r="Z35" s="31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</row>
    <row r="36" spans="1:39" ht="14" x14ac:dyDescent="0.15">
      <c r="A36" s="126">
        <f t="shared" si="9"/>
        <v>1</v>
      </c>
      <c r="B36" s="1" t="str">
        <f t="shared" si="10"/>
        <v>GROUP</v>
      </c>
      <c r="D36" s="1" t="str">
        <f t="shared" si="13"/>
        <v/>
      </c>
      <c r="E36" s="1" t="str">
        <f t="shared" si="14"/>
        <v/>
      </c>
      <c r="F36" s="1" t="str">
        <f t="shared" si="15"/>
        <v>OCCUPANCY %</v>
      </c>
      <c r="H36" s="8" t="s">
        <v>24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312"/>
      <c r="V36" s="312"/>
      <c r="W36" s="312"/>
      <c r="X36" s="312"/>
      <c r="Y36" s="312"/>
      <c r="Z36" s="312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</row>
    <row r="37" spans="1:39" ht="14" x14ac:dyDescent="0.15">
      <c r="A37" s="126">
        <f t="shared" si="9"/>
        <v>1</v>
      </c>
      <c r="B37" s="1" t="str">
        <f t="shared" si="10"/>
        <v/>
      </c>
      <c r="D37" s="1" t="str">
        <f t="shared" si="13"/>
        <v/>
      </c>
      <c r="E37" s="1" t="str">
        <f t="shared" si="14"/>
        <v/>
      </c>
      <c r="F37" s="1" t="str">
        <f t="shared" si="15"/>
        <v>OCCUPANCY %</v>
      </c>
      <c r="H37" s="10" t="s">
        <v>13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317">
        <v>0</v>
      </c>
      <c r="V37" s="317">
        <v>0</v>
      </c>
      <c r="W37" s="317">
        <v>0</v>
      </c>
      <c r="X37" s="317">
        <v>0</v>
      </c>
      <c r="Y37" s="317">
        <v>0</v>
      </c>
      <c r="Z37" s="317">
        <v>0</v>
      </c>
      <c r="AA37" s="27">
        <v>0</v>
      </c>
      <c r="AB37" s="27">
        <v>0</v>
      </c>
      <c r="AC37" s="27">
        <v>0</v>
      </c>
      <c r="AD37" s="27">
        <v>0</v>
      </c>
      <c r="AE37" s="27">
        <v>0</v>
      </c>
      <c r="AF37" s="27">
        <v>0</v>
      </c>
      <c r="AG37" s="27">
        <v>0</v>
      </c>
      <c r="AH37" s="27">
        <v>0</v>
      </c>
      <c r="AI37" s="27">
        <v>0</v>
      </c>
      <c r="AJ37" s="27">
        <v>0</v>
      </c>
      <c r="AK37" s="27">
        <v>0</v>
      </c>
      <c r="AL37" s="27">
        <v>0</v>
      </c>
      <c r="AM37" s="27">
        <v>0</v>
      </c>
    </row>
    <row r="38" spans="1:39" ht="14" x14ac:dyDescent="0.15">
      <c r="A38" s="126">
        <f t="shared" si="9"/>
        <v>1</v>
      </c>
      <c r="B38" s="1" t="str">
        <f t="shared" si="10"/>
        <v/>
      </c>
      <c r="D38" s="1" t="str">
        <f t="shared" si="13"/>
        <v/>
      </c>
      <c r="E38" s="1" t="str">
        <f t="shared" si="14"/>
        <v/>
      </c>
      <c r="F38" s="1" t="str">
        <f t="shared" si="15"/>
        <v>OCCUPANCY %</v>
      </c>
      <c r="H38" s="10" t="s">
        <v>14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317">
        <v>0</v>
      </c>
      <c r="V38" s="317">
        <v>0</v>
      </c>
      <c r="W38" s="317">
        <v>0</v>
      </c>
      <c r="X38" s="317">
        <v>0</v>
      </c>
      <c r="Y38" s="317">
        <v>0</v>
      </c>
      <c r="Z38" s="317">
        <v>0</v>
      </c>
      <c r="AA38" s="27">
        <v>0</v>
      </c>
      <c r="AB38" s="27">
        <v>0</v>
      </c>
      <c r="AC38" s="27">
        <v>0</v>
      </c>
      <c r="AD38" s="27">
        <v>0</v>
      </c>
      <c r="AE38" s="27">
        <v>0</v>
      </c>
      <c r="AF38" s="27">
        <v>0</v>
      </c>
      <c r="AG38" s="27">
        <v>0</v>
      </c>
      <c r="AH38" s="27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</row>
    <row r="39" spans="1:39" ht="14" x14ac:dyDescent="0.15">
      <c r="A39" s="126">
        <f t="shared" si="9"/>
        <v>1</v>
      </c>
      <c r="B39" s="1" t="str">
        <f t="shared" si="10"/>
        <v/>
      </c>
      <c r="D39" s="1" t="str">
        <f t="shared" si="13"/>
        <v/>
      </c>
      <c r="E39" s="1" t="str">
        <f t="shared" si="14"/>
        <v/>
      </c>
      <c r="F39" s="1" t="str">
        <f t="shared" si="15"/>
        <v>OCCUPANCY %</v>
      </c>
      <c r="H39" s="10" t="s">
        <v>15</v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317">
        <v>1</v>
      </c>
      <c r="V39" s="317">
        <v>1</v>
      </c>
      <c r="W39" s="317">
        <v>1</v>
      </c>
      <c r="X39" s="317">
        <v>1</v>
      </c>
      <c r="Y39" s="317">
        <v>0.93725490196078431</v>
      </c>
      <c r="Z39" s="317">
        <v>0.9620493358633776</v>
      </c>
      <c r="AA39" s="27">
        <v>1.0411764705882351</v>
      </c>
      <c r="AB39" s="27">
        <v>1</v>
      </c>
      <c r="AC39" s="27">
        <v>1</v>
      </c>
      <c r="AD39" s="27">
        <v>0.97254901960784323</v>
      </c>
      <c r="AE39" s="27">
        <v>0.98102466793168874</v>
      </c>
      <c r="AF39" s="27">
        <v>1</v>
      </c>
      <c r="AG39" s="27">
        <v>0.92789373814041742</v>
      </c>
      <c r="AH39" s="27">
        <v>0.88235294117647056</v>
      </c>
      <c r="AI39" s="27">
        <v>3.0425963488843816E-2</v>
      </c>
      <c r="AJ39" s="27">
        <v>0.96415770609318996</v>
      </c>
      <c r="AK39" s="27">
        <v>1</v>
      </c>
      <c r="AL39" s="27">
        <v>0.98207885304659492</v>
      </c>
      <c r="AM39" s="27">
        <v>0.97037037037037033</v>
      </c>
    </row>
    <row r="40" spans="1:39" ht="14" x14ac:dyDescent="0.15">
      <c r="A40" s="126">
        <f t="shared" ref="A40:A71" si="16">IFERROR(VLOOKUP(H40,MARKER_ARRAY,2,FALSE),A39)</f>
        <v>1</v>
      </c>
      <c r="B40" s="1" t="str">
        <f t="shared" ref="B40:B71" si="17">IF(AND(LEN(H40)&gt;0,COUNT(V40:AL40)=0),"GROUP",IF(OR(LEN(I40)=0,LEN(H40)=0),"",INDEX(MARKER_ARRAY,A40,3)))</f>
        <v/>
      </c>
      <c r="D40" s="1" t="str">
        <f t="shared" si="13"/>
        <v/>
      </c>
      <c r="E40" s="1" t="str">
        <f t="shared" si="14"/>
        <v/>
      </c>
      <c r="F40" s="1" t="str">
        <f t="shared" si="15"/>
        <v>OCCUPANCY %</v>
      </c>
      <c r="H40" s="10" t="s">
        <v>16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317">
        <v>0</v>
      </c>
      <c r="V40" s="317">
        <v>0</v>
      </c>
      <c r="W40" s="317">
        <v>0</v>
      </c>
      <c r="X40" s="317">
        <v>0</v>
      </c>
      <c r="Y40" s="317">
        <v>0</v>
      </c>
      <c r="Z40" s="317">
        <v>0</v>
      </c>
      <c r="AA40" s="27">
        <v>0</v>
      </c>
      <c r="AB40" s="27">
        <v>0</v>
      </c>
      <c r="AC40" s="27">
        <v>0</v>
      </c>
      <c r="AD40" s="27">
        <v>0</v>
      </c>
      <c r="AE40" s="27">
        <v>0</v>
      </c>
      <c r="AF40" s="27">
        <v>0</v>
      </c>
      <c r="AG40" s="27">
        <v>0</v>
      </c>
      <c r="AH40" s="27">
        <v>0</v>
      </c>
      <c r="AI40" s="27">
        <v>0</v>
      </c>
      <c r="AJ40" s="27">
        <v>0</v>
      </c>
      <c r="AK40" s="27">
        <v>0</v>
      </c>
      <c r="AL40" s="27">
        <v>0</v>
      </c>
      <c r="AM40" s="27">
        <v>0</v>
      </c>
    </row>
    <row r="41" spans="1:39" ht="14" x14ac:dyDescent="0.15">
      <c r="A41" s="126">
        <f t="shared" si="16"/>
        <v>1</v>
      </c>
      <c r="B41" s="1" t="str">
        <f t="shared" si="17"/>
        <v/>
      </c>
      <c r="D41" s="1" t="str">
        <f t="shared" si="13"/>
        <v/>
      </c>
      <c r="E41" s="1" t="str">
        <f t="shared" si="14"/>
        <v/>
      </c>
      <c r="F41" s="1" t="str">
        <f t="shared" si="15"/>
        <v>OCCUPANCY %</v>
      </c>
      <c r="H41" s="10" t="s">
        <v>17</v>
      </c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317">
        <v>0.44510926118626432</v>
      </c>
      <c r="V41" s="317">
        <v>0.51690946930280957</v>
      </c>
      <c r="W41" s="317">
        <v>0.49625576036866359</v>
      </c>
      <c r="X41" s="317">
        <v>0.46488033298647241</v>
      </c>
      <c r="Y41" s="317">
        <v>0.45564516129032251</v>
      </c>
      <c r="Z41" s="317">
        <v>0.44172736732570239</v>
      </c>
      <c r="AA41" s="27">
        <v>0.41424731182795699</v>
      </c>
      <c r="AB41" s="27">
        <v>0.40374609781477633</v>
      </c>
      <c r="AC41" s="27">
        <v>0.4227367325702393</v>
      </c>
      <c r="AD41" s="27">
        <v>0.3911290322580645</v>
      </c>
      <c r="AE41" s="27">
        <v>0.37278876170655567</v>
      </c>
      <c r="AF41" s="27">
        <v>0.37043010752688171</v>
      </c>
      <c r="AG41" s="27">
        <v>0.66373411534701854</v>
      </c>
      <c r="AH41" s="27">
        <v>0.74389051808406659</v>
      </c>
      <c r="AI41" s="27">
        <v>0.69905956112852663</v>
      </c>
      <c r="AJ41" s="27">
        <v>0.67106549364613877</v>
      </c>
      <c r="AK41" s="27">
        <v>0.6297979797979798</v>
      </c>
      <c r="AL41" s="27">
        <v>0.60117302052785915</v>
      </c>
      <c r="AM41" s="27">
        <v>0.64141414141414144</v>
      </c>
    </row>
    <row r="42" spans="1:39" ht="14" x14ac:dyDescent="0.15">
      <c r="A42" s="126">
        <f t="shared" si="16"/>
        <v>1</v>
      </c>
      <c r="B42" s="1" t="str">
        <f t="shared" si="17"/>
        <v/>
      </c>
      <c r="D42" s="1" t="str">
        <f t="shared" si="13"/>
        <v/>
      </c>
      <c r="E42" s="1" t="str">
        <f t="shared" si="14"/>
        <v/>
      </c>
      <c r="F42" s="1" t="str">
        <f t="shared" si="15"/>
        <v>OCCUPANCY %</v>
      </c>
      <c r="H42" s="10" t="s">
        <v>18</v>
      </c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317">
        <v>0</v>
      </c>
      <c r="V42" s="317">
        <v>0</v>
      </c>
      <c r="W42" s="317">
        <v>0</v>
      </c>
      <c r="X42" s="317">
        <v>0</v>
      </c>
      <c r="Y42" s="317">
        <v>0</v>
      </c>
      <c r="Z42" s="31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7">
        <v>0</v>
      </c>
      <c r="AH42" s="27">
        <v>0</v>
      </c>
      <c r="AI42" s="27">
        <v>0</v>
      </c>
      <c r="AJ42" s="27">
        <v>0</v>
      </c>
      <c r="AK42" s="27">
        <v>0</v>
      </c>
      <c r="AL42" s="27">
        <v>0</v>
      </c>
      <c r="AM42" s="27">
        <v>0</v>
      </c>
    </row>
    <row r="43" spans="1:39" ht="14" x14ac:dyDescent="0.15">
      <c r="A43" s="126">
        <f t="shared" si="16"/>
        <v>1</v>
      </c>
      <c r="B43" s="1" t="str">
        <f t="shared" si="17"/>
        <v/>
      </c>
      <c r="D43" s="1" t="str">
        <f t="shared" si="13"/>
        <v/>
      </c>
      <c r="E43" s="1" t="str">
        <f t="shared" ref="E43:E74" si="18">IF(AND(B43&lt;&gt;"GROUP",LEN(B43)&gt;0),UPPER(H43&amp;": "&amp;I43),"")</f>
        <v/>
      </c>
      <c r="F43" s="1" t="str">
        <f t="shared" si="15"/>
        <v>OCCUPANCY %</v>
      </c>
      <c r="H43" s="18" t="s">
        <v>25</v>
      </c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318">
        <v>0.51201098146877144</v>
      </c>
      <c r="V43" s="318">
        <v>0.5751544269045985</v>
      </c>
      <c r="W43" s="318">
        <v>0.55699088145896647</v>
      </c>
      <c r="X43" s="318">
        <v>0.52939830702356439</v>
      </c>
      <c r="Y43" s="318">
        <v>0.51371158392434979</v>
      </c>
      <c r="Z43" s="318">
        <v>0.5044612216884008</v>
      </c>
      <c r="AA43" s="29">
        <v>0.48983451536643025</v>
      </c>
      <c r="AB43" s="29">
        <v>0.47563486616334932</v>
      </c>
      <c r="AC43" s="29">
        <v>0.49233584991992668</v>
      </c>
      <c r="AD43" s="29">
        <v>0.46122931442080378</v>
      </c>
      <c r="AE43" s="29">
        <v>0.44612216884008238</v>
      </c>
      <c r="AF43" s="29">
        <v>0.44633569739952716</v>
      </c>
      <c r="AG43" s="29">
        <v>0.717839098328799</v>
      </c>
      <c r="AH43" s="29">
        <v>0.77225029148853475</v>
      </c>
      <c r="AI43" s="29">
        <v>0.56211051100955534</v>
      </c>
      <c r="AJ43" s="29">
        <v>0.706236559139785</v>
      </c>
      <c r="AK43" s="29">
        <v>0.67422222222222228</v>
      </c>
      <c r="AL43" s="29">
        <v>0.64688172043010739</v>
      </c>
      <c r="AM43" s="29">
        <v>0.68088888888888899</v>
      </c>
    </row>
    <row r="44" spans="1:39" ht="15" thickBot="1" x14ac:dyDescent="0.2">
      <c r="A44" s="126">
        <f t="shared" si="16"/>
        <v>1</v>
      </c>
      <c r="B44" s="1" t="str">
        <f t="shared" si="17"/>
        <v/>
      </c>
      <c r="D44" s="1" t="str">
        <f t="shared" si="13"/>
        <v/>
      </c>
      <c r="E44" s="1" t="str">
        <f t="shared" si="18"/>
        <v/>
      </c>
      <c r="F44" s="1" t="str">
        <f t="shared" si="15"/>
        <v>OCCUPANCY %</v>
      </c>
      <c r="H44" s="30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9"/>
      <c r="V44" s="319"/>
      <c r="W44" s="319"/>
      <c r="X44" s="319"/>
      <c r="Y44" s="319"/>
      <c r="Z44" s="319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</row>
    <row r="45" spans="1:39" ht="14" x14ac:dyDescent="0.15">
      <c r="A45" s="126">
        <f t="shared" si="16"/>
        <v>1</v>
      </c>
      <c r="B45" s="1" t="str">
        <f t="shared" si="17"/>
        <v/>
      </c>
      <c r="D45" s="1" t="str">
        <f t="shared" si="13"/>
        <v/>
      </c>
      <c r="E45" s="1" t="str">
        <f t="shared" si="18"/>
        <v/>
      </c>
      <c r="F45" s="1" t="str">
        <f t="shared" si="15"/>
        <v>OCCUPANCY %</v>
      </c>
      <c r="H45" s="24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5"/>
      <c r="V45" s="315"/>
      <c r="W45" s="315"/>
      <c r="X45" s="315"/>
      <c r="Y45" s="315"/>
      <c r="Z45" s="315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</row>
    <row r="46" spans="1:39" ht="10.75" hidden="1" customHeight="1" outlineLevel="1" x14ac:dyDescent="0.15">
      <c r="A46" s="126">
        <f t="shared" si="16"/>
        <v>1</v>
      </c>
      <c r="B46" s="1" t="str">
        <f t="shared" si="17"/>
        <v>GROUP</v>
      </c>
      <c r="D46" s="1" t="str">
        <f t="shared" si="13"/>
        <v/>
      </c>
      <c r="E46" s="1" t="str">
        <f t="shared" si="18"/>
        <v/>
      </c>
      <c r="F46" s="1" t="str">
        <f t="shared" si="15"/>
        <v>RATES PER OCCUPIED UNIT, EXCEPT AS NOTED:</v>
      </c>
      <c r="H46" s="35" t="s">
        <v>26</v>
      </c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15"/>
      <c r="V46" s="315"/>
      <c r="W46" s="315"/>
      <c r="X46" s="315"/>
      <c r="Y46" s="315"/>
      <c r="Z46" s="315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</row>
    <row r="47" spans="1:39" ht="14" hidden="1" outlineLevel="1" x14ac:dyDescent="0.15">
      <c r="A47" s="126">
        <f t="shared" si="16"/>
        <v>1</v>
      </c>
      <c r="B47" s="1" t="str">
        <f t="shared" si="17"/>
        <v>GROUP</v>
      </c>
      <c r="D47" s="1" t="str">
        <f t="shared" si="13"/>
        <v/>
      </c>
      <c r="E47" s="1" t="str">
        <f t="shared" si="18"/>
        <v/>
      </c>
      <c r="F47" s="1" t="str">
        <f t="shared" si="15"/>
        <v>BASE RENT</v>
      </c>
      <c r="H47" s="8" t="s">
        <v>27</v>
      </c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20"/>
      <c r="V47" s="320"/>
      <c r="W47" s="320"/>
      <c r="X47" s="320"/>
      <c r="Y47" s="320"/>
      <c r="Z47" s="320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</row>
    <row r="48" spans="1:39" ht="14" hidden="1" outlineLevel="1" x14ac:dyDescent="0.15">
      <c r="A48" s="126">
        <f t="shared" si="16"/>
        <v>1</v>
      </c>
      <c r="B48" s="1" t="str">
        <f t="shared" si="17"/>
        <v/>
      </c>
      <c r="D48" s="1" t="str">
        <f t="shared" si="13"/>
        <v/>
      </c>
      <c r="E48" s="1" t="str">
        <f t="shared" si="18"/>
        <v/>
      </c>
      <c r="F48" s="1" t="str">
        <f t="shared" si="15"/>
        <v>BASE RENT</v>
      </c>
      <c r="H48" s="39" t="s">
        <v>13</v>
      </c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321">
        <v>0</v>
      </c>
      <c r="V48" s="321">
        <v>0</v>
      </c>
      <c r="W48" s="321">
        <v>0</v>
      </c>
      <c r="X48" s="321">
        <v>0</v>
      </c>
      <c r="Y48" s="321">
        <v>0</v>
      </c>
      <c r="Z48" s="321">
        <v>0</v>
      </c>
      <c r="AA48" s="41">
        <v>0</v>
      </c>
      <c r="AB48" s="41">
        <v>0</v>
      </c>
      <c r="AC48" s="41">
        <v>0</v>
      </c>
      <c r="AD48" s="41">
        <v>0</v>
      </c>
      <c r="AE48" s="41">
        <v>0</v>
      </c>
      <c r="AF48" s="41">
        <v>0</v>
      </c>
      <c r="AG48" s="41">
        <v>0</v>
      </c>
      <c r="AH48" s="41">
        <v>0</v>
      </c>
      <c r="AI48" s="41">
        <v>0</v>
      </c>
      <c r="AJ48" s="41">
        <v>0</v>
      </c>
      <c r="AK48" s="41">
        <v>0</v>
      </c>
      <c r="AL48" s="41">
        <v>0</v>
      </c>
      <c r="AM48" s="41">
        <v>0</v>
      </c>
    </row>
    <row r="49" spans="1:39" ht="14" hidden="1" outlineLevel="1" x14ac:dyDescent="0.15">
      <c r="A49" s="126">
        <f t="shared" si="16"/>
        <v>1</v>
      </c>
      <c r="B49" s="1" t="str">
        <f t="shared" si="17"/>
        <v/>
      </c>
      <c r="D49" s="1" t="str">
        <f t="shared" si="13"/>
        <v/>
      </c>
      <c r="E49" s="1" t="str">
        <f t="shared" si="18"/>
        <v/>
      </c>
      <c r="F49" s="1" t="str">
        <f t="shared" si="15"/>
        <v>BASE RENT</v>
      </c>
      <c r="H49" s="39" t="s">
        <v>14</v>
      </c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321">
        <v>0</v>
      </c>
      <c r="V49" s="321">
        <v>0</v>
      </c>
      <c r="W49" s="321">
        <v>0</v>
      </c>
      <c r="X49" s="321">
        <v>0</v>
      </c>
      <c r="Y49" s="321">
        <v>0</v>
      </c>
      <c r="Z49" s="32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</row>
    <row r="50" spans="1:39" ht="14" hidden="1" outlineLevel="1" x14ac:dyDescent="0.15">
      <c r="A50" s="126">
        <f t="shared" si="16"/>
        <v>1</v>
      </c>
      <c r="B50" s="1" t="str">
        <f t="shared" si="17"/>
        <v/>
      </c>
      <c r="D50" s="1" t="str">
        <f t="shared" si="13"/>
        <v/>
      </c>
      <c r="E50" s="1" t="str">
        <f t="shared" si="18"/>
        <v/>
      </c>
      <c r="F50" s="1" t="str">
        <f t="shared" si="15"/>
        <v>BASE RENT</v>
      </c>
      <c r="H50" s="39" t="s">
        <v>15</v>
      </c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321">
        <v>2564.7682352941174</v>
      </c>
      <c r="V50" s="321">
        <v>2653.7694117647061</v>
      </c>
      <c r="W50" s="321">
        <v>2654.0629411764708</v>
      </c>
      <c r="X50" s="321">
        <v>2653.0052941176468</v>
      </c>
      <c r="Y50" s="321">
        <v>2660.821129707113</v>
      </c>
      <c r="Z50" s="321">
        <v>2657.5340039447733</v>
      </c>
      <c r="AA50" s="41">
        <v>2548.7615819209041</v>
      </c>
      <c r="AB50" s="41">
        <v>2654.5323529411767</v>
      </c>
      <c r="AC50" s="41">
        <v>2846.7158823529412</v>
      </c>
      <c r="AD50" s="41">
        <v>2657.4629032258063</v>
      </c>
      <c r="AE50" s="41">
        <v>2704.0214700193424</v>
      </c>
      <c r="AF50" s="41">
        <v>2653.7047058823532</v>
      </c>
      <c r="AG50" s="41">
        <v>2684.5118813905933</v>
      </c>
      <c r="AH50" s="41">
        <v>2668.6713333333332</v>
      </c>
      <c r="AI50" s="41">
        <v>80513.782666666651</v>
      </c>
      <c r="AJ50" s="41">
        <v>5210.5456877323413</v>
      </c>
      <c r="AK50" s="41">
        <v>5214.2255555555557</v>
      </c>
      <c r="AL50" s="41">
        <v>5166.4396350364968</v>
      </c>
      <c r="AM50" s="41">
        <v>5205.9744274809163</v>
      </c>
    </row>
    <row r="51" spans="1:39" ht="14" hidden="1" outlineLevel="1" x14ac:dyDescent="0.15">
      <c r="A51" s="126">
        <f t="shared" si="16"/>
        <v>1</v>
      </c>
      <c r="B51" s="1" t="str">
        <f t="shared" si="17"/>
        <v/>
      </c>
      <c r="D51" s="1" t="str">
        <f t="shared" si="13"/>
        <v/>
      </c>
      <c r="E51" s="1" t="str">
        <f t="shared" si="18"/>
        <v/>
      </c>
      <c r="F51" s="1" t="str">
        <f t="shared" si="15"/>
        <v>BASE RENT</v>
      </c>
      <c r="H51" s="39" t="s">
        <v>16</v>
      </c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321">
        <v>0</v>
      </c>
      <c r="V51" s="321">
        <v>0</v>
      </c>
      <c r="W51" s="321">
        <v>0</v>
      </c>
      <c r="X51" s="321">
        <v>0</v>
      </c>
      <c r="Y51" s="321">
        <v>0</v>
      </c>
      <c r="Z51" s="321">
        <v>0</v>
      </c>
      <c r="AA51" s="41">
        <v>0</v>
      </c>
      <c r="AB51" s="41">
        <v>0</v>
      </c>
      <c r="AC51" s="41">
        <v>0</v>
      </c>
      <c r="AD51" s="41">
        <v>0</v>
      </c>
      <c r="AE51" s="41">
        <v>0</v>
      </c>
      <c r="AF51" s="41">
        <v>0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>
        <v>0</v>
      </c>
      <c r="AM51" s="41">
        <v>0</v>
      </c>
    </row>
    <row r="52" spans="1:39" ht="14" hidden="1" outlineLevel="1" x14ac:dyDescent="0.15">
      <c r="A52" s="126">
        <f t="shared" si="16"/>
        <v>1</v>
      </c>
      <c r="B52" s="1" t="str">
        <f t="shared" si="17"/>
        <v/>
      </c>
      <c r="D52" s="1" t="str">
        <f t="shared" si="13"/>
        <v/>
      </c>
      <c r="E52" s="1" t="str">
        <f t="shared" si="18"/>
        <v/>
      </c>
      <c r="F52" s="1" t="str">
        <f t="shared" si="15"/>
        <v>BASE RENT</v>
      </c>
      <c r="H52" s="39" t="s">
        <v>18</v>
      </c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321">
        <v>0</v>
      </c>
      <c r="V52" s="321">
        <v>0</v>
      </c>
      <c r="W52" s="321">
        <v>0</v>
      </c>
      <c r="X52" s="321">
        <v>0</v>
      </c>
      <c r="Y52" s="321">
        <v>0</v>
      </c>
      <c r="Z52" s="321">
        <v>0</v>
      </c>
      <c r="AA52" s="41">
        <v>0</v>
      </c>
      <c r="AB52" s="41">
        <v>0</v>
      </c>
      <c r="AC52" s="41">
        <v>0</v>
      </c>
      <c r="AD52" s="41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1">
        <v>0</v>
      </c>
      <c r="AK52" s="41">
        <v>0</v>
      </c>
      <c r="AL52" s="41">
        <v>0</v>
      </c>
      <c r="AM52" s="41">
        <v>0</v>
      </c>
    </row>
    <row r="53" spans="1:39" ht="14" hidden="1" outlineLevel="1" x14ac:dyDescent="0.15">
      <c r="A53" s="126">
        <f t="shared" si="16"/>
        <v>1</v>
      </c>
      <c r="B53" s="1" t="str">
        <f t="shared" si="17"/>
        <v/>
      </c>
      <c r="D53" s="1" t="str">
        <f t="shared" si="13"/>
        <v/>
      </c>
      <c r="E53" s="1" t="str">
        <f t="shared" si="18"/>
        <v/>
      </c>
      <c r="F53" s="1" t="str">
        <f t="shared" si="15"/>
        <v>BASE RENT</v>
      </c>
      <c r="H53" s="42" t="s">
        <v>28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22">
        <v>2564.7682352941174</v>
      </c>
      <c r="V53" s="322">
        <v>2653.7694117647061</v>
      </c>
      <c r="W53" s="322">
        <v>2654.0629411764708</v>
      </c>
      <c r="X53" s="322">
        <v>2653.0052941176468</v>
      </c>
      <c r="Y53" s="322">
        <v>2660.821129707113</v>
      </c>
      <c r="Z53" s="322">
        <v>2657.5340039447733</v>
      </c>
      <c r="AA53" s="43">
        <v>2548.7615819209041</v>
      </c>
      <c r="AB53" s="43">
        <v>2654.5323529411767</v>
      </c>
      <c r="AC53" s="43">
        <v>2846.7158823529412</v>
      </c>
      <c r="AD53" s="43">
        <v>2657.4629032258063</v>
      </c>
      <c r="AE53" s="43">
        <v>2704.0214700193424</v>
      </c>
      <c r="AF53" s="43">
        <v>2653.7047058823532</v>
      </c>
      <c r="AG53" s="43">
        <v>2684.5118813905933</v>
      </c>
      <c r="AH53" s="43">
        <v>2668.6713333333332</v>
      </c>
      <c r="AI53" s="43">
        <v>80513.782666666651</v>
      </c>
      <c r="AJ53" s="43">
        <v>5210.5456877323413</v>
      </c>
      <c r="AK53" s="43">
        <v>5214.2255555555557</v>
      </c>
      <c r="AL53" s="43">
        <v>5166.4396350364968</v>
      </c>
      <c r="AM53" s="43">
        <v>5205.9744274809163</v>
      </c>
    </row>
    <row r="54" spans="1:39" ht="15" hidden="1" outlineLevel="1" x14ac:dyDescent="0.2">
      <c r="A54" s="126">
        <f t="shared" si="16"/>
        <v>1</v>
      </c>
      <c r="B54" s="1" t="str">
        <f t="shared" si="17"/>
        <v/>
      </c>
      <c r="D54" s="1" t="str">
        <f t="shared" si="13"/>
        <v/>
      </c>
      <c r="E54" s="1" t="str">
        <f t="shared" si="18"/>
        <v/>
      </c>
      <c r="F54" s="1" t="str">
        <f t="shared" si="15"/>
        <v>BASE RENT</v>
      </c>
      <c r="H54" s="44"/>
      <c r="U54" s="323"/>
      <c r="V54" s="323"/>
      <c r="W54" s="323"/>
      <c r="X54" s="323"/>
      <c r="Y54" s="323"/>
      <c r="Z54" s="323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</row>
    <row r="55" spans="1:39" ht="15" hidden="1" outlineLevel="1" x14ac:dyDescent="0.2">
      <c r="A55" s="126">
        <f t="shared" si="16"/>
        <v>1</v>
      </c>
      <c r="B55" s="1" t="str">
        <f t="shared" si="17"/>
        <v>GROUP</v>
      </c>
      <c r="D55" s="1" t="str">
        <f t="shared" si="13"/>
        <v/>
      </c>
      <c r="E55" s="1" t="str">
        <f t="shared" si="18"/>
        <v/>
      </c>
      <c r="F55" s="1" t="str">
        <f t="shared" si="15"/>
        <v>PERMANENT DISCOUNTS</v>
      </c>
      <c r="H55" s="8" t="s">
        <v>29</v>
      </c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324"/>
      <c r="V55" s="324"/>
      <c r="W55" s="324"/>
      <c r="X55" s="324"/>
      <c r="Y55" s="324"/>
      <c r="Z55" s="324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</row>
    <row r="56" spans="1:39" ht="14" hidden="1" outlineLevel="1" x14ac:dyDescent="0.15">
      <c r="A56" s="126">
        <f t="shared" si="16"/>
        <v>1</v>
      </c>
      <c r="B56" s="1" t="str">
        <f t="shared" si="17"/>
        <v/>
      </c>
      <c r="D56" s="1" t="str">
        <f t="shared" si="13"/>
        <v/>
      </c>
      <c r="E56" s="1" t="str">
        <f t="shared" si="18"/>
        <v/>
      </c>
      <c r="F56" s="1" t="str">
        <f t="shared" si="15"/>
        <v>PERMANENT DISCOUNTS</v>
      </c>
      <c r="H56" s="48" t="s">
        <v>13</v>
      </c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321">
        <v>0</v>
      </c>
      <c r="V56" s="321">
        <v>0</v>
      </c>
      <c r="W56" s="321">
        <v>0</v>
      </c>
      <c r="X56" s="321">
        <v>0</v>
      </c>
      <c r="Y56" s="321">
        <v>0</v>
      </c>
      <c r="Z56" s="321">
        <v>0</v>
      </c>
      <c r="AA56" s="49">
        <v>0</v>
      </c>
      <c r="AB56" s="49">
        <v>0</v>
      </c>
      <c r="AC56" s="49">
        <v>0</v>
      </c>
      <c r="AD56" s="49">
        <v>0</v>
      </c>
      <c r="AE56" s="49">
        <v>0</v>
      </c>
      <c r="AF56" s="49">
        <v>0</v>
      </c>
      <c r="AG56" s="49">
        <v>0</v>
      </c>
      <c r="AH56" s="49">
        <v>0</v>
      </c>
      <c r="AI56" s="49">
        <v>0</v>
      </c>
      <c r="AJ56" s="49">
        <v>0</v>
      </c>
      <c r="AK56" s="49">
        <v>0</v>
      </c>
      <c r="AL56" s="49">
        <v>0</v>
      </c>
      <c r="AM56" s="49">
        <v>0</v>
      </c>
    </row>
    <row r="57" spans="1:39" ht="14" hidden="1" outlineLevel="1" x14ac:dyDescent="0.15">
      <c r="A57" s="126">
        <f t="shared" si="16"/>
        <v>1</v>
      </c>
      <c r="B57" s="1" t="str">
        <f t="shared" si="17"/>
        <v/>
      </c>
      <c r="D57" s="1" t="str">
        <f t="shared" si="13"/>
        <v/>
      </c>
      <c r="E57" s="1" t="str">
        <f t="shared" si="18"/>
        <v/>
      </c>
      <c r="F57" s="1" t="str">
        <f t="shared" si="15"/>
        <v>PERMANENT DISCOUNTS</v>
      </c>
      <c r="H57" s="50" t="s">
        <v>14</v>
      </c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321">
        <v>0</v>
      </c>
      <c r="V57" s="321">
        <v>0</v>
      </c>
      <c r="W57" s="321">
        <v>0</v>
      </c>
      <c r="X57" s="321">
        <v>0</v>
      </c>
      <c r="Y57" s="321">
        <v>0</v>
      </c>
      <c r="Z57" s="321">
        <v>0</v>
      </c>
      <c r="AA57" s="49">
        <v>0</v>
      </c>
      <c r="AB57" s="49">
        <v>0</v>
      </c>
      <c r="AC57" s="49">
        <v>0</v>
      </c>
      <c r="AD57" s="49">
        <v>0</v>
      </c>
      <c r="AE57" s="49">
        <v>0</v>
      </c>
      <c r="AF57" s="49">
        <v>0</v>
      </c>
      <c r="AG57" s="49">
        <v>0</v>
      </c>
      <c r="AH57" s="49">
        <v>0</v>
      </c>
      <c r="AI57" s="49">
        <v>0</v>
      </c>
      <c r="AJ57" s="49">
        <v>0</v>
      </c>
      <c r="AK57" s="49">
        <v>0</v>
      </c>
      <c r="AL57" s="49">
        <v>0</v>
      </c>
      <c r="AM57" s="49">
        <v>0</v>
      </c>
    </row>
    <row r="58" spans="1:39" ht="14" hidden="1" outlineLevel="1" x14ac:dyDescent="0.15">
      <c r="A58" s="126">
        <f t="shared" si="16"/>
        <v>1</v>
      </c>
      <c r="B58" s="1" t="str">
        <f t="shared" si="17"/>
        <v/>
      </c>
      <c r="D58" s="1" t="str">
        <f t="shared" si="13"/>
        <v/>
      </c>
      <c r="E58" s="1" t="str">
        <f t="shared" si="18"/>
        <v/>
      </c>
      <c r="F58" s="1" t="str">
        <f t="shared" si="15"/>
        <v>PERMANENT DISCOUNTS</v>
      </c>
      <c r="H58" s="48" t="s">
        <v>15</v>
      </c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321">
        <v>-8.5294117647058822</v>
      </c>
      <c r="V58" s="321">
        <v>0</v>
      </c>
      <c r="W58" s="321">
        <v>0</v>
      </c>
      <c r="X58" s="321">
        <v>0</v>
      </c>
      <c r="Y58" s="321">
        <v>0</v>
      </c>
      <c r="Z58" s="321">
        <v>0</v>
      </c>
      <c r="AA58" s="49">
        <v>0</v>
      </c>
      <c r="AB58" s="49">
        <v>0</v>
      </c>
      <c r="AC58" s="49">
        <v>0</v>
      </c>
      <c r="AD58" s="49">
        <v>0</v>
      </c>
      <c r="AE58" s="49">
        <v>0</v>
      </c>
      <c r="AF58" s="49">
        <v>0</v>
      </c>
      <c r="AG58" s="49">
        <v>0</v>
      </c>
      <c r="AH58" s="49">
        <v>0</v>
      </c>
      <c r="AI58" s="49">
        <v>0</v>
      </c>
      <c r="AJ58" s="49">
        <v>0</v>
      </c>
      <c r="AK58" s="49">
        <v>0</v>
      </c>
      <c r="AL58" s="49">
        <v>0</v>
      </c>
      <c r="AM58" s="49">
        <v>0</v>
      </c>
    </row>
    <row r="59" spans="1:39" ht="14" hidden="1" outlineLevel="1" x14ac:dyDescent="0.15">
      <c r="A59" s="126">
        <f t="shared" si="16"/>
        <v>1</v>
      </c>
      <c r="B59" s="1" t="str">
        <f t="shared" si="17"/>
        <v/>
      </c>
      <c r="D59" s="1" t="str">
        <f t="shared" si="13"/>
        <v/>
      </c>
      <c r="E59" s="1" t="str">
        <f t="shared" si="18"/>
        <v/>
      </c>
      <c r="F59" s="1" t="str">
        <f t="shared" si="15"/>
        <v>PERMANENT DISCOUNTS</v>
      </c>
      <c r="H59" s="48" t="s">
        <v>16</v>
      </c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321">
        <v>0</v>
      </c>
      <c r="V59" s="321">
        <v>0</v>
      </c>
      <c r="W59" s="321">
        <v>0</v>
      </c>
      <c r="X59" s="321">
        <v>0</v>
      </c>
      <c r="Y59" s="321">
        <v>0</v>
      </c>
      <c r="Z59" s="321">
        <v>0</v>
      </c>
      <c r="AA59" s="49">
        <v>0</v>
      </c>
      <c r="AB59" s="49">
        <v>0</v>
      </c>
      <c r="AC59" s="49">
        <v>0</v>
      </c>
      <c r="AD59" s="49">
        <v>0</v>
      </c>
      <c r="AE59" s="49">
        <v>0</v>
      </c>
      <c r="AF59" s="49">
        <v>0</v>
      </c>
      <c r="AG59" s="49">
        <v>0</v>
      </c>
      <c r="AH59" s="49">
        <v>0</v>
      </c>
      <c r="AI59" s="49">
        <v>0</v>
      </c>
      <c r="AJ59" s="49">
        <v>0</v>
      </c>
      <c r="AK59" s="49">
        <v>0</v>
      </c>
      <c r="AL59" s="49">
        <v>0</v>
      </c>
      <c r="AM59" s="49">
        <v>0</v>
      </c>
    </row>
    <row r="60" spans="1:39" ht="14" hidden="1" outlineLevel="1" x14ac:dyDescent="0.15">
      <c r="A60" s="126">
        <f t="shared" si="16"/>
        <v>1</v>
      </c>
      <c r="B60" s="1" t="str">
        <f t="shared" si="17"/>
        <v/>
      </c>
      <c r="D60" s="1" t="str">
        <f t="shared" si="13"/>
        <v/>
      </c>
      <c r="E60" s="1" t="str">
        <f t="shared" si="18"/>
        <v/>
      </c>
      <c r="F60" s="1" t="str">
        <f t="shared" si="15"/>
        <v>PERMANENT DISCOUNTS</v>
      </c>
      <c r="H60" s="51" t="s">
        <v>30</v>
      </c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322">
        <v>-8.5294117647058822</v>
      </c>
      <c r="V60" s="322">
        <v>0</v>
      </c>
      <c r="W60" s="322">
        <v>0</v>
      </c>
      <c r="X60" s="322">
        <v>0</v>
      </c>
      <c r="Y60" s="322">
        <v>0</v>
      </c>
      <c r="Z60" s="322">
        <v>0</v>
      </c>
      <c r="AA60" s="52">
        <v>0</v>
      </c>
      <c r="AB60" s="52">
        <v>0</v>
      </c>
      <c r="AC60" s="52">
        <v>0</v>
      </c>
      <c r="AD60" s="52">
        <v>0</v>
      </c>
      <c r="AE60" s="52">
        <v>0</v>
      </c>
      <c r="AF60" s="52">
        <v>0</v>
      </c>
      <c r="AG60" s="52">
        <v>0</v>
      </c>
      <c r="AH60" s="52">
        <v>0</v>
      </c>
      <c r="AI60" s="52">
        <v>0</v>
      </c>
      <c r="AJ60" s="52">
        <v>0</v>
      </c>
      <c r="AK60" s="52">
        <v>0</v>
      </c>
      <c r="AL60" s="52">
        <v>0</v>
      </c>
      <c r="AM60" s="52">
        <v>0</v>
      </c>
    </row>
    <row r="61" spans="1:39" ht="15" hidden="1" outlineLevel="1" x14ac:dyDescent="0.2">
      <c r="A61" s="126">
        <f t="shared" si="16"/>
        <v>1</v>
      </c>
      <c r="B61" s="1" t="str">
        <f t="shared" si="17"/>
        <v/>
      </c>
      <c r="D61" s="1" t="str">
        <f t="shared" si="13"/>
        <v/>
      </c>
      <c r="E61" s="1" t="str">
        <f t="shared" si="18"/>
        <v/>
      </c>
      <c r="F61" s="1" t="str">
        <f t="shared" si="15"/>
        <v>PERMANENT DISCOUNTS</v>
      </c>
      <c r="H61" s="53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324"/>
      <c r="V61" s="324"/>
      <c r="W61" s="324"/>
      <c r="X61" s="324"/>
      <c r="Y61" s="324"/>
      <c r="Z61" s="324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</row>
    <row r="62" spans="1:39" ht="14" hidden="1" outlineLevel="1" x14ac:dyDescent="0.15">
      <c r="A62" s="126">
        <f t="shared" si="16"/>
        <v>1</v>
      </c>
      <c r="B62" s="1" t="str">
        <f t="shared" si="17"/>
        <v>GROUP</v>
      </c>
      <c r="D62" s="1" t="str">
        <f t="shared" si="13"/>
        <v/>
      </c>
      <c r="E62" s="1" t="str">
        <f t="shared" si="18"/>
        <v/>
      </c>
      <c r="F62" s="1" t="str">
        <f t="shared" si="15"/>
        <v>BASE RENT LESS PERMANENT DISCOUNTS</v>
      </c>
      <c r="H62" s="8" t="s">
        <v>31</v>
      </c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321"/>
      <c r="V62" s="321"/>
      <c r="W62" s="321"/>
      <c r="X62" s="321"/>
      <c r="Y62" s="321"/>
      <c r="Z62" s="321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</row>
    <row r="63" spans="1:39" ht="14" hidden="1" outlineLevel="1" x14ac:dyDescent="0.15">
      <c r="A63" s="126">
        <f t="shared" si="16"/>
        <v>1</v>
      </c>
      <c r="B63" s="1" t="str">
        <f t="shared" si="17"/>
        <v/>
      </c>
      <c r="D63" s="1" t="str">
        <f t="shared" si="13"/>
        <v/>
      </c>
      <c r="E63" s="1" t="str">
        <f t="shared" si="18"/>
        <v/>
      </c>
      <c r="F63" s="1" t="str">
        <f t="shared" si="15"/>
        <v>BASE RENT LESS PERMANENT DISCOUNTS</v>
      </c>
      <c r="H63" s="48" t="s">
        <v>13</v>
      </c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321">
        <v>0</v>
      </c>
      <c r="V63" s="321">
        <v>0</v>
      </c>
      <c r="W63" s="321">
        <v>0</v>
      </c>
      <c r="X63" s="321">
        <v>0</v>
      </c>
      <c r="Y63" s="321">
        <v>0</v>
      </c>
      <c r="Z63" s="321">
        <v>0</v>
      </c>
      <c r="AA63" s="41">
        <v>0</v>
      </c>
      <c r="AB63" s="41">
        <v>0</v>
      </c>
      <c r="AC63" s="41">
        <v>0</v>
      </c>
      <c r="AD63" s="41">
        <v>0</v>
      </c>
      <c r="AE63" s="41">
        <v>0</v>
      </c>
      <c r="AF63" s="41">
        <v>0</v>
      </c>
      <c r="AG63" s="41">
        <v>0</v>
      </c>
      <c r="AH63" s="41">
        <v>0</v>
      </c>
      <c r="AI63" s="41">
        <v>0</v>
      </c>
      <c r="AJ63" s="41">
        <v>0</v>
      </c>
      <c r="AK63" s="41">
        <v>0</v>
      </c>
      <c r="AL63" s="41">
        <v>0</v>
      </c>
      <c r="AM63" s="41">
        <v>0</v>
      </c>
    </row>
    <row r="64" spans="1:39" ht="14" hidden="1" outlineLevel="1" x14ac:dyDescent="0.15">
      <c r="A64" s="126">
        <f t="shared" si="16"/>
        <v>1</v>
      </c>
      <c r="B64" s="1" t="str">
        <f t="shared" si="17"/>
        <v/>
      </c>
      <c r="D64" s="1" t="str">
        <f t="shared" si="13"/>
        <v/>
      </c>
      <c r="E64" s="1" t="str">
        <f t="shared" si="18"/>
        <v/>
      </c>
      <c r="F64" s="1" t="str">
        <f t="shared" si="15"/>
        <v>BASE RENT LESS PERMANENT DISCOUNTS</v>
      </c>
      <c r="H64" s="50" t="s">
        <v>14</v>
      </c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321">
        <v>0</v>
      </c>
      <c r="V64" s="321">
        <v>0</v>
      </c>
      <c r="W64" s="321">
        <v>0</v>
      </c>
      <c r="X64" s="321">
        <v>0</v>
      </c>
      <c r="Y64" s="321">
        <v>0</v>
      </c>
      <c r="Z64" s="321">
        <v>0</v>
      </c>
      <c r="AA64" s="41">
        <v>0</v>
      </c>
      <c r="AB64" s="41">
        <v>0</v>
      </c>
      <c r="AC64" s="41">
        <v>0</v>
      </c>
      <c r="AD64" s="41">
        <v>0</v>
      </c>
      <c r="AE64" s="41">
        <v>0</v>
      </c>
      <c r="AF64" s="41">
        <v>0</v>
      </c>
      <c r="AG64" s="41">
        <v>0</v>
      </c>
      <c r="AH64" s="41">
        <v>0</v>
      </c>
      <c r="AI64" s="41">
        <v>0</v>
      </c>
      <c r="AJ64" s="41">
        <v>0</v>
      </c>
      <c r="AK64" s="41">
        <v>0</v>
      </c>
      <c r="AL64" s="41">
        <v>0</v>
      </c>
      <c r="AM64" s="41">
        <v>0</v>
      </c>
    </row>
    <row r="65" spans="1:39" ht="14" hidden="1" outlineLevel="1" x14ac:dyDescent="0.15">
      <c r="A65" s="126">
        <f t="shared" si="16"/>
        <v>1</v>
      </c>
      <c r="B65" s="1" t="str">
        <f t="shared" si="17"/>
        <v/>
      </c>
      <c r="D65" s="1" t="str">
        <f t="shared" si="13"/>
        <v/>
      </c>
      <c r="E65" s="1" t="str">
        <f t="shared" si="18"/>
        <v/>
      </c>
      <c r="F65" s="1" t="str">
        <f t="shared" si="15"/>
        <v>BASE RENT LESS PERMANENT DISCOUNTS</v>
      </c>
      <c r="H65" s="48" t="s">
        <v>15</v>
      </c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321">
        <v>2556.2388235294115</v>
      </c>
      <c r="V65" s="321">
        <v>2653.7694117647061</v>
      </c>
      <c r="W65" s="321">
        <v>2654.0629411764708</v>
      </c>
      <c r="X65" s="321">
        <v>2653.0052941176468</v>
      </c>
      <c r="Y65" s="321">
        <v>2660.821129707113</v>
      </c>
      <c r="Z65" s="321">
        <v>2657.5340039447733</v>
      </c>
      <c r="AA65" s="41">
        <v>2548.7615819209041</v>
      </c>
      <c r="AB65" s="41">
        <v>2654.5323529411767</v>
      </c>
      <c r="AC65" s="41">
        <v>2846.7158823529412</v>
      </c>
      <c r="AD65" s="41">
        <v>2657.4629032258063</v>
      </c>
      <c r="AE65" s="41">
        <v>2704.0214700193424</v>
      </c>
      <c r="AF65" s="41">
        <v>2653.7047058823532</v>
      </c>
      <c r="AG65" s="41">
        <v>2684.5118813905933</v>
      </c>
      <c r="AH65" s="41">
        <v>2668.6713333333332</v>
      </c>
      <c r="AI65" s="41">
        <v>80513.782666666651</v>
      </c>
      <c r="AJ65" s="41">
        <v>5210.5456877323413</v>
      </c>
      <c r="AK65" s="41">
        <v>5214.2255555555557</v>
      </c>
      <c r="AL65" s="41">
        <v>5166.4396350364968</v>
      </c>
      <c r="AM65" s="41">
        <v>5205.9744274809163</v>
      </c>
    </row>
    <row r="66" spans="1:39" ht="14" hidden="1" outlineLevel="1" x14ac:dyDescent="0.15">
      <c r="A66" s="126">
        <f t="shared" si="16"/>
        <v>1</v>
      </c>
      <c r="B66" s="1" t="str">
        <f t="shared" si="17"/>
        <v/>
      </c>
      <c r="D66" s="1" t="str">
        <f t="shared" si="13"/>
        <v/>
      </c>
      <c r="E66" s="1" t="str">
        <f t="shared" si="18"/>
        <v/>
      </c>
      <c r="F66" s="1" t="str">
        <f t="shared" si="15"/>
        <v>BASE RENT LESS PERMANENT DISCOUNTS</v>
      </c>
      <c r="H66" s="48" t="s">
        <v>16</v>
      </c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321">
        <v>0</v>
      </c>
      <c r="V66" s="321">
        <v>0</v>
      </c>
      <c r="W66" s="321">
        <v>0</v>
      </c>
      <c r="X66" s="321">
        <v>0</v>
      </c>
      <c r="Y66" s="321">
        <v>0</v>
      </c>
      <c r="Z66" s="321">
        <v>0</v>
      </c>
      <c r="AA66" s="41">
        <v>0</v>
      </c>
      <c r="AB66" s="41">
        <v>0</v>
      </c>
      <c r="AC66" s="41">
        <v>0</v>
      </c>
      <c r="AD66" s="41">
        <v>0</v>
      </c>
      <c r="AE66" s="41">
        <v>0</v>
      </c>
      <c r="AF66" s="41">
        <v>0</v>
      </c>
      <c r="AG66" s="41">
        <v>0</v>
      </c>
      <c r="AH66" s="41">
        <v>0</v>
      </c>
      <c r="AI66" s="41">
        <v>0</v>
      </c>
      <c r="AJ66" s="41">
        <v>0</v>
      </c>
      <c r="AK66" s="41">
        <v>0</v>
      </c>
      <c r="AL66" s="41">
        <v>0</v>
      </c>
      <c r="AM66" s="41">
        <v>0</v>
      </c>
    </row>
    <row r="67" spans="1:39" ht="14" hidden="1" outlineLevel="1" x14ac:dyDescent="0.15">
      <c r="A67" s="126">
        <f t="shared" si="16"/>
        <v>1</v>
      </c>
      <c r="B67" s="1" t="str">
        <f t="shared" si="17"/>
        <v/>
      </c>
      <c r="D67" s="1" t="str">
        <f t="shared" si="13"/>
        <v/>
      </c>
      <c r="E67" s="1" t="str">
        <f t="shared" si="18"/>
        <v/>
      </c>
      <c r="F67" s="1" t="str">
        <f t="shared" si="15"/>
        <v>BASE RENT LESS PERMANENT DISCOUNTS</v>
      </c>
      <c r="H67" s="51" t="s">
        <v>32</v>
      </c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322">
        <v>2556.2388235294115</v>
      </c>
      <c r="V67" s="322">
        <v>2653.7694117647061</v>
      </c>
      <c r="W67" s="322">
        <v>2654.0629411764708</v>
      </c>
      <c r="X67" s="322">
        <v>2653.0052941176468</v>
      </c>
      <c r="Y67" s="322">
        <v>2660.821129707113</v>
      </c>
      <c r="Z67" s="322">
        <v>2657.5340039447733</v>
      </c>
      <c r="AA67" s="52">
        <v>2548.7615819209041</v>
      </c>
      <c r="AB67" s="52">
        <v>2654.5323529411767</v>
      </c>
      <c r="AC67" s="52">
        <v>2846.7158823529412</v>
      </c>
      <c r="AD67" s="52">
        <v>2657.4629032258063</v>
      </c>
      <c r="AE67" s="52">
        <v>2704.0214700193424</v>
      </c>
      <c r="AF67" s="52">
        <v>2653.7047058823532</v>
      </c>
      <c r="AG67" s="52">
        <v>2684.5118813905933</v>
      </c>
      <c r="AH67" s="52">
        <v>2668.6713333333332</v>
      </c>
      <c r="AI67" s="52">
        <v>80513.782666666651</v>
      </c>
      <c r="AJ67" s="52">
        <v>5210.5456877323413</v>
      </c>
      <c r="AK67" s="52">
        <v>5214.2255555555557</v>
      </c>
      <c r="AL67" s="52">
        <v>5166.4396350364968</v>
      </c>
      <c r="AM67" s="52">
        <v>5205.9744274809163</v>
      </c>
    </row>
    <row r="68" spans="1:39" ht="14" hidden="1" outlineLevel="1" x14ac:dyDescent="0.15">
      <c r="A68" s="126">
        <f t="shared" si="16"/>
        <v>1</v>
      </c>
      <c r="B68" s="1" t="str">
        <f t="shared" si="17"/>
        <v/>
      </c>
      <c r="D68" s="1" t="str">
        <f t="shared" si="13"/>
        <v/>
      </c>
      <c r="E68" s="1" t="str">
        <f t="shared" si="18"/>
        <v/>
      </c>
      <c r="F68" s="1" t="str">
        <f t="shared" si="15"/>
        <v>BASE RENT LESS PERMANENT DISCOUNTS</v>
      </c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321"/>
      <c r="V68" s="321"/>
      <c r="W68" s="321"/>
      <c r="X68" s="321"/>
      <c r="Y68" s="321"/>
      <c r="Z68" s="321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</row>
    <row r="69" spans="1:39" ht="14" hidden="1" outlineLevel="1" x14ac:dyDescent="0.15">
      <c r="A69" s="126">
        <f t="shared" si="16"/>
        <v>1</v>
      </c>
      <c r="B69" s="1" t="str">
        <f t="shared" si="17"/>
        <v>GROUP</v>
      </c>
      <c r="D69" s="1" t="str">
        <f t="shared" si="13"/>
        <v/>
      </c>
      <c r="E69" s="1" t="str">
        <f t="shared" si="18"/>
        <v/>
      </c>
      <c r="F69" s="1" t="str">
        <f t="shared" si="15"/>
        <v>INCENTIVES PER OCCUPIED UNIT</v>
      </c>
      <c r="H69" s="8" t="s">
        <v>33</v>
      </c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321"/>
      <c r="V69" s="321"/>
      <c r="W69" s="321"/>
      <c r="X69" s="321"/>
      <c r="Y69" s="321"/>
      <c r="Z69" s="321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</row>
    <row r="70" spans="1:39" ht="14" hidden="1" outlineLevel="1" x14ac:dyDescent="0.15">
      <c r="A70" s="126">
        <f t="shared" si="16"/>
        <v>1</v>
      </c>
      <c r="B70" s="1" t="str">
        <f t="shared" si="17"/>
        <v/>
      </c>
      <c r="D70" s="1" t="str">
        <f t="shared" si="13"/>
        <v/>
      </c>
      <c r="E70" s="1" t="str">
        <f t="shared" si="18"/>
        <v/>
      </c>
      <c r="F70" s="1" t="str">
        <f t="shared" si="15"/>
        <v>INCENTIVES PER OCCUPIED UNIT</v>
      </c>
      <c r="H70" s="48" t="s">
        <v>13</v>
      </c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321">
        <v>0</v>
      </c>
      <c r="V70" s="321">
        <v>0</v>
      </c>
      <c r="W70" s="321">
        <v>0</v>
      </c>
      <c r="X70" s="321">
        <v>0</v>
      </c>
      <c r="Y70" s="321">
        <v>0</v>
      </c>
      <c r="Z70" s="321">
        <v>0</v>
      </c>
      <c r="AA70" s="49">
        <v>0</v>
      </c>
      <c r="AB70" s="49">
        <v>0</v>
      </c>
      <c r="AC70" s="49">
        <v>0</v>
      </c>
      <c r="AD70" s="49">
        <v>0</v>
      </c>
      <c r="AE70" s="49">
        <v>0</v>
      </c>
      <c r="AF70" s="49">
        <v>0</v>
      </c>
      <c r="AG70" s="49">
        <v>0</v>
      </c>
      <c r="AH70" s="49">
        <v>0</v>
      </c>
      <c r="AI70" s="49">
        <v>0</v>
      </c>
      <c r="AJ70" s="49">
        <v>0</v>
      </c>
      <c r="AK70" s="49">
        <v>0</v>
      </c>
      <c r="AL70" s="49">
        <v>0</v>
      </c>
      <c r="AM70" s="49">
        <v>0</v>
      </c>
    </row>
    <row r="71" spans="1:39" ht="14" hidden="1" outlineLevel="1" x14ac:dyDescent="0.15">
      <c r="A71" s="126">
        <f t="shared" si="16"/>
        <v>1</v>
      </c>
      <c r="B71" s="1" t="str">
        <f t="shared" si="17"/>
        <v/>
      </c>
      <c r="D71" s="1" t="str">
        <f t="shared" si="13"/>
        <v/>
      </c>
      <c r="E71" s="1" t="str">
        <f t="shared" si="18"/>
        <v/>
      </c>
      <c r="F71" s="1" t="str">
        <f t="shared" si="15"/>
        <v>INCENTIVES PER OCCUPIED UNIT</v>
      </c>
      <c r="H71" s="50" t="s">
        <v>14</v>
      </c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321">
        <v>0</v>
      </c>
      <c r="V71" s="321">
        <v>0</v>
      </c>
      <c r="W71" s="321">
        <v>0</v>
      </c>
      <c r="X71" s="321">
        <v>0</v>
      </c>
      <c r="Y71" s="321">
        <v>0</v>
      </c>
      <c r="Z71" s="321">
        <v>0</v>
      </c>
      <c r="AA71" s="49">
        <v>0</v>
      </c>
      <c r="AB71" s="49">
        <v>0</v>
      </c>
      <c r="AC71" s="49">
        <v>0</v>
      </c>
      <c r="AD71" s="49">
        <v>0</v>
      </c>
      <c r="AE71" s="49">
        <v>0</v>
      </c>
      <c r="AF71" s="49">
        <v>0</v>
      </c>
      <c r="AG71" s="49">
        <v>0</v>
      </c>
      <c r="AH71" s="49">
        <v>0</v>
      </c>
      <c r="AI71" s="49">
        <v>0</v>
      </c>
      <c r="AJ71" s="49">
        <v>0</v>
      </c>
      <c r="AK71" s="49">
        <v>0</v>
      </c>
      <c r="AL71" s="49">
        <v>0</v>
      </c>
      <c r="AM71" s="49">
        <v>0</v>
      </c>
    </row>
    <row r="72" spans="1:39" ht="14" hidden="1" outlineLevel="1" x14ac:dyDescent="0.15">
      <c r="A72" s="126">
        <f t="shared" ref="A72:A103" si="19">IFERROR(VLOOKUP(H72,MARKER_ARRAY,2,FALSE),A71)</f>
        <v>1</v>
      </c>
      <c r="B72" s="1" t="str">
        <f t="shared" ref="B72:B103" si="20">IF(AND(LEN(H72)&gt;0,COUNT(V72:AL72)=0),"GROUP",IF(OR(LEN(I72)=0,LEN(H72)=0),"",INDEX(MARKER_ARRAY,A72,3)))</f>
        <v/>
      </c>
      <c r="D72" s="1" t="str">
        <f t="shared" si="13"/>
        <v/>
      </c>
      <c r="E72" s="1" t="str">
        <f t="shared" si="18"/>
        <v/>
      </c>
      <c r="F72" s="1" t="str">
        <f t="shared" si="15"/>
        <v>INCENTIVES PER OCCUPIED UNIT</v>
      </c>
      <c r="H72" s="56" t="s">
        <v>15</v>
      </c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321">
        <v>0</v>
      </c>
      <c r="V72" s="321">
        <v>0</v>
      </c>
      <c r="W72" s="321">
        <v>0</v>
      </c>
      <c r="X72" s="321">
        <v>0</v>
      </c>
      <c r="Y72" s="321">
        <v>0</v>
      </c>
      <c r="Z72" s="321">
        <v>0</v>
      </c>
      <c r="AA72" s="49">
        <v>0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0</v>
      </c>
      <c r="AJ72" s="49">
        <v>0</v>
      </c>
      <c r="AK72" s="49">
        <v>0</v>
      </c>
      <c r="AL72" s="49">
        <v>0</v>
      </c>
      <c r="AM72" s="49">
        <v>-229.00763358778627</v>
      </c>
    </row>
    <row r="73" spans="1:39" ht="14" hidden="1" outlineLevel="1" x14ac:dyDescent="0.15">
      <c r="A73" s="126">
        <f t="shared" si="19"/>
        <v>1</v>
      </c>
      <c r="B73" s="1" t="str">
        <f t="shared" si="20"/>
        <v/>
      </c>
      <c r="D73" s="1" t="str">
        <f t="shared" ref="D73:D159" si="21">IF(LEN(E73)&gt;0,F73&amp;" : "&amp;E73,"")</f>
        <v/>
      </c>
      <c r="E73" s="1" t="str">
        <f t="shared" si="18"/>
        <v/>
      </c>
      <c r="F73" s="1" t="str">
        <f t="shared" si="15"/>
        <v>INCENTIVES PER OCCUPIED UNIT</v>
      </c>
      <c r="H73" s="56" t="s">
        <v>16</v>
      </c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321">
        <v>0</v>
      </c>
      <c r="V73" s="321">
        <v>0</v>
      </c>
      <c r="W73" s="321">
        <v>0</v>
      </c>
      <c r="X73" s="321">
        <v>0</v>
      </c>
      <c r="Y73" s="321">
        <v>0</v>
      </c>
      <c r="Z73" s="321">
        <v>0</v>
      </c>
      <c r="AA73" s="49">
        <v>0</v>
      </c>
      <c r="AB73" s="49">
        <v>0</v>
      </c>
      <c r="AC73" s="49">
        <v>0</v>
      </c>
      <c r="AD73" s="49">
        <v>0</v>
      </c>
      <c r="AE73" s="49">
        <v>0</v>
      </c>
      <c r="AF73" s="49">
        <v>0</v>
      </c>
      <c r="AG73" s="49">
        <v>0</v>
      </c>
      <c r="AH73" s="49">
        <v>0</v>
      </c>
      <c r="AI73" s="49">
        <v>0</v>
      </c>
      <c r="AJ73" s="49">
        <v>0</v>
      </c>
      <c r="AK73" s="49">
        <v>0</v>
      </c>
      <c r="AL73" s="49">
        <v>0</v>
      </c>
      <c r="AM73" s="49">
        <v>0</v>
      </c>
    </row>
    <row r="74" spans="1:39" ht="14" hidden="1" outlineLevel="1" x14ac:dyDescent="0.15">
      <c r="A74" s="126">
        <f t="shared" si="19"/>
        <v>1</v>
      </c>
      <c r="B74" s="1" t="str">
        <f t="shared" si="20"/>
        <v/>
      </c>
      <c r="D74" s="1" t="str">
        <f t="shared" si="21"/>
        <v/>
      </c>
      <c r="E74" s="1" t="str">
        <f t="shared" si="18"/>
        <v/>
      </c>
      <c r="F74" s="1" t="str">
        <f t="shared" si="15"/>
        <v>INCENTIVES PER OCCUPIED UNIT</v>
      </c>
      <c r="H74" s="57" t="s">
        <v>34</v>
      </c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322">
        <v>0</v>
      </c>
      <c r="V74" s="322">
        <v>0</v>
      </c>
      <c r="W74" s="322">
        <v>0</v>
      </c>
      <c r="X74" s="322">
        <v>0</v>
      </c>
      <c r="Y74" s="322">
        <v>0</v>
      </c>
      <c r="Z74" s="322">
        <v>0</v>
      </c>
      <c r="AA74" s="52">
        <v>0</v>
      </c>
      <c r="AB74" s="52">
        <v>0</v>
      </c>
      <c r="AC74" s="52">
        <v>0</v>
      </c>
      <c r="AD74" s="52">
        <v>0</v>
      </c>
      <c r="AE74" s="52">
        <v>0</v>
      </c>
      <c r="AF74" s="52">
        <v>0</v>
      </c>
      <c r="AG74" s="52">
        <v>0</v>
      </c>
      <c r="AH74" s="52">
        <v>0</v>
      </c>
      <c r="AI74" s="52">
        <v>0</v>
      </c>
      <c r="AJ74" s="52">
        <v>-9.789776951672863</v>
      </c>
      <c r="AK74" s="52">
        <v>0</v>
      </c>
      <c r="AL74" s="52">
        <v>0</v>
      </c>
      <c r="AM74" s="52">
        <v>-229.00763358778627</v>
      </c>
    </row>
    <row r="75" spans="1:39" ht="14" hidden="1" outlineLevel="1" x14ac:dyDescent="0.15">
      <c r="A75" s="126">
        <f t="shared" si="19"/>
        <v>1</v>
      </c>
      <c r="B75" s="1" t="str">
        <f t="shared" si="20"/>
        <v/>
      </c>
      <c r="D75" s="1" t="str">
        <f t="shared" si="21"/>
        <v/>
      </c>
      <c r="E75" s="1" t="str">
        <f t="shared" ref="E75:E106" si="22">IF(AND(B75&lt;&gt;"GROUP",LEN(B75)&gt;0),UPPER(H75&amp;": "&amp;I75),"")</f>
        <v/>
      </c>
      <c r="F75" s="1" t="str">
        <f t="shared" si="15"/>
        <v>INCENTIVES PER OCCUPIED UNIT</v>
      </c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321"/>
      <c r="V75" s="321"/>
      <c r="W75" s="321"/>
      <c r="X75" s="321"/>
      <c r="Y75" s="321"/>
      <c r="Z75" s="321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</row>
    <row r="76" spans="1:39" ht="14" hidden="1" outlineLevel="1" x14ac:dyDescent="0.15">
      <c r="A76" s="126">
        <f t="shared" si="19"/>
        <v>1</v>
      </c>
      <c r="B76" s="1" t="str">
        <f t="shared" si="20"/>
        <v>GROUP</v>
      </c>
      <c r="D76" s="1" t="str">
        <f t="shared" si="21"/>
        <v/>
      </c>
      <c r="E76" s="1" t="str">
        <f t="shared" si="22"/>
        <v/>
      </c>
      <c r="F76" s="1" t="str">
        <f t="shared" ref="F76:F137" si="23">IF(B76="GROUP",UPPER(H76),UPPER(F75))</f>
        <v>BASE RENT LESS PERM DISCOUNTS AND INCENTIVES</v>
      </c>
      <c r="H76" s="8" t="s">
        <v>35</v>
      </c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321"/>
      <c r="V76" s="321"/>
      <c r="W76" s="321"/>
      <c r="X76" s="321"/>
      <c r="Y76" s="321"/>
      <c r="Z76" s="321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</row>
    <row r="77" spans="1:39" ht="14" hidden="1" outlineLevel="1" x14ac:dyDescent="0.15">
      <c r="A77" s="126">
        <f t="shared" si="19"/>
        <v>1</v>
      </c>
      <c r="B77" s="1" t="str">
        <f t="shared" si="20"/>
        <v/>
      </c>
      <c r="D77" s="1" t="str">
        <f t="shared" si="21"/>
        <v/>
      </c>
      <c r="E77" s="1" t="str">
        <f t="shared" si="22"/>
        <v/>
      </c>
      <c r="F77" s="1" t="str">
        <f t="shared" si="23"/>
        <v>BASE RENT LESS PERM DISCOUNTS AND INCENTIVES</v>
      </c>
      <c r="H77" s="48" t="s">
        <v>13</v>
      </c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325">
        <v>0</v>
      </c>
      <c r="V77" s="325">
        <v>0</v>
      </c>
      <c r="W77" s="325">
        <v>0</v>
      </c>
      <c r="X77" s="325">
        <v>0</v>
      </c>
      <c r="Y77" s="325">
        <v>0</v>
      </c>
      <c r="Z77" s="325">
        <v>0</v>
      </c>
      <c r="AA77" s="59">
        <v>0</v>
      </c>
      <c r="AB77" s="59">
        <v>0</v>
      </c>
      <c r="AC77" s="59">
        <v>0</v>
      </c>
      <c r="AD77" s="59">
        <v>0</v>
      </c>
      <c r="AE77" s="59">
        <v>0</v>
      </c>
      <c r="AF77" s="59">
        <v>0</v>
      </c>
      <c r="AG77" s="59">
        <v>0</v>
      </c>
      <c r="AH77" s="59">
        <v>0</v>
      </c>
      <c r="AI77" s="59">
        <v>0</v>
      </c>
      <c r="AJ77" s="59">
        <v>0</v>
      </c>
      <c r="AK77" s="59">
        <v>0</v>
      </c>
      <c r="AL77" s="59">
        <v>0</v>
      </c>
      <c r="AM77" s="59">
        <v>0</v>
      </c>
    </row>
    <row r="78" spans="1:39" ht="14" hidden="1" outlineLevel="1" x14ac:dyDescent="0.15">
      <c r="A78" s="126">
        <f t="shared" si="19"/>
        <v>1</v>
      </c>
      <c r="B78" s="1" t="str">
        <f t="shared" si="20"/>
        <v/>
      </c>
      <c r="D78" s="1" t="str">
        <f t="shared" si="21"/>
        <v/>
      </c>
      <c r="E78" s="1" t="str">
        <f t="shared" si="22"/>
        <v/>
      </c>
      <c r="F78" s="1" t="str">
        <f t="shared" si="23"/>
        <v>BASE RENT LESS PERM DISCOUNTS AND INCENTIVES</v>
      </c>
      <c r="H78" s="50" t="s">
        <v>14</v>
      </c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325">
        <v>0</v>
      </c>
      <c r="V78" s="325">
        <v>0</v>
      </c>
      <c r="W78" s="325">
        <v>0</v>
      </c>
      <c r="X78" s="325">
        <v>0</v>
      </c>
      <c r="Y78" s="325">
        <v>0</v>
      </c>
      <c r="Z78" s="325">
        <v>0</v>
      </c>
      <c r="AA78" s="59">
        <v>0</v>
      </c>
      <c r="AB78" s="59">
        <v>0</v>
      </c>
      <c r="AC78" s="59">
        <v>0</v>
      </c>
      <c r="AD78" s="59">
        <v>0</v>
      </c>
      <c r="AE78" s="59">
        <v>0</v>
      </c>
      <c r="AF78" s="59">
        <v>0</v>
      </c>
      <c r="AG78" s="59">
        <v>0</v>
      </c>
      <c r="AH78" s="59">
        <v>0</v>
      </c>
      <c r="AI78" s="59">
        <v>0</v>
      </c>
      <c r="AJ78" s="59">
        <v>0</v>
      </c>
      <c r="AK78" s="59">
        <v>0</v>
      </c>
      <c r="AL78" s="59">
        <v>0</v>
      </c>
      <c r="AM78" s="59">
        <v>0</v>
      </c>
    </row>
    <row r="79" spans="1:39" ht="14" hidden="1" outlineLevel="1" x14ac:dyDescent="0.15">
      <c r="A79" s="126">
        <f t="shared" si="19"/>
        <v>1</v>
      </c>
      <c r="B79" s="1" t="str">
        <f t="shared" si="20"/>
        <v/>
      </c>
      <c r="D79" s="1" t="str">
        <f t="shared" si="21"/>
        <v/>
      </c>
      <c r="E79" s="1" t="str">
        <f t="shared" si="22"/>
        <v/>
      </c>
      <c r="F79" s="1" t="str">
        <f t="shared" si="23"/>
        <v>BASE RENT LESS PERM DISCOUNTS AND INCENTIVES</v>
      </c>
      <c r="H79" s="56" t="s">
        <v>15</v>
      </c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325">
        <v>2556.2388235294115</v>
      </c>
      <c r="V79" s="325">
        <v>2653.7694117647061</v>
      </c>
      <c r="W79" s="325">
        <v>2654.0629411764708</v>
      </c>
      <c r="X79" s="325">
        <v>2653.0052941176468</v>
      </c>
      <c r="Y79" s="325">
        <v>2660.821129707113</v>
      </c>
      <c r="Z79" s="325">
        <v>2657.5340039447733</v>
      </c>
      <c r="AA79" s="59">
        <v>2548.7615819209041</v>
      </c>
      <c r="AB79" s="59">
        <v>2654.5323529411767</v>
      </c>
      <c r="AC79" s="59">
        <v>2846.7158823529412</v>
      </c>
      <c r="AD79" s="59">
        <v>2657.4629032258063</v>
      </c>
      <c r="AE79" s="59">
        <v>2704.0214700193424</v>
      </c>
      <c r="AF79" s="59">
        <v>2653.7047058823532</v>
      </c>
      <c r="AG79" s="59">
        <v>2684.5118813905933</v>
      </c>
      <c r="AH79" s="59">
        <v>2668.6713333333332</v>
      </c>
      <c r="AI79" s="59">
        <v>80513.782666666651</v>
      </c>
      <c r="AJ79" s="59">
        <v>5210.5456877323413</v>
      </c>
      <c r="AK79" s="59">
        <v>5214.2255555555557</v>
      </c>
      <c r="AL79" s="59">
        <v>5166.4396350364968</v>
      </c>
      <c r="AM79" s="59">
        <v>4976.9667938931307</v>
      </c>
    </row>
    <row r="80" spans="1:39" ht="14" hidden="1" outlineLevel="1" x14ac:dyDescent="0.15">
      <c r="A80" s="126">
        <f t="shared" si="19"/>
        <v>1</v>
      </c>
      <c r="B80" s="1" t="str">
        <f t="shared" si="20"/>
        <v/>
      </c>
      <c r="D80" s="1" t="str">
        <f t="shared" si="21"/>
        <v/>
      </c>
      <c r="E80" s="1" t="str">
        <f t="shared" si="22"/>
        <v/>
      </c>
      <c r="F80" s="1" t="str">
        <f t="shared" si="23"/>
        <v>BASE RENT LESS PERM DISCOUNTS AND INCENTIVES</v>
      </c>
      <c r="H80" s="56" t="s">
        <v>16</v>
      </c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325">
        <v>0</v>
      </c>
      <c r="V80" s="325">
        <v>0</v>
      </c>
      <c r="W80" s="325">
        <v>0</v>
      </c>
      <c r="X80" s="325">
        <v>0</v>
      </c>
      <c r="Y80" s="325">
        <v>0</v>
      </c>
      <c r="Z80" s="325">
        <v>0</v>
      </c>
      <c r="AA80" s="59">
        <v>0</v>
      </c>
      <c r="AB80" s="59">
        <v>0</v>
      </c>
      <c r="AC80" s="59">
        <v>0</v>
      </c>
      <c r="AD80" s="59">
        <v>0</v>
      </c>
      <c r="AE80" s="59">
        <v>0</v>
      </c>
      <c r="AF80" s="59">
        <v>0</v>
      </c>
      <c r="AG80" s="59">
        <v>0</v>
      </c>
      <c r="AH80" s="59">
        <v>0</v>
      </c>
      <c r="AI80" s="59">
        <v>0</v>
      </c>
      <c r="AJ80" s="59">
        <v>0</v>
      </c>
      <c r="AK80" s="59">
        <v>0</v>
      </c>
      <c r="AL80" s="59">
        <v>0</v>
      </c>
      <c r="AM80" s="59">
        <v>0</v>
      </c>
    </row>
    <row r="81" spans="1:39" ht="14" hidden="1" outlineLevel="1" x14ac:dyDescent="0.15">
      <c r="A81" s="126">
        <f t="shared" si="19"/>
        <v>1</v>
      </c>
      <c r="B81" s="1" t="str">
        <f t="shared" si="20"/>
        <v/>
      </c>
      <c r="D81" s="1" t="str">
        <f t="shared" si="21"/>
        <v/>
      </c>
      <c r="E81" s="1" t="str">
        <f t="shared" si="22"/>
        <v/>
      </c>
      <c r="F81" s="1" t="str">
        <f t="shared" si="23"/>
        <v>BASE RENT LESS PERM DISCOUNTS AND INCENTIVES</v>
      </c>
      <c r="H81" s="57" t="s">
        <v>36</v>
      </c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322">
        <v>2556.2388235294115</v>
      </c>
      <c r="V81" s="322">
        <v>2653.7694117647061</v>
      </c>
      <c r="W81" s="322">
        <v>2654.0629411764708</v>
      </c>
      <c r="X81" s="322">
        <v>2653.0052941176468</v>
      </c>
      <c r="Y81" s="322">
        <v>2660.821129707113</v>
      </c>
      <c r="Z81" s="322">
        <v>2657.5340039447733</v>
      </c>
      <c r="AA81" s="52">
        <v>2548.7615819209041</v>
      </c>
      <c r="AB81" s="52">
        <v>2654.5323529411767</v>
      </c>
      <c r="AC81" s="52">
        <v>2846.7158823529412</v>
      </c>
      <c r="AD81" s="52">
        <v>2657.4629032258063</v>
      </c>
      <c r="AE81" s="52">
        <v>2704.0214700193424</v>
      </c>
      <c r="AF81" s="52">
        <v>2653.7047058823532</v>
      </c>
      <c r="AG81" s="52">
        <v>2684.5118813905933</v>
      </c>
      <c r="AH81" s="52">
        <v>2668.6713333333332</v>
      </c>
      <c r="AI81" s="52">
        <v>80513.782666666651</v>
      </c>
      <c r="AJ81" s="52">
        <v>5200.7559107806692</v>
      </c>
      <c r="AK81" s="52">
        <v>5214.2255555555557</v>
      </c>
      <c r="AL81" s="52">
        <v>5166.4396350364968</v>
      </c>
      <c r="AM81" s="52">
        <v>4976.9667938931307</v>
      </c>
    </row>
    <row r="82" spans="1:39" ht="14" hidden="1" outlineLevel="1" x14ac:dyDescent="0.15">
      <c r="A82" s="126">
        <f t="shared" si="19"/>
        <v>1</v>
      </c>
      <c r="B82" s="1" t="str">
        <f t="shared" si="20"/>
        <v/>
      </c>
      <c r="D82" s="1" t="str">
        <f t="shared" si="21"/>
        <v/>
      </c>
      <c r="E82" s="1" t="str">
        <f t="shared" si="22"/>
        <v/>
      </c>
      <c r="F82" s="1" t="str">
        <f t="shared" si="23"/>
        <v>BASE RENT LESS PERM DISCOUNTS AND INCENTIVES</v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321"/>
      <c r="V82" s="321"/>
      <c r="W82" s="321"/>
      <c r="X82" s="321"/>
      <c r="Y82" s="321"/>
      <c r="Z82" s="321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</row>
    <row r="83" spans="1:39" ht="14" hidden="1" outlineLevel="1" x14ac:dyDescent="0.15">
      <c r="A83" s="126">
        <f t="shared" si="19"/>
        <v>1</v>
      </c>
      <c r="B83" s="1" t="str">
        <f t="shared" si="20"/>
        <v>GROUP</v>
      </c>
      <c r="D83" s="1" t="str">
        <f t="shared" si="21"/>
        <v/>
      </c>
      <c r="E83" s="1" t="str">
        <f t="shared" si="22"/>
        <v/>
      </c>
      <c r="F83" s="1" t="str">
        <f t="shared" si="23"/>
        <v>CARE REVENUE (PER AL &amp; MC OCCUPIED UNIT)</v>
      </c>
      <c r="H83" s="8" t="s">
        <v>37</v>
      </c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321"/>
      <c r="V83" s="321"/>
      <c r="W83" s="321"/>
      <c r="X83" s="321"/>
      <c r="Y83" s="321"/>
      <c r="Z83" s="321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</row>
    <row r="84" spans="1:39" ht="14" hidden="1" outlineLevel="1" x14ac:dyDescent="0.15">
      <c r="A84" s="126">
        <f t="shared" si="19"/>
        <v>1</v>
      </c>
      <c r="B84" s="1" t="str">
        <f t="shared" si="20"/>
        <v/>
      </c>
      <c r="D84" s="1" t="str">
        <f t="shared" si="21"/>
        <v/>
      </c>
      <c r="E84" s="1" t="str">
        <f t="shared" si="22"/>
        <v/>
      </c>
      <c r="F84" s="1" t="str">
        <f t="shared" si="23"/>
        <v>CARE REVENUE (PER AL &amp; MC OCCUPIED UNIT)</v>
      </c>
      <c r="H84" s="48" t="s">
        <v>13</v>
      </c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321">
        <v>0</v>
      </c>
      <c r="V84" s="321">
        <v>0</v>
      </c>
      <c r="W84" s="321">
        <v>0</v>
      </c>
      <c r="X84" s="321">
        <v>0</v>
      </c>
      <c r="Y84" s="321">
        <v>0</v>
      </c>
      <c r="Z84" s="321">
        <v>0</v>
      </c>
      <c r="AA84" s="49">
        <v>0</v>
      </c>
      <c r="AB84" s="49">
        <v>0</v>
      </c>
      <c r="AC84" s="49">
        <v>0</v>
      </c>
      <c r="AD84" s="49">
        <v>0</v>
      </c>
      <c r="AE84" s="49">
        <v>0</v>
      </c>
      <c r="AF84" s="49">
        <v>0</v>
      </c>
      <c r="AG84" s="49">
        <v>0</v>
      </c>
      <c r="AH84" s="49">
        <v>0</v>
      </c>
      <c r="AI84" s="49">
        <v>0</v>
      </c>
      <c r="AJ84" s="49">
        <v>0</v>
      </c>
      <c r="AK84" s="49">
        <v>0</v>
      </c>
      <c r="AL84" s="49">
        <v>0</v>
      </c>
      <c r="AM84" s="49">
        <v>0</v>
      </c>
    </row>
    <row r="85" spans="1:39" ht="14" hidden="1" outlineLevel="1" x14ac:dyDescent="0.15">
      <c r="A85" s="126">
        <f t="shared" si="19"/>
        <v>1</v>
      </c>
      <c r="B85" s="1" t="str">
        <f t="shared" si="20"/>
        <v/>
      </c>
      <c r="D85" s="1" t="str">
        <f t="shared" si="21"/>
        <v/>
      </c>
      <c r="E85" s="1" t="str">
        <f t="shared" si="22"/>
        <v/>
      </c>
      <c r="F85" s="1" t="str">
        <f t="shared" si="23"/>
        <v>CARE REVENUE (PER AL &amp; MC OCCUPIED UNIT)</v>
      </c>
      <c r="H85" s="50" t="s">
        <v>14</v>
      </c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321">
        <v>0</v>
      </c>
      <c r="V85" s="321">
        <v>0</v>
      </c>
      <c r="W85" s="321">
        <v>0</v>
      </c>
      <c r="X85" s="321">
        <v>0</v>
      </c>
      <c r="Y85" s="321">
        <v>0</v>
      </c>
      <c r="Z85" s="321">
        <v>0</v>
      </c>
      <c r="AA85" s="49">
        <v>0</v>
      </c>
      <c r="AB85" s="49">
        <v>0</v>
      </c>
      <c r="AC85" s="49">
        <v>0</v>
      </c>
      <c r="AD85" s="49">
        <v>0</v>
      </c>
      <c r="AE85" s="49">
        <v>0</v>
      </c>
      <c r="AF85" s="49">
        <v>0</v>
      </c>
      <c r="AG85" s="49">
        <v>0</v>
      </c>
      <c r="AH85" s="49">
        <v>0</v>
      </c>
      <c r="AI85" s="49">
        <v>0</v>
      </c>
      <c r="AJ85" s="49">
        <v>0</v>
      </c>
      <c r="AK85" s="49">
        <v>0</v>
      </c>
      <c r="AL85" s="49">
        <v>0</v>
      </c>
      <c r="AM85" s="49">
        <v>0</v>
      </c>
    </row>
    <row r="86" spans="1:39" ht="14" hidden="1" outlineLevel="1" x14ac:dyDescent="0.15">
      <c r="A86" s="126">
        <f t="shared" si="19"/>
        <v>1</v>
      </c>
      <c r="B86" s="1" t="str">
        <f t="shared" si="20"/>
        <v/>
      </c>
      <c r="D86" s="1" t="str">
        <f t="shared" si="21"/>
        <v/>
      </c>
      <c r="E86" s="1" t="str">
        <f t="shared" si="22"/>
        <v/>
      </c>
      <c r="F86" s="1" t="str">
        <f t="shared" si="23"/>
        <v>CARE REVENUE (PER AL &amp; MC OCCUPIED UNIT)</v>
      </c>
      <c r="H86" s="56" t="s">
        <v>15</v>
      </c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321">
        <v>0</v>
      </c>
      <c r="V86" s="321">
        <v>0</v>
      </c>
      <c r="W86" s="321">
        <v>0</v>
      </c>
      <c r="X86" s="321">
        <v>0</v>
      </c>
      <c r="Y86" s="321">
        <v>0</v>
      </c>
      <c r="Z86" s="321">
        <v>0</v>
      </c>
      <c r="AA86" s="49">
        <v>0</v>
      </c>
      <c r="AB86" s="49">
        <v>0</v>
      </c>
      <c r="AC86" s="49">
        <v>0</v>
      </c>
      <c r="AD86" s="49">
        <v>0</v>
      </c>
      <c r="AE86" s="49">
        <v>0</v>
      </c>
      <c r="AF86" s="49">
        <v>0</v>
      </c>
      <c r="AG86" s="49">
        <v>0</v>
      </c>
      <c r="AH86" s="49">
        <v>0</v>
      </c>
      <c r="AI86" s="49">
        <v>0</v>
      </c>
      <c r="AJ86" s="49">
        <v>0</v>
      </c>
      <c r="AK86" s="49">
        <v>0</v>
      </c>
      <c r="AL86" s="49">
        <v>44.979416058394165</v>
      </c>
      <c r="AM86" s="49">
        <v>-45.522137404580157</v>
      </c>
    </row>
    <row r="87" spans="1:39" ht="14" hidden="1" outlineLevel="1" x14ac:dyDescent="0.15">
      <c r="A87" s="126">
        <f t="shared" si="19"/>
        <v>1</v>
      </c>
      <c r="B87" s="1" t="str">
        <f t="shared" si="20"/>
        <v/>
      </c>
      <c r="D87" s="1" t="str">
        <f t="shared" si="21"/>
        <v/>
      </c>
      <c r="E87" s="1" t="str">
        <f t="shared" si="22"/>
        <v/>
      </c>
      <c r="F87" s="1" t="str">
        <f t="shared" si="23"/>
        <v>CARE REVENUE (PER AL &amp; MC OCCUPIED UNIT)</v>
      </c>
      <c r="H87" s="56" t="s">
        <v>16</v>
      </c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321">
        <v>0</v>
      </c>
      <c r="V87" s="321">
        <v>0</v>
      </c>
      <c r="W87" s="321">
        <v>0</v>
      </c>
      <c r="X87" s="321">
        <v>0</v>
      </c>
      <c r="Y87" s="321">
        <v>0</v>
      </c>
      <c r="Z87" s="321">
        <v>0</v>
      </c>
      <c r="AA87" s="49">
        <v>0</v>
      </c>
      <c r="AB87" s="49">
        <v>0</v>
      </c>
      <c r="AC87" s="49">
        <v>0</v>
      </c>
      <c r="AD87" s="49">
        <v>0</v>
      </c>
      <c r="AE87" s="49">
        <v>0</v>
      </c>
      <c r="AF87" s="49">
        <v>0</v>
      </c>
      <c r="AG87" s="49">
        <v>0</v>
      </c>
      <c r="AH87" s="49">
        <v>0</v>
      </c>
      <c r="AI87" s="49">
        <v>0</v>
      </c>
      <c r="AJ87" s="49">
        <v>0</v>
      </c>
      <c r="AK87" s="49">
        <v>0</v>
      </c>
      <c r="AL87" s="49">
        <v>0</v>
      </c>
      <c r="AM87" s="49">
        <v>0</v>
      </c>
    </row>
    <row r="88" spans="1:39" ht="14" hidden="1" outlineLevel="1" x14ac:dyDescent="0.15">
      <c r="A88" s="126">
        <f t="shared" si="19"/>
        <v>1</v>
      </c>
      <c r="B88" s="1" t="str">
        <f t="shared" si="20"/>
        <v/>
      </c>
      <c r="D88" s="1" t="str">
        <f t="shared" si="21"/>
        <v/>
      </c>
      <c r="E88" s="1" t="str">
        <f t="shared" si="22"/>
        <v/>
      </c>
      <c r="F88" s="1" t="str">
        <f t="shared" si="23"/>
        <v>CARE REVENUE (PER AL &amp; MC OCCUPIED UNIT)</v>
      </c>
      <c r="H88" s="57" t="s">
        <v>38</v>
      </c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322">
        <v>0</v>
      </c>
      <c r="V88" s="322">
        <v>0</v>
      </c>
      <c r="W88" s="322">
        <v>0</v>
      </c>
      <c r="X88" s="322">
        <v>0</v>
      </c>
      <c r="Y88" s="322">
        <v>0</v>
      </c>
      <c r="Z88" s="322">
        <v>0</v>
      </c>
      <c r="AA88" s="52">
        <v>0</v>
      </c>
      <c r="AB88" s="52">
        <v>0</v>
      </c>
      <c r="AC88" s="52">
        <v>0</v>
      </c>
      <c r="AD88" s="52">
        <v>0</v>
      </c>
      <c r="AE88" s="52">
        <v>0</v>
      </c>
      <c r="AF88" s="52">
        <v>0</v>
      </c>
      <c r="AG88" s="52">
        <v>0</v>
      </c>
      <c r="AH88" s="52">
        <v>0</v>
      </c>
      <c r="AI88" s="52">
        <v>0</v>
      </c>
      <c r="AJ88" s="52">
        <v>0</v>
      </c>
      <c r="AK88" s="52">
        <v>0</v>
      </c>
      <c r="AL88" s="52">
        <v>44.979416058394165</v>
      </c>
      <c r="AM88" s="52">
        <v>-45.522137404580157</v>
      </c>
    </row>
    <row r="89" spans="1:39" ht="14" hidden="1" outlineLevel="1" x14ac:dyDescent="0.15">
      <c r="A89" s="126">
        <f t="shared" si="19"/>
        <v>1</v>
      </c>
      <c r="B89" s="1" t="str">
        <f t="shared" si="20"/>
        <v/>
      </c>
      <c r="D89" s="1" t="str">
        <f t="shared" si="21"/>
        <v/>
      </c>
      <c r="E89" s="1" t="str">
        <f t="shared" si="22"/>
        <v/>
      </c>
      <c r="F89" s="1" t="str">
        <f t="shared" si="23"/>
        <v>CARE REVENUE (PER AL &amp; MC OCCUPIED UNIT)</v>
      </c>
      <c r="H89" s="57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326"/>
      <c r="V89" s="326"/>
      <c r="W89" s="326"/>
      <c r="X89" s="326"/>
      <c r="Y89" s="326"/>
      <c r="Z89" s="326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</row>
    <row r="90" spans="1:39" ht="14" hidden="1" outlineLevel="1" x14ac:dyDescent="0.15">
      <c r="A90" s="126">
        <f t="shared" si="19"/>
        <v>1</v>
      </c>
      <c r="B90" s="1" t="str">
        <f t="shared" si="20"/>
        <v>GROUP</v>
      </c>
      <c r="D90" s="1" t="str">
        <f t="shared" si="21"/>
        <v/>
      </c>
      <c r="E90" s="1" t="str">
        <f t="shared" si="22"/>
        <v/>
      </c>
      <c r="F90" s="1" t="str">
        <f t="shared" si="23"/>
        <v>BASE RENT &amp; CARE LESS PERM DISCOUNTS AND INCENTIVES</v>
      </c>
      <c r="H90" s="8" t="s">
        <v>39</v>
      </c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321"/>
      <c r="V90" s="321"/>
      <c r="W90" s="321"/>
      <c r="X90" s="321"/>
      <c r="Y90" s="321"/>
      <c r="Z90" s="321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</row>
    <row r="91" spans="1:39" ht="14" hidden="1" outlineLevel="1" x14ac:dyDescent="0.15">
      <c r="A91" s="126">
        <f t="shared" si="19"/>
        <v>1</v>
      </c>
      <c r="B91" s="1" t="str">
        <f t="shared" si="20"/>
        <v/>
      </c>
      <c r="D91" s="1" t="str">
        <f t="shared" si="21"/>
        <v/>
      </c>
      <c r="E91" s="1" t="str">
        <f t="shared" si="22"/>
        <v/>
      </c>
      <c r="F91" s="1" t="str">
        <f t="shared" si="23"/>
        <v>BASE RENT &amp; CARE LESS PERM DISCOUNTS AND INCENTIVES</v>
      </c>
      <c r="H91" s="48" t="s">
        <v>13</v>
      </c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325">
        <v>0</v>
      </c>
      <c r="V91" s="325">
        <v>0</v>
      </c>
      <c r="W91" s="325">
        <v>0</v>
      </c>
      <c r="X91" s="325">
        <v>0</v>
      </c>
      <c r="Y91" s="325">
        <v>0</v>
      </c>
      <c r="Z91" s="325">
        <v>0</v>
      </c>
      <c r="AA91" s="59">
        <v>0</v>
      </c>
      <c r="AB91" s="59">
        <v>0</v>
      </c>
      <c r="AC91" s="59">
        <v>0</v>
      </c>
      <c r="AD91" s="59">
        <v>0</v>
      </c>
      <c r="AE91" s="59">
        <v>0</v>
      </c>
      <c r="AF91" s="59">
        <v>0</v>
      </c>
      <c r="AG91" s="59">
        <v>0</v>
      </c>
      <c r="AH91" s="59">
        <v>0</v>
      </c>
      <c r="AI91" s="59">
        <v>0</v>
      </c>
      <c r="AJ91" s="59">
        <v>0</v>
      </c>
      <c r="AK91" s="59">
        <v>0</v>
      </c>
      <c r="AL91" s="59">
        <v>0</v>
      </c>
      <c r="AM91" s="59">
        <v>0</v>
      </c>
    </row>
    <row r="92" spans="1:39" ht="14" hidden="1" outlineLevel="1" x14ac:dyDescent="0.15">
      <c r="A92" s="126">
        <f t="shared" si="19"/>
        <v>1</v>
      </c>
      <c r="B92" s="1" t="str">
        <f t="shared" si="20"/>
        <v/>
      </c>
      <c r="D92" s="1" t="str">
        <f t="shared" si="21"/>
        <v/>
      </c>
      <c r="E92" s="1" t="str">
        <f t="shared" si="22"/>
        <v/>
      </c>
      <c r="F92" s="1" t="str">
        <f t="shared" si="23"/>
        <v>BASE RENT &amp; CARE LESS PERM DISCOUNTS AND INCENTIVES</v>
      </c>
      <c r="H92" s="50" t="s">
        <v>14</v>
      </c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325">
        <v>0</v>
      </c>
      <c r="V92" s="325">
        <v>0</v>
      </c>
      <c r="W92" s="325">
        <v>0</v>
      </c>
      <c r="X92" s="325">
        <v>0</v>
      </c>
      <c r="Y92" s="325">
        <v>0</v>
      </c>
      <c r="Z92" s="325">
        <v>0</v>
      </c>
      <c r="AA92" s="59">
        <v>0</v>
      </c>
      <c r="AB92" s="59">
        <v>0</v>
      </c>
      <c r="AC92" s="59">
        <v>0</v>
      </c>
      <c r="AD92" s="59">
        <v>0</v>
      </c>
      <c r="AE92" s="59">
        <v>0</v>
      </c>
      <c r="AF92" s="59">
        <v>0</v>
      </c>
      <c r="AG92" s="59">
        <v>0</v>
      </c>
      <c r="AH92" s="59">
        <v>0</v>
      </c>
      <c r="AI92" s="59">
        <v>0</v>
      </c>
      <c r="AJ92" s="59">
        <v>0</v>
      </c>
      <c r="AK92" s="59">
        <v>0</v>
      </c>
      <c r="AL92" s="59">
        <v>0</v>
      </c>
      <c r="AM92" s="59">
        <v>0</v>
      </c>
    </row>
    <row r="93" spans="1:39" ht="14" hidden="1" outlineLevel="1" x14ac:dyDescent="0.15">
      <c r="A93" s="126">
        <f t="shared" si="19"/>
        <v>1</v>
      </c>
      <c r="B93" s="1" t="str">
        <f t="shared" si="20"/>
        <v/>
      </c>
      <c r="D93" s="1" t="str">
        <f t="shared" si="21"/>
        <v/>
      </c>
      <c r="E93" s="1" t="str">
        <f t="shared" si="22"/>
        <v/>
      </c>
      <c r="F93" s="1" t="str">
        <f t="shared" si="23"/>
        <v>BASE RENT &amp; CARE LESS PERM DISCOUNTS AND INCENTIVES</v>
      </c>
      <c r="H93" s="56" t="s">
        <v>15</v>
      </c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325">
        <v>2556.2388235294115</v>
      </c>
      <c r="V93" s="325">
        <v>2653.7694117647061</v>
      </c>
      <c r="W93" s="325">
        <v>2654.0629411764708</v>
      </c>
      <c r="X93" s="325">
        <v>2653.0052941176468</v>
      </c>
      <c r="Y93" s="325">
        <v>2660.821129707113</v>
      </c>
      <c r="Z93" s="325">
        <v>2657.5340039447733</v>
      </c>
      <c r="AA93" s="59">
        <v>2548.7615819209041</v>
      </c>
      <c r="AB93" s="59">
        <v>2654.5323529411767</v>
      </c>
      <c r="AC93" s="59">
        <v>2846.7158823529412</v>
      </c>
      <c r="AD93" s="59">
        <v>2657.4629032258063</v>
      </c>
      <c r="AE93" s="59">
        <v>2704.0214700193424</v>
      </c>
      <c r="AF93" s="59">
        <v>2653.7047058823532</v>
      </c>
      <c r="AG93" s="59">
        <v>2684.5118813905933</v>
      </c>
      <c r="AH93" s="59">
        <v>2668.6713333333332</v>
      </c>
      <c r="AI93" s="59">
        <v>80513.782666666651</v>
      </c>
      <c r="AJ93" s="59">
        <v>5210.5456877323413</v>
      </c>
      <c r="AK93" s="59">
        <v>5214.2255555555557</v>
      </c>
      <c r="AL93" s="59">
        <v>5211.4190510948911</v>
      </c>
      <c r="AM93" s="59">
        <v>4931.4446564885502</v>
      </c>
    </row>
    <row r="94" spans="1:39" ht="14" hidden="1" outlineLevel="1" x14ac:dyDescent="0.15">
      <c r="A94" s="126">
        <f t="shared" si="19"/>
        <v>1</v>
      </c>
      <c r="B94" s="1" t="str">
        <f t="shared" si="20"/>
        <v/>
      </c>
      <c r="D94" s="1" t="str">
        <f t="shared" si="21"/>
        <v/>
      </c>
      <c r="E94" s="1" t="str">
        <f t="shared" si="22"/>
        <v/>
      </c>
      <c r="F94" s="1" t="str">
        <f t="shared" si="23"/>
        <v>BASE RENT &amp; CARE LESS PERM DISCOUNTS AND INCENTIVES</v>
      </c>
      <c r="H94" s="56" t="s">
        <v>16</v>
      </c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325">
        <v>0</v>
      </c>
      <c r="V94" s="325">
        <v>0</v>
      </c>
      <c r="W94" s="325">
        <v>0</v>
      </c>
      <c r="X94" s="325">
        <v>0</v>
      </c>
      <c r="Y94" s="325">
        <v>0</v>
      </c>
      <c r="Z94" s="325">
        <v>0</v>
      </c>
      <c r="AA94" s="59">
        <v>0</v>
      </c>
      <c r="AB94" s="59">
        <v>0</v>
      </c>
      <c r="AC94" s="59">
        <v>0</v>
      </c>
      <c r="AD94" s="59">
        <v>0</v>
      </c>
      <c r="AE94" s="59">
        <v>0</v>
      </c>
      <c r="AF94" s="59">
        <v>0</v>
      </c>
      <c r="AG94" s="59">
        <v>0</v>
      </c>
      <c r="AH94" s="59">
        <v>0</v>
      </c>
      <c r="AI94" s="59">
        <v>0</v>
      </c>
      <c r="AJ94" s="59">
        <v>0</v>
      </c>
      <c r="AK94" s="59">
        <v>0</v>
      </c>
      <c r="AL94" s="59">
        <v>0</v>
      </c>
      <c r="AM94" s="59">
        <v>0</v>
      </c>
    </row>
    <row r="95" spans="1:39" ht="14" hidden="1" outlineLevel="1" x14ac:dyDescent="0.15">
      <c r="A95" s="126">
        <f t="shared" si="19"/>
        <v>1</v>
      </c>
      <c r="B95" s="1" t="str">
        <f t="shared" si="20"/>
        <v/>
      </c>
      <c r="D95" s="1" t="str">
        <f t="shared" si="21"/>
        <v/>
      </c>
      <c r="E95" s="1" t="str">
        <f t="shared" si="22"/>
        <v/>
      </c>
      <c r="F95" s="1" t="str">
        <f t="shared" si="23"/>
        <v>BASE RENT &amp; CARE LESS PERM DISCOUNTS AND INCENTIVES</v>
      </c>
      <c r="H95" s="57" t="s">
        <v>40</v>
      </c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322">
        <v>2556.2388235294115</v>
      </c>
      <c r="V95" s="322">
        <v>2653.7694117647061</v>
      </c>
      <c r="W95" s="322">
        <v>2654.0629411764708</v>
      </c>
      <c r="X95" s="322">
        <v>2653.0052941176468</v>
      </c>
      <c r="Y95" s="322">
        <v>2660.821129707113</v>
      </c>
      <c r="Z95" s="322">
        <v>2657.5340039447733</v>
      </c>
      <c r="AA95" s="52">
        <v>2548.7615819209041</v>
      </c>
      <c r="AB95" s="52">
        <v>2654.5323529411767</v>
      </c>
      <c r="AC95" s="52">
        <v>2846.7158823529412</v>
      </c>
      <c r="AD95" s="52">
        <v>2657.4629032258063</v>
      </c>
      <c r="AE95" s="52">
        <v>2704.0214700193424</v>
      </c>
      <c r="AF95" s="52">
        <v>2653.7047058823532</v>
      </c>
      <c r="AG95" s="52">
        <v>2684.5118813905933</v>
      </c>
      <c r="AH95" s="52">
        <v>2668.6713333333332</v>
      </c>
      <c r="AI95" s="52">
        <v>80513.782666666651</v>
      </c>
      <c r="AJ95" s="52">
        <v>5200.7559107806692</v>
      </c>
      <c r="AK95" s="52">
        <v>5214.2255555555557</v>
      </c>
      <c r="AL95" s="52">
        <v>5211.4190510948911</v>
      </c>
      <c r="AM95" s="52">
        <v>4931.4446564885502</v>
      </c>
    </row>
    <row r="96" spans="1:39" ht="15" hidden="1" outlineLevel="1" x14ac:dyDescent="0.2">
      <c r="A96" s="126">
        <f t="shared" si="19"/>
        <v>1</v>
      </c>
      <c r="B96" s="1" t="str">
        <f t="shared" si="20"/>
        <v/>
      </c>
      <c r="D96" s="1" t="str">
        <f t="shared" si="21"/>
        <v/>
      </c>
      <c r="E96" s="1" t="str">
        <f t="shared" si="22"/>
        <v/>
      </c>
      <c r="F96" s="1" t="str">
        <f t="shared" si="23"/>
        <v>BASE RENT &amp; CARE LESS PERM DISCOUNTS AND INCENTIVES</v>
      </c>
      <c r="H96" s="44"/>
      <c r="U96" s="323"/>
      <c r="V96" s="323"/>
      <c r="W96" s="323"/>
      <c r="X96" s="323"/>
      <c r="Y96" s="323"/>
      <c r="Z96" s="323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</row>
    <row r="97" spans="1:41" ht="14" hidden="1" outlineLevel="1" x14ac:dyDescent="0.15">
      <c r="A97" s="126">
        <f t="shared" si="19"/>
        <v>1</v>
      </c>
      <c r="B97" s="1" t="str">
        <f t="shared" si="20"/>
        <v/>
      </c>
      <c r="D97" s="1" t="str">
        <f t="shared" si="21"/>
        <v/>
      </c>
      <c r="E97" s="1" t="str">
        <f t="shared" si="22"/>
        <v/>
      </c>
      <c r="F97" s="1" t="str">
        <f t="shared" si="23"/>
        <v>BASE RENT &amp; CARE LESS PERM DISCOUNTS AND INCENTIVES</v>
      </c>
      <c r="H97" s="8" t="s">
        <v>41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327">
        <v>846.79176470588231</v>
      </c>
      <c r="V97" s="327">
        <v>947.72117647058826</v>
      </c>
      <c r="W97" s="327">
        <v>922.89176470588234</v>
      </c>
      <c r="X97" s="327">
        <v>1038.8647058823531</v>
      </c>
      <c r="Y97" s="327">
        <v>1273.4855648535563</v>
      </c>
      <c r="Z97" s="327">
        <v>937.58980276134116</v>
      </c>
      <c r="AA97" s="60">
        <v>1011.3045197740114</v>
      </c>
      <c r="AB97" s="60">
        <v>936.37176470588236</v>
      </c>
      <c r="AC97" s="60">
        <v>6509.4976470588235</v>
      </c>
      <c r="AD97" s="60">
        <v>5919.1772177419343</v>
      </c>
      <c r="AE97" s="60">
        <v>5495.9312379110261</v>
      </c>
      <c r="AF97" s="60">
        <v>4816.8682352941178</v>
      </c>
      <c r="AG97" s="60">
        <v>5775.338670756646</v>
      </c>
      <c r="AH97" s="60">
        <v>6256.5813333333335</v>
      </c>
      <c r="AI97" s="60">
        <v>168762.89</v>
      </c>
      <c r="AJ97" s="60">
        <v>10909.85535315985</v>
      </c>
      <c r="AK97" s="60">
        <v>7813.256666666668</v>
      </c>
      <c r="AL97" s="60">
        <v>12022.052299270075</v>
      </c>
      <c r="AM97" s="60">
        <v>8894.1400763358797</v>
      </c>
    </row>
    <row r="98" spans="1:41" ht="14" collapsed="1" x14ac:dyDescent="0.15">
      <c r="A98" s="126">
        <f t="shared" si="19"/>
        <v>1</v>
      </c>
      <c r="B98" s="1" t="str">
        <f t="shared" si="20"/>
        <v/>
      </c>
      <c r="D98" s="1" t="str">
        <f t="shared" si="21"/>
        <v/>
      </c>
      <c r="E98" s="1" t="str">
        <f t="shared" si="22"/>
        <v/>
      </c>
      <c r="F98" s="1" t="str">
        <f t="shared" si="23"/>
        <v>BASE RENT &amp; CARE LESS PERM DISCOUNTS AND INCENTIVES</v>
      </c>
      <c r="H98" s="61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12"/>
      <c r="V98" s="312"/>
      <c r="W98" s="312"/>
      <c r="X98" s="312"/>
      <c r="Y98" s="312"/>
      <c r="Z98" s="31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</row>
    <row r="99" spans="1:41" ht="16" x14ac:dyDescent="0.2">
      <c r="A99" s="126">
        <f t="shared" si="19"/>
        <v>2</v>
      </c>
      <c r="B99" s="1" t="str">
        <f t="shared" si="20"/>
        <v>GROUP</v>
      </c>
      <c r="C99" s="126" t="str">
        <f t="shared" ref="C99:C185" ca="1" si="24">IFERROR(IF(OR(B99="GROUP",LEN(D99)=0),"",VLOOKUP(D99,INDIRECT(B99&amp;"_LOOKUP"),2,FALSE)),-100)</f>
        <v/>
      </c>
      <c r="D99" s="1" t="str">
        <f t="shared" ref="D99" si="25">IF(LEN(E99)&gt;0,F99&amp;" : "&amp;E99,"")</f>
        <v/>
      </c>
      <c r="E99" s="1" t="str">
        <f t="shared" si="22"/>
        <v/>
      </c>
      <c r="F99" s="1" t="str">
        <f t="shared" ref="F99" si="26">IF(B99="GROUP",UPPER(H99),UPPER(F98))</f>
        <v>RESIDENT REVENUE</v>
      </c>
      <c r="H99" s="74" t="s">
        <v>901</v>
      </c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328"/>
      <c r="V99" s="328"/>
      <c r="W99" s="328"/>
      <c r="X99" s="328"/>
      <c r="Y99" s="328"/>
      <c r="Z99" s="328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</row>
    <row r="100" spans="1:41" ht="14" x14ac:dyDescent="0.15">
      <c r="A100" s="126">
        <f t="shared" si="19"/>
        <v>2</v>
      </c>
      <c r="B100" s="1" t="str">
        <f t="shared" si="20"/>
        <v>GROUP</v>
      </c>
      <c r="C100" s="126" t="str">
        <f t="shared" ca="1" si="24"/>
        <v/>
      </c>
      <c r="D100" s="1" t="str">
        <f t="shared" ref="D100:D122" si="27">IF(LEN(E100)&gt;0,F100&amp;" : "&amp;E100,"")</f>
        <v/>
      </c>
      <c r="E100" s="1" t="str">
        <f t="shared" si="22"/>
        <v/>
      </c>
      <c r="F100" s="1" t="str">
        <f t="shared" ref="F100:F105" si="28">IF(B100="GROUP",UPPER(H100),UPPER(F99))</f>
        <v>SKILLED ROOM &amp; BOARD PER DAY (INCLUDES THERAPY)</v>
      </c>
      <c r="H100" s="8" t="s">
        <v>42</v>
      </c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328"/>
      <c r="V100" s="328"/>
      <c r="W100" s="328"/>
      <c r="X100" s="328"/>
      <c r="Y100" s="328"/>
      <c r="Z100" s="328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</row>
    <row r="101" spans="1:41" ht="14" x14ac:dyDescent="0.15">
      <c r="A101" s="126">
        <f t="shared" si="19"/>
        <v>2</v>
      </c>
      <c r="B101" s="1" t="str">
        <f t="shared" si="20"/>
        <v>REV</v>
      </c>
      <c r="C101" s="126">
        <f t="shared" ca="1" si="24"/>
        <v>201</v>
      </c>
      <c r="D101" s="1" t="str">
        <f t="shared" si="27"/>
        <v>SKILLED ROOM &amp; BOARD PER DAY (INCLUDES THERAPY) : SKILLED R&amp;B - PRIVATE: XXX</v>
      </c>
      <c r="E101" s="1" t="str">
        <f t="shared" si="22"/>
        <v>SKILLED R&amp;B - PRIVATE: XXX</v>
      </c>
      <c r="F101" s="1" t="str">
        <f t="shared" si="28"/>
        <v>SKILLED ROOM &amp; BOARD PER DAY (INCLUDES THERAPY)</v>
      </c>
      <c r="H101" s="277" t="s">
        <v>1361</v>
      </c>
      <c r="I101" s="278" t="s">
        <v>903</v>
      </c>
      <c r="J101" s="278"/>
      <c r="K101" s="278"/>
      <c r="L101" s="278"/>
      <c r="M101" s="278"/>
      <c r="N101" s="278"/>
      <c r="O101" s="278"/>
      <c r="P101" s="278"/>
      <c r="Q101" s="278"/>
      <c r="R101" s="278"/>
      <c r="S101" s="278"/>
      <c r="T101" s="278"/>
      <c r="U101" s="329">
        <v>125442</v>
      </c>
      <c r="V101" s="329">
        <v>121295</v>
      </c>
      <c r="W101" s="329">
        <v>103636</v>
      </c>
      <c r="X101" s="329">
        <v>116594</v>
      </c>
      <c r="Y101" s="329">
        <v>111235</v>
      </c>
      <c r="Z101" s="329">
        <v>104521</v>
      </c>
      <c r="AA101" s="64">
        <v>78545.600000000006</v>
      </c>
      <c r="AB101" s="64">
        <v>86357.680000000008</v>
      </c>
      <c r="AC101" s="64">
        <v>90368.31</v>
      </c>
      <c r="AD101" s="64">
        <v>92820</v>
      </c>
      <c r="AE101" s="64">
        <v>116140</v>
      </c>
      <c r="AF101" s="64">
        <v>83368.2</v>
      </c>
      <c r="AG101" s="64">
        <v>120259.5</v>
      </c>
      <c r="AH101" s="304">
        <v>78350</v>
      </c>
      <c r="AI101" s="304">
        <v>90365</v>
      </c>
      <c r="AJ101" s="304">
        <v>90998.11</v>
      </c>
      <c r="AK101" s="304">
        <v>81511.320000000007</v>
      </c>
      <c r="AL101" s="304">
        <v>84981.430000000008</v>
      </c>
      <c r="AM101" s="304">
        <v>84896.85</v>
      </c>
    </row>
    <row r="102" spans="1:41" ht="14" x14ac:dyDescent="0.15">
      <c r="A102" s="126">
        <f t="shared" si="19"/>
        <v>2</v>
      </c>
      <c r="B102" s="1" t="str">
        <f t="shared" si="20"/>
        <v>REV</v>
      </c>
      <c r="C102" s="126">
        <f t="shared" ca="1" si="24"/>
        <v>202</v>
      </c>
      <c r="D102" s="1" t="str">
        <f t="shared" si="27"/>
        <v>SKILLED ROOM &amp; BOARD PER DAY (INCLUDES THERAPY) : SKILLED R&amp;B - MEDICARE: XXX</v>
      </c>
      <c r="E102" s="1" t="str">
        <f t="shared" si="22"/>
        <v>SKILLED R&amp;B - MEDICARE: XXX</v>
      </c>
      <c r="F102" s="1" t="str">
        <f t="shared" si="28"/>
        <v>SKILLED ROOM &amp; BOARD PER DAY (INCLUDES THERAPY)</v>
      </c>
      <c r="H102" s="277" t="s">
        <v>1362</v>
      </c>
      <c r="I102" s="278" t="s">
        <v>903</v>
      </c>
      <c r="J102" s="278"/>
      <c r="K102" s="278"/>
      <c r="L102" s="278"/>
      <c r="M102" s="278"/>
      <c r="N102" s="278"/>
      <c r="O102" s="278"/>
      <c r="P102" s="278"/>
      <c r="Q102" s="278"/>
      <c r="R102" s="278"/>
      <c r="S102" s="278"/>
      <c r="T102" s="278"/>
      <c r="U102" s="329">
        <v>200295.43</v>
      </c>
      <c r="V102" s="329">
        <v>254856.26</v>
      </c>
      <c r="W102" s="329">
        <v>221655.46</v>
      </c>
      <c r="X102" s="329">
        <v>203896.62</v>
      </c>
      <c r="Y102" s="329">
        <v>152068.07999999999</v>
      </c>
      <c r="Z102" s="329">
        <v>184859.61</v>
      </c>
      <c r="AA102" s="64">
        <v>147208.83000000002</v>
      </c>
      <c r="AB102" s="64">
        <v>146053.19</v>
      </c>
      <c r="AC102" s="64">
        <v>168272.37</v>
      </c>
      <c r="AD102" s="64">
        <v>138051.75</v>
      </c>
      <c r="AE102" s="64">
        <v>118424.62</v>
      </c>
      <c r="AF102" s="64">
        <v>140681.85</v>
      </c>
      <c r="AG102" s="64">
        <v>63370.61</v>
      </c>
      <c r="AH102" s="304">
        <v>148762.26</v>
      </c>
      <c r="AI102" s="304">
        <v>89846.02</v>
      </c>
      <c r="AJ102" s="304">
        <v>132732.25</v>
      </c>
      <c r="AK102" s="304">
        <v>106675.52</v>
      </c>
      <c r="AL102" s="304">
        <v>124528.67</v>
      </c>
      <c r="AM102" s="304">
        <v>123519.15000000001</v>
      </c>
    </row>
    <row r="103" spans="1:41" ht="14" x14ac:dyDescent="0.15">
      <c r="A103" s="126">
        <f t="shared" si="19"/>
        <v>2</v>
      </c>
      <c r="B103" s="1" t="str">
        <f t="shared" si="20"/>
        <v>REV</v>
      </c>
      <c r="C103" s="126">
        <f t="shared" ca="1" si="24"/>
        <v>203</v>
      </c>
      <c r="D103" s="1" t="str">
        <f t="shared" si="27"/>
        <v>SKILLED ROOM &amp; BOARD PER DAY (INCLUDES THERAPY) : SKILLED R&amp;B - MEDICAID: XXX</v>
      </c>
      <c r="E103" s="1" t="str">
        <f t="shared" si="22"/>
        <v>SKILLED R&amp;B - MEDICAID: XXX</v>
      </c>
      <c r="F103" s="1" t="str">
        <f t="shared" si="28"/>
        <v>SKILLED ROOM &amp; BOARD PER DAY (INCLUDES THERAPY)</v>
      </c>
      <c r="H103" s="277" t="s">
        <v>1363</v>
      </c>
      <c r="I103" s="278" t="s">
        <v>903</v>
      </c>
      <c r="J103" s="278"/>
      <c r="K103" s="278"/>
      <c r="L103" s="278"/>
      <c r="M103" s="278"/>
      <c r="N103" s="278"/>
      <c r="O103" s="278"/>
      <c r="P103" s="278"/>
      <c r="Q103" s="278"/>
      <c r="R103" s="278"/>
      <c r="S103" s="278"/>
      <c r="T103" s="278"/>
      <c r="U103" s="329">
        <v>27729.09</v>
      </c>
      <c r="V103" s="329">
        <v>40525.35</v>
      </c>
      <c r="W103" s="329">
        <v>35743.279999999999</v>
      </c>
      <c r="X103" s="329">
        <v>39635.800000000003</v>
      </c>
      <c r="Y103" s="329">
        <v>39911.85</v>
      </c>
      <c r="Z103" s="329">
        <v>37307.769999999997</v>
      </c>
      <c r="AA103" s="64">
        <v>45035.63</v>
      </c>
      <c r="AB103" s="64">
        <v>44719.21</v>
      </c>
      <c r="AC103" s="64">
        <v>43597.14</v>
      </c>
      <c r="AD103" s="64">
        <v>40370.550000000003</v>
      </c>
      <c r="AE103" s="64">
        <v>35118.21</v>
      </c>
      <c r="AF103" s="64">
        <v>47076.73</v>
      </c>
      <c r="AG103" s="64">
        <v>21885.38</v>
      </c>
      <c r="AH103" s="304">
        <v>42795.270000000004</v>
      </c>
      <c r="AI103" s="304">
        <v>19093.650000000001</v>
      </c>
      <c r="AJ103" s="304">
        <v>34539.68</v>
      </c>
      <c r="AK103" s="304">
        <v>30489.21</v>
      </c>
      <c r="AL103" s="304">
        <v>22087.45</v>
      </c>
      <c r="AM103" s="304">
        <v>25414.420000000002</v>
      </c>
    </row>
    <row r="104" spans="1:41" ht="14" x14ac:dyDescent="0.15">
      <c r="A104" s="126">
        <f t="shared" ref="A104:A114" si="29">IFERROR(VLOOKUP(H104,MARKER_ARRAY,2,FALSE),A103)</f>
        <v>2</v>
      </c>
      <c r="B104" s="1" t="str">
        <f t="shared" ref="B104:B114" si="30">IF(AND(LEN(H104)&gt;0,COUNT(V104:AL104)=0),"GROUP",IF(OR(LEN(I104)=0,LEN(H104)=0),"",INDEX(MARKER_ARRAY,A104,3)))</f>
        <v>REV</v>
      </c>
      <c r="C104" s="126">
        <f t="shared" ca="1" si="24"/>
        <v>204</v>
      </c>
      <c r="D104" s="1" t="str">
        <f t="shared" si="27"/>
        <v>SKILLED ROOM &amp; BOARD PER DAY (INCLUDES THERAPY) : SKILLED R&amp;B - INSURANCE: XXX</v>
      </c>
      <c r="E104" s="1" t="str">
        <f t="shared" si="22"/>
        <v>SKILLED R&amp;B - INSURANCE: XXX</v>
      </c>
      <c r="F104" s="1" t="str">
        <f t="shared" si="28"/>
        <v>SKILLED ROOM &amp; BOARD PER DAY (INCLUDES THERAPY)</v>
      </c>
      <c r="H104" s="277" t="s">
        <v>1364</v>
      </c>
      <c r="I104" s="278" t="s">
        <v>903</v>
      </c>
      <c r="J104" s="278"/>
      <c r="K104" s="278"/>
      <c r="L104" s="278"/>
      <c r="M104" s="278"/>
      <c r="N104" s="278"/>
      <c r="O104" s="278"/>
      <c r="P104" s="278"/>
      <c r="Q104" s="278"/>
      <c r="R104" s="278"/>
      <c r="S104" s="278"/>
      <c r="T104" s="278"/>
      <c r="U104" s="329">
        <v>20237.759999999998</v>
      </c>
      <c r="V104" s="329">
        <v>42712.29</v>
      </c>
      <c r="W104" s="329">
        <v>37273.449999999997</v>
      </c>
      <c r="X104" s="329">
        <v>26237.65</v>
      </c>
      <c r="Y104" s="329">
        <v>25949.87</v>
      </c>
      <c r="Z104" s="329">
        <v>42778.74</v>
      </c>
      <c r="AA104" s="64">
        <v>52503.82</v>
      </c>
      <c r="AB104" s="64">
        <v>41208.559999999998</v>
      </c>
      <c r="AC104" s="64">
        <v>45453.48</v>
      </c>
      <c r="AD104" s="64">
        <v>34339.56</v>
      </c>
      <c r="AE104" s="64">
        <v>27043.010000000002</v>
      </c>
      <c r="AF104" s="64">
        <v>7394.06</v>
      </c>
      <c r="AG104" s="64">
        <v>36597.67</v>
      </c>
      <c r="AH104" s="304">
        <v>23932.670000000002</v>
      </c>
      <c r="AI104" s="304">
        <v>5963.36</v>
      </c>
      <c r="AJ104" s="304">
        <v>29003.03</v>
      </c>
      <c r="AK104" s="304">
        <v>31165.13</v>
      </c>
      <c r="AL104" s="304">
        <v>32340.530000000002</v>
      </c>
      <c r="AM104" s="304">
        <v>22966.27</v>
      </c>
    </row>
    <row r="105" spans="1:41" ht="14" x14ac:dyDescent="0.15">
      <c r="A105" s="126">
        <f t="shared" si="29"/>
        <v>2</v>
      </c>
      <c r="B105" s="1" t="str">
        <f t="shared" si="30"/>
        <v>REV</v>
      </c>
      <c r="C105" s="126">
        <f t="shared" ca="1" si="24"/>
        <v>205</v>
      </c>
      <c r="D105" s="1" t="str">
        <f t="shared" si="27"/>
        <v>SKILLED ROOM &amp; BOARD PER DAY (INCLUDES THERAPY) : SKILLED R&amp;B - OTHER: XXX</v>
      </c>
      <c r="E105" s="1" t="str">
        <f t="shared" si="22"/>
        <v>SKILLED R&amp;B - OTHER: XXX</v>
      </c>
      <c r="F105" s="1" t="str">
        <f t="shared" si="28"/>
        <v>SKILLED ROOM &amp; BOARD PER DAY (INCLUDES THERAPY)</v>
      </c>
      <c r="H105" s="277" t="s">
        <v>1365</v>
      </c>
      <c r="I105" s="278" t="s">
        <v>903</v>
      </c>
      <c r="J105" s="278"/>
      <c r="K105" s="278"/>
      <c r="L105" s="278"/>
      <c r="M105" s="278"/>
      <c r="N105" s="278"/>
      <c r="O105" s="278"/>
      <c r="P105" s="278"/>
      <c r="Q105" s="278"/>
      <c r="R105" s="278"/>
      <c r="S105" s="278"/>
      <c r="T105" s="278"/>
      <c r="U105" s="329">
        <v>6741.1299999999464</v>
      </c>
      <c r="V105" s="329">
        <v>6239.9300000000512</v>
      </c>
      <c r="W105" s="329">
        <v>3106.039999999979</v>
      </c>
      <c r="X105" s="329">
        <v>5018.8300000000163</v>
      </c>
      <c r="Y105" s="329">
        <v>5480.5400000000955</v>
      </c>
      <c r="Z105" s="329">
        <v>6246.9199999999837</v>
      </c>
      <c r="AA105" s="64">
        <v>4048.0999999999767</v>
      </c>
      <c r="AB105" s="64">
        <v>6702.1499999999651</v>
      </c>
      <c r="AC105" s="64">
        <v>1840</v>
      </c>
      <c r="AD105" s="64">
        <v>1564.320000000007</v>
      </c>
      <c r="AE105" s="64">
        <v>700</v>
      </c>
      <c r="AF105" s="64">
        <v>0</v>
      </c>
      <c r="AG105" s="64">
        <v>980.0000000000291</v>
      </c>
      <c r="AH105" s="304">
        <v>1425</v>
      </c>
      <c r="AI105" s="304">
        <v>2100</v>
      </c>
      <c r="AJ105" s="304">
        <v>1413.5900000000838</v>
      </c>
      <c r="AK105" s="304">
        <v>2099.9999999999709</v>
      </c>
      <c r="AL105" s="304">
        <v>1540.179999999993</v>
      </c>
      <c r="AM105" s="304">
        <v>-170.80000000001746</v>
      </c>
    </row>
    <row r="106" spans="1:41" ht="14" x14ac:dyDescent="0.15">
      <c r="A106" s="126">
        <f t="shared" si="29"/>
        <v>2</v>
      </c>
      <c r="B106" s="1" t="str">
        <f t="shared" si="30"/>
        <v/>
      </c>
      <c r="C106" s="126" t="str">
        <f t="shared" ref="C106:C114" ca="1" si="31">IFERROR(IF(OR(B106="GROUP",LEN(D106)=0),"",VLOOKUP(D106,INDIRECT(B106&amp;"_LOOKUP"),2,FALSE)),-100)</f>
        <v/>
      </c>
      <c r="D106" s="1" t="str">
        <f t="shared" ref="D106:D114" si="32">IF(LEN(E106)&gt;0,F106&amp;" : "&amp;E106,"")</f>
        <v/>
      </c>
      <c r="E106" s="1" t="str">
        <f t="shared" si="22"/>
        <v/>
      </c>
      <c r="F106" s="1" t="str">
        <f t="shared" ref="F106:F114" si="33">IF(B106="GROUP",UPPER(H106),UPPER(F105))</f>
        <v>SKILLED ROOM &amp; BOARD PER DAY (INCLUDES THERAPY)</v>
      </c>
      <c r="H106" s="277"/>
      <c r="I106" s="278"/>
      <c r="J106" s="278"/>
      <c r="K106" s="278"/>
      <c r="L106" s="278"/>
      <c r="M106" s="278"/>
      <c r="N106" s="278"/>
      <c r="O106" s="278"/>
      <c r="P106" s="278"/>
      <c r="Q106" s="278"/>
      <c r="R106" s="278"/>
      <c r="S106" s="278"/>
      <c r="T106" s="278"/>
      <c r="U106" s="329"/>
      <c r="V106" s="329"/>
      <c r="W106" s="329"/>
      <c r="X106" s="329"/>
      <c r="Y106" s="329"/>
      <c r="Z106" s="329"/>
      <c r="AA106" s="64"/>
      <c r="AB106" s="64"/>
      <c r="AC106" s="64"/>
      <c r="AD106" s="64"/>
      <c r="AE106" s="64"/>
      <c r="AF106" s="64"/>
      <c r="AG106" s="64"/>
      <c r="AH106" s="304"/>
      <c r="AI106" s="304"/>
      <c r="AJ106" s="304"/>
      <c r="AK106" s="304"/>
      <c r="AL106" s="304"/>
      <c r="AM106" s="304"/>
    </row>
    <row r="107" spans="1:41" ht="14" x14ac:dyDescent="0.15">
      <c r="A107" s="126">
        <f t="shared" si="29"/>
        <v>2</v>
      </c>
      <c r="B107" s="1" t="str">
        <f t="shared" si="30"/>
        <v>REV</v>
      </c>
      <c r="C107" s="126">
        <f t="shared" ca="1" si="31"/>
        <v>201</v>
      </c>
      <c r="D107" s="1" t="str">
        <f t="shared" si="32"/>
        <v>SKILLED ROOM &amp; BOARD PER DAY (INCLUDES THERAPY) : SKILLED THERAPY - PRIVATE: XXX</v>
      </c>
      <c r="E107" s="1" t="str">
        <f t="shared" ref="E107:E114" si="34">IF(AND(B107&lt;&gt;"GROUP",LEN(B107)&gt;0),UPPER(H107&amp;": "&amp;I107),"")</f>
        <v>SKILLED THERAPY - PRIVATE: XXX</v>
      </c>
      <c r="F107" s="1" t="str">
        <f t="shared" si="33"/>
        <v>SKILLED ROOM &amp; BOARD PER DAY (INCLUDES THERAPY)</v>
      </c>
      <c r="H107" s="277" t="s">
        <v>1371</v>
      </c>
      <c r="I107" s="278" t="s">
        <v>903</v>
      </c>
      <c r="J107" s="278"/>
      <c r="K107" s="278"/>
      <c r="L107" s="278"/>
      <c r="M107" s="278"/>
      <c r="N107" s="278"/>
      <c r="O107" s="278"/>
      <c r="P107" s="278"/>
      <c r="Q107" s="278"/>
      <c r="R107" s="278"/>
      <c r="S107" s="278"/>
      <c r="T107" s="278"/>
      <c r="U107" s="329">
        <v>1732</v>
      </c>
      <c r="V107" s="329">
        <v>534</v>
      </c>
      <c r="W107" s="329">
        <v>1694</v>
      </c>
      <c r="X107" s="329">
        <v>3867</v>
      </c>
      <c r="Y107" s="329">
        <v>753</v>
      </c>
      <c r="Z107" s="329">
        <v>1892</v>
      </c>
      <c r="AA107" s="64">
        <v>2024</v>
      </c>
      <c r="AB107" s="64">
        <v>2222</v>
      </c>
      <c r="AC107" s="64">
        <v>2322</v>
      </c>
      <c r="AD107" s="64">
        <v>1000</v>
      </c>
      <c r="AE107" s="64">
        <v>2374</v>
      </c>
      <c r="AF107" s="64">
        <v>2190</v>
      </c>
      <c r="AG107" s="64">
        <v>5373</v>
      </c>
      <c r="AH107" s="304">
        <v>-2484</v>
      </c>
      <c r="AI107" s="304">
        <v>957</v>
      </c>
      <c r="AJ107" s="304">
        <v>869</v>
      </c>
      <c r="AK107" s="304">
        <v>814</v>
      </c>
      <c r="AL107" s="304">
        <v>858</v>
      </c>
      <c r="AM107" s="304">
        <v>1954</v>
      </c>
    </row>
    <row r="108" spans="1:41" ht="14" x14ac:dyDescent="0.15">
      <c r="A108" s="126">
        <f t="shared" si="29"/>
        <v>2</v>
      </c>
      <c r="B108" s="1" t="str">
        <f t="shared" si="30"/>
        <v>REV</v>
      </c>
      <c r="C108" s="126">
        <f t="shared" ca="1" si="31"/>
        <v>202</v>
      </c>
      <c r="D108" s="1" t="str">
        <f t="shared" si="32"/>
        <v>SKILLED ROOM &amp; BOARD PER DAY (INCLUDES THERAPY) : SKILLED THERAPY - MEDICARE: XXX</v>
      </c>
      <c r="E108" s="1" t="str">
        <f t="shared" si="34"/>
        <v>SKILLED THERAPY - MEDICARE: XXX</v>
      </c>
      <c r="F108" s="1" t="str">
        <f t="shared" si="33"/>
        <v>SKILLED ROOM &amp; BOARD PER DAY (INCLUDES THERAPY)</v>
      </c>
      <c r="H108" s="277" t="s">
        <v>1372</v>
      </c>
      <c r="I108" s="278" t="s">
        <v>903</v>
      </c>
      <c r="J108" s="278"/>
      <c r="K108" s="278"/>
      <c r="L108" s="278"/>
      <c r="M108" s="278"/>
      <c r="N108" s="278"/>
      <c r="O108" s="278"/>
      <c r="P108" s="278"/>
      <c r="Q108" s="278"/>
      <c r="R108" s="278"/>
      <c r="S108" s="278"/>
      <c r="T108" s="278"/>
      <c r="U108" s="329">
        <v>148659.89000000001</v>
      </c>
      <c r="V108" s="329">
        <v>192333.75</v>
      </c>
      <c r="W108" s="329">
        <v>173416.11</v>
      </c>
      <c r="X108" s="329">
        <v>157784.95000000001</v>
      </c>
      <c r="Y108" s="329">
        <v>138539.01</v>
      </c>
      <c r="Z108" s="329">
        <v>126800.78</v>
      </c>
      <c r="AA108" s="64">
        <v>108560.36</v>
      </c>
      <c r="AB108" s="64">
        <v>106916.43000000001</v>
      </c>
      <c r="AC108" s="64">
        <v>131289.58000000002</v>
      </c>
      <c r="AD108" s="64">
        <v>107478.49</v>
      </c>
      <c r="AE108" s="64">
        <v>88075.790000000008</v>
      </c>
      <c r="AF108" s="64">
        <v>106993.46</v>
      </c>
      <c r="AG108" s="64">
        <v>106993.47</v>
      </c>
      <c r="AH108" s="304">
        <v>115052.56</v>
      </c>
      <c r="AI108" s="304">
        <v>107418.2</v>
      </c>
      <c r="AJ108" s="304">
        <v>90731.22</v>
      </c>
      <c r="AK108" s="304">
        <v>81457.58</v>
      </c>
      <c r="AL108" s="304">
        <v>87542.6</v>
      </c>
      <c r="AM108" s="304">
        <v>100733.34</v>
      </c>
    </row>
    <row r="109" spans="1:41" ht="14" x14ac:dyDescent="0.15">
      <c r="A109" s="126">
        <f t="shared" si="29"/>
        <v>2</v>
      </c>
      <c r="B109" s="1" t="str">
        <f t="shared" si="30"/>
        <v>REV</v>
      </c>
      <c r="C109" s="126">
        <f t="shared" ca="1" si="31"/>
        <v>203</v>
      </c>
      <c r="D109" s="1" t="str">
        <f t="shared" si="32"/>
        <v>SKILLED ROOM &amp; BOARD PER DAY (INCLUDES THERAPY) : SKILLED THERAPY - MEDICAID: XXX</v>
      </c>
      <c r="E109" s="1" t="str">
        <f t="shared" si="34"/>
        <v>SKILLED THERAPY - MEDICAID: XXX</v>
      </c>
      <c r="F109" s="1" t="str">
        <f t="shared" si="33"/>
        <v>SKILLED ROOM &amp; BOARD PER DAY (INCLUDES THERAPY)</v>
      </c>
      <c r="H109" s="277" t="s">
        <v>1373</v>
      </c>
      <c r="I109" s="278" t="s">
        <v>903</v>
      </c>
      <c r="J109" s="278"/>
      <c r="K109" s="278"/>
      <c r="L109" s="278"/>
      <c r="M109" s="278"/>
      <c r="N109" s="278"/>
      <c r="O109" s="278"/>
      <c r="P109" s="278"/>
      <c r="Q109" s="278"/>
      <c r="R109" s="278"/>
      <c r="S109" s="278"/>
      <c r="T109" s="278"/>
      <c r="U109" s="329">
        <v>-600.14</v>
      </c>
      <c r="V109" s="329">
        <v>0</v>
      </c>
      <c r="W109" s="329">
        <v>-2103.94</v>
      </c>
      <c r="X109" s="329">
        <v>0</v>
      </c>
      <c r="Y109" s="329">
        <v>-437.12</v>
      </c>
      <c r="Z109" s="329">
        <v>0</v>
      </c>
      <c r="AA109" s="64">
        <v>180.74</v>
      </c>
      <c r="AB109" s="64">
        <v>-249.02</v>
      </c>
      <c r="AC109" s="64">
        <v>0</v>
      </c>
      <c r="AD109" s="64">
        <v>-224.92000000000002</v>
      </c>
      <c r="AE109" s="64">
        <v>0</v>
      </c>
      <c r="AF109" s="64">
        <v>0</v>
      </c>
      <c r="AG109" s="64">
        <v>0</v>
      </c>
      <c r="AH109" s="304">
        <v>0</v>
      </c>
      <c r="AI109" s="304">
        <v>0</v>
      </c>
      <c r="AJ109" s="304">
        <v>0</v>
      </c>
      <c r="AK109" s="304">
        <v>0</v>
      </c>
      <c r="AL109" s="304">
        <v>0</v>
      </c>
      <c r="AM109" s="304">
        <v>0</v>
      </c>
    </row>
    <row r="110" spans="1:41" ht="14" x14ac:dyDescent="0.15">
      <c r="A110" s="126">
        <f t="shared" si="29"/>
        <v>2</v>
      </c>
      <c r="B110" s="1" t="str">
        <f t="shared" si="30"/>
        <v>REV</v>
      </c>
      <c r="C110" s="126">
        <f t="shared" ca="1" si="31"/>
        <v>204</v>
      </c>
      <c r="D110" s="1" t="str">
        <f t="shared" si="32"/>
        <v>SKILLED ROOM &amp; BOARD PER DAY (INCLUDES THERAPY) : SKILLED THERAPY - INSURANCE: XXX</v>
      </c>
      <c r="E110" s="1" t="str">
        <f t="shared" si="34"/>
        <v>SKILLED THERAPY - INSURANCE: XXX</v>
      </c>
      <c r="F110" s="1" t="str">
        <f t="shared" si="33"/>
        <v>SKILLED ROOM &amp; BOARD PER DAY (INCLUDES THERAPY)</v>
      </c>
      <c r="H110" s="277" t="s">
        <v>1374</v>
      </c>
      <c r="I110" s="278" t="s">
        <v>903</v>
      </c>
      <c r="J110" s="278"/>
      <c r="K110" s="278"/>
      <c r="L110" s="278"/>
      <c r="M110" s="278"/>
      <c r="N110" s="278"/>
      <c r="O110" s="278"/>
      <c r="P110" s="278"/>
      <c r="Q110" s="278"/>
      <c r="R110" s="278"/>
      <c r="S110" s="278"/>
      <c r="T110" s="278"/>
      <c r="U110" s="329">
        <v>13877.14</v>
      </c>
      <c r="V110" s="329">
        <v>32074.6</v>
      </c>
      <c r="W110" s="329">
        <v>26956.66</v>
      </c>
      <c r="X110" s="329">
        <v>14034.17</v>
      </c>
      <c r="Y110" s="329">
        <v>29936.12</v>
      </c>
      <c r="Z110" s="329">
        <v>26201.89</v>
      </c>
      <c r="AA110" s="64">
        <v>34755.730000000003</v>
      </c>
      <c r="AB110" s="64">
        <v>36950.89</v>
      </c>
      <c r="AC110" s="64">
        <v>34038.11</v>
      </c>
      <c r="AD110" s="64">
        <v>22389.49</v>
      </c>
      <c r="AE110" s="64">
        <v>15633.48</v>
      </c>
      <c r="AF110" s="64">
        <v>4627.0600000000004</v>
      </c>
      <c r="AG110" s="64">
        <v>1678.88</v>
      </c>
      <c r="AH110" s="304">
        <v>19386.600000000002</v>
      </c>
      <c r="AI110" s="304">
        <v>20132.440000000002</v>
      </c>
      <c r="AJ110" s="304">
        <v>26358.61</v>
      </c>
      <c r="AK110" s="304">
        <v>22200.100000000002</v>
      </c>
      <c r="AL110" s="304">
        <v>13366.06</v>
      </c>
      <c r="AM110" s="304">
        <v>4366.6500000000005</v>
      </c>
    </row>
    <row r="111" spans="1:41" ht="14" x14ac:dyDescent="0.15">
      <c r="A111" s="126">
        <f t="shared" si="29"/>
        <v>2</v>
      </c>
      <c r="B111" s="1" t="str">
        <f t="shared" si="30"/>
        <v>REV</v>
      </c>
      <c r="C111" s="279">
        <v>202</v>
      </c>
      <c r="D111" s="280" t="str">
        <f t="shared" si="32"/>
        <v>SKILLED ROOM &amp; BOARD PER DAY (INCLUDES THERAPY) : SKILLED THERAPY - OTHER: XXX</v>
      </c>
      <c r="E111" s="1" t="str">
        <f t="shared" si="34"/>
        <v>SKILLED THERAPY - OTHER: XXX</v>
      </c>
      <c r="F111" s="1" t="str">
        <f t="shared" si="33"/>
        <v>SKILLED ROOM &amp; BOARD PER DAY (INCLUDES THERAPY)</v>
      </c>
      <c r="H111" s="307" t="s">
        <v>1375</v>
      </c>
      <c r="I111" s="308" t="s">
        <v>903</v>
      </c>
      <c r="J111" s="278"/>
      <c r="K111" s="278"/>
      <c r="L111" s="278"/>
      <c r="M111" s="278"/>
      <c r="N111" s="278"/>
      <c r="O111" s="278"/>
      <c r="P111" s="278"/>
      <c r="Q111" s="278"/>
      <c r="R111" s="278"/>
      <c r="S111" s="278"/>
      <c r="T111" s="278"/>
      <c r="U111" s="329">
        <v>10902.159999999974</v>
      </c>
      <c r="V111" s="329">
        <v>5199.25</v>
      </c>
      <c r="W111" s="329">
        <v>4610.4100000000035</v>
      </c>
      <c r="X111" s="329">
        <v>7647.2699999999895</v>
      </c>
      <c r="Y111" s="329">
        <v>647.04999999998836</v>
      </c>
      <c r="Z111" s="329">
        <v>6323.1700000000128</v>
      </c>
      <c r="AA111" s="64">
        <v>2201.9399999999732</v>
      </c>
      <c r="AB111" s="64">
        <v>10479.450000000041</v>
      </c>
      <c r="AC111" s="64">
        <v>2950.0499999999884</v>
      </c>
      <c r="AD111" s="64">
        <v>-52.259999999994761</v>
      </c>
      <c r="AE111" s="64">
        <v>2306.2300000000105</v>
      </c>
      <c r="AF111" s="64">
        <v>5639.6600000000035</v>
      </c>
      <c r="AG111" s="64">
        <v>5247.5199999999895</v>
      </c>
      <c r="AH111" s="304">
        <v>6749.2599999999802</v>
      </c>
      <c r="AI111" s="304">
        <v>1925.5</v>
      </c>
      <c r="AJ111" s="304">
        <v>70.059999999997672</v>
      </c>
      <c r="AK111" s="304">
        <v>1324.9899999999907</v>
      </c>
      <c r="AL111" s="304">
        <v>3202.2699999999895</v>
      </c>
      <c r="AM111" s="304">
        <v>13343.320000000022</v>
      </c>
    </row>
    <row r="112" spans="1:41" ht="14" x14ac:dyDescent="0.15">
      <c r="A112" s="126">
        <f t="shared" si="29"/>
        <v>2</v>
      </c>
      <c r="B112" s="1" t="str">
        <f t="shared" si="30"/>
        <v>REV</v>
      </c>
      <c r="C112" s="279">
        <v>202</v>
      </c>
      <c r="D112" s="280" t="str">
        <f t="shared" si="32"/>
        <v>SKILLED ROOM &amp; BOARD PER DAY (INCLUDES THERAPY) : SKILLED THERAPY - MEDICARE: XXX</v>
      </c>
      <c r="E112" s="280" t="str">
        <f t="shared" si="34"/>
        <v>SKILLED THERAPY - MEDICARE: XXX</v>
      </c>
      <c r="F112" s="280" t="str">
        <f t="shared" si="33"/>
        <v>SKILLED ROOM &amp; BOARD PER DAY (INCLUDES THERAPY)</v>
      </c>
      <c r="G112" s="280"/>
      <c r="H112" s="307" t="s">
        <v>1372</v>
      </c>
      <c r="I112" s="308" t="s">
        <v>903</v>
      </c>
      <c r="J112" s="278"/>
      <c r="K112" s="278"/>
      <c r="L112" s="278"/>
      <c r="M112" s="278"/>
      <c r="N112" s="278"/>
      <c r="O112" s="278"/>
      <c r="P112" s="278"/>
      <c r="Q112" s="278"/>
      <c r="R112" s="278"/>
      <c r="S112" s="278"/>
      <c r="T112" s="278"/>
      <c r="U112" s="329">
        <v>10902.16</v>
      </c>
      <c r="V112" s="329">
        <v>5199.25</v>
      </c>
      <c r="W112" s="329">
        <v>4610.41</v>
      </c>
      <c r="X112" s="329">
        <v>7647.27</v>
      </c>
      <c r="Y112" s="329">
        <v>647.04999999999995</v>
      </c>
      <c r="Z112" s="329">
        <v>6323.17</v>
      </c>
      <c r="AA112" s="64">
        <v>2201.9400000000005</v>
      </c>
      <c r="AB112" s="64">
        <v>10479.450000000001</v>
      </c>
      <c r="AC112" s="64">
        <v>2950.05</v>
      </c>
      <c r="AD112" s="64">
        <v>-52.259999999999991</v>
      </c>
      <c r="AE112" s="64">
        <v>2306.23</v>
      </c>
      <c r="AF112" s="64">
        <v>5639.66</v>
      </c>
      <c r="AG112" s="64">
        <v>5247.52</v>
      </c>
      <c r="AH112" s="304">
        <v>6749.26</v>
      </c>
      <c r="AI112" s="304">
        <v>1925.5</v>
      </c>
      <c r="AJ112" s="304">
        <v>70.06</v>
      </c>
      <c r="AK112" s="304">
        <v>1324.99</v>
      </c>
      <c r="AL112" s="304">
        <v>3202.27</v>
      </c>
      <c r="AM112" s="304">
        <v>13343.32</v>
      </c>
      <c r="AO112" s="299"/>
    </row>
    <row r="113" spans="1:39" ht="14" x14ac:dyDescent="0.15">
      <c r="A113" s="126">
        <f t="shared" si="29"/>
        <v>2</v>
      </c>
      <c r="B113" s="1" t="str">
        <f t="shared" si="30"/>
        <v/>
      </c>
      <c r="C113" s="126" t="str">
        <f t="shared" ca="1" si="31"/>
        <v/>
      </c>
      <c r="D113" s="1" t="str">
        <f t="shared" si="32"/>
        <v/>
      </c>
      <c r="E113" s="1" t="str">
        <f t="shared" si="34"/>
        <v/>
      </c>
      <c r="F113" s="1" t="str">
        <f t="shared" si="33"/>
        <v>SKILLED ROOM &amp; BOARD PER DAY (INCLUDES THERAPY)</v>
      </c>
      <c r="H113" s="277"/>
      <c r="I113" s="278"/>
      <c r="J113" s="278"/>
      <c r="K113" s="278"/>
      <c r="L113" s="278"/>
      <c r="M113" s="278"/>
      <c r="N113" s="278"/>
      <c r="O113" s="278"/>
      <c r="P113" s="278"/>
      <c r="Q113" s="278"/>
      <c r="R113" s="278"/>
      <c r="S113" s="278"/>
      <c r="T113" s="278"/>
      <c r="U113" s="329"/>
      <c r="V113" s="329"/>
      <c r="W113" s="329"/>
      <c r="X113" s="329"/>
      <c r="Y113" s="329"/>
      <c r="Z113" s="329"/>
      <c r="AA113" s="64"/>
      <c r="AB113" s="64"/>
      <c r="AC113" s="64"/>
      <c r="AD113" s="64"/>
      <c r="AE113" s="64"/>
      <c r="AF113" s="64"/>
      <c r="AG113" s="64"/>
      <c r="AH113" s="304"/>
      <c r="AI113" s="304"/>
      <c r="AJ113" s="304"/>
      <c r="AK113" s="304"/>
      <c r="AL113" s="304"/>
      <c r="AM113" s="304"/>
    </row>
    <row r="114" spans="1:39" ht="14" x14ac:dyDescent="0.15">
      <c r="A114" s="126">
        <f t="shared" si="29"/>
        <v>2</v>
      </c>
      <c r="B114" s="1" t="str">
        <f t="shared" si="30"/>
        <v>REV</v>
      </c>
      <c r="C114" s="126">
        <f t="shared" ca="1" si="31"/>
        <v>201</v>
      </c>
      <c r="D114" s="1" t="str">
        <f t="shared" si="32"/>
        <v>SKILLED ROOM &amp; BOARD PER DAY (INCLUDES THERAPY) : SKILLED DISCOUNTS - TOTAL: XXX</v>
      </c>
      <c r="E114" s="1" t="str">
        <f t="shared" si="34"/>
        <v>SKILLED DISCOUNTS - TOTAL: XXX</v>
      </c>
      <c r="F114" s="1" t="str">
        <f t="shared" si="33"/>
        <v>SKILLED ROOM &amp; BOARD PER DAY (INCLUDES THERAPY)</v>
      </c>
      <c r="H114" s="277" t="s">
        <v>1376</v>
      </c>
      <c r="I114" s="278" t="s">
        <v>903</v>
      </c>
      <c r="J114" s="278"/>
      <c r="K114" s="278"/>
      <c r="L114" s="278"/>
      <c r="M114" s="278"/>
      <c r="N114" s="278"/>
      <c r="O114" s="278"/>
      <c r="P114" s="278"/>
      <c r="Q114" s="278"/>
      <c r="R114" s="278"/>
      <c r="S114" s="278"/>
      <c r="T114" s="278"/>
      <c r="U114" s="329">
        <v>-561</v>
      </c>
      <c r="V114" s="329">
        <v>0</v>
      </c>
      <c r="W114" s="329">
        <v>0</v>
      </c>
      <c r="X114" s="329">
        <v>0</v>
      </c>
      <c r="Y114" s="329">
        <v>0</v>
      </c>
      <c r="Z114" s="329">
        <v>0</v>
      </c>
      <c r="AA114" s="64">
        <v>0</v>
      </c>
      <c r="AB114" s="64">
        <v>0</v>
      </c>
      <c r="AC114" s="64">
        <v>-2589.3200000000002</v>
      </c>
      <c r="AD114" s="64">
        <v>-1673.76</v>
      </c>
      <c r="AE114" s="64">
        <v>-2204</v>
      </c>
      <c r="AF114" s="64">
        <v>-1960</v>
      </c>
      <c r="AG114" s="64">
        <v>-1984</v>
      </c>
      <c r="AH114" s="304">
        <v>-1586</v>
      </c>
      <c r="AI114" s="304">
        <v>-1974</v>
      </c>
      <c r="AJ114" s="304">
        <v>-426</v>
      </c>
      <c r="AK114" s="304">
        <v>-1080</v>
      </c>
      <c r="AL114" s="304">
        <v>-1236</v>
      </c>
      <c r="AM114" s="304">
        <v>753.26</v>
      </c>
    </row>
    <row r="115" spans="1:39" ht="14" x14ac:dyDescent="0.15">
      <c r="H115" s="277"/>
      <c r="I115" s="278"/>
      <c r="J115" s="278"/>
      <c r="K115" s="278"/>
      <c r="L115" s="278"/>
      <c r="M115" s="278"/>
      <c r="N115" s="278"/>
      <c r="O115" s="278"/>
      <c r="P115" s="278"/>
      <c r="Q115" s="278"/>
      <c r="R115" s="278"/>
      <c r="S115" s="278"/>
      <c r="T115" s="278"/>
      <c r="U115" s="330"/>
      <c r="V115" s="328"/>
      <c r="W115" s="328"/>
      <c r="X115" s="328"/>
      <c r="Y115" s="328"/>
      <c r="Z115" s="328"/>
      <c r="AA115" s="64"/>
      <c r="AB115" s="64"/>
      <c r="AC115" s="64"/>
      <c r="AD115" s="64"/>
      <c r="AE115" s="64"/>
      <c r="AF115" s="64"/>
      <c r="AG115" s="64"/>
      <c r="AH115" s="304"/>
      <c r="AI115" s="304"/>
      <c r="AJ115" s="304"/>
      <c r="AK115" s="304"/>
      <c r="AL115" s="304"/>
      <c r="AM115" s="304"/>
    </row>
    <row r="116" spans="1:39" ht="14" x14ac:dyDescent="0.15">
      <c r="H116" s="277"/>
      <c r="I116" s="278"/>
      <c r="J116" s="278"/>
      <c r="K116" s="278"/>
      <c r="L116" s="278"/>
      <c r="M116" s="278"/>
      <c r="N116" s="278"/>
      <c r="O116" s="278"/>
      <c r="P116" s="278"/>
      <c r="Q116" s="278"/>
      <c r="R116" s="278"/>
      <c r="S116" s="278"/>
      <c r="T116" s="278"/>
      <c r="U116" s="330"/>
      <c r="V116" s="328"/>
      <c r="W116" s="328"/>
      <c r="X116" s="328"/>
      <c r="Y116" s="328"/>
      <c r="Z116" s="328"/>
      <c r="AA116" s="64"/>
      <c r="AB116" s="64"/>
      <c r="AC116" s="64"/>
      <c r="AD116" s="64"/>
      <c r="AE116" s="64"/>
      <c r="AF116" s="64"/>
      <c r="AG116" s="64"/>
      <c r="AH116" s="304"/>
      <c r="AI116" s="304"/>
      <c r="AJ116" s="304"/>
      <c r="AK116" s="304"/>
      <c r="AL116" s="304"/>
      <c r="AM116" s="304"/>
    </row>
    <row r="117" spans="1:39" ht="14" x14ac:dyDescent="0.15">
      <c r="H117" s="50" t="s">
        <v>43</v>
      </c>
      <c r="I117" s="278"/>
      <c r="J117" s="278"/>
      <c r="K117" s="278"/>
      <c r="L117" s="278"/>
      <c r="M117" s="278"/>
      <c r="N117" s="278"/>
      <c r="O117" s="278"/>
      <c r="P117" s="278"/>
      <c r="Q117" s="278"/>
      <c r="R117" s="278"/>
      <c r="S117" s="278"/>
      <c r="T117" s="278"/>
      <c r="U117" s="330"/>
      <c r="V117" s="328"/>
      <c r="W117" s="328"/>
      <c r="X117" s="328"/>
      <c r="Y117" s="328"/>
      <c r="Z117" s="328"/>
      <c r="AA117" s="64"/>
      <c r="AB117" s="64"/>
      <c r="AC117" s="64"/>
      <c r="AD117" s="64"/>
      <c r="AE117" s="64"/>
      <c r="AF117" s="64"/>
      <c r="AG117" s="64"/>
      <c r="AH117" s="304"/>
      <c r="AI117" s="304"/>
      <c r="AJ117" s="304"/>
      <c r="AK117" s="304"/>
      <c r="AL117" s="304"/>
      <c r="AM117" s="304"/>
    </row>
    <row r="118" spans="1:39" ht="14" x14ac:dyDescent="0.15">
      <c r="H118" s="50" t="s">
        <v>44</v>
      </c>
      <c r="I118" s="278"/>
      <c r="J118" s="278"/>
      <c r="K118" s="278"/>
      <c r="L118" s="278"/>
      <c r="M118" s="278"/>
      <c r="N118" s="278"/>
      <c r="O118" s="278"/>
      <c r="P118" s="278"/>
      <c r="Q118" s="278"/>
      <c r="R118" s="278"/>
      <c r="S118" s="278"/>
      <c r="T118" s="278"/>
      <c r="U118" s="330"/>
      <c r="V118" s="328"/>
      <c r="W118" s="328"/>
      <c r="X118" s="328"/>
      <c r="Y118" s="328"/>
      <c r="Z118" s="328"/>
      <c r="AA118" s="64"/>
      <c r="AB118" s="64"/>
      <c r="AC118" s="64"/>
      <c r="AD118" s="64"/>
      <c r="AE118" s="64"/>
      <c r="AF118" s="64"/>
      <c r="AG118" s="64"/>
      <c r="AH118" s="304"/>
      <c r="AI118" s="304"/>
      <c r="AJ118" s="304"/>
      <c r="AK118" s="304"/>
      <c r="AL118" s="304"/>
      <c r="AM118" s="304"/>
    </row>
    <row r="119" spans="1:39" ht="14" x14ac:dyDescent="0.15">
      <c r="H119" s="50" t="s">
        <v>45</v>
      </c>
      <c r="I119" s="278"/>
      <c r="J119" s="278"/>
      <c r="K119" s="278"/>
      <c r="L119" s="278"/>
      <c r="M119" s="278"/>
      <c r="N119" s="278"/>
      <c r="O119" s="278"/>
      <c r="P119" s="278"/>
      <c r="Q119" s="278"/>
      <c r="R119" s="278"/>
      <c r="S119" s="278"/>
      <c r="T119" s="278"/>
      <c r="U119" s="330"/>
      <c r="V119" s="328"/>
      <c r="W119" s="328"/>
      <c r="X119" s="328"/>
      <c r="Y119" s="328"/>
      <c r="Z119" s="328"/>
      <c r="AA119" s="64"/>
      <c r="AB119" s="64"/>
      <c r="AC119" s="64"/>
      <c r="AD119" s="64"/>
      <c r="AE119" s="64"/>
      <c r="AF119" s="64"/>
      <c r="AG119" s="64"/>
      <c r="AH119" s="304"/>
      <c r="AI119" s="304"/>
      <c r="AJ119" s="304"/>
      <c r="AK119" s="304"/>
      <c r="AL119" s="304"/>
      <c r="AM119" s="304"/>
    </row>
    <row r="120" spans="1:39" ht="14" x14ac:dyDescent="0.15">
      <c r="H120" s="50" t="s">
        <v>46</v>
      </c>
      <c r="I120" s="278"/>
      <c r="J120" s="278"/>
      <c r="K120" s="278"/>
      <c r="L120" s="278"/>
      <c r="M120" s="278"/>
      <c r="N120" s="278"/>
      <c r="O120" s="278"/>
      <c r="P120" s="278"/>
      <c r="Q120" s="278"/>
      <c r="R120" s="278"/>
      <c r="S120" s="278"/>
      <c r="T120" s="278"/>
      <c r="U120" s="330"/>
      <c r="V120" s="328"/>
      <c r="W120" s="328"/>
      <c r="X120" s="328"/>
      <c r="Y120" s="328"/>
      <c r="Z120" s="328"/>
      <c r="AA120" s="64"/>
      <c r="AB120" s="64"/>
      <c r="AC120" s="64"/>
      <c r="AD120" s="64"/>
      <c r="AE120" s="64"/>
      <c r="AF120" s="64"/>
      <c r="AG120" s="64"/>
      <c r="AH120" s="304"/>
      <c r="AI120" s="304"/>
      <c r="AJ120" s="304"/>
      <c r="AK120" s="304"/>
      <c r="AL120" s="304"/>
      <c r="AM120" s="304"/>
    </row>
    <row r="121" spans="1:39" ht="14" x14ac:dyDescent="0.15">
      <c r="H121" s="50" t="s">
        <v>47</v>
      </c>
      <c r="I121" s="278"/>
      <c r="J121" s="278"/>
      <c r="K121" s="278"/>
      <c r="L121" s="278"/>
      <c r="M121" s="278"/>
      <c r="N121" s="278"/>
      <c r="O121" s="278"/>
      <c r="P121" s="278"/>
      <c r="Q121" s="278"/>
      <c r="R121" s="278"/>
      <c r="S121" s="278"/>
      <c r="T121" s="278"/>
      <c r="U121" s="330"/>
      <c r="V121" s="328"/>
      <c r="W121" s="328"/>
      <c r="X121" s="328"/>
      <c r="Y121" s="328"/>
      <c r="Z121" s="328"/>
      <c r="AA121" s="64"/>
      <c r="AB121" s="64"/>
      <c r="AC121" s="64"/>
      <c r="AD121" s="64"/>
      <c r="AE121" s="64"/>
      <c r="AF121" s="64"/>
      <c r="AG121" s="64"/>
      <c r="AH121" s="304"/>
      <c r="AI121" s="304"/>
      <c r="AJ121" s="304"/>
      <c r="AK121" s="304"/>
      <c r="AL121" s="304"/>
      <c r="AM121" s="304"/>
    </row>
    <row r="122" spans="1:39" ht="14" x14ac:dyDescent="0.15">
      <c r="B122" s="1" t="str">
        <f>IF(AND(LEN(H121)&gt;0,COUNT(V122:AL122)=0),"GROUP",IF(OR(LEN(I122)=0,LEN(H121)=0),"",INDEX(MARKER_ARRAY,A122,3)))</f>
        <v>GROUP</v>
      </c>
      <c r="D122" s="1" t="str">
        <f t="shared" si="27"/>
        <v/>
      </c>
      <c r="E122" s="1" t="str">
        <f>IF(AND(B122&lt;&gt;"GROUP",LEN(B122)&gt;0),UPPER(H121&amp;": "&amp;I122),"")</f>
        <v/>
      </c>
      <c r="F122" s="1" t="str">
        <f>IF(B122="GROUP",UPPER(H121),UPPER(F105))</f>
        <v>OTHER PAYERS</v>
      </c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328"/>
      <c r="V122" s="328"/>
      <c r="W122" s="328"/>
      <c r="X122" s="328"/>
      <c r="Y122" s="328"/>
      <c r="Z122" s="328"/>
      <c r="AA122" s="64"/>
      <c r="AB122" s="64"/>
      <c r="AC122" s="64"/>
      <c r="AD122" s="64"/>
      <c r="AE122" s="64"/>
      <c r="AF122" s="64"/>
      <c r="AG122" s="64"/>
      <c r="AH122" s="304"/>
      <c r="AI122" s="304"/>
      <c r="AJ122" s="304"/>
      <c r="AK122" s="304"/>
      <c r="AL122" s="304"/>
      <c r="AM122" s="304"/>
    </row>
    <row r="123" spans="1:39" ht="14" x14ac:dyDescent="0.15">
      <c r="A123" s="126">
        <f>IFERROR(VLOOKUP(H123,MARKER_ARRAY,2,FALSE),A99)</f>
        <v>2</v>
      </c>
      <c r="B123" s="1" t="str">
        <f t="shared" ref="B123:B154" si="35">IF(AND(LEN(H123)&gt;0,COUNT(V123:AL123)=0),"GROUP",IF(OR(LEN(I123)=0,LEN(H123)=0),"",INDEX(MARKER_ARRAY,A123,3)))</f>
        <v/>
      </c>
      <c r="C123" s="126" t="str">
        <f t="shared" ca="1" si="24"/>
        <v/>
      </c>
      <c r="D123" s="1" t="str">
        <f t="shared" si="21"/>
        <v/>
      </c>
      <c r="E123" s="1" t="str">
        <f t="shared" ref="E123:E154" si="36">IF(AND(B123&lt;&gt;"GROUP",LEN(B123)&gt;0),UPPER(H123&amp;": "&amp;I123),"")</f>
        <v/>
      </c>
      <c r="F123" s="1" t="str">
        <f>IF(B123="GROUP",UPPER(H123),UPPER(F99))</f>
        <v>RESIDENT REVENUE</v>
      </c>
      <c r="H123" s="50" t="s">
        <v>43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31">
        <v>192.42097264437689</v>
      </c>
      <c r="V123" s="331">
        <v>195.23878205128204</v>
      </c>
      <c r="W123" s="331">
        <v>196.87850467289721</v>
      </c>
      <c r="X123" s="331">
        <v>202.45546218487394</v>
      </c>
      <c r="Y123" s="331">
        <v>195.10104529616726</v>
      </c>
      <c r="Z123" s="331">
        <v>194.53930530164533</v>
      </c>
      <c r="AA123" s="65">
        <v>190.47186761229315</v>
      </c>
      <c r="AB123" s="65">
        <v>195.54013245033113</v>
      </c>
      <c r="AC123" s="65">
        <v>196.7270524017467</v>
      </c>
      <c r="AD123" s="65">
        <v>193.58453781512605</v>
      </c>
      <c r="AE123" s="65">
        <v>196.46959459459458</v>
      </c>
      <c r="AF123" s="65">
        <v>189.56507936507936</v>
      </c>
      <c r="AG123" s="65">
        <v>200.402755267423</v>
      </c>
      <c r="AH123" s="305">
        <v>185.7</v>
      </c>
      <c r="AI123" s="305">
        <v>197.23620309050773</v>
      </c>
      <c r="AJ123" s="305">
        <v>197.07135775862068</v>
      </c>
      <c r="AK123" s="305">
        <v>198.15931707317074</v>
      </c>
      <c r="AL123" s="305">
        <v>198.59960093896714</v>
      </c>
      <c r="AM123" s="305">
        <v>199.00429234338748</v>
      </c>
    </row>
    <row r="124" spans="1:39" ht="14" x14ac:dyDescent="0.15">
      <c r="A124" s="126">
        <f t="shared" ref="A124:A187" si="37">IFERROR(VLOOKUP(H124,MARKER_ARRAY,2,FALSE),A123)</f>
        <v>2</v>
      </c>
      <c r="B124" s="1" t="str">
        <f t="shared" si="35"/>
        <v/>
      </c>
      <c r="C124" s="126" t="str">
        <f t="shared" ca="1" si="24"/>
        <v/>
      </c>
      <c r="D124" s="1" t="str">
        <f t="shared" si="21"/>
        <v/>
      </c>
      <c r="E124" s="1" t="str">
        <f t="shared" si="36"/>
        <v/>
      </c>
      <c r="F124" s="1" t="str">
        <f t="shared" si="23"/>
        <v>RESIDENT REVENUE</v>
      </c>
      <c r="H124" s="50" t="s">
        <v>44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31">
        <v>525.53512048192772</v>
      </c>
      <c r="V124" s="331">
        <v>509.90879133409351</v>
      </c>
      <c r="W124" s="331">
        <v>518.46662729658783</v>
      </c>
      <c r="X124" s="331">
        <v>495.45420547945207</v>
      </c>
      <c r="Y124" s="331">
        <v>485.96503344481602</v>
      </c>
      <c r="Z124" s="331">
        <v>507.59021172638438</v>
      </c>
      <c r="AA124" s="65">
        <v>462.51209764918627</v>
      </c>
      <c r="AB124" s="65">
        <v>473.72588014981272</v>
      </c>
      <c r="AC124" s="65">
        <v>471.00935534591196</v>
      </c>
      <c r="AD124" s="65">
        <v>463.26460377358489</v>
      </c>
      <c r="AE124" s="65">
        <v>458.88979999999998</v>
      </c>
      <c r="AF124" s="65">
        <v>478.13766409266407</v>
      </c>
      <c r="AG124" s="65">
        <v>450.69862433862437</v>
      </c>
      <c r="AH124" s="305">
        <v>466.92888495575221</v>
      </c>
      <c r="AI124" s="305">
        <v>401.76012219959267</v>
      </c>
      <c r="AJ124" s="305">
        <v>463.61715767634854</v>
      </c>
      <c r="AK124" s="305">
        <v>475.08358585858588</v>
      </c>
      <c r="AL124" s="305">
        <v>484.18098173515983</v>
      </c>
      <c r="AM124" s="305">
        <v>442.31260355029582</v>
      </c>
    </row>
    <row r="125" spans="1:39" ht="14" x14ac:dyDescent="0.15">
      <c r="A125" s="126">
        <f t="shared" si="37"/>
        <v>2</v>
      </c>
      <c r="B125" s="1" t="str">
        <f t="shared" si="35"/>
        <v/>
      </c>
      <c r="C125" s="126" t="str">
        <f t="shared" ca="1" si="24"/>
        <v/>
      </c>
      <c r="D125" s="1" t="str">
        <f t="shared" si="21"/>
        <v/>
      </c>
      <c r="E125" s="1" t="str">
        <f t="shared" si="36"/>
        <v/>
      </c>
      <c r="F125" s="1" t="str">
        <f t="shared" si="23"/>
        <v>RESIDENT REVENUE</v>
      </c>
      <c r="H125" s="50" t="s">
        <v>45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31">
        <v>98.650727272727281</v>
      </c>
      <c r="V125" s="331">
        <v>147.90273722627737</v>
      </c>
      <c r="W125" s="331">
        <v>129.38207692307691</v>
      </c>
      <c r="X125" s="331">
        <v>127.85741935483873</v>
      </c>
      <c r="Y125" s="331">
        <v>132.91154882154882</v>
      </c>
      <c r="Z125" s="331">
        <v>123.12795379537953</v>
      </c>
      <c r="AA125" s="65">
        <v>126.30270949720669</v>
      </c>
      <c r="AB125" s="65">
        <v>134.75815151515152</v>
      </c>
      <c r="AC125" s="65">
        <v>123.85551136363637</v>
      </c>
      <c r="AD125" s="65">
        <v>121.65342424242425</v>
      </c>
      <c r="AE125" s="65">
        <v>125.87172043010753</v>
      </c>
      <c r="AF125" s="65">
        <v>123.88613157894737</v>
      </c>
      <c r="AG125" s="65">
        <v>101.79246511627908</v>
      </c>
      <c r="AH125" s="305">
        <v>117.24731506849317</v>
      </c>
      <c r="AI125" s="305">
        <v>72.324431818181822</v>
      </c>
      <c r="AJ125" s="305">
        <v>123.79813620071684</v>
      </c>
      <c r="AK125" s="305">
        <v>115.05362264150943</v>
      </c>
      <c r="AL125" s="305">
        <v>92.416108786610877</v>
      </c>
      <c r="AM125" s="305">
        <v>108.14646808510639</v>
      </c>
    </row>
    <row r="126" spans="1:39" ht="14" x14ac:dyDescent="0.15">
      <c r="A126" s="126">
        <f t="shared" si="37"/>
        <v>2</v>
      </c>
      <c r="B126" s="1" t="str">
        <f t="shared" si="35"/>
        <v/>
      </c>
      <c r="C126" s="126" t="str">
        <f t="shared" ca="1" si="24"/>
        <v/>
      </c>
      <c r="D126" s="1" t="str">
        <f t="shared" si="21"/>
        <v/>
      </c>
      <c r="E126" s="1" t="str">
        <f t="shared" si="36"/>
        <v/>
      </c>
      <c r="F126" s="1" t="str">
        <f t="shared" si="23"/>
        <v>RESIDENT REVENUE</v>
      </c>
      <c r="H126" s="50" t="s">
        <v>46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31">
        <v>501.68970588235288</v>
      </c>
      <c r="V126" s="331">
        <v>439.9228823529412</v>
      </c>
      <c r="W126" s="331">
        <v>465.43557971014491</v>
      </c>
      <c r="X126" s="331">
        <v>362.80918918918917</v>
      </c>
      <c r="Y126" s="331">
        <v>310.47772222222221</v>
      </c>
      <c r="Z126" s="331">
        <v>372.86827027027027</v>
      </c>
      <c r="AA126" s="65">
        <v>513.29147058823526</v>
      </c>
      <c r="AB126" s="65">
        <v>392.76105527638191</v>
      </c>
      <c r="AC126" s="65">
        <v>478.86499999999995</v>
      </c>
      <c r="AD126" s="65">
        <v>525.26898148148155</v>
      </c>
      <c r="AE126" s="65">
        <v>398.8457009345795</v>
      </c>
      <c r="AF126" s="65">
        <v>308.23384615384617</v>
      </c>
      <c r="AG126" s="65">
        <v>271.46489361702123</v>
      </c>
      <c r="AH126" s="305">
        <v>238.01796703296705</v>
      </c>
      <c r="AI126" s="305">
        <v>226.92000000000002</v>
      </c>
      <c r="AJ126" s="305">
        <v>401.17130434782609</v>
      </c>
      <c r="AK126" s="305">
        <v>331.46105590062115</v>
      </c>
      <c r="AL126" s="305">
        <v>394.02232758620693</v>
      </c>
      <c r="AM126" s="305">
        <v>278.9073469387755</v>
      </c>
    </row>
    <row r="127" spans="1:39" ht="14" x14ac:dyDescent="0.15">
      <c r="A127" s="126">
        <f t="shared" si="37"/>
        <v>2</v>
      </c>
      <c r="B127" s="1" t="str">
        <f t="shared" si="35"/>
        <v/>
      </c>
      <c r="C127" s="126" t="str">
        <f t="shared" ca="1" si="24"/>
        <v/>
      </c>
      <c r="D127" s="1" t="str">
        <f t="shared" si="21"/>
        <v/>
      </c>
      <c r="E127" s="1" t="str">
        <f t="shared" si="36"/>
        <v/>
      </c>
      <c r="F127" s="1" t="str">
        <f t="shared" si="23"/>
        <v>RESIDENT REVENUE</v>
      </c>
      <c r="H127" s="50" t="s">
        <v>47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31">
        <v>146.54630434782436</v>
      </c>
      <c r="V127" s="331">
        <v>148.56976190476311</v>
      </c>
      <c r="W127" s="331">
        <v>110.92999999999938</v>
      </c>
      <c r="X127" s="331">
        <v>122.41048780487819</v>
      </c>
      <c r="Y127" s="331">
        <v>119.1421739130453</v>
      </c>
      <c r="Z127" s="331">
        <v>127.48816326530606</v>
      </c>
      <c r="AA127" s="65">
        <v>109.40810810810675</v>
      </c>
      <c r="AB127" s="65">
        <v>186.17083333333346</v>
      </c>
      <c r="AC127" s="65">
        <v>141.53846153846064</v>
      </c>
      <c r="AD127" s="65">
        <v>142.21090909091021</v>
      </c>
      <c r="AE127" s="65">
        <v>140.0000000000021</v>
      </c>
      <c r="AF127" s="65">
        <v>0</v>
      </c>
      <c r="AG127" s="65">
        <v>140.00000000000259</v>
      </c>
      <c r="AH127" s="305">
        <v>142.49999999999801</v>
      </c>
      <c r="AI127" s="305">
        <v>140</v>
      </c>
      <c r="AJ127" s="305">
        <v>141.35900000000817</v>
      </c>
      <c r="AK127" s="305">
        <v>139.99999999999744</v>
      </c>
      <c r="AL127" s="305">
        <v>140.01636363636206</v>
      </c>
      <c r="AM127" s="305">
        <v>170.79999999999563</v>
      </c>
    </row>
    <row r="128" spans="1:39" ht="14" x14ac:dyDescent="0.15">
      <c r="A128" s="126">
        <f t="shared" si="37"/>
        <v>2</v>
      </c>
      <c r="B128" s="1" t="str">
        <f t="shared" si="35"/>
        <v/>
      </c>
      <c r="C128" s="126" t="str">
        <f t="shared" ca="1" si="24"/>
        <v/>
      </c>
      <c r="D128" s="1" t="str">
        <f t="shared" si="21"/>
        <v/>
      </c>
      <c r="E128" s="1" t="str">
        <f t="shared" si="36"/>
        <v/>
      </c>
      <c r="F128" s="1" t="str">
        <f t="shared" si="23"/>
        <v>RESIDENT REVENUE</v>
      </c>
      <c r="H128" s="57" t="s">
        <v>48</v>
      </c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332">
        <v>324.05345412039742</v>
      </c>
      <c r="V128" s="332">
        <v>350.16126321087069</v>
      </c>
      <c r="W128" s="332">
        <v>351.70485780615206</v>
      </c>
      <c r="X128" s="332">
        <v>321.60956351426972</v>
      </c>
      <c r="Y128" s="332">
        <v>297.39433628318585</v>
      </c>
      <c r="Z128" s="332">
        <v>316.21429917550057</v>
      </c>
      <c r="AA128" s="66">
        <v>308.28341985723557</v>
      </c>
      <c r="AB128" s="66">
        <v>310.15498711340206</v>
      </c>
      <c r="AC128" s="66">
        <v>318.48721230769229</v>
      </c>
      <c r="AD128" s="66">
        <v>299.69980756013746</v>
      </c>
      <c r="AE128" s="66">
        <v>281.65480809490583</v>
      </c>
      <c r="AF128" s="66">
        <v>287.38100145137884</v>
      </c>
      <c r="AG128" s="66">
        <v>265.39177466863038</v>
      </c>
      <c r="AH128" s="66">
        <v>284.08910643889618</v>
      </c>
      <c r="AI128" s="66">
        <v>250.99190582959639</v>
      </c>
      <c r="AJ128" s="66">
        <v>295.9137290604516</v>
      </c>
      <c r="AK128" s="66">
        <v>286.01271050521251</v>
      </c>
      <c r="AL128" s="66">
        <v>300.17169918699187</v>
      </c>
      <c r="AM128" s="66">
        <v>296.01826771653543</v>
      </c>
    </row>
    <row r="129" spans="1:39" ht="15" x14ac:dyDescent="0.2">
      <c r="A129" s="126">
        <f t="shared" si="37"/>
        <v>2</v>
      </c>
      <c r="B129" s="1" t="str">
        <f t="shared" si="35"/>
        <v/>
      </c>
      <c r="C129" s="126" t="str">
        <f t="shared" ca="1" si="24"/>
        <v/>
      </c>
      <c r="D129" s="1" t="str">
        <f t="shared" si="21"/>
        <v/>
      </c>
      <c r="E129" s="1" t="str">
        <f t="shared" si="36"/>
        <v/>
      </c>
      <c r="F129" s="1" t="str">
        <f t="shared" si="23"/>
        <v>RESIDENT REVENUE</v>
      </c>
      <c r="H129" s="44"/>
      <c r="U129" s="323"/>
      <c r="V129" s="323"/>
      <c r="W129" s="323"/>
      <c r="X129" s="323"/>
      <c r="Y129" s="323"/>
      <c r="Z129" s="323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</row>
    <row r="130" spans="1:39" ht="14" x14ac:dyDescent="0.15">
      <c r="A130" s="126">
        <f t="shared" si="37"/>
        <v>2</v>
      </c>
      <c r="B130" s="1" t="str">
        <f t="shared" si="35"/>
        <v/>
      </c>
      <c r="C130" s="126" t="str">
        <f t="shared" ca="1" si="24"/>
        <v/>
      </c>
      <c r="D130" s="1" t="str">
        <f t="shared" si="21"/>
        <v/>
      </c>
      <c r="E130" s="1" t="str">
        <f t="shared" si="36"/>
        <v/>
      </c>
      <c r="F130" s="1" t="str">
        <f t="shared" si="23"/>
        <v>RESIDENT REVENUE</v>
      </c>
      <c r="H130" s="8" t="s">
        <v>49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333">
        <v>1.4555172413793103</v>
      </c>
      <c r="V130" s="333">
        <v>1.1276396577755461</v>
      </c>
      <c r="W130" s="333">
        <v>1.6752002321532269</v>
      </c>
      <c r="X130" s="333">
        <v>1.4322831561275879</v>
      </c>
      <c r="Y130" s="333">
        <v>1.5976991150442426</v>
      </c>
      <c r="Z130" s="333">
        <v>6.756213191990577</v>
      </c>
      <c r="AA130" s="67">
        <v>2.6995327709279708</v>
      </c>
      <c r="AB130" s="67">
        <v>3.087145618556701</v>
      </c>
      <c r="AC130" s="67">
        <v>0.86859076923076872</v>
      </c>
      <c r="AD130" s="67">
        <v>0.30448797250859028</v>
      </c>
      <c r="AE130" s="67">
        <v>1.9185205861828369</v>
      </c>
      <c r="AF130" s="67">
        <v>0.97443396226415124</v>
      </c>
      <c r="AG130" s="67">
        <v>2.2713549337260677</v>
      </c>
      <c r="AH130" s="67">
        <v>0.17563074901445314</v>
      </c>
      <c r="AI130" s="67">
        <v>-8.0717488789237665E-2</v>
      </c>
      <c r="AJ130" s="67">
        <v>4.1529497450840551E-2</v>
      </c>
      <c r="AK130" s="67">
        <v>-0.15853247794707484</v>
      </c>
      <c r="AL130" s="67">
        <v>0.30327642276422667</v>
      </c>
      <c r="AM130" s="67">
        <v>0.38656692913385438</v>
      </c>
    </row>
    <row r="131" spans="1:39" ht="14" x14ac:dyDescent="0.15">
      <c r="A131" s="126">
        <f t="shared" si="37"/>
        <v>2</v>
      </c>
      <c r="B131" s="1" t="str">
        <f t="shared" si="35"/>
        <v/>
      </c>
      <c r="C131" s="126" t="str">
        <f t="shared" ca="1" si="24"/>
        <v/>
      </c>
      <c r="D131" s="1" t="str">
        <f t="shared" si="21"/>
        <v/>
      </c>
      <c r="E131" s="1" t="str">
        <f t="shared" si="36"/>
        <v/>
      </c>
      <c r="F131" s="1" t="str">
        <f t="shared" si="23"/>
        <v>RESIDENT REVENUE</v>
      </c>
      <c r="H131" s="6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334"/>
      <c r="V131" s="334"/>
      <c r="W131" s="334"/>
      <c r="X131" s="334"/>
      <c r="Y131" s="334"/>
      <c r="Z131" s="334"/>
      <c r="AA131" s="68"/>
      <c r="AB131" s="68"/>
      <c r="AC131" s="68"/>
      <c r="AD131" s="68"/>
      <c r="AE131" s="68"/>
      <c r="AF131" s="68"/>
      <c r="AG131" s="68"/>
      <c r="AH131" s="68"/>
      <c r="AI131" s="68"/>
      <c r="AJ131" s="68"/>
      <c r="AK131" s="68"/>
      <c r="AL131" s="68"/>
      <c r="AM131" s="68"/>
    </row>
    <row r="132" spans="1:39" ht="14" x14ac:dyDescent="0.15">
      <c r="A132" s="126">
        <f t="shared" si="37"/>
        <v>2</v>
      </c>
      <c r="B132" s="1" t="str">
        <f t="shared" si="35"/>
        <v/>
      </c>
      <c r="C132" s="126" t="str">
        <f t="shared" ca="1" si="24"/>
        <v/>
      </c>
      <c r="D132" s="1" t="str">
        <f t="shared" si="21"/>
        <v/>
      </c>
      <c r="E132" s="1" t="str">
        <f t="shared" si="36"/>
        <v/>
      </c>
      <c r="F132" s="1" t="str">
        <f t="shared" si="23"/>
        <v>RESIDENT REVENUE</v>
      </c>
      <c r="H132" s="54" t="s">
        <v>50</v>
      </c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326">
        <v>8289.8338337801615</v>
      </c>
      <c r="V132" s="326">
        <v>9135.8074025457445</v>
      </c>
      <c r="W132" s="326">
        <v>8290.5789540700334</v>
      </c>
      <c r="X132" s="326">
        <v>8303.5171910112349</v>
      </c>
      <c r="Y132" s="326">
        <v>7544.5809940174877</v>
      </c>
      <c r="Z132" s="326">
        <v>8159.7542040816325</v>
      </c>
      <c r="AA132" s="54">
        <v>7531.5322876447872</v>
      </c>
      <c r="AB132" s="54">
        <v>7850.4643049543047</v>
      </c>
      <c r="AC132" s="54">
        <v>8189.7218912639401</v>
      </c>
      <c r="AD132" s="54">
        <v>7406.5663762173253</v>
      </c>
      <c r="AE132" s="54">
        <v>7168.3357128205125</v>
      </c>
      <c r="AF132" s="54">
        <v>7040.5296610169498</v>
      </c>
      <c r="AG132" s="54">
        <v>6793.0120411478074</v>
      </c>
      <c r="AH132" s="54">
        <v>7395.0631051836945</v>
      </c>
      <c r="AI132" s="54">
        <v>8132.9938433111602</v>
      </c>
      <c r="AJ132" s="54">
        <v>8530.5635749086487</v>
      </c>
      <c r="AK132" s="54">
        <v>8002.621226104151</v>
      </c>
      <c r="AL132" s="54">
        <v>8576.7735039893632</v>
      </c>
      <c r="AM132" s="54">
        <v>8234.1131201044373</v>
      </c>
    </row>
    <row r="133" spans="1:39" ht="14" x14ac:dyDescent="0.15">
      <c r="A133" s="126">
        <f t="shared" si="37"/>
        <v>2</v>
      </c>
      <c r="B133" s="1" t="str">
        <f t="shared" si="35"/>
        <v/>
      </c>
      <c r="C133" s="126" t="str">
        <f t="shared" ca="1" si="24"/>
        <v/>
      </c>
      <c r="D133" s="1" t="str">
        <f t="shared" si="21"/>
        <v/>
      </c>
      <c r="E133" s="1" t="str">
        <f t="shared" si="36"/>
        <v/>
      </c>
      <c r="F133" s="1" t="str">
        <f t="shared" si="23"/>
        <v>RESIDENT REVENUE</v>
      </c>
      <c r="H133" s="61" t="s">
        <v>51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326">
        <v>8289.8338337801615</v>
      </c>
      <c r="V133" s="326">
        <v>9135.8074025457445</v>
      </c>
      <c r="W133" s="326">
        <v>8290.5789540700334</v>
      </c>
      <c r="X133" s="326">
        <v>8303.5171910112349</v>
      </c>
      <c r="Y133" s="326">
        <v>7544.5809940174877</v>
      </c>
      <c r="Z133" s="326">
        <v>8159.7542040816325</v>
      </c>
      <c r="AA133" s="54">
        <v>7531.5322876447872</v>
      </c>
      <c r="AB133" s="54">
        <v>7850.4643049543047</v>
      </c>
      <c r="AC133" s="54">
        <v>8189.7218912639401</v>
      </c>
      <c r="AD133" s="54">
        <v>7406.5663762173253</v>
      </c>
      <c r="AE133" s="54">
        <v>7168.3357128205125</v>
      </c>
      <c r="AF133" s="54">
        <v>7040.5296610169498</v>
      </c>
      <c r="AG133" s="54">
        <v>6793.0120411478074</v>
      </c>
      <c r="AH133" s="54">
        <v>7395.0631051836945</v>
      </c>
      <c r="AI133" s="54">
        <v>8132.9938433111602</v>
      </c>
      <c r="AJ133" s="54">
        <v>8530.5635749086487</v>
      </c>
      <c r="AK133" s="54">
        <v>8002.621226104151</v>
      </c>
      <c r="AL133" s="54">
        <v>8584.9678922872354</v>
      </c>
      <c r="AM133" s="54">
        <v>8226.3280026109642</v>
      </c>
    </row>
    <row r="134" spans="1:39" ht="15" thickBot="1" x14ac:dyDescent="0.2">
      <c r="A134" s="126">
        <f t="shared" si="37"/>
        <v>2</v>
      </c>
      <c r="B134" s="1" t="str">
        <f t="shared" si="35"/>
        <v/>
      </c>
      <c r="C134" s="126" t="str">
        <f t="shared" ca="1" si="24"/>
        <v/>
      </c>
      <c r="D134" s="1" t="str">
        <f t="shared" si="21"/>
        <v/>
      </c>
      <c r="E134" s="1" t="str">
        <f t="shared" si="36"/>
        <v/>
      </c>
      <c r="F134" s="1" t="str">
        <f t="shared" si="23"/>
        <v>RESIDENT REVENUE</v>
      </c>
      <c r="H134" s="30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9"/>
      <c r="V134" s="319"/>
      <c r="W134" s="319"/>
      <c r="X134" s="319"/>
      <c r="Y134" s="319"/>
      <c r="Z134" s="319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0"/>
      <c r="AM134" s="70"/>
    </row>
    <row r="135" spans="1:39" ht="14" x14ac:dyDescent="0.15">
      <c r="A135" s="126">
        <f t="shared" si="37"/>
        <v>2</v>
      </c>
      <c r="B135" s="1" t="str">
        <f t="shared" si="35"/>
        <v/>
      </c>
      <c r="C135" s="126" t="str">
        <f t="shared" ca="1" si="24"/>
        <v/>
      </c>
      <c r="D135" s="1" t="str">
        <f t="shared" si="21"/>
        <v/>
      </c>
      <c r="E135" s="1" t="str">
        <f t="shared" si="36"/>
        <v/>
      </c>
      <c r="F135" s="1" t="str">
        <f t="shared" si="23"/>
        <v>RESIDENT REVENUE</v>
      </c>
      <c r="H135" s="71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335"/>
      <c r="V135" s="335"/>
      <c r="W135" s="335"/>
      <c r="X135" s="335"/>
      <c r="Y135" s="335"/>
      <c r="Z135" s="335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</row>
    <row r="136" spans="1:39" ht="16" x14ac:dyDescent="0.2">
      <c r="A136" s="126">
        <f t="shared" si="37"/>
        <v>2</v>
      </c>
      <c r="B136" s="1" t="str">
        <f t="shared" si="35"/>
        <v/>
      </c>
      <c r="C136" s="126" t="str">
        <f t="shared" ca="1" si="24"/>
        <v/>
      </c>
      <c r="D136" s="1" t="str">
        <f t="shared" si="21"/>
        <v/>
      </c>
      <c r="E136" s="1" t="str">
        <f t="shared" si="36"/>
        <v/>
      </c>
      <c r="F136" s="1" t="str">
        <f t="shared" si="23"/>
        <v>RESIDENT REVENUE</v>
      </c>
      <c r="H136" s="74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336"/>
      <c r="V136" s="336"/>
      <c r="W136" s="336"/>
      <c r="X136" s="336"/>
      <c r="Y136" s="336"/>
      <c r="Z136" s="336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</row>
    <row r="137" spans="1:39" ht="16" x14ac:dyDescent="0.2">
      <c r="A137" s="126">
        <f t="shared" si="37"/>
        <v>2</v>
      </c>
      <c r="B137" s="1" t="str">
        <f t="shared" si="35"/>
        <v/>
      </c>
      <c r="C137" s="126" t="str">
        <f t="shared" ca="1" si="24"/>
        <v/>
      </c>
      <c r="D137" s="1" t="str">
        <f t="shared" si="21"/>
        <v/>
      </c>
      <c r="E137" s="1" t="str">
        <f t="shared" si="36"/>
        <v/>
      </c>
      <c r="F137" s="1" t="str">
        <f t="shared" si="23"/>
        <v>RESIDENT REVENUE</v>
      </c>
      <c r="H137" s="72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336"/>
      <c r="V137" s="336"/>
      <c r="W137" s="336"/>
      <c r="X137" s="336"/>
      <c r="Y137" s="336"/>
      <c r="Z137" s="336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</row>
    <row r="138" spans="1:39" ht="16" x14ac:dyDescent="0.2">
      <c r="A138" s="126">
        <f t="shared" si="37"/>
        <v>2</v>
      </c>
      <c r="B138" s="1" t="str">
        <f t="shared" si="35"/>
        <v>GROUP</v>
      </c>
      <c r="C138" s="126" t="str">
        <f t="shared" ca="1" si="24"/>
        <v/>
      </c>
      <c r="D138" s="1" t="str">
        <f t="shared" si="21"/>
        <v/>
      </c>
      <c r="E138" s="1" t="str">
        <f t="shared" si="36"/>
        <v/>
      </c>
      <c r="F138" s="1" t="str">
        <f>IF(B138="GROUP",UPPER(H138),UPPER(F137))</f>
        <v>RENT - SKILLED/MC</v>
      </c>
      <c r="H138" s="75" t="s">
        <v>967</v>
      </c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336"/>
      <c r="V138" s="336"/>
      <c r="W138" s="336"/>
      <c r="X138" s="336"/>
      <c r="Y138" s="336"/>
      <c r="Z138" s="336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>
        <v>0</v>
      </c>
    </row>
    <row r="139" spans="1:39" ht="16" x14ac:dyDescent="0.2">
      <c r="A139" s="126">
        <f t="shared" si="37"/>
        <v>2</v>
      </c>
      <c r="B139" s="1" t="str">
        <f t="shared" si="35"/>
        <v/>
      </c>
      <c r="C139" s="126" t="str">
        <f t="shared" ca="1" si="24"/>
        <v/>
      </c>
      <c r="D139" s="1" t="str">
        <f t="shared" si="21"/>
        <v/>
      </c>
      <c r="E139" s="1" t="str">
        <f t="shared" si="36"/>
        <v/>
      </c>
      <c r="F139" s="1" t="str">
        <f t="shared" ref="F139:F202" si="38">IF(B139="GROUP",UPPER(H139),UPPER(F138))</f>
        <v>RENT - SKILLED/MC</v>
      </c>
      <c r="H139" s="75" t="s">
        <v>52</v>
      </c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336"/>
      <c r="V139" s="336"/>
      <c r="W139" s="336"/>
      <c r="X139" s="336"/>
      <c r="Y139" s="336"/>
      <c r="Z139" s="336"/>
      <c r="AA139" s="74">
        <v>0</v>
      </c>
      <c r="AB139" s="74">
        <v>0</v>
      </c>
      <c r="AC139" s="74">
        <v>0</v>
      </c>
      <c r="AD139" s="74">
        <v>0</v>
      </c>
      <c r="AE139" s="74">
        <v>0</v>
      </c>
      <c r="AF139" s="74">
        <v>0</v>
      </c>
      <c r="AG139" s="74">
        <v>0</v>
      </c>
      <c r="AH139" s="74">
        <v>0</v>
      </c>
      <c r="AI139" s="74">
        <v>0</v>
      </c>
      <c r="AJ139" s="74">
        <v>0</v>
      </c>
      <c r="AK139" s="74">
        <v>0</v>
      </c>
      <c r="AL139" s="74">
        <v>0</v>
      </c>
      <c r="AM139" s="74">
        <v>0</v>
      </c>
    </row>
    <row r="140" spans="1:39" x14ac:dyDescent="0.15">
      <c r="A140" s="126">
        <f t="shared" si="37"/>
        <v>2</v>
      </c>
      <c r="B140" s="1" t="str">
        <f t="shared" si="35"/>
        <v>REV</v>
      </c>
      <c r="C140" s="126">
        <f t="shared" ca="1" si="24"/>
        <v>207</v>
      </c>
      <c r="D140" s="1" t="str">
        <f t="shared" si="21"/>
        <v>RENT - SKILLED/MC : 400300: SERVICE FEE RENT REVENUE</v>
      </c>
      <c r="E140" s="1" t="str">
        <f t="shared" si="36"/>
        <v>400300: SERVICE FEE RENT REVENUE</v>
      </c>
      <c r="F140" s="1" t="str">
        <f t="shared" si="38"/>
        <v>RENT - SKILLED/MC</v>
      </c>
      <c r="H140" s="76" t="s">
        <v>53</v>
      </c>
      <c r="I140" s="76" t="s">
        <v>54</v>
      </c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337">
        <v>43695</v>
      </c>
      <c r="V140" s="337">
        <v>45204</v>
      </c>
      <c r="W140" s="337">
        <v>45200</v>
      </c>
      <c r="X140" s="337">
        <v>45200</v>
      </c>
      <c r="Y140" s="337">
        <v>42482.67</v>
      </c>
      <c r="Z140" s="337">
        <v>43556.45</v>
      </c>
      <c r="AA140" s="77">
        <v>45200</v>
      </c>
      <c r="AB140" s="77">
        <v>45200</v>
      </c>
      <c r="AC140" s="77">
        <v>45200</v>
      </c>
      <c r="AD140" s="77">
        <v>44011.17</v>
      </c>
      <c r="AE140" s="77">
        <v>45200</v>
      </c>
      <c r="AF140" s="77">
        <v>45199.9</v>
      </c>
      <c r="AG140" s="77">
        <v>42077.26</v>
      </c>
      <c r="AH140" s="77">
        <v>40105</v>
      </c>
      <c r="AI140" s="77">
        <v>41715</v>
      </c>
      <c r="AJ140" s="77">
        <v>45305.32</v>
      </c>
      <c r="AK140" s="77">
        <v>47015</v>
      </c>
      <c r="AL140" s="77">
        <v>45624.840000000004</v>
      </c>
      <c r="AM140" s="77">
        <v>45537.94</v>
      </c>
    </row>
    <row r="141" spans="1:39" x14ac:dyDescent="0.15">
      <c r="A141" s="126">
        <f t="shared" si="37"/>
        <v>2</v>
      </c>
      <c r="B141" s="1" t="str">
        <f t="shared" si="35"/>
        <v>REV</v>
      </c>
      <c r="C141" s="126">
        <f t="shared" ca="1" si="24"/>
        <v>207</v>
      </c>
      <c r="D141" s="1" t="str">
        <f t="shared" si="21"/>
        <v>RENT - SKILLED/MC : 400650: CONTRA: RENT REVENUE - BB</v>
      </c>
      <c r="E141" s="1" t="str">
        <f t="shared" si="36"/>
        <v>400650: CONTRA: RENT REVENUE - BB</v>
      </c>
      <c r="F141" s="1" t="str">
        <f t="shared" si="38"/>
        <v>RENT - SKILLED/MC</v>
      </c>
      <c r="H141" s="76" t="s">
        <v>55</v>
      </c>
      <c r="I141" s="76" t="s">
        <v>56</v>
      </c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337">
        <v>-93.94</v>
      </c>
      <c r="V141" s="337">
        <v>-89.92</v>
      </c>
      <c r="W141" s="337">
        <v>-80.930000000000007</v>
      </c>
      <c r="X141" s="337">
        <v>-98.91</v>
      </c>
      <c r="Y141" s="337">
        <v>-86.92</v>
      </c>
      <c r="Z141" s="337">
        <v>-92.91</v>
      </c>
      <c r="AA141" s="77">
        <v>-86.92</v>
      </c>
      <c r="AB141" s="77">
        <v>-72.95</v>
      </c>
      <c r="AC141" s="77">
        <v>3194.17</v>
      </c>
      <c r="AD141" s="77">
        <v>-74.45</v>
      </c>
      <c r="AE141" s="77">
        <v>-103.9</v>
      </c>
      <c r="AF141" s="77">
        <v>-86.92</v>
      </c>
      <c r="AG141" s="77">
        <v>268.75</v>
      </c>
      <c r="AH141" s="77">
        <v>-74.930000000000007</v>
      </c>
      <c r="AI141" s="77">
        <v>-69.94</v>
      </c>
      <c r="AJ141" s="77">
        <v>-91.23</v>
      </c>
      <c r="AK141" s="77">
        <v>-86.97</v>
      </c>
      <c r="AL141" s="77">
        <v>39.82</v>
      </c>
      <c r="AM141" s="77">
        <v>-72.430000000000007</v>
      </c>
    </row>
    <row r="142" spans="1:39" ht="16" x14ac:dyDescent="0.2">
      <c r="A142" s="126">
        <f t="shared" si="37"/>
        <v>2</v>
      </c>
      <c r="B142" s="1" t="str">
        <f t="shared" si="35"/>
        <v/>
      </c>
      <c r="C142" s="126" t="str">
        <f t="shared" ca="1" si="24"/>
        <v/>
      </c>
      <c r="D142" s="1" t="str">
        <f t="shared" si="21"/>
        <v/>
      </c>
      <c r="E142" s="1" t="str">
        <f t="shared" si="36"/>
        <v/>
      </c>
      <c r="F142" s="1" t="str">
        <f t="shared" si="38"/>
        <v>RENT - SKILLED/MC</v>
      </c>
      <c r="H142" s="75" t="s">
        <v>57</v>
      </c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338">
        <v>43601.06</v>
      </c>
      <c r="V142" s="338">
        <v>45114.080000000002</v>
      </c>
      <c r="W142" s="338">
        <v>45119.07</v>
      </c>
      <c r="X142" s="338">
        <v>45101.09</v>
      </c>
      <c r="Y142" s="338">
        <v>42395.75</v>
      </c>
      <c r="Z142" s="338">
        <v>43463.54</v>
      </c>
      <c r="AA142" s="74">
        <v>45113.08</v>
      </c>
      <c r="AB142" s="74">
        <v>45127.05</v>
      </c>
      <c r="AC142" s="74">
        <v>48394.17</v>
      </c>
      <c r="AD142" s="74">
        <v>43936.72</v>
      </c>
      <c r="AE142" s="74">
        <v>45096.1</v>
      </c>
      <c r="AF142" s="74">
        <v>45112.98</v>
      </c>
      <c r="AG142" s="74">
        <v>42346.01</v>
      </c>
      <c r="AH142" s="74">
        <v>40030.07</v>
      </c>
      <c r="AI142" s="74">
        <v>41645.06</v>
      </c>
      <c r="AJ142" s="74">
        <v>45214.09</v>
      </c>
      <c r="AK142" s="74">
        <v>46928.03</v>
      </c>
      <c r="AL142" s="74">
        <v>45664.66</v>
      </c>
      <c r="AM142" s="74">
        <v>45465.51</v>
      </c>
    </row>
    <row r="143" spans="1:39" x14ac:dyDescent="0.15">
      <c r="A143" s="126">
        <f t="shared" si="37"/>
        <v>2</v>
      </c>
      <c r="B143" s="1" t="str">
        <f t="shared" si="35"/>
        <v>REV</v>
      </c>
      <c r="C143" s="126">
        <f t="shared" ca="1" si="24"/>
        <v>207</v>
      </c>
      <c r="D143" s="1" t="str">
        <f t="shared" si="21"/>
        <v>RENT - SKILLED/MC : 400300: SERVICE FEE RENT REVENUE</v>
      </c>
      <c r="E143" s="1" t="str">
        <f t="shared" si="36"/>
        <v>400300: SERVICE FEE RENT REVENUE</v>
      </c>
      <c r="F143" s="1" t="str">
        <f t="shared" si="38"/>
        <v>RENT - SKILLED/MC</v>
      </c>
      <c r="H143" s="76" t="s">
        <v>53</v>
      </c>
      <c r="I143" s="76" t="s">
        <v>54</v>
      </c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337">
        <v>0</v>
      </c>
      <c r="V143" s="337">
        <v>0</v>
      </c>
      <c r="W143" s="337">
        <v>0</v>
      </c>
      <c r="X143" s="337">
        <v>0</v>
      </c>
      <c r="Y143" s="337">
        <v>0</v>
      </c>
      <c r="Z143" s="337">
        <v>0</v>
      </c>
      <c r="AA143" s="77">
        <v>0</v>
      </c>
      <c r="AB143" s="77">
        <v>0</v>
      </c>
      <c r="AC143" s="77">
        <v>0</v>
      </c>
      <c r="AD143" s="77">
        <v>0</v>
      </c>
      <c r="AE143" s="77">
        <v>0</v>
      </c>
      <c r="AF143" s="77">
        <v>0</v>
      </c>
      <c r="AG143" s="77">
        <v>0</v>
      </c>
      <c r="AH143" s="77">
        <v>0</v>
      </c>
      <c r="AI143" s="77">
        <v>0</v>
      </c>
      <c r="AJ143" s="77">
        <v>0</v>
      </c>
      <c r="AK143" s="77">
        <v>0</v>
      </c>
      <c r="AL143" s="77">
        <v>0</v>
      </c>
      <c r="AM143" s="77">
        <v>0</v>
      </c>
    </row>
    <row r="144" spans="1:39" ht="16" x14ac:dyDescent="0.2">
      <c r="A144" s="126">
        <f t="shared" si="37"/>
        <v>2</v>
      </c>
      <c r="B144" s="1" t="str">
        <f t="shared" si="35"/>
        <v/>
      </c>
      <c r="C144" s="126" t="str">
        <f t="shared" ca="1" si="24"/>
        <v/>
      </c>
      <c r="D144" s="1" t="str">
        <f t="shared" si="21"/>
        <v/>
      </c>
      <c r="E144" s="1" t="str">
        <f t="shared" si="36"/>
        <v/>
      </c>
      <c r="F144" s="1" t="str">
        <f t="shared" si="38"/>
        <v>RENT - SKILLED/MC</v>
      </c>
      <c r="H144" s="75" t="s">
        <v>58</v>
      </c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336"/>
      <c r="V144" s="336"/>
      <c r="W144" s="336"/>
      <c r="X144" s="336"/>
      <c r="Y144" s="336"/>
      <c r="Z144" s="336"/>
      <c r="AA144" s="74">
        <v>0</v>
      </c>
      <c r="AB144" s="74">
        <v>0</v>
      </c>
      <c r="AC144" s="74">
        <v>0</v>
      </c>
      <c r="AD144" s="74">
        <v>0</v>
      </c>
      <c r="AE144" s="74">
        <v>0</v>
      </c>
      <c r="AF144" s="74">
        <v>0</v>
      </c>
      <c r="AG144" s="74">
        <v>0</v>
      </c>
      <c r="AH144" s="74">
        <v>0</v>
      </c>
      <c r="AI144" s="74">
        <v>0</v>
      </c>
      <c r="AJ144" s="74">
        <v>0</v>
      </c>
      <c r="AK144" s="74">
        <v>0</v>
      </c>
      <c r="AL144" s="74">
        <v>0</v>
      </c>
      <c r="AM144" s="74">
        <v>0</v>
      </c>
    </row>
    <row r="145" spans="1:39" x14ac:dyDescent="0.15">
      <c r="A145" s="126">
        <f t="shared" si="37"/>
        <v>2</v>
      </c>
      <c r="B145" s="1" t="str">
        <f t="shared" si="35"/>
        <v>REV</v>
      </c>
      <c r="D145" s="280" t="str">
        <f t="shared" si="21"/>
        <v>RENT - SKILLED/MC : 402100: SKILLED NURSING BED - PRIVATE</v>
      </c>
      <c r="E145" s="280" t="str">
        <f t="shared" si="36"/>
        <v>402100: SKILLED NURSING BED - PRIVATE</v>
      </c>
      <c r="F145" s="1" t="str">
        <f t="shared" si="38"/>
        <v>RENT - SKILLED/MC</v>
      </c>
      <c r="H145" s="76">
        <v>402100</v>
      </c>
      <c r="I145" s="76" t="s">
        <v>59</v>
      </c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337">
        <v>24724</v>
      </c>
      <c r="V145" s="337">
        <v>21780</v>
      </c>
      <c r="W145" s="337">
        <v>14480</v>
      </c>
      <c r="X145" s="337">
        <v>16210</v>
      </c>
      <c r="Y145" s="337">
        <v>15510</v>
      </c>
      <c r="Z145" s="337">
        <v>6045</v>
      </c>
      <c r="AA145" s="77">
        <v>7975</v>
      </c>
      <c r="AB145" s="77">
        <v>8010</v>
      </c>
      <c r="AC145" s="77">
        <v>44255</v>
      </c>
      <c r="AD145" s="77">
        <v>30740</v>
      </c>
      <c r="AE145" s="77">
        <v>17224.48</v>
      </c>
      <c r="AF145" s="77">
        <v>15634.89</v>
      </c>
      <c r="AG145" s="77">
        <v>14045</v>
      </c>
      <c r="AH145" s="77">
        <v>12985</v>
      </c>
      <c r="AI145" s="77">
        <v>23055</v>
      </c>
      <c r="AJ145" s="77">
        <v>12045</v>
      </c>
      <c r="AK145" s="77">
        <v>-6355</v>
      </c>
      <c r="AL145" s="77">
        <v>7254</v>
      </c>
      <c r="AM145" s="77">
        <v>7020</v>
      </c>
    </row>
    <row r="146" spans="1:39" x14ac:dyDescent="0.15">
      <c r="A146" s="126">
        <f t="shared" si="37"/>
        <v>2</v>
      </c>
      <c r="B146" s="1" t="str">
        <f t="shared" si="35"/>
        <v>REV</v>
      </c>
      <c r="D146" s="280" t="str">
        <f t="shared" si="21"/>
        <v>RENT - SKILLED/MC : 402500: SKILL NURS BED - SEMI-PRIVATE</v>
      </c>
      <c r="E146" s="280" t="str">
        <f t="shared" si="36"/>
        <v>402500: SKILL NURS BED - SEMI-PRIVATE</v>
      </c>
      <c r="F146" s="1" t="str">
        <f t="shared" si="38"/>
        <v>RENT - SKILLED/MC</v>
      </c>
      <c r="H146" s="76" t="s">
        <v>60</v>
      </c>
      <c r="I146" s="76" t="s">
        <v>61</v>
      </c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337">
        <v>297816</v>
      </c>
      <c r="V146" s="337">
        <v>362781</v>
      </c>
      <c r="W146" s="337">
        <v>320621</v>
      </c>
      <c r="X146" s="337">
        <v>327866</v>
      </c>
      <c r="Y146" s="337">
        <v>304631</v>
      </c>
      <c r="Z146" s="337">
        <v>328421</v>
      </c>
      <c r="AA146" s="77">
        <v>287896.60000000003</v>
      </c>
      <c r="AB146" s="77">
        <v>293628.68</v>
      </c>
      <c r="AC146" s="77">
        <v>284505</v>
      </c>
      <c r="AD146" s="77">
        <v>261105</v>
      </c>
      <c r="AE146" s="77">
        <v>266760</v>
      </c>
      <c r="AF146" s="77">
        <v>260040</v>
      </c>
      <c r="AG146" s="77">
        <v>254280</v>
      </c>
      <c r="AH146" s="77">
        <v>287609</v>
      </c>
      <c r="AI146" s="77">
        <v>243945</v>
      </c>
      <c r="AJ146" s="77">
        <v>255450</v>
      </c>
      <c r="AK146" s="77">
        <v>248430</v>
      </c>
      <c r="AL146" s="77">
        <v>234225</v>
      </c>
      <c r="AM146" s="77">
        <v>242080</v>
      </c>
    </row>
    <row r="147" spans="1:39" x14ac:dyDescent="0.15">
      <c r="A147" s="126">
        <f t="shared" si="37"/>
        <v>2</v>
      </c>
      <c r="B147" s="1" t="str">
        <f t="shared" si="35"/>
        <v>REV</v>
      </c>
      <c r="D147" s="280" t="str">
        <f t="shared" si="21"/>
        <v>RENT - SKILLED/MC : 403200: CONTRACT ALLOWANCE-ROOM&amp;BOARD</v>
      </c>
      <c r="E147" s="280" t="str">
        <f t="shared" si="36"/>
        <v>403200: CONTRACT ALLOWANCE-ROOM&amp;BOARD</v>
      </c>
      <c r="F147" s="1" t="str">
        <f t="shared" si="38"/>
        <v>RENT - SKILLED/MC</v>
      </c>
      <c r="H147" s="76" t="s">
        <v>62</v>
      </c>
      <c r="I147" s="76" t="s">
        <v>63</v>
      </c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337">
        <v>61787.8</v>
      </c>
      <c r="V147" s="337">
        <v>86306.39</v>
      </c>
      <c r="W147" s="337">
        <v>70871.56</v>
      </c>
      <c r="X147" s="337">
        <v>51494.79</v>
      </c>
      <c r="Y147" s="337">
        <v>17638.27</v>
      </c>
      <c r="Z147" s="337">
        <v>45255.51</v>
      </c>
      <c r="AA147" s="77">
        <v>32902.090000000004</v>
      </c>
      <c r="AB147" s="77">
        <v>28580.99</v>
      </c>
      <c r="AC147" s="77">
        <v>25216.260000000002</v>
      </c>
      <c r="AD147" s="77">
        <v>3920.2000000000003</v>
      </c>
      <c r="AE147" s="77">
        <v>17103.28</v>
      </c>
      <c r="AF147" s="77">
        <v>7006.53</v>
      </c>
      <c r="AG147" s="77">
        <v>-22015.82</v>
      </c>
      <c r="AH147" s="77">
        <v>-325.13</v>
      </c>
      <c r="AI147" s="77">
        <v>-45781.87</v>
      </c>
      <c r="AJ147" s="77">
        <v>25871.15</v>
      </c>
      <c r="AK147" s="77">
        <v>12778.11</v>
      </c>
      <c r="AL147" s="77">
        <v>27135.21</v>
      </c>
      <c r="AM147" s="77">
        <v>11865.300000000001</v>
      </c>
    </row>
    <row r="148" spans="1:39" x14ac:dyDescent="0.15">
      <c r="A148" s="126">
        <f t="shared" si="37"/>
        <v>2</v>
      </c>
      <c r="B148" s="1" t="str">
        <f t="shared" si="35"/>
        <v>REV</v>
      </c>
      <c r="D148" s="280" t="str">
        <f t="shared" si="21"/>
        <v>RENT - SKILLED/MC : 403500: CONTRACTUAL ADJUSTMENT-OTHER</v>
      </c>
      <c r="E148" s="280" t="str">
        <f t="shared" si="36"/>
        <v>403500: CONTRACTUAL ADJUSTMENT-OTHER</v>
      </c>
      <c r="F148" s="1" t="str">
        <f t="shared" si="38"/>
        <v>RENT - SKILLED/MC</v>
      </c>
      <c r="H148" s="76" t="s">
        <v>64</v>
      </c>
      <c r="I148" s="76" t="s">
        <v>65</v>
      </c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337">
        <v>0</v>
      </c>
      <c r="V148" s="337">
        <v>0</v>
      </c>
      <c r="W148" s="337">
        <v>0</v>
      </c>
      <c r="X148" s="337">
        <v>0</v>
      </c>
      <c r="Y148" s="337">
        <v>0</v>
      </c>
      <c r="Z148" s="337">
        <v>0</v>
      </c>
      <c r="AA148" s="77">
        <v>0</v>
      </c>
      <c r="AB148" s="77">
        <v>0</v>
      </c>
      <c r="AC148" s="77">
        <v>863.31000000000006</v>
      </c>
      <c r="AD148" s="77">
        <v>0</v>
      </c>
      <c r="AE148" s="77">
        <v>0</v>
      </c>
      <c r="AF148" s="77">
        <v>-285.14</v>
      </c>
      <c r="AG148" s="77">
        <v>-55.5</v>
      </c>
      <c r="AH148" s="77">
        <v>0</v>
      </c>
      <c r="AI148" s="77">
        <v>-10697.47</v>
      </c>
      <c r="AJ148" s="77">
        <v>-921.94</v>
      </c>
      <c r="AK148" s="77">
        <v>352.32</v>
      </c>
      <c r="AL148" s="77">
        <v>702.44</v>
      </c>
      <c r="AM148" s="77">
        <v>-318.15000000000003</v>
      </c>
    </row>
    <row r="149" spans="1:39" x14ac:dyDescent="0.15">
      <c r="A149" s="126">
        <f t="shared" si="37"/>
        <v>2</v>
      </c>
      <c r="B149" s="1" t="str">
        <f t="shared" si="35"/>
        <v>REV</v>
      </c>
      <c r="C149" s="126">
        <f t="shared" ca="1" si="24"/>
        <v>203</v>
      </c>
      <c r="D149" s="280" t="str">
        <f t="shared" si="21"/>
        <v>RENT - SKILLED/MC : 460015: SEQUESTRATION</v>
      </c>
      <c r="E149" s="280" t="str">
        <f t="shared" si="36"/>
        <v>460015: SEQUESTRATION</v>
      </c>
      <c r="F149" s="1" t="str">
        <f t="shared" si="38"/>
        <v>RENT - SKILLED/MC</v>
      </c>
      <c r="H149" s="76" t="s">
        <v>66</v>
      </c>
      <c r="I149" s="76" t="s">
        <v>67</v>
      </c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337">
        <v>-3882.39</v>
      </c>
      <c r="V149" s="337">
        <v>-5238.5600000000004</v>
      </c>
      <c r="W149" s="337">
        <v>-4558.33</v>
      </c>
      <c r="X149" s="337">
        <v>-4187.8900000000003</v>
      </c>
      <c r="Y149" s="337">
        <v>-3133.93</v>
      </c>
      <c r="Z149" s="337">
        <v>-4007.47</v>
      </c>
      <c r="AA149" s="77">
        <v>-1431.71</v>
      </c>
      <c r="AB149" s="77">
        <v>-5178.88</v>
      </c>
      <c r="AC149" s="77">
        <v>-5308.27</v>
      </c>
      <c r="AD149" s="77">
        <v>11380.98</v>
      </c>
      <c r="AE149" s="77">
        <v>-3661.92</v>
      </c>
      <c r="AF149" s="77">
        <v>-3875.44</v>
      </c>
      <c r="AG149" s="77">
        <v>-3160.52</v>
      </c>
      <c r="AH149" s="77">
        <v>-5003.67</v>
      </c>
      <c r="AI149" s="77">
        <v>-3152.63</v>
      </c>
      <c r="AJ149" s="77">
        <v>-3757.55</v>
      </c>
      <c r="AK149" s="77">
        <v>-3264.25</v>
      </c>
      <c r="AL149" s="77">
        <v>-3838.39</v>
      </c>
      <c r="AM149" s="77">
        <v>-4021.26</v>
      </c>
    </row>
    <row r="150" spans="1:39" ht="16" x14ac:dyDescent="0.2">
      <c r="A150" s="126">
        <f t="shared" si="37"/>
        <v>2</v>
      </c>
      <c r="B150" s="1" t="str">
        <f t="shared" si="35"/>
        <v/>
      </c>
      <c r="C150" s="126" t="str">
        <f t="shared" ca="1" si="24"/>
        <v/>
      </c>
      <c r="D150" s="1" t="str">
        <f t="shared" si="21"/>
        <v/>
      </c>
      <c r="E150" s="1" t="str">
        <f t="shared" si="36"/>
        <v/>
      </c>
      <c r="F150" s="1" t="str">
        <f t="shared" si="38"/>
        <v>RENT - SKILLED/MC</v>
      </c>
      <c r="H150" s="75" t="s">
        <v>68</v>
      </c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338">
        <v>380445.41</v>
      </c>
      <c r="V150" s="338">
        <v>465628.83</v>
      </c>
      <c r="W150" s="338">
        <v>401414.23</v>
      </c>
      <c r="X150" s="338">
        <v>391382.9</v>
      </c>
      <c r="Y150" s="338">
        <v>334645.34000000003</v>
      </c>
      <c r="Z150" s="338">
        <v>375714.04</v>
      </c>
      <c r="AA150" s="74">
        <v>327341.98000000004</v>
      </c>
      <c r="AB150" s="74">
        <v>325040.78999999998</v>
      </c>
      <c r="AC150" s="74">
        <v>349531.3</v>
      </c>
      <c r="AD150" s="74">
        <v>307146.18</v>
      </c>
      <c r="AE150" s="74">
        <v>297425.84000000003</v>
      </c>
      <c r="AF150" s="74">
        <v>278520.84000000003</v>
      </c>
      <c r="AG150" s="74">
        <v>243093.16</v>
      </c>
      <c r="AH150" s="74">
        <v>295265.2</v>
      </c>
      <c r="AI150" s="74">
        <v>207368.03</v>
      </c>
      <c r="AJ150" s="74">
        <v>288686.66000000003</v>
      </c>
      <c r="AK150" s="74">
        <v>251941.18</v>
      </c>
      <c r="AL150" s="74">
        <v>265478.26</v>
      </c>
      <c r="AM150" s="74">
        <v>256625.88999999998</v>
      </c>
    </row>
    <row r="151" spans="1:39" ht="16" x14ac:dyDescent="0.2">
      <c r="A151" s="126">
        <f t="shared" si="37"/>
        <v>2</v>
      </c>
      <c r="B151" s="1" t="str">
        <f t="shared" si="35"/>
        <v/>
      </c>
      <c r="C151" s="126" t="str">
        <f t="shared" ca="1" si="24"/>
        <v/>
      </c>
      <c r="D151" s="1" t="str">
        <f t="shared" si="21"/>
        <v/>
      </c>
      <c r="E151" s="1" t="str">
        <f t="shared" si="36"/>
        <v/>
      </c>
      <c r="F151" s="1" t="str">
        <f t="shared" si="38"/>
        <v>RENT - SKILLED/MC</v>
      </c>
      <c r="H151" s="75" t="s">
        <v>69</v>
      </c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338">
        <v>0</v>
      </c>
      <c r="V151" s="338">
        <v>0</v>
      </c>
      <c r="W151" s="338">
        <v>0</v>
      </c>
      <c r="X151" s="338">
        <v>0</v>
      </c>
      <c r="Y151" s="338">
        <v>0</v>
      </c>
      <c r="Z151" s="338">
        <v>0</v>
      </c>
      <c r="AA151" s="74">
        <v>0</v>
      </c>
      <c r="AB151" s="74">
        <v>0</v>
      </c>
      <c r="AC151" s="74">
        <v>0</v>
      </c>
      <c r="AD151" s="74">
        <v>0</v>
      </c>
      <c r="AE151" s="74">
        <v>0</v>
      </c>
      <c r="AF151" s="74">
        <v>0</v>
      </c>
      <c r="AG151" s="74">
        <v>0</v>
      </c>
      <c r="AH151" s="74">
        <v>0</v>
      </c>
      <c r="AI151" s="74">
        <v>0</v>
      </c>
      <c r="AJ151" s="74">
        <v>0</v>
      </c>
      <c r="AK151" s="74">
        <v>0</v>
      </c>
      <c r="AL151" s="74">
        <v>0</v>
      </c>
      <c r="AM151" s="74">
        <v>0</v>
      </c>
    </row>
    <row r="152" spans="1:39" ht="16" x14ac:dyDescent="0.2">
      <c r="A152" s="126">
        <f t="shared" si="37"/>
        <v>2</v>
      </c>
      <c r="B152" s="1" t="str">
        <f t="shared" si="35"/>
        <v/>
      </c>
      <c r="C152" s="126" t="str">
        <f t="shared" ca="1" si="24"/>
        <v/>
      </c>
      <c r="D152" s="1" t="str">
        <f t="shared" si="21"/>
        <v/>
      </c>
      <c r="E152" s="1" t="str">
        <f t="shared" si="36"/>
        <v/>
      </c>
      <c r="F152" s="1" t="str">
        <f t="shared" si="38"/>
        <v>RENT - SKILLED/MC</v>
      </c>
      <c r="H152" s="75" t="s">
        <v>70</v>
      </c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338">
        <v>0</v>
      </c>
      <c r="V152" s="338">
        <v>0</v>
      </c>
      <c r="W152" s="338">
        <v>0</v>
      </c>
      <c r="X152" s="338">
        <v>0</v>
      </c>
      <c r="Y152" s="338">
        <v>0</v>
      </c>
      <c r="Z152" s="338">
        <v>0</v>
      </c>
      <c r="AA152" s="74">
        <v>0</v>
      </c>
      <c r="AB152" s="74">
        <v>0</v>
      </c>
      <c r="AC152" s="74">
        <v>0</v>
      </c>
      <c r="AD152" s="74">
        <v>0</v>
      </c>
      <c r="AE152" s="74">
        <v>0</v>
      </c>
      <c r="AF152" s="74">
        <v>0</v>
      </c>
      <c r="AG152" s="74">
        <v>0</v>
      </c>
      <c r="AH152" s="74">
        <v>0</v>
      </c>
      <c r="AI152" s="74">
        <v>0</v>
      </c>
      <c r="AJ152" s="74">
        <v>0</v>
      </c>
      <c r="AK152" s="74">
        <v>0</v>
      </c>
      <c r="AL152" s="74">
        <v>0</v>
      </c>
      <c r="AM152" s="74">
        <v>0</v>
      </c>
    </row>
    <row r="153" spans="1:39" ht="16" x14ac:dyDescent="0.2">
      <c r="A153" s="126">
        <f t="shared" si="37"/>
        <v>2</v>
      </c>
      <c r="B153" s="1" t="str">
        <f t="shared" si="35"/>
        <v/>
      </c>
      <c r="C153" s="126" t="str">
        <f t="shared" ca="1" si="24"/>
        <v/>
      </c>
      <c r="D153" s="1" t="str">
        <f t="shared" si="21"/>
        <v/>
      </c>
      <c r="E153" s="1" t="str">
        <f t="shared" si="36"/>
        <v/>
      </c>
      <c r="F153" s="1" t="str">
        <f t="shared" si="38"/>
        <v>RENT - SKILLED/MC</v>
      </c>
      <c r="H153" s="74" t="s">
        <v>71</v>
      </c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339">
        <v>424046.47</v>
      </c>
      <c r="V153" s="339">
        <v>510742.91000000003</v>
      </c>
      <c r="W153" s="339">
        <v>446533.3</v>
      </c>
      <c r="X153" s="339">
        <v>436483.99</v>
      </c>
      <c r="Y153" s="339">
        <v>377041.09</v>
      </c>
      <c r="Z153" s="339">
        <v>419177.57999999996</v>
      </c>
      <c r="AA153" s="78">
        <v>372455.06000000006</v>
      </c>
      <c r="AB153" s="78">
        <v>370167.83999999997</v>
      </c>
      <c r="AC153" s="78">
        <v>397925.47</v>
      </c>
      <c r="AD153" s="78">
        <v>351082.9</v>
      </c>
      <c r="AE153" s="78">
        <v>342521.94</v>
      </c>
      <c r="AF153" s="78">
        <v>323633.82</v>
      </c>
      <c r="AG153" s="78">
        <v>285439.17</v>
      </c>
      <c r="AH153" s="78">
        <v>335295.27</v>
      </c>
      <c r="AI153" s="78">
        <v>249013.09</v>
      </c>
      <c r="AJ153" s="78">
        <v>333900.75</v>
      </c>
      <c r="AK153" s="78">
        <v>298869.20999999996</v>
      </c>
      <c r="AL153" s="78">
        <v>311142.92000000004</v>
      </c>
      <c r="AM153" s="78">
        <v>302091.39999999997</v>
      </c>
    </row>
    <row r="154" spans="1:39" ht="16" x14ac:dyDescent="0.2">
      <c r="A154" s="126">
        <f t="shared" si="37"/>
        <v>2</v>
      </c>
      <c r="B154" s="1" t="str">
        <f t="shared" si="35"/>
        <v/>
      </c>
      <c r="C154" s="126" t="str">
        <f t="shared" ca="1" si="24"/>
        <v/>
      </c>
      <c r="D154" s="1" t="str">
        <f t="shared" si="21"/>
        <v/>
      </c>
      <c r="E154" s="1" t="str">
        <f t="shared" si="36"/>
        <v/>
      </c>
      <c r="F154" s="1" t="str">
        <f t="shared" si="38"/>
        <v>RENT - SKILLED/MC</v>
      </c>
      <c r="H154" s="74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336"/>
      <c r="V154" s="336"/>
      <c r="W154" s="336"/>
      <c r="X154" s="336"/>
      <c r="Y154" s="336"/>
      <c r="Z154" s="336"/>
      <c r="AA154" s="79"/>
      <c r="AB154" s="79"/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</row>
    <row r="155" spans="1:39" ht="16" x14ac:dyDescent="0.2">
      <c r="A155" s="126">
        <f t="shared" si="37"/>
        <v>2</v>
      </c>
      <c r="B155" s="1" t="str">
        <f t="shared" ref="B155:B186" si="39">IF(AND(LEN(H155)&gt;0,COUNT(V155:AL155)=0),"GROUP",IF(OR(LEN(I155)=0,LEN(H155)=0),"",INDEX(MARKER_ARRAY,A155,3)))</f>
        <v>GROUP</v>
      </c>
      <c r="C155" s="126" t="str">
        <f t="shared" ca="1" si="24"/>
        <v/>
      </c>
      <c r="D155" s="1" t="str">
        <f t="shared" si="21"/>
        <v/>
      </c>
      <c r="E155" s="1" t="str">
        <f t="shared" ref="E155:E186" si="40">IF(AND(B155&lt;&gt;"GROUP",LEN(B155)&gt;0),UPPER(H155&amp;": "&amp;I155),"")</f>
        <v/>
      </c>
      <c r="F155" s="1" t="str">
        <f t="shared" si="38"/>
        <v>CARE REVENUE</v>
      </c>
      <c r="H155" s="80" t="s">
        <v>72</v>
      </c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340"/>
      <c r="V155" s="340"/>
      <c r="W155" s="340"/>
      <c r="X155" s="340"/>
      <c r="Y155" s="340"/>
      <c r="Z155" s="340"/>
      <c r="AA155" s="82"/>
      <c r="AB155" s="82"/>
      <c r="AC155" s="82"/>
      <c r="AD155" s="82"/>
      <c r="AE155" s="82"/>
      <c r="AF155" s="82"/>
      <c r="AG155" s="82"/>
      <c r="AH155" s="82"/>
      <c r="AI155" s="82"/>
      <c r="AJ155" s="82"/>
      <c r="AK155" s="82"/>
      <c r="AL155" s="82"/>
      <c r="AM155" s="82"/>
    </row>
    <row r="156" spans="1:39" x14ac:dyDescent="0.15">
      <c r="A156" s="126">
        <f t="shared" si="37"/>
        <v>2</v>
      </c>
      <c r="B156" s="1" t="str">
        <f t="shared" si="39"/>
        <v>REV</v>
      </c>
      <c r="C156" s="126">
        <f t="shared" ca="1" si="24"/>
        <v>201</v>
      </c>
      <c r="D156" s="1" t="str">
        <f t="shared" si="21"/>
        <v>CARE REVENUE : 455000: CARE REVENUE</v>
      </c>
      <c r="E156" s="1" t="str">
        <f t="shared" si="40"/>
        <v>455000: CARE REVENUE</v>
      </c>
      <c r="F156" s="1" t="str">
        <f t="shared" si="38"/>
        <v>CARE REVENUE</v>
      </c>
      <c r="H156" s="76" t="s">
        <v>73</v>
      </c>
      <c r="I156" s="76" t="s">
        <v>72</v>
      </c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337">
        <v>0</v>
      </c>
      <c r="V156" s="337">
        <v>0</v>
      </c>
      <c r="W156" s="337">
        <v>0</v>
      </c>
      <c r="X156" s="337">
        <v>0</v>
      </c>
      <c r="Y156" s="337">
        <v>0</v>
      </c>
      <c r="Z156" s="337">
        <v>0</v>
      </c>
      <c r="AA156" s="77">
        <v>0</v>
      </c>
      <c r="AB156" s="77">
        <v>0</v>
      </c>
      <c r="AC156" s="77">
        <v>0</v>
      </c>
      <c r="AD156" s="77">
        <v>0</v>
      </c>
      <c r="AE156" s="77">
        <v>0</v>
      </c>
      <c r="AF156" s="77">
        <v>0</v>
      </c>
      <c r="AG156" s="77">
        <v>0</v>
      </c>
      <c r="AH156" s="77">
        <v>0</v>
      </c>
      <c r="AI156" s="77">
        <v>0</v>
      </c>
      <c r="AJ156" s="77">
        <v>0</v>
      </c>
      <c r="AK156" s="77">
        <v>0</v>
      </c>
      <c r="AL156" s="77">
        <v>397.56</v>
      </c>
      <c r="AM156" s="77">
        <v>-397.56</v>
      </c>
    </row>
    <row r="157" spans="1:39" ht="16" x14ac:dyDescent="0.2">
      <c r="A157" s="126">
        <f t="shared" si="37"/>
        <v>2</v>
      </c>
      <c r="B157" s="1" t="str">
        <f t="shared" si="39"/>
        <v/>
      </c>
      <c r="C157" s="126" t="str">
        <f t="shared" ca="1" si="24"/>
        <v/>
      </c>
      <c r="D157" s="1" t="str">
        <f t="shared" si="21"/>
        <v/>
      </c>
      <c r="E157" s="1" t="str">
        <f t="shared" si="40"/>
        <v/>
      </c>
      <c r="F157" s="1" t="str">
        <f t="shared" si="38"/>
        <v>CARE REVENUE</v>
      </c>
      <c r="H157" s="83" t="s">
        <v>74</v>
      </c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341">
        <v>0</v>
      </c>
      <c r="V157" s="341">
        <v>0</v>
      </c>
      <c r="W157" s="341">
        <v>0</v>
      </c>
      <c r="X157" s="341">
        <v>0</v>
      </c>
      <c r="Y157" s="341">
        <v>0</v>
      </c>
      <c r="Z157" s="341">
        <v>0</v>
      </c>
      <c r="AA157" s="85">
        <v>0</v>
      </c>
      <c r="AB157" s="85">
        <v>0</v>
      </c>
      <c r="AC157" s="85">
        <v>0</v>
      </c>
      <c r="AD157" s="85">
        <v>0</v>
      </c>
      <c r="AE157" s="85">
        <v>0</v>
      </c>
      <c r="AF157" s="85">
        <v>0</v>
      </c>
      <c r="AG157" s="85">
        <v>0</v>
      </c>
      <c r="AH157" s="85">
        <v>0</v>
      </c>
      <c r="AI157" s="85">
        <v>0</v>
      </c>
      <c r="AJ157" s="85">
        <v>0</v>
      </c>
      <c r="AK157" s="85">
        <v>0</v>
      </c>
      <c r="AL157" s="85">
        <v>397.56</v>
      </c>
      <c r="AM157" s="85">
        <v>-397.56</v>
      </c>
    </row>
    <row r="158" spans="1:39" x14ac:dyDescent="0.15">
      <c r="A158" s="126">
        <f t="shared" si="37"/>
        <v>2</v>
      </c>
      <c r="B158" s="1" t="str">
        <f t="shared" si="39"/>
        <v>REV</v>
      </c>
      <c r="C158" s="126">
        <f t="shared" ca="1" si="24"/>
        <v>203</v>
      </c>
      <c r="D158" s="1" t="str">
        <f t="shared" si="21"/>
        <v>CARE REVENUE : 455100: MEDICAID DIVERSION REVENUE</v>
      </c>
      <c r="E158" s="1" t="str">
        <f t="shared" si="40"/>
        <v>455100: MEDICAID DIVERSION REVENUE</v>
      </c>
      <c r="F158" s="1" t="str">
        <f t="shared" si="38"/>
        <v>CARE REVENUE</v>
      </c>
      <c r="H158" s="76" t="s">
        <v>75</v>
      </c>
      <c r="I158" s="76" t="s">
        <v>76</v>
      </c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337">
        <v>0</v>
      </c>
      <c r="V158" s="337">
        <v>0</v>
      </c>
      <c r="W158" s="337">
        <v>0</v>
      </c>
      <c r="X158" s="337">
        <v>0</v>
      </c>
      <c r="Y158" s="337">
        <v>0</v>
      </c>
      <c r="Z158" s="337">
        <v>0</v>
      </c>
      <c r="AA158" s="77">
        <v>0</v>
      </c>
      <c r="AB158" s="77">
        <v>0</v>
      </c>
      <c r="AC158" s="77">
        <v>0</v>
      </c>
      <c r="AD158" s="77">
        <v>0</v>
      </c>
      <c r="AE158" s="77">
        <v>0</v>
      </c>
      <c r="AF158" s="77">
        <v>0</v>
      </c>
      <c r="AG158" s="77">
        <v>0</v>
      </c>
      <c r="AH158" s="77">
        <v>0</v>
      </c>
      <c r="AI158" s="77">
        <v>0</v>
      </c>
      <c r="AJ158" s="77">
        <v>0</v>
      </c>
      <c r="AK158" s="77">
        <v>0</v>
      </c>
      <c r="AL158" s="77">
        <v>0</v>
      </c>
      <c r="AM158" s="77">
        <v>0</v>
      </c>
    </row>
    <row r="159" spans="1:39" ht="16" x14ac:dyDescent="0.2">
      <c r="A159" s="126">
        <f t="shared" si="37"/>
        <v>2</v>
      </c>
      <c r="B159" s="1" t="str">
        <f t="shared" si="39"/>
        <v/>
      </c>
      <c r="C159" s="126" t="str">
        <f t="shared" ca="1" si="24"/>
        <v/>
      </c>
      <c r="D159" s="1" t="str">
        <f t="shared" si="21"/>
        <v/>
      </c>
      <c r="E159" s="1" t="str">
        <f t="shared" si="40"/>
        <v/>
      </c>
      <c r="F159" s="1" t="str">
        <f t="shared" si="38"/>
        <v>CARE REVENUE</v>
      </c>
      <c r="H159" s="83" t="s">
        <v>76</v>
      </c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342"/>
      <c r="V159" s="342"/>
      <c r="W159" s="342"/>
      <c r="X159" s="342"/>
      <c r="Y159" s="342"/>
      <c r="Z159" s="342"/>
      <c r="AA159" s="85">
        <v>0</v>
      </c>
      <c r="AB159" s="85">
        <v>0</v>
      </c>
      <c r="AC159" s="85">
        <v>0</v>
      </c>
      <c r="AD159" s="85">
        <v>0</v>
      </c>
      <c r="AE159" s="85">
        <v>0</v>
      </c>
      <c r="AF159" s="85">
        <v>0</v>
      </c>
      <c r="AG159" s="85">
        <v>0</v>
      </c>
      <c r="AH159" s="85">
        <v>0</v>
      </c>
      <c r="AI159" s="85">
        <v>0</v>
      </c>
      <c r="AJ159" s="85">
        <v>0</v>
      </c>
      <c r="AK159" s="85">
        <v>0</v>
      </c>
      <c r="AL159" s="85">
        <v>0</v>
      </c>
      <c r="AM159" s="85">
        <v>0</v>
      </c>
    </row>
    <row r="160" spans="1:39" ht="16" x14ac:dyDescent="0.2">
      <c r="A160" s="126">
        <f t="shared" si="37"/>
        <v>2</v>
      </c>
      <c r="B160" s="1" t="str">
        <f t="shared" si="39"/>
        <v/>
      </c>
      <c r="C160" s="126" t="str">
        <f t="shared" ca="1" si="24"/>
        <v/>
      </c>
      <c r="D160" s="1" t="str">
        <f t="shared" ref="D160:D223" si="41">IF(LEN(E160)&gt;0,F160&amp;" : "&amp;E160,"")</f>
        <v/>
      </c>
      <c r="E160" s="1" t="str">
        <f t="shared" si="40"/>
        <v/>
      </c>
      <c r="F160" s="1" t="str">
        <f t="shared" si="38"/>
        <v>CARE REVENUE</v>
      </c>
      <c r="H160" s="75" t="s">
        <v>72</v>
      </c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340"/>
      <c r="V160" s="340"/>
      <c r="W160" s="340"/>
      <c r="X160" s="340"/>
      <c r="Y160" s="340"/>
      <c r="Z160" s="340"/>
      <c r="AA160" s="86">
        <v>0</v>
      </c>
      <c r="AB160" s="86">
        <v>0</v>
      </c>
      <c r="AC160" s="86">
        <v>0</v>
      </c>
      <c r="AD160" s="86">
        <v>0</v>
      </c>
      <c r="AE160" s="86">
        <v>0</v>
      </c>
      <c r="AF160" s="86">
        <v>0</v>
      </c>
      <c r="AG160" s="86">
        <v>0</v>
      </c>
      <c r="AH160" s="86">
        <v>0</v>
      </c>
      <c r="AI160" s="86">
        <v>0</v>
      </c>
      <c r="AJ160" s="86">
        <v>0</v>
      </c>
      <c r="AK160" s="86">
        <v>0</v>
      </c>
      <c r="AL160" s="86">
        <v>397.56</v>
      </c>
      <c r="AM160" s="86">
        <v>-397.56</v>
      </c>
    </row>
    <row r="161" spans="1:39" ht="16" x14ac:dyDescent="0.2">
      <c r="A161" s="126">
        <f t="shared" si="37"/>
        <v>2</v>
      </c>
      <c r="B161" s="1" t="str">
        <f t="shared" si="39"/>
        <v>GROUP</v>
      </c>
      <c r="C161" s="126" t="str">
        <f t="shared" ca="1" si="24"/>
        <v/>
      </c>
      <c r="D161" s="1" t="str">
        <f t="shared" si="41"/>
        <v/>
      </c>
      <c r="E161" s="1" t="str">
        <f t="shared" si="40"/>
        <v/>
      </c>
      <c r="F161" s="1" t="str">
        <f t="shared" si="38"/>
        <v>DISCOUNTS</v>
      </c>
      <c r="H161" s="80" t="s">
        <v>77</v>
      </c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340"/>
      <c r="V161" s="340"/>
      <c r="W161" s="340"/>
      <c r="X161" s="340"/>
      <c r="Y161" s="340"/>
      <c r="Z161" s="340"/>
      <c r="AA161" s="82"/>
      <c r="AB161" s="82"/>
      <c r="AC161" s="82"/>
      <c r="AD161" s="82"/>
      <c r="AE161" s="82"/>
      <c r="AF161" s="82"/>
      <c r="AG161" s="82"/>
      <c r="AH161" s="82"/>
      <c r="AI161" s="82"/>
      <c r="AJ161" s="82"/>
      <c r="AK161" s="82"/>
      <c r="AL161" s="82"/>
      <c r="AM161" s="82"/>
    </row>
    <row r="162" spans="1:39" x14ac:dyDescent="0.15">
      <c r="A162" s="126">
        <f t="shared" si="37"/>
        <v>2</v>
      </c>
      <c r="B162" s="1" t="str">
        <f t="shared" si="39"/>
        <v>REV</v>
      </c>
      <c r="C162" s="126">
        <f t="shared" ca="1" si="24"/>
        <v>211</v>
      </c>
      <c r="D162" s="1" t="str">
        <f t="shared" si="41"/>
        <v>DISCOUNTS : 460000: LONG-TERM INCENTIVES</v>
      </c>
      <c r="E162" s="1" t="str">
        <f t="shared" si="40"/>
        <v>460000: LONG-TERM INCENTIVES</v>
      </c>
      <c r="F162" s="1" t="str">
        <f t="shared" si="38"/>
        <v>DISCOUNTS</v>
      </c>
      <c r="H162" s="76" t="s">
        <v>78</v>
      </c>
      <c r="I162" s="76" t="s">
        <v>79</v>
      </c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337">
        <v>-706</v>
      </c>
      <c r="V162" s="337">
        <v>0</v>
      </c>
      <c r="W162" s="337">
        <v>0</v>
      </c>
      <c r="X162" s="337">
        <v>0</v>
      </c>
      <c r="Y162" s="337">
        <v>0</v>
      </c>
      <c r="Z162" s="337">
        <v>0</v>
      </c>
      <c r="AA162" s="77">
        <v>0</v>
      </c>
      <c r="AB162" s="77">
        <v>0</v>
      </c>
      <c r="AC162" s="77">
        <v>0</v>
      </c>
      <c r="AD162" s="77">
        <v>0</v>
      </c>
      <c r="AE162" s="77">
        <v>0</v>
      </c>
      <c r="AF162" s="77">
        <v>0</v>
      </c>
      <c r="AG162" s="77">
        <v>0</v>
      </c>
      <c r="AH162" s="77">
        <v>0</v>
      </c>
      <c r="AI162" s="77">
        <v>0</v>
      </c>
      <c r="AJ162" s="77">
        <v>-84.95</v>
      </c>
      <c r="AK162" s="77">
        <v>0</v>
      </c>
      <c r="AL162" s="77">
        <v>0</v>
      </c>
      <c r="AM162" s="77">
        <v>0</v>
      </c>
    </row>
    <row r="163" spans="1:39" x14ac:dyDescent="0.15">
      <c r="A163" s="126">
        <f t="shared" si="37"/>
        <v>2</v>
      </c>
      <c r="B163" s="1" t="str">
        <f t="shared" si="39"/>
        <v>REV</v>
      </c>
      <c r="C163" s="126">
        <f t="shared" ca="1" si="24"/>
        <v>211</v>
      </c>
      <c r="D163" s="1" t="str">
        <f t="shared" si="41"/>
        <v>DISCOUNTS : 460001: SHORT-TERM INCENTIVES</v>
      </c>
      <c r="E163" s="1" t="str">
        <f t="shared" si="40"/>
        <v>460001: SHORT-TERM INCENTIVES</v>
      </c>
      <c r="F163" s="1" t="str">
        <f t="shared" si="38"/>
        <v>DISCOUNTS</v>
      </c>
      <c r="H163" s="76" t="s">
        <v>80</v>
      </c>
      <c r="I163" s="76" t="s">
        <v>81</v>
      </c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337">
        <v>0</v>
      </c>
      <c r="V163" s="337">
        <v>0</v>
      </c>
      <c r="W163" s="337">
        <v>0</v>
      </c>
      <c r="X163" s="337">
        <v>0</v>
      </c>
      <c r="Y163" s="337">
        <v>0</v>
      </c>
      <c r="Z163" s="337">
        <v>0</v>
      </c>
      <c r="AA163" s="77">
        <v>0</v>
      </c>
      <c r="AB163" s="77">
        <v>0</v>
      </c>
      <c r="AC163" s="77">
        <v>0</v>
      </c>
      <c r="AD163" s="77">
        <v>0</v>
      </c>
      <c r="AE163" s="77">
        <v>0</v>
      </c>
      <c r="AF163" s="77">
        <v>0</v>
      </c>
      <c r="AG163" s="77">
        <v>0</v>
      </c>
      <c r="AH163" s="77">
        <v>0</v>
      </c>
      <c r="AI163" s="77">
        <v>0</v>
      </c>
      <c r="AJ163" s="77">
        <v>0</v>
      </c>
      <c r="AK163" s="77">
        <v>0</v>
      </c>
      <c r="AL163" s="77">
        <v>0</v>
      </c>
      <c r="AM163" s="77">
        <v>-2000</v>
      </c>
    </row>
    <row r="164" spans="1:39" x14ac:dyDescent="0.15">
      <c r="A164" s="126">
        <f t="shared" si="37"/>
        <v>2</v>
      </c>
      <c r="B164" s="1" t="str">
        <f t="shared" si="39"/>
        <v>REV</v>
      </c>
      <c r="C164" s="126">
        <f t="shared" ca="1" si="24"/>
        <v>211</v>
      </c>
      <c r="D164" s="1" t="str">
        <f t="shared" si="41"/>
        <v>DISCOUNTS : 460002: PERMANENT DISCOUNTS</v>
      </c>
      <c r="E164" s="1" t="str">
        <f t="shared" si="40"/>
        <v>460002: PERMANENT DISCOUNTS</v>
      </c>
      <c r="F164" s="1" t="str">
        <f t="shared" si="38"/>
        <v>DISCOUNTS</v>
      </c>
      <c r="H164" s="76" t="s">
        <v>82</v>
      </c>
      <c r="I164" s="76" t="s">
        <v>29</v>
      </c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337">
        <v>0</v>
      </c>
      <c r="V164" s="337">
        <v>0</v>
      </c>
      <c r="W164" s="337">
        <v>0</v>
      </c>
      <c r="X164" s="337">
        <v>0</v>
      </c>
      <c r="Y164" s="337">
        <v>0</v>
      </c>
      <c r="Z164" s="337">
        <v>0</v>
      </c>
      <c r="AA164" s="77">
        <v>0</v>
      </c>
      <c r="AB164" s="77">
        <v>0</v>
      </c>
      <c r="AC164" s="77">
        <v>-2589.3200000000002</v>
      </c>
      <c r="AD164" s="77">
        <v>-1673.76</v>
      </c>
      <c r="AE164" s="77">
        <v>-2204</v>
      </c>
      <c r="AF164" s="77">
        <v>-1960</v>
      </c>
      <c r="AG164" s="77">
        <v>-1984</v>
      </c>
      <c r="AH164" s="77">
        <v>-1586</v>
      </c>
      <c r="AI164" s="77">
        <v>-1974</v>
      </c>
      <c r="AJ164" s="77">
        <v>-426</v>
      </c>
      <c r="AK164" s="77">
        <v>-1080</v>
      </c>
      <c r="AL164" s="77">
        <v>-1236</v>
      </c>
      <c r="AM164" s="77">
        <v>-1080</v>
      </c>
    </row>
    <row r="165" spans="1:39" ht="16" x14ac:dyDescent="0.2">
      <c r="A165" s="126">
        <f t="shared" si="37"/>
        <v>2</v>
      </c>
      <c r="B165" s="1" t="str">
        <f t="shared" si="39"/>
        <v/>
      </c>
      <c r="C165" s="126" t="str">
        <f t="shared" ca="1" si="24"/>
        <v/>
      </c>
      <c r="D165" s="1" t="str">
        <f t="shared" si="41"/>
        <v/>
      </c>
      <c r="E165" s="1" t="str">
        <f t="shared" si="40"/>
        <v/>
      </c>
      <c r="F165" s="1" t="str">
        <f t="shared" si="38"/>
        <v>DISCOUNTS</v>
      </c>
      <c r="H165" s="83" t="s">
        <v>83</v>
      </c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341">
        <v>-706</v>
      </c>
      <c r="V165" s="341">
        <v>0</v>
      </c>
      <c r="W165" s="341">
        <v>0</v>
      </c>
      <c r="X165" s="341">
        <v>0</v>
      </c>
      <c r="Y165" s="341">
        <v>0</v>
      </c>
      <c r="Z165" s="341">
        <v>0</v>
      </c>
      <c r="AA165" s="85">
        <v>0</v>
      </c>
      <c r="AB165" s="85">
        <v>0</v>
      </c>
      <c r="AC165" s="85">
        <v>-2589.3200000000002</v>
      </c>
      <c r="AD165" s="85">
        <v>-1673.76</v>
      </c>
      <c r="AE165" s="85">
        <v>-2204</v>
      </c>
      <c r="AF165" s="85">
        <v>-1960</v>
      </c>
      <c r="AG165" s="85">
        <v>-1984</v>
      </c>
      <c r="AH165" s="85">
        <v>-1586</v>
      </c>
      <c r="AI165" s="85">
        <v>-1974</v>
      </c>
      <c r="AJ165" s="85">
        <v>-510.95</v>
      </c>
      <c r="AK165" s="85">
        <v>-1080</v>
      </c>
      <c r="AL165" s="85">
        <v>-1236</v>
      </c>
      <c r="AM165" s="85">
        <v>-3080</v>
      </c>
    </row>
    <row r="166" spans="1:39" x14ac:dyDescent="0.15">
      <c r="A166" s="126">
        <f t="shared" si="37"/>
        <v>2</v>
      </c>
      <c r="B166" s="1" t="str">
        <f t="shared" si="39"/>
        <v>REV</v>
      </c>
      <c r="C166" s="126">
        <f t="shared" ca="1" si="24"/>
        <v>211</v>
      </c>
      <c r="D166" s="1" t="str">
        <f t="shared" si="41"/>
        <v>DISCOUNTS : 460003: S-T INCENTIVES AMORTIZATION</v>
      </c>
      <c r="E166" s="1" t="str">
        <f t="shared" si="40"/>
        <v>460003: S-T INCENTIVES AMORTIZATION</v>
      </c>
      <c r="F166" s="1" t="str">
        <f t="shared" si="38"/>
        <v>DISCOUNTS</v>
      </c>
      <c r="H166" s="76" t="s">
        <v>84</v>
      </c>
      <c r="I166" s="76" t="s">
        <v>85</v>
      </c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343">
        <v>0</v>
      </c>
      <c r="V166" s="343">
        <v>0</v>
      </c>
      <c r="W166" s="343">
        <v>0</v>
      </c>
      <c r="X166" s="343">
        <v>0</v>
      </c>
      <c r="Y166" s="343">
        <v>0</v>
      </c>
      <c r="Z166" s="343">
        <v>0</v>
      </c>
      <c r="AA166" s="77">
        <v>0</v>
      </c>
      <c r="AB166" s="77">
        <v>0</v>
      </c>
      <c r="AC166" s="77">
        <v>0</v>
      </c>
      <c r="AD166" s="77">
        <v>0</v>
      </c>
      <c r="AE166" s="77">
        <v>0</v>
      </c>
      <c r="AF166" s="77">
        <v>0</v>
      </c>
      <c r="AG166" s="77">
        <v>0</v>
      </c>
      <c r="AH166" s="77">
        <v>0</v>
      </c>
      <c r="AI166" s="77">
        <v>0</v>
      </c>
      <c r="AJ166" s="77">
        <v>0</v>
      </c>
      <c r="AK166" s="77">
        <v>0</v>
      </c>
      <c r="AL166" s="77">
        <v>0</v>
      </c>
      <c r="AM166" s="77">
        <v>-166.74</v>
      </c>
    </row>
    <row r="167" spans="1:39" x14ac:dyDescent="0.15">
      <c r="A167" s="126">
        <f t="shared" si="37"/>
        <v>2</v>
      </c>
      <c r="B167" s="1" t="str">
        <f t="shared" si="39"/>
        <v>REV</v>
      </c>
      <c r="C167" s="126">
        <f t="shared" ca="1" si="24"/>
        <v>211</v>
      </c>
      <c r="D167" s="1" t="str">
        <f t="shared" si="41"/>
        <v>DISCOUNTS : 460004: S-T INCENTIVES DEFERRAL</v>
      </c>
      <c r="E167" s="1" t="str">
        <f t="shared" si="40"/>
        <v>460004: S-T INCENTIVES DEFERRAL</v>
      </c>
      <c r="F167" s="1" t="str">
        <f t="shared" si="38"/>
        <v>DISCOUNTS</v>
      </c>
      <c r="H167" s="76" t="s">
        <v>86</v>
      </c>
      <c r="I167" s="76" t="s">
        <v>87</v>
      </c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343">
        <v>0</v>
      </c>
      <c r="V167" s="343">
        <v>0</v>
      </c>
      <c r="W167" s="343">
        <v>0</v>
      </c>
      <c r="X167" s="343">
        <v>0</v>
      </c>
      <c r="Y167" s="343">
        <v>0</v>
      </c>
      <c r="Z167" s="343">
        <v>0</v>
      </c>
      <c r="AA167" s="77">
        <v>0</v>
      </c>
      <c r="AB167" s="77">
        <v>0</v>
      </c>
      <c r="AC167" s="77">
        <v>0</v>
      </c>
      <c r="AD167" s="77">
        <v>0</v>
      </c>
      <c r="AE167" s="77">
        <v>0</v>
      </c>
      <c r="AF167" s="77">
        <v>0</v>
      </c>
      <c r="AG167" s="77">
        <v>0</v>
      </c>
      <c r="AH167" s="77">
        <v>0</v>
      </c>
      <c r="AI167" s="77">
        <v>0</v>
      </c>
      <c r="AJ167" s="77">
        <v>0</v>
      </c>
      <c r="AK167" s="77">
        <v>0</v>
      </c>
      <c r="AL167" s="77">
        <v>0</v>
      </c>
      <c r="AM167" s="77">
        <v>2000</v>
      </c>
    </row>
    <row r="168" spans="1:39" ht="16" x14ac:dyDescent="0.2">
      <c r="A168" s="126">
        <f t="shared" si="37"/>
        <v>2</v>
      </c>
      <c r="B168" s="1" t="str">
        <f t="shared" si="39"/>
        <v/>
      </c>
      <c r="C168" s="126" t="str">
        <f t="shared" ca="1" si="24"/>
        <v/>
      </c>
      <c r="D168" s="1" t="str">
        <f t="shared" si="41"/>
        <v/>
      </c>
      <c r="E168" s="1" t="str">
        <f t="shared" si="40"/>
        <v/>
      </c>
      <c r="F168" s="1" t="str">
        <f t="shared" si="38"/>
        <v>DISCOUNTS</v>
      </c>
      <c r="H168" s="83" t="s">
        <v>88</v>
      </c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341">
        <v>0</v>
      </c>
      <c r="V168" s="341">
        <v>0</v>
      </c>
      <c r="W168" s="341">
        <v>0</v>
      </c>
      <c r="X168" s="341">
        <v>0</v>
      </c>
      <c r="Y168" s="341">
        <v>0</v>
      </c>
      <c r="Z168" s="341">
        <v>0</v>
      </c>
      <c r="AA168" s="85">
        <v>0</v>
      </c>
      <c r="AB168" s="85">
        <v>0</v>
      </c>
      <c r="AC168" s="85">
        <v>0</v>
      </c>
      <c r="AD168" s="85">
        <v>0</v>
      </c>
      <c r="AE168" s="85">
        <v>0</v>
      </c>
      <c r="AF168" s="85">
        <v>0</v>
      </c>
      <c r="AG168" s="85">
        <v>0</v>
      </c>
      <c r="AH168" s="85">
        <v>0</v>
      </c>
      <c r="AI168" s="85">
        <v>0</v>
      </c>
      <c r="AJ168" s="85">
        <v>0</v>
      </c>
      <c r="AK168" s="85">
        <v>0</v>
      </c>
      <c r="AL168" s="85">
        <v>0</v>
      </c>
      <c r="AM168" s="85">
        <v>1833.26</v>
      </c>
    </row>
    <row r="169" spans="1:39" ht="16" x14ac:dyDescent="0.2">
      <c r="A169" s="126">
        <f t="shared" si="37"/>
        <v>2</v>
      </c>
      <c r="B169" s="1" t="str">
        <f t="shared" si="39"/>
        <v/>
      </c>
      <c r="C169" s="126" t="str">
        <f t="shared" ca="1" si="24"/>
        <v/>
      </c>
      <c r="D169" s="1" t="str">
        <f t="shared" si="41"/>
        <v/>
      </c>
      <c r="E169" s="1" t="str">
        <f t="shared" si="40"/>
        <v/>
      </c>
      <c r="F169" s="1" t="str">
        <f t="shared" si="38"/>
        <v>DISCOUNTS</v>
      </c>
      <c r="H169" s="75" t="s">
        <v>77</v>
      </c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344">
        <v>-706</v>
      </c>
      <c r="V169" s="344">
        <v>0</v>
      </c>
      <c r="W169" s="344">
        <v>0</v>
      </c>
      <c r="X169" s="344">
        <v>0</v>
      </c>
      <c r="Y169" s="344">
        <v>0</v>
      </c>
      <c r="Z169" s="344">
        <v>0</v>
      </c>
      <c r="AA169" s="86">
        <v>0</v>
      </c>
      <c r="AB169" s="86">
        <v>0</v>
      </c>
      <c r="AC169" s="86">
        <v>-2589.3200000000002</v>
      </c>
      <c r="AD169" s="86">
        <v>-1673.76</v>
      </c>
      <c r="AE169" s="86">
        <v>-2204</v>
      </c>
      <c r="AF169" s="86">
        <v>-1960</v>
      </c>
      <c r="AG169" s="86">
        <v>-1984</v>
      </c>
      <c r="AH169" s="86">
        <v>-1586</v>
      </c>
      <c r="AI169" s="86">
        <v>-1974</v>
      </c>
      <c r="AJ169" s="86">
        <v>-510.95</v>
      </c>
      <c r="AK169" s="86">
        <v>-1080</v>
      </c>
      <c r="AL169" s="86">
        <v>-1236</v>
      </c>
      <c r="AM169" s="86">
        <v>-1246.7399999999998</v>
      </c>
    </row>
    <row r="170" spans="1:39" ht="16" x14ac:dyDescent="0.2">
      <c r="A170" s="126">
        <f t="shared" si="37"/>
        <v>2</v>
      </c>
      <c r="B170" s="1" t="str">
        <f t="shared" si="39"/>
        <v>GROUP</v>
      </c>
      <c r="C170" s="126" t="str">
        <f t="shared" ca="1" si="24"/>
        <v/>
      </c>
      <c r="D170" s="1" t="str">
        <f t="shared" si="41"/>
        <v/>
      </c>
      <c r="E170" s="1" t="str">
        <f t="shared" si="40"/>
        <v/>
      </c>
      <c r="F170" s="1" t="str">
        <f t="shared" si="38"/>
        <v>COMMUNITY FEES</v>
      </c>
      <c r="H170" s="80" t="s">
        <v>89</v>
      </c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340"/>
      <c r="V170" s="340"/>
      <c r="W170" s="340"/>
      <c r="X170" s="340"/>
      <c r="Y170" s="340"/>
      <c r="Z170" s="340"/>
      <c r="AA170" s="82"/>
      <c r="AB170" s="82"/>
      <c r="AC170" s="82"/>
      <c r="AD170" s="82"/>
      <c r="AE170" s="82"/>
      <c r="AF170" s="82"/>
      <c r="AG170" s="82"/>
      <c r="AH170" s="82"/>
      <c r="AI170" s="82"/>
      <c r="AJ170" s="82"/>
      <c r="AK170" s="82"/>
      <c r="AL170" s="82"/>
      <c r="AM170" s="82"/>
    </row>
    <row r="171" spans="1:39" x14ac:dyDescent="0.15">
      <c r="A171" s="126">
        <f t="shared" si="37"/>
        <v>2</v>
      </c>
      <c r="B171" s="1" t="str">
        <f t="shared" si="39"/>
        <v>REV</v>
      </c>
      <c r="C171" s="126">
        <f t="shared" ca="1" si="24"/>
        <v>209</v>
      </c>
      <c r="D171" s="1" t="str">
        <f t="shared" si="41"/>
        <v>COMMUNITY FEES : 402800: ADMISSION / COMMUNITY FEES</v>
      </c>
      <c r="E171" s="1" t="str">
        <f t="shared" si="40"/>
        <v>402800: ADMISSION / COMMUNITY FEES</v>
      </c>
      <c r="F171" s="1" t="str">
        <f t="shared" si="38"/>
        <v>COMMUNITY FEES</v>
      </c>
      <c r="H171" s="76" t="s">
        <v>90</v>
      </c>
      <c r="I171" s="76" t="s">
        <v>91</v>
      </c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343">
        <v>0</v>
      </c>
      <c r="V171" s="343">
        <v>0</v>
      </c>
      <c r="W171" s="343">
        <v>0</v>
      </c>
      <c r="X171" s="343">
        <v>0</v>
      </c>
      <c r="Y171" s="343">
        <v>1000</v>
      </c>
      <c r="Z171" s="343">
        <v>0</v>
      </c>
      <c r="AA171" s="77">
        <v>1000</v>
      </c>
      <c r="AB171" s="77">
        <v>0</v>
      </c>
      <c r="AC171" s="77">
        <v>0</v>
      </c>
      <c r="AD171" s="77">
        <v>0</v>
      </c>
      <c r="AE171" s="77">
        <v>0</v>
      </c>
      <c r="AF171" s="77">
        <v>0</v>
      </c>
      <c r="AG171" s="77">
        <v>0</v>
      </c>
      <c r="AH171" s="77">
        <v>0</v>
      </c>
      <c r="AI171" s="77">
        <v>0</v>
      </c>
      <c r="AJ171" s="77">
        <v>0</v>
      </c>
      <c r="AK171" s="77">
        <v>0</v>
      </c>
      <c r="AL171" s="77">
        <v>2000</v>
      </c>
      <c r="AM171" s="77">
        <v>0</v>
      </c>
    </row>
    <row r="172" spans="1:39" x14ac:dyDescent="0.15">
      <c r="A172" s="126">
        <f t="shared" si="37"/>
        <v>2</v>
      </c>
      <c r="B172" s="1" t="str">
        <f t="shared" si="39"/>
        <v>REV</v>
      </c>
      <c r="C172" s="126">
        <f t="shared" ca="1" si="24"/>
        <v>209</v>
      </c>
      <c r="D172" s="1" t="str">
        <f t="shared" si="41"/>
        <v>COMMUNITY FEES : 498000: COMM FEE WAIVED</v>
      </c>
      <c r="E172" s="1" t="str">
        <f t="shared" si="40"/>
        <v>498000: COMM FEE WAIVED</v>
      </c>
      <c r="F172" s="1" t="str">
        <f t="shared" si="38"/>
        <v>COMMUNITY FEES</v>
      </c>
      <c r="H172" s="76" t="s">
        <v>92</v>
      </c>
      <c r="I172" s="76" t="s">
        <v>93</v>
      </c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337">
        <v>0</v>
      </c>
      <c r="V172" s="337">
        <v>0</v>
      </c>
      <c r="W172" s="337">
        <v>0</v>
      </c>
      <c r="X172" s="337">
        <v>0</v>
      </c>
      <c r="Y172" s="337">
        <v>0</v>
      </c>
      <c r="Z172" s="337">
        <v>0</v>
      </c>
      <c r="AA172" s="77">
        <v>0</v>
      </c>
      <c r="AB172" s="77">
        <v>0</v>
      </c>
      <c r="AC172" s="77">
        <v>0</v>
      </c>
      <c r="AD172" s="77">
        <v>0</v>
      </c>
      <c r="AE172" s="77">
        <v>0</v>
      </c>
      <c r="AF172" s="77">
        <v>0</v>
      </c>
      <c r="AG172" s="77">
        <v>0</v>
      </c>
      <c r="AH172" s="77">
        <v>0</v>
      </c>
      <c r="AI172" s="77">
        <v>0</v>
      </c>
      <c r="AJ172" s="77">
        <v>0</v>
      </c>
      <c r="AK172" s="77">
        <v>0</v>
      </c>
      <c r="AL172" s="77">
        <v>0</v>
      </c>
      <c r="AM172" s="77">
        <v>-1000</v>
      </c>
    </row>
    <row r="173" spans="1:39" ht="16" x14ac:dyDescent="0.2">
      <c r="A173" s="126">
        <f t="shared" si="37"/>
        <v>2</v>
      </c>
      <c r="B173" s="1" t="str">
        <f t="shared" si="39"/>
        <v/>
      </c>
      <c r="C173" s="126" t="str">
        <f t="shared" ca="1" si="24"/>
        <v/>
      </c>
      <c r="D173" s="1" t="str">
        <f t="shared" si="41"/>
        <v/>
      </c>
      <c r="E173" s="1" t="str">
        <f t="shared" si="40"/>
        <v/>
      </c>
      <c r="F173" s="1" t="str">
        <f t="shared" si="38"/>
        <v>COMMUNITY FEES</v>
      </c>
      <c r="H173" s="83" t="s">
        <v>94</v>
      </c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341">
        <v>0</v>
      </c>
      <c r="V173" s="341">
        <v>0</v>
      </c>
      <c r="W173" s="341">
        <v>0</v>
      </c>
      <c r="X173" s="341">
        <v>0</v>
      </c>
      <c r="Y173" s="341">
        <v>1000</v>
      </c>
      <c r="Z173" s="341">
        <v>0</v>
      </c>
      <c r="AA173" s="85">
        <v>1000</v>
      </c>
      <c r="AB173" s="85">
        <v>0</v>
      </c>
      <c r="AC173" s="85">
        <v>0</v>
      </c>
      <c r="AD173" s="85">
        <v>0</v>
      </c>
      <c r="AE173" s="85">
        <v>0</v>
      </c>
      <c r="AF173" s="85">
        <v>0</v>
      </c>
      <c r="AG173" s="85">
        <v>0</v>
      </c>
      <c r="AH173" s="85">
        <v>0</v>
      </c>
      <c r="AI173" s="85">
        <v>0</v>
      </c>
      <c r="AJ173" s="85">
        <v>0</v>
      </c>
      <c r="AK173" s="85">
        <v>0</v>
      </c>
      <c r="AL173" s="85">
        <v>2000</v>
      </c>
      <c r="AM173" s="85">
        <v>-1000</v>
      </c>
    </row>
    <row r="174" spans="1:39" ht="16" x14ac:dyDescent="0.2">
      <c r="A174" s="126">
        <f t="shared" si="37"/>
        <v>2</v>
      </c>
      <c r="B174" s="1" t="str">
        <f t="shared" si="39"/>
        <v/>
      </c>
      <c r="C174" s="126" t="str">
        <f t="shared" ca="1" si="24"/>
        <v/>
      </c>
      <c r="D174" s="1" t="str">
        <f t="shared" si="41"/>
        <v/>
      </c>
      <c r="E174" s="1" t="str">
        <f t="shared" si="40"/>
        <v/>
      </c>
      <c r="F174" s="1" t="str">
        <f t="shared" si="38"/>
        <v>COMMUNITY FEES</v>
      </c>
      <c r="H174" s="75" t="s">
        <v>89</v>
      </c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344">
        <v>0</v>
      </c>
      <c r="V174" s="344">
        <v>0</v>
      </c>
      <c r="W174" s="344">
        <v>0</v>
      </c>
      <c r="X174" s="344">
        <v>0</v>
      </c>
      <c r="Y174" s="344">
        <v>1000</v>
      </c>
      <c r="Z174" s="344">
        <v>0</v>
      </c>
      <c r="AA174" s="86">
        <v>1000</v>
      </c>
      <c r="AB174" s="86">
        <v>0</v>
      </c>
      <c r="AC174" s="86">
        <v>0</v>
      </c>
      <c r="AD174" s="86">
        <v>0</v>
      </c>
      <c r="AE174" s="86">
        <v>0</v>
      </c>
      <c r="AF174" s="86">
        <v>0</v>
      </c>
      <c r="AG174" s="86">
        <v>0</v>
      </c>
      <c r="AH174" s="86">
        <v>0</v>
      </c>
      <c r="AI174" s="86">
        <v>0</v>
      </c>
      <c r="AJ174" s="86">
        <v>0</v>
      </c>
      <c r="AK174" s="86">
        <v>0</v>
      </c>
      <c r="AL174" s="86">
        <v>2000</v>
      </c>
      <c r="AM174" s="86">
        <v>-1000</v>
      </c>
    </row>
    <row r="175" spans="1:39" ht="16" x14ac:dyDescent="0.2">
      <c r="A175" s="126">
        <f t="shared" si="37"/>
        <v>2</v>
      </c>
      <c r="B175" s="1" t="str">
        <f t="shared" si="39"/>
        <v/>
      </c>
      <c r="C175" s="126" t="str">
        <f t="shared" ca="1" si="24"/>
        <v/>
      </c>
      <c r="D175" s="1" t="str">
        <f t="shared" si="41"/>
        <v/>
      </c>
      <c r="E175" s="1" t="str">
        <f t="shared" si="40"/>
        <v/>
      </c>
      <c r="F175" s="1" t="str">
        <f t="shared" si="38"/>
        <v>COMMUNITY FEES</v>
      </c>
      <c r="H175" s="75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336"/>
      <c r="V175" s="336"/>
      <c r="W175" s="336"/>
      <c r="X175" s="336"/>
      <c r="Y175" s="336"/>
      <c r="Z175" s="336"/>
      <c r="AA175" s="74"/>
      <c r="AB175" s="74"/>
      <c r="AC175" s="74"/>
      <c r="AD175" s="74"/>
      <c r="AE175" s="74"/>
      <c r="AF175" s="74"/>
      <c r="AG175" s="74"/>
      <c r="AH175" s="74"/>
      <c r="AI175" s="74"/>
      <c r="AJ175" s="74"/>
      <c r="AK175" s="74"/>
      <c r="AL175" s="74"/>
      <c r="AM175" s="74"/>
    </row>
    <row r="176" spans="1:39" ht="16" x14ac:dyDescent="0.2">
      <c r="A176" s="126">
        <f t="shared" si="37"/>
        <v>2</v>
      </c>
      <c r="B176" s="1" t="str">
        <f t="shared" si="39"/>
        <v>GROUP</v>
      </c>
      <c r="C176" s="126" t="str">
        <f t="shared" ca="1" si="24"/>
        <v/>
      </c>
      <c r="D176" s="1" t="str">
        <f t="shared" si="41"/>
        <v/>
      </c>
      <c r="E176" s="1" t="str">
        <f t="shared" si="40"/>
        <v/>
      </c>
      <c r="F176" s="1" t="str">
        <f t="shared" si="38"/>
        <v>FOOD REVENUE</v>
      </c>
      <c r="H176" s="80" t="s">
        <v>95</v>
      </c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340"/>
      <c r="V176" s="340"/>
      <c r="W176" s="340"/>
      <c r="X176" s="340"/>
      <c r="Y176" s="340"/>
      <c r="Z176" s="340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</row>
    <row r="177" spans="1:39" x14ac:dyDescent="0.15">
      <c r="A177" s="126">
        <f t="shared" si="37"/>
        <v>2</v>
      </c>
      <c r="B177" s="1" t="str">
        <f t="shared" si="39"/>
        <v>REV</v>
      </c>
      <c r="C177" s="126">
        <f t="shared" ca="1" si="24"/>
        <v>210</v>
      </c>
      <c r="D177" s="1" t="str">
        <f t="shared" si="41"/>
        <v>FOOD REVENUE : 473300: CATERING REVENUE</v>
      </c>
      <c r="E177" s="1" t="str">
        <f t="shared" si="40"/>
        <v>473300: CATERING REVENUE</v>
      </c>
      <c r="F177" s="1" t="str">
        <f t="shared" si="38"/>
        <v>FOOD REVENUE</v>
      </c>
      <c r="H177" s="76" t="s">
        <v>96</v>
      </c>
      <c r="I177" s="76" t="s">
        <v>97</v>
      </c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343">
        <v>0</v>
      </c>
      <c r="V177" s="343">
        <v>0</v>
      </c>
      <c r="W177" s="343">
        <v>0</v>
      </c>
      <c r="X177" s="343">
        <v>0</v>
      </c>
      <c r="Y177" s="343">
        <v>0</v>
      </c>
      <c r="Z177" s="343">
        <v>0</v>
      </c>
      <c r="AA177" s="77">
        <v>0</v>
      </c>
      <c r="AB177" s="77">
        <v>0</v>
      </c>
      <c r="AC177" s="77">
        <v>31.5</v>
      </c>
      <c r="AD177" s="77">
        <v>0</v>
      </c>
      <c r="AE177" s="77">
        <v>0</v>
      </c>
      <c r="AF177" s="77">
        <v>0</v>
      </c>
      <c r="AG177" s="77">
        <v>0</v>
      </c>
      <c r="AH177" s="77">
        <v>0</v>
      </c>
      <c r="AI177" s="77">
        <v>0</v>
      </c>
      <c r="AJ177" s="77">
        <v>0</v>
      </c>
      <c r="AK177" s="77">
        <v>0</v>
      </c>
      <c r="AL177" s="77">
        <v>0</v>
      </c>
      <c r="AM177" s="77">
        <v>0</v>
      </c>
    </row>
    <row r="178" spans="1:39" ht="16" x14ac:dyDescent="0.2">
      <c r="A178" s="126">
        <f t="shared" si="37"/>
        <v>2</v>
      </c>
      <c r="B178" s="1" t="str">
        <f t="shared" si="39"/>
        <v/>
      </c>
      <c r="C178" s="126" t="str">
        <f t="shared" ca="1" si="24"/>
        <v/>
      </c>
      <c r="D178" s="1" t="str">
        <f t="shared" si="41"/>
        <v/>
      </c>
      <c r="E178" s="1" t="str">
        <f t="shared" si="40"/>
        <v/>
      </c>
      <c r="F178" s="1" t="str">
        <f t="shared" si="38"/>
        <v>FOOD REVENUE</v>
      </c>
      <c r="H178" s="83" t="s">
        <v>97</v>
      </c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341">
        <v>0</v>
      </c>
      <c r="V178" s="341">
        <v>0</v>
      </c>
      <c r="W178" s="341">
        <v>0</v>
      </c>
      <c r="X178" s="341">
        <v>0</v>
      </c>
      <c r="Y178" s="341">
        <v>0</v>
      </c>
      <c r="Z178" s="341">
        <v>0</v>
      </c>
      <c r="AA178" s="85">
        <v>0</v>
      </c>
      <c r="AB178" s="85">
        <v>0</v>
      </c>
      <c r="AC178" s="85">
        <v>31.5</v>
      </c>
      <c r="AD178" s="85">
        <v>0</v>
      </c>
      <c r="AE178" s="85">
        <v>0</v>
      </c>
      <c r="AF178" s="85">
        <v>0</v>
      </c>
      <c r="AG178" s="85">
        <v>0</v>
      </c>
      <c r="AH178" s="85">
        <v>0</v>
      </c>
      <c r="AI178" s="85">
        <v>0</v>
      </c>
      <c r="AJ178" s="85">
        <v>0</v>
      </c>
      <c r="AK178" s="85">
        <v>0</v>
      </c>
      <c r="AL178" s="85">
        <v>0</v>
      </c>
      <c r="AM178" s="85">
        <v>0</v>
      </c>
    </row>
    <row r="179" spans="1:39" x14ac:dyDescent="0.15">
      <c r="A179" s="126">
        <f t="shared" si="37"/>
        <v>2</v>
      </c>
      <c r="B179" s="1" t="str">
        <f t="shared" si="39"/>
        <v>REV</v>
      </c>
      <c r="C179" s="126">
        <f t="shared" ca="1" si="24"/>
        <v>210</v>
      </c>
      <c r="D179" s="1" t="str">
        <f t="shared" si="41"/>
        <v>FOOD REVENUE : 473400: MEAL REVENUE - GUEST</v>
      </c>
      <c r="E179" s="1" t="str">
        <f t="shared" si="40"/>
        <v>473400: MEAL REVENUE - GUEST</v>
      </c>
      <c r="F179" s="1" t="str">
        <f t="shared" si="38"/>
        <v>FOOD REVENUE</v>
      </c>
      <c r="H179" s="76" t="s">
        <v>98</v>
      </c>
      <c r="I179" s="76" t="s">
        <v>99</v>
      </c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343">
        <v>321.25</v>
      </c>
      <c r="V179" s="343">
        <v>141.75</v>
      </c>
      <c r="W179" s="343">
        <v>199.28</v>
      </c>
      <c r="X179" s="343">
        <v>567</v>
      </c>
      <c r="Y179" s="343">
        <v>598.53</v>
      </c>
      <c r="Z179" s="343">
        <v>472.51</v>
      </c>
      <c r="AA179" s="77">
        <v>257.14999999999998</v>
      </c>
      <c r="AB179" s="77">
        <v>481.54</v>
      </c>
      <c r="AC179" s="77">
        <v>215.25</v>
      </c>
      <c r="AD179" s="77">
        <v>162.75</v>
      </c>
      <c r="AE179" s="77">
        <v>-20.81</v>
      </c>
      <c r="AF179" s="77">
        <v>31.5</v>
      </c>
      <c r="AG179" s="77">
        <v>73.5</v>
      </c>
      <c r="AH179" s="77">
        <v>114.02</v>
      </c>
      <c r="AI179" s="77">
        <v>26.25</v>
      </c>
      <c r="AJ179" s="77">
        <v>73.5</v>
      </c>
      <c r="AK179" s="77">
        <v>63</v>
      </c>
      <c r="AL179" s="77">
        <v>57.75</v>
      </c>
      <c r="AM179" s="77">
        <v>201.75</v>
      </c>
    </row>
    <row r="180" spans="1:39" ht="16" x14ac:dyDescent="0.2">
      <c r="A180" s="126">
        <f t="shared" si="37"/>
        <v>2</v>
      </c>
      <c r="B180" s="1" t="str">
        <f t="shared" si="39"/>
        <v/>
      </c>
      <c r="C180" s="126" t="str">
        <f t="shared" ca="1" si="24"/>
        <v/>
      </c>
      <c r="D180" s="1" t="str">
        <f t="shared" si="41"/>
        <v/>
      </c>
      <c r="E180" s="1" t="str">
        <f t="shared" si="40"/>
        <v/>
      </c>
      <c r="F180" s="1" t="str">
        <f t="shared" si="38"/>
        <v>FOOD REVENUE</v>
      </c>
      <c r="H180" s="83" t="s">
        <v>100</v>
      </c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341">
        <v>321.25</v>
      </c>
      <c r="V180" s="341">
        <v>141.75</v>
      </c>
      <c r="W180" s="341">
        <v>199.28</v>
      </c>
      <c r="X180" s="341">
        <v>567</v>
      </c>
      <c r="Y180" s="341">
        <v>598.53</v>
      </c>
      <c r="Z180" s="341">
        <v>472.51</v>
      </c>
      <c r="AA180" s="85">
        <v>257.14999999999998</v>
      </c>
      <c r="AB180" s="85">
        <v>481.54</v>
      </c>
      <c r="AC180" s="85">
        <v>215.25</v>
      </c>
      <c r="AD180" s="85">
        <v>162.75</v>
      </c>
      <c r="AE180" s="85">
        <v>-20.81</v>
      </c>
      <c r="AF180" s="85">
        <v>31.5</v>
      </c>
      <c r="AG180" s="85">
        <v>73.5</v>
      </c>
      <c r="AH180" s="85">
        <v>114.02</v>
      </c>
      <c r="AI180" s="85">
        <v>26.25</v>
      </c>
      <c r="AJ180" s="85">
        <v>73.5</v>
      </c>
      <c r="AK180" s="85">
        <v>63</v>
      </c>
      <c r="AL180" s="85">
        <v>57.75</v>
      </c>
      <c r="AM180" s="85">
        <v>201.75</v>
      </c>
    </row>
    <row r="181" spans="1:39" ht="16" x14ac:dyDescent="0.2">
      <c r="A181" s="126">
        <f t="shared" si="37"/>
        <v>2</v>
      </c>
      <c r="B181" s="1" t="str">
        <f t="shared" si="39"/>
        <v/>
      </c>
      <c r="C181" s="126" t="str">
        <f t="shared" ca="1" si="24"/>
        <v/>
      </c>
      <c r="D181" s="1" t="str">
        <f t="shared" si="41"/>
        <v/>
      </c>
      <c r="E181" s="1" t="str">
        <f t="shared" si="40"/>
        <v/>
      </c>
      <c r="F181" s="1" t="str">
        <f t="shared" si="38"/>
        <v>FOOD REVENUE</v>
      </c>
      <c r="H181" s="75" t="s">
        <v>95</v>
      </c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344">
        <v>321.25</v>
      </c>
      <c r="V181" s="344">
        <v>141.75</v>
      </c>
      <c r="W181" s="344">
        <v>199.28</v>
      </c>
      <c r="X181" s="344">
        <v>567</v>
      </c>
      <c r="Y181" s="344">
        <v>598.53</v>
      </c>
      <c r="Z181" s="344">
        <v>472.51</v>
      </c>
      <c r="AA181" s="86">
        <v>257.14999999999998</v>
      </c>
      <c r="AB181" s="86">
        <v>481.54</v>
      </c>
      <c r="AC181" s="86">
        <v>246.75</v>
      </c>
      <c r="AD181" s="86">
        <v>162.75</v>
      </c>
      <c r="AE181" s="86">
        <v>-20.81</v>
      </c>
      <c r="AF181" s="86">
        <v>31.5</v>
      </c>
      <c r="AG181" s="86">
        <v>73.5</v>
      </c>
      <c r="AH181" s="86">
        <v>114.02</v>
      </c>
      <c r="AI181" s="86">
        <v>26.25</v>
      </c>
      <c r="AJ181" s="86">
        <v>73.5</v>
      </c>
      <c r="AK181" s="86">
        <v>63</v>
      </c>
      <c r="AL181" s="86">
        <v>57.75</v>
      </c>
      <c r="AM181" s="86">
        <v>201.75</v>
      </c>
    </row>
    <row r="182" spans="1:39" ht="16" x14ac:dyDescent="0.2">
      <c r="A182" s="126">
        <f t="shared" si="37"/>
        <v>2</v>
      </c>
      <c r="B182" s="1" t="str">
        <f t="shared" si="39"/>
        <v>GROUP</v>
      </c>
      <c r="C182" s="126" t="str">
        <f t="shared" ca="1" si="24"/>
        <v/>
      </c>
      <c r="D182" s="1" t="str">
        <f t="shared" si="41"/>
        <v/>
      </c>
      <c r="E182" s="1" t="str">
        <f t="shared" si="40"/>
        <v/>
      </c>
      <c r="F182" s="1" t="str">
        <f t="shared" si="38"/>
        <v>ANCILLARY REVENUE</v>
      </c>
      <c r="H182" s="80" t="s">
        <v>101</v>
      </c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340"/>
      <c r="V182" s="340"/>
      <c r="W182" s="340"/>
      <c r="X182" s="340"/>
      <c r="Y182" s="340"/>
      <c r="Z182" s="340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</row>
    <row r="183" spans="1:39" x14ac:dyDescent="0.15">
      <c r="A183" s="126">
        <f t="shared" si="37"/>
        <v>2</v>
      </c>
      <c r="B183" s="1" t="str">
        <f t="shared" si="39"/>
        <v>REV</v>
      </c>
      <c r="C183" s="126">
        <f t="shared" ca="1" si="24"/>
        <v>209</v>
      </c>
      <c r="D183" s="1" t="str">
        <f t="shared" si="41"/>
        <v>ANCILLARY REVENUE : 407400: LAUNDRY</v>
      </c>
      <c r="E183" s="1" t="str">
        <f t="shared" si="40"/>
        <v>407400: LAUNDRY</v>
      </c>
      <c r="F183" s="1" t="str">
        <f t="shared" si="38"/>
        <v>ANCILLARY REVENUE</v>
      </c>
      <c r="H183" s="76" t="s">
        <v>102</v>
      </c>
      <c r="I183" s="76" t="s">
        <v>103</v>
      </c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337">
        <v>1495</v>
      </c>
      <c r="V183" s="337">
        <v>1659.5</v>
      </c>
      <c r="W183" s="337">
        <v>1594</v>
      </c>
      <c r="X183" s="337">
        <v>1719.5</v>
      </c>
      <c r="Y183" s="337">
        <v>1655</v>
      </c>
      <c r="Z183" s="337">
        <v>1342.5</v>
      </c>
      <c r="AA183" s="77">
        <v>1419.5</v>
      </c>
      <c r="AB183" s="77">
        <v>1870</v>
      </c>
      <c r="AC183" s="77">
        <v>1854</v>
      </c>
      <c r="AD183" s="77">
        <v>1456.5</v>
      </c>
      <c r="AE183" s="77">
        <v>1554.5</v>
      </c>
      <c r="AF183" s="77">
        <v>1687</v>
      </c>
      <c r="AG183" s="77">
        <v>1744.5</v>
      </c>
      <c r="AH183" s="77">
        <v>1621.5</v>
      </c>
      <c r="AI183" s="77">
        <v>1710.5</v>
      </c>
      <c r="AJ183" s="77">
        <v>1736</v>
      </c>
      <c r="AK183" s="77">
        <v>1664.5</v>
      </c>
      <c r="AL183" s="77">
        <v>1800</v>
      </c>
      <c r="AM183" s="77">
        <v>1849.5</v>
      </c>
    </row>
    <row r="184" spans="1:39" ht="16" x14ac:dyDescent="0.2">
      <c r="A184" s="126">
        <f t="shared" si="37"/>
        <v>2</v>
      </c>
      <c r="B184" s="1" t="str">
        <f t="shared" si="39"/>
        <v/>
      </c>
      <c r="C184" s="126" t="str">
        <f t="shared" ca="1" si="24"/>
        <v/>
      </c>
      <c r="D184" s="1" t="str">
        <f t="shared" si="41"/>
        <v/>
      </c>
      <c r="E184" s="1" t="str">
        <f t="shared" si="40"/>
        <v/>
      </c>
      <c r="F184" s="1" t="str">
        <f t="shared" si="38"/>
        <v>ANCILLARY REVENUE</v>
      </c>
      <c r="H184" s="83" t="s">
        <v>103</v>
      </c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341">
        <v>1495</v>
      </c>
      <c r="V184" s="341">
        <v>1659.5</v>
      </c>
      <c r="W184" s="341">
        <v>1594</v>
      </c>
      <c r="X184" s="341">
        <v>1719.5</v>
      </c>
      <c r="Y184" s="341">
        <v>1655</v>
      </c>
      <c r="Z184" s="341">
        <v>1342.5</v>
      </c>
      <c r="AA184" s="85">
        <v>1419.5</v>
      </c>
      <c r="AB184" s="85">
        <v>1870</v>
      </c>
      <c r="AC184" s="85">
        <v>1854</v>
      </c>
      <c r="AD184" s="85">
        <v>1456.5</v>
      </c>
      <c r="AE184" s="85">
        <v>1554.5</v>
      </c>
      <c r="AF184" s="85">
        <v>1687</v>
      </c>
      <c r="AG184" s="85">
        <v>1744.5</v>
      </c>
      <c r="AH184" s="85">
        <v>1621.5</v>
      </c>
      <c r="AI184" s="85">
        <v>1710.5</v>
      </c>
      <c r="AJ184" s="85">
        <v>1736</v>
      </c>
      <c r="AK184" s="85">
        <v>1664.5</v>
      </c>
      <c r="AL184" s="85">
        <v>1800</v>
      </c>
      <c r="AM184" s="85">
        <v>1849.5</v>
      </c>
    </row>
    <row r="185" spans="1:39" x14ac:dyDescent="0.15">
      <c r="A185" s="126">
        <f t="shared" si="37"/>
        <v>2</v>
      </c>
      <c r="B185" s="1" t="str">
        <f t="shared" si="39"/>
        <v>REV</v>
      </c>
      <c r="C185" s="126">
        <f t="shared" ca="1" si="24"/>
        <v>208</v>
      </c>
      <c r="D185" s="1" t="str">
        <f t="shared" si="41"/>
        <v>ANCILLARY REVENUE : 403475: CONTRACT ALLOWANCE-ANCILLARY</v>
      </c>
      <c r="E185" s="1" t="str">
        <f t="shared" si="40"/>
        <v>403475: CONTRACT ALLOWANCE-ANCILLARY</v>
      </c>
      <c r="F185" s="1" t="str">
        <f t="shared" si="38"/>
        <v>ANCILLARY REVENUE</v>
      </c>
      <c r="H185" s="76" t="s">
        <v>104</v>
      </c>
      <c r="I185" s="76" t="s">
        <v>105</v>
      </c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337">
        <v>-47923.68</v>
      </c>
      <c r="V185" s="337">
        <v>-72111.710000000006</v>
      </c>
      <c r="W185" s="337">
        <v>-71307.34</v>
      </c>
      <c r="X185" s="337">
        <v>-53197.97</v>
      </c>
      <c r="Y185" s="337">
        <v>-83497.320000000007</v>
      </c>
      <c r="Z185" s="337">
        <v>-69921.039999999994</v>
      </c>
      <c r="AA185" s="77">
        <v>-48385.81</v>
      </c>
      <c r="AB185" s="77">
        <v>-55032.35</v>
      </c>
      <c r="AC185" s="77">
        <v>-59395.29</v>
      </c>
      <c r="AD185" s="77">
        <v>-45267.54</v>
      </c>
      <c r="AE185" s="77">
        <v>-44525.06</v>
      </c>
      <c r="AF185" s="77">
        <v>-23065.27</v>
      </c>
      <c r="AG185" s="77">
        <v>-36005.410000000003</v>
      </c>
      <c r="AH185" s="77">
        <v>-45710.93</v>
      </c>
      <c r="AI185" s="77">
        <v>-39318.06</v>
      </c>
      <c r="AJ185" s="77">
        <v>-46120.13</v>
      </c>
      <c r="AK185" s="77">
        <v>-40496.660000000003</v>
      </c>
      <c r="AL185" s="77">
        <v>-39035.15</v>
      </c>
      <c r="AM185" s="77">
        <v>-43641.19</v>
      </c>
    </row>
    <row r="186" spans="1:39" ht="16" x14ac:dyDescent="0.2">
      <c r="A186" s="126">
        <f t="shared" si="37"/>
        <v>2</v>
      </c>
      <c r="B186" s="1" t="str">
        <f t="shared" si="39"/>
        <v/>
      </c>
      <c r="C186" s="126" t="str">
        <f t="shared" ref="C186:C249" ca="1" si="42">IFERROR(IF(OR(B186="GROUP",LEN(D186)=0),"",VLOOKUP(D186,INDIRECT(B186&amp;"_LOOKUP"),2,FALSE)),-100)</f>
        <v/>
      </c>
      <c r="D186" s="1" t="str">
        <f t="shared" si="41"/>
        <v/>
      </c>
      <c r="E186" s="1" t="str">
        <f t="shared" si="40"/>
        <v/>
      </c>
      <c r="F186" s="1" t="str">
        <f t="shared" si="38"/>
        <v>ANCILLARY REVENUE</v>
      </c>
      <c r="H186" s="83" t="s">
        <v>106</v>
      </c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341">
        <v>-47923.68</v>
      </c>
      <c r="V186" s="341">
        <v>-72111.710000000006</v>
      </c>
      <c r="W186" s="341">
        <v>-71307.34</v>
      </c>
      <c r="X186" s="341">
        <v>-53197.97</v>
      </c>
      <c r="Y186" s="341">
        <v>-83497.320000000007</v>
      </c>
      <c r="Z186" s="341">
        <v>-69921.039999999994</v>
      </c>
      <c r="AA186" s="85">
        <v>-48385.81</v>
      </c>
      <c r="AB186" s="85">
        <v>-55032.35</v>
      </c>
      <c r="AC186" s="85">
        <v>-59395.29</v>
      </c>
      <c r="AD186" s="85">
        <v>-45267.54</v>
      </c>
      <c r="AE186" s="85">
        <v>-44525.06</v>
      </c>
      <c r="AF186" s="85">
        <v>-23065.27</v>
      </c>
      <c r="AG186" s="85">
        <v>-36005.410000000003</v>
      </c>
      <c r="AH186" s="85">
        <v>-45710.93</v>
      </c>
      <c r="AI186" s="85">
        <v>-39318.06</v>
      </c>
      <c r="AJ186" s="85">
        <v>-46120.13</v>
      </c>
      <c r="AK186" s="85">
        <v>-40496.660000000003</v>
      </c>
      <c r="AL186" s="85">
        <v>-39035.15</v>
      </c>
      <c r="AM186" s="85">
        <v>-43641.19</v>
      </c>
    </row>
    <row r="187" spans="1:39" x14ac:dyDescent="0.15">
      <c r="A187" s="126">
        <f t="shared" si="37"/>
        <v>2</v>
      </c>
      <c r="B187" s="1" t="str">
        <f t="shared" ref="B187:B199" si="43">IF(AND(LEN(H187)&gt;0,COUNT(V187:AL187)=0),"GROUP",IF(OR(LEN(I187)=0,LEN(H187)=0),"",INDEX(MARKER_ARRAY,A187,3)))</f>
        <v>REV</v>
      </c>
      <c r="C187" s="126">
        <f t="shared" ca="1" si="42"/>
        <v>208</v>
      </c>
      <c r="D187" s="1" t="str">
        <f t="shared" si="41"/>
        <v>ANCILLARY REVENUE : 404700: RADIOLOGY</v>
      </c>
      <c r="E187" s="1" t="str">
        <f t="shared" ref="E187:E218" si="44">IF(AND(B187&lt;&gt;"GROUP",LEN(B187)&gt;0),UPPER(H187&amp;": "&amp;I187),"")</f>
        <v>404700: RADIOLOGY</v>
      </c>
      <c r="F187" s="1" t="str">
        <f t="shared" si="38"/>
        <v>ANCILLARY REVENUE</v>
      </c>
      <c r="H187" s="76" t="s">
        <v>107</v>
      </c>
      <c r="I187" s="76" t="s">
        <v>108</v>
      </c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337">
        <v>3278</v>
      </c>
      <c r="V187" s="337">
        <v>3943</v>
      </c>
      <c r="W187" s="337">
        <v>4614.8100000000004</v>
      </c>
      <c r="X187" s="337">
        <v>3862</v>
      </c>
      <c r="Y187" s="337">
        <v>0</v>
      </c>
      <c r="Z187" s="337">
        <v>4850</v>
      </c>
      <c r="AA187" s="77">
        <v>3572</v>
      </c>
      <c r="AB187" s="77">
        <v>3218</v>
      </c>
      <c r="AC187" s="77">
        <v>4420</v>
      </c>
      <c r="AD187" s="77">
        <v>3003</v>
      </c>
      <c r="AE187" s="77">
        <v>2398</v>
      </c>
      <c r="AF187" s="77">
        <v>1551</v>
      </c>
      <c r="AG187" s="77">
        <v>1876</v>
      </c>
      <c r="AH187" s="77">
        <v>4330</v>
      </c>
      <c r="AI187" s="77">
        <v>3391</v>
      </c>
      <c r="AJ187" s="77">
        <v>5330</v>
      </c>
      <c r="AK187" s="77">
        <v>3689</v>
      </c>
      <c r="AL187" s="77">
        <v>1300</v>
      </c>
      <c r="AM187" s="77">
        <v>1378</v>
      </c>
    </row>
    <row r="188" spans="1:39" x14ac:dyDescent="0.15">
      <c r="A188" s="126">
        <f t="shared" ref="A188:A251" si="45">IFERROR(VLOOKUP(H188,MARKER_ARRAY,2,FALSE),A187)</f>
        <v>2</v>
      </c>
      <c r="B188" s="1" t="str">
        <f t="shared" si="43"/>
        <v>REV</v>
      </c>
      <c r="C188" s="126">
        <f t="shared" ca="1" si="42"/>
        <v>208</v>
      </c>
      <c r="D188" s="1" t="str">
        <f t="shared" si="41"/>
        <v>ANCILLARY REVENUE : 405400: LAB</v>
      </c>
      <c r="E188" s="1" t="str">
        <f t="shared" si="44"/>
        <v>405400: LAB</v>
      </c>
      <c r="F188" s="1" t="str">
        <f t="shared" si="38"/>
        <v>ANCILLARY REVENUE</v>
      </c>
      <c r="H188" s="76" t="s">
        <v>109</v>
      </c>
      <c r="I188" s="76" t="s">
        <v>110</v>
      </c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337">
        <v>7088.33</v>
      </c>
      <c r="V188" s="337">
        <v>8235.36</v>
      </c>
      <c r="W188" s="337">
        <v>6684.6</v>
      </c>
      <c r="X188" s="337">
        <v>6784.76</v>
      </c>
      <c r="Y188" s="337">
        <v>13293.45</v>
      </c>
      <c r="Z188" s="337">
        <v>6566.48</v>
      </c>
      <c r="AA188" s="77">
        <v>4171.8</v>
      </c>
      <c r="AB188" s="77">
        <v>5620.5</v>
      </c>
      <c r="AC188" s="77">
        <v>6662.53</v>
      </c>
      <c r="AD188" s="77">
        <v>4931.03</v>
      </c>
      <c r="AE188" s="77">
        <v>9320.2199999999993</v>
      </c>
      <c r="AF188" s="77">
        <v>2562.09</v>
      </c>
      <c r="AG188" s="77">
        <v>4159.9800000000005</v>
      </c>
      <c r="AH188" s="77">
        <v>4399.46</v>
      </c>
      <c r="AI188" s="77">
        <v>5930.01</v>
      </c>
      <c r="AJ188" s="77">
        <v>6800.51</v>
      </c>
      <c r="AK188" s="77">
        <v>5875.71</v>
      </c>
      <c r="AL188" s="77">
        <v>4148.96</v>
      </c>
      <c r="AM188" s="77">
        <v>2553.63</v>
      </c>
    </row>
    <row r="189" spans="1:39" x14ac:dyDescent="0.15">
      <c r="A189" s="126">
        <f t="shared" si="45"/>
        <v>2</v>
      </c>
      <c r="B189" s="1" t="str">
        <f t="shared" si="43"/>
        <v>REV</v>
      </c>
      <c r="C189" s="126">
        <f t="shared" ca="1" si="42"/>
        <v>208</v>
      </c>
      <c r="D189" s="1" t="str">
        <f t="shared" si="41"/>
        <v>ANCILLARY REVENUE : 407800: OXYGEN</v>
      </c>
      <c r="E189" s="1" t="str">
        <f t="shared" si="44"/>
        <v>407800: OXYGEN</v>
      </c>
      <c r="F189" s="1" t="str">
        <f t="shared" si="38"/>
        <v>ANCILLARY REVENUE</v>
      </c>
      <c r="H189" s="76" t="s">
        <v>111</v>
      </c>
      <c r="I189" s="76" t="s">
        <v>112</v>
      </c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337">
        <v>1964.79</v>
      </c>
      <c r="V189" s="337">
        <v>1281.1600000000001</v>
      </c>
      <c r="W189" s="337">
        <v>1397.84</v>
      </c>
      <c r="X189" s="337">
        <v>1678.26</v>
      </c>
      <c r="Y189" s="337">
        <v>2956.03</v>
      </c>
      <c r="Z189" s="337">
        <v>3298.87</v>
      </c>
      <c r="AA189" s="77">
        <v>2347.02</v>
      </c>
      <c r="AB189" s="77">
        <v>2313.7800000000002</v>
      </c>
      <c r="AC189" s="77">
        <v>572.43000000000006</v>
      </c>
      <c r="AD189" s="77">
        <v>156.80000000000001</v>
      </c>
      <c r="AE189" s="77">
        <v>341.43</v>
      </c>
      <c r="AF189" s="77">
        <v>52</v>
      </c>
      <c r="AG189" s="77">
        <v>85.54</v>
      </c>
      <c r="AH189" s="77">
        <v>220.73000000000002</v>
      </c>
      <c r="AI189" s="77">
        <v>183.92000000000002</v>
      </c>
      <c r="AJ189" s="77">
        <v>193.62</v>
      </c>
      <c r="AK189" s="77">
        <v>157.38</v>
      </c>
      <c r="AL189" s="77">
        <v>262.5</v>
      </c>
      <c r="AM189" s="77">
        <v>711.66</v>
      </c>
    </row>
    <row r="190" spans="1:39" x14ac:dyDescent="0.15">
      <c r="A190" s="126">
        <f t="shared" si="45"/>
        <v>2</v>
      </c>
      <c r="B190" s="1" t="str">
        <f t="shared" si="43"/>
        <v>REV</v>
      </c>
      <c r="C190" s="126">
        <f t="shared" ca="1" si="42"/>
        <v>208</v>
      </c>
      <c r="D190" s="1" t="str">
        <f t="shared" si="41"/>
        <v>ANCILLARY REVENUE : 409000: MEDICAL SUPPLIES</v>
      </c>
      <c r="E190" s="1" t="str">
        <f t="shared" si="44"/>
        <v>409000: MEDICAL SUPPLIES</v>
      </c>
      <c r="F190" s="1" t="str">
        <f t="shared" si="38"/>
        <v>ANCILLARY REVENUE</v>
      </c>
      <c r="H190" s="76" t="s">
        <v>113</v>
      </c>
      <c r="I190" s="76" t="s">
        <v>114</v>
      </c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337">
        <v>2445.4499999999998</v>
      </c>
      <c r="V190" s="337">
        <v>6463.19</v>
      </c>
      <c r="W190" s="337">
        <v>4846.3500000000004</v>
      </c>
      <c r="X190" s="337">
        <v>3069.56</v>
      </c>
      <c r="Y190" s="337">
        <v>7919.07</v>
      </c>
      <c r="Z190" s="337">
        <v>3911</v>
      </c>
      <c r="AA190" s="77">
        <v>2593.21</v>
      </c>
      <c r="AB190" s="77">
        <v>3442.77</v>
      </c>
      <c r="AC190" s="77">
        <v>2366.7000000000003</v>
      </c>
      <c r="AD190" s="77">
        <v>549.9</v>
      </c>
      <c r="AE190" s="77">
        <v>273.88</v>
      </c>
      <c r="AF190" s="77">
        <v>769.34</v>
      </c>
      <c r="AG190" s="77">
        <v>331.27</v>
      </c>
      <c r="AH190" s="77">
        <v>997.51</v>
      </c>
      <c r="AI190" s="77">
        <v>1812.92</v>
      </c>
      <c r="AJ190" s="77">
        <v>417.29</v>
      </c>
      <c r="AK190" s="77">
        <v>1223.32</v>
      </c>
      <c r="AL190" s="77">
        <v>264.93</v>
      </c>
      <c r="AM190" s="77">
        <v>2151.8000000000002</v>
      </c>
    </row>
    <row r="191" spans="1:39" x14ac:dyDescent="0.15">
      <c r="A191" s="126">
        <f t="shared" si="45"/>
        <v>2</v>
      </c>
      <c r="B191" s="1" t="str">
        <f t="shared" si="43"/>
        <v>REV</v>
      </c>
      <c r="C191" s="126">
        <f t="shared" ca="1" si="42"/>
        <v>208</v>
      </c>
      <c r="D191" s="1" t="str">
        <f t="shared" si="41"/>
        <v>ANCILLARY REVENUE : 409010: ANCILL REVEN TARGET ADJUSTMENT</v>
      </c>
      <c r="E191" s="1" t="str">
        <f t="shared" si="44"/>
        <v>409010: ANCILL REVEN TARGET ADJUSTMENT</v>
      </c>
      <c r="F191" s="1" t="str">
        <f t="shared" si="38"/>
        <v>ANCILLARY REVENUE</v>
      </c>
      <c r="H191" s="76" t="s">
        <v>115</v>
      </c>
      <c r="I191" s="76" t="s">
        <v>116</v>
      </c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337">
        <v>0</v>
      </c>
      <c r="V191" s="337">
        <v>0</v>
      </c>
      <c r="W191" s="337">
        <v>0</v>
      </c>
      <c r="X191" s="337">
        <v>0</v>
      </c>
      <c r="Y191" s="337">
        <v>0</v>
      </c>
      <c r="Z191" s="337">
        <v>0</v>
      </c>
      <c r="AA191" s="77">
        <v>0</v>
      </c>
      <c r="AB191" s="77">
        <v>0</v>
      </c>
      <c r="AC191" s="77">
        <v>0</v>
      </c>
      <c r="AD191" s="77">
        <v>0</v>
      </c>
      <c r="AE191" s="77">
        <v>0</v>
      </c>
      <c r="AF191" s="77">
        <v>0</v>
      </c>
      <c r="AG191" s="77">
        <v>0</v>
      </c>
      <c r="AH191" s="77">
        <v>0</v>
      </c>
      <c r="AI191" s="77">
        <v>0</v>
      </c>
      <c r="AJ191" s="77">
        <v>0</v>
      </c>
      <c r="AK191" s="77">
        <v>0</v>
      </c>
      <c r="AL191" s="77">
        <v>0</v>
      </c>
      <c r="AM191" s="77">
        <v>0</v>
      </c>
    </row>
    <row r="192" spans="1:39" x14ac:dyDescent="0.15">
      <c r="A192" s="126">
        <f t="shared" si="45"/>
        <v>2</v>
      </c>
      <c r="B192" s="1" t="str">
        <f t="shared" si="43"/>
        <v>REV</v>
      </c>
      <c r="C192" s="126">
        <f t="shared" ca="1" si="42"/>
        <v>208</v>
      </c>
      <c r="D192" s="1" t="str">
        <f t="shared" si="41"/>
        <v>ANCILLARY REVENUE : 409700: EQUIPMENT RENTAL</v>
      </c>
      <c r="E192" s="1" t="str">
        <f t="shared" si="44"/>
        <v>409700: EQUIPMENT RENTAL</v>
      </c>
      <c r="F192" s="1" t="str">
        <f t="shared" si="38"/>
        <v>ANCILLARY REVENUE</v>
      </c>
      <c r="H192" s="76" t="s">
        <v>117</v>
      </c>
      <c r="I192" s="76" t="s">
        <v>118</v>
      </c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337">
        <v>0</v>
      </c>
      <c r="V192" s="337">
        <v>0</v>
      </c>
      <c r="W192" s="337">
        <v>0</v>
      </c>
      <c r="X192" s="337">
        <v>0</v>
      </c>
      <c r="Y192" s="337">
        <v>0</v>
      </c>
      <c r="Z192" s="337">
        <v>0</v>
      </c>
      <c r="AA192" s="77">
        <v>0</v>
      </c>
      <c r="AB192" s="77">
        <v>0</v>
      </c>
      <c r="AC192" s="77">
        <v>0</v>
      </c>
      <c r="AD192" s="77">
        <v>0</v>
      </c>
      <c r="AE192" s="77">
        <v>1746</v>
      </c>
      <c r="AF192" s="77">
        <v>0</v>
      </c>
      <c r="AG192" s="77">
        <v>0</v>
      </c>
      <c r="AH192" s="77">
        <v>0</v>
      </c>
      <c r="AI192" s="77">
        <v>0</v>
      </c>
      <c r="AJ192" s="77">
        <v>0</v>
      </c>
      <c r="AK192" s="77">
        <v>0</v>
      </c>
      <c r="AL192" s="77">
        <v>0</v>
      </c>
      <c r="AM192" s="77">
        <v>0</v>
      </c>
    </row>
    <row r="193" spans="1:39" x14ac:dyDescent="0.15">
      <c r="A193" s="126">
        <f t="shared" si="45"/>
        <v>2</v>
      </c>
      <c r="B193" s="1" t="str">
        <f t="shared" si="43"/>
        <v>REV</v>
      </c>
      <c r="C193" s="126">
        <f t="shared" ca="1" si="42"/>
        <v>208</v>
      </c>
      <c r="D193" s="1" t="str">
        <f t="shared" si="41"/>
        <v>ANCILLARY REVENUE : 410400: LIQUID NUTRIENT</v>
      </c>
      <c r="E193" s="1" t="str">
        <f t="shared" si="44"/>
        <v>410400: LIQUID NUTRIENT</v>
      </c>
      <c r="F193" s="1" t="str">
        <f t="shared" si="38"/>
        <v>ANCILLARY REVENUE</v>
      </c>
      <c r="H193" s="76" t="s">
        <v>119</v>
      </c>
      <c r="I193" s="76" t="s">
        <v>120</v>
      </c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337">
        <v>386.86</v>
      </c>
      <c r="V193" s="337">
        <v>952.54</v>
      </c>
      <c r="W193" s="337">
        <v>530.72</v>
      </c>
      <c r="X193" s="337">
        <v>707.86</v>
      </c>
      <c r="Y193" s="337">
        <v>446.5</v>
      </c>
      <c r="Z193" s="337">
        <v>403.66</v>
      </c>
      <c r="AA193" s="77">
        <v>384.49</v>
      </c>
      <c r="AB193" s="77">
        <v>984.63</v>
      </c>
      <c r="AC193" s="77">
        <v>636.51</v>
      </c>
      <c r="AD193" s="77">
        <v>164.58</v>
      </c>
      <c r="AE193" s="77">
        <v>305.02</v>
      </c>
      <c r="AF193" s="77">
        <v>125.92</v>
      </c>
      <c r="AG193" s="77">
        <v>45.09</v>
      </c>
      <c r="AH193" s="77">
        <v>12.52</v>
      </c>
      <c r="AI193" s="77">
        <v>158.66</v>
      </c>
      <c r="AJ193" s="77">
        <v>80.97</v>
      </c>
      <c r="AK193" s="77">
        <v>57.36</v>
      </c>
      <c r="AL193" s="77">
        <v>90.53</v>
      </c>
      <c r="AM193" s="77">
        <v>194.15</v>
      </c>
    </row>
    <row r="194" spans="1:39" x14ac:dyDescent="0.15">
      <c r="A194" s="126">
        <f t="shared" si="45"/>
        <v>2</v>
      </c>
      <c r="B194" s="1" t="str">
        <f t="shared" si="43"/>
        <v>REV</v>
      </c>
      <c r="C194" s="126">
        <f t="shared" ca="1" si="42"/>
        <v>208</v>
      </c>
      <c r="D194" s="1" t="str">
        <f t="shared" si="41"/>
        <v>ANCILLARY REVENUE : 411000: INCONTINENCE SUPPLIES</v>
      </c>
      <c r="E194" s="1" t="str">
        <f t="shared" si="44"/>
        <v>411000: INCONTINENCE SUPPLIES</v>
      </c>
      <c r="F194" s="1" t="str">
        <f t="shared" si="38"/>
        <v>ANCILLARY REVENUE</v>
      </c>
      <c r="H194" s="76" t="s">
        <v>121</v>
      </c>
      <c r="I194" s="76" t="s">
        <v>122</v>
      </c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337">
        <v>1310.83</v>
      </c>
      <c r="V194" s="337">
        <v>2510.29</v>
      </c>
      <c r="W194" s="337">
        <v>3151.99</v>
      </c>
      <c r="X194" s="337">
        <v>2821.61</v>
      </c>
      <c r="Y194" s="337">
        <v>2563.4699999999998</v>
      </c>
      <c r="Z194" s="337">
        <v>1848.8</v>
      </c>
      <c r="AA194" s="77">
        <v>1311.38</v>
      </c>
      <c r="AB194" s="77">
        <v>2822.46</v>
      </c>
      <c r="AC194" s="77">
        <v>1946.22</v>
      </c>
      <c r="AD194" s="77">
        <v>280.55</v>
      </c>
      <c r="AE194" s="77">
        <v>1033.6500000000001</v>
      </c>
      <c r="AF194" s="77">
        <v>248.44</v>
      </c>
      <c r="AG194" s="77">
        <v>402.24</v>
      </c>
      <c r="AH194" s="77">
        <v>6824.8600000000006</v>
      </c>
      <c r="AI194" s="77">
        <v>-2169.69</v>
      </c>
      <c r="AJ194" s="77">
        <v>1089.33</v>
      </c>
      <c r="AK194" s="77">
        <v>1460.07</v>
      </c>
      <c r="AL194" s="77">
        <v>815.39</v>
      </c>
      <c r="AM194" s="77">
        <v>1727.76</v>
      </c>
    </row>
    <row r="195" spans="1:39" x14ac:dyDescent="0.15">
      <c r="A195" s="126">
        <f t="shared" si="45"/>
        <v>2</v>
      </c>
      <c r="B195" s="1" t="str">
        <f t="shared" si="43"/>
        <v>REV</v>
      </c>
      <c r="C195" s="126">
        <f t="shared" ca="1" si="42"/>
        <v>208</v>
      </c>
      <c r="D195" s="1" t="str">
        <f t="shared" si="41"/>
        <v>ANCILLARY REVENUE : 411600: PHARMACY</v>
      </c>
      <c r="E195" s="1" t="str">
        <f t="shared" si="44"/>
        <v>411600: PHARMACY</v>
      </c>
      <c r="F195" s="1" t="str">
        <f t="shared" si="38"/>
        <v>ANCILLARY REVENUE</v>
      </c>
      <c r="H195" s="76" t="s">
        <v>123</v>
      </c>
      <c r="I195" s="76" t="s">
        <v>124</v>
      </c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337">
        <v>32444.080000000002</v>
      </c>
      <c r="V195" s="337">
        <v>48421.43</v>
      </c>
      <c r="W195" s="337">
        <v>41587.94</v>
      </c>
      <c r="X195" s="337">
        <v>31081.73</v>
      </c>
      <c r="Y195" s="337">
        <v>56093.919999999998</v>
      </c>
      <c r="Z195" s="337">
        <v>43670.11</v>
      </c>
      <c r="AA195" s="77">
        <v>28578.39</v>
      </c>
      <c r="AB195" s="77">
        <v>27728.25</v>
      </c>
      <c r="AC195" s="77">
        <v>36051.19</v>
      </c>
      <c r="AD195" s="77">
        <v>31919.8</v>
      </c>
      <c r="AE195" s="77">
        <v>23884.22</v>
      </c>
      <c r="AF195" s="77">
        <v>16449.920000000002</v>
      </c>
      <c r="AG195" s="77">
        <v>19296.990000000002</v>
      </c>
      <c r="AH195" s="77">
        <v>18831.03</v>
      </c>
      <c r="AI195" s="77">
        <v>18642.830000000002</v>
      </c>
      <c r="AJ195" s="77">
        <v>21729.83</v>
      </c>
      <c r="AK195" s="77">
        <v>19905.060000000001</v>
      </c>
      <c r="AL195" s="77">
        <v>17395.27</v>
      </c>
      <c r="AM195" s="77">
        <v>26376.53</v>
      </c>
    </row>
    <row r="196" spans="1:39" x14ac:dyDescent="0.15">
      <c r="A196" s="126">
        <f t="shared" si="45"/>
        <v>2</v>
      </c>
      <c r="B196" s="1" t="str">
        <f t="shared" si="43"/>
        <v>REV</v>
      </c>
      <c r="C196" s="126">
        <f t="shared" ca="1" si="42"/>
        <v>208</v>
      </c>
      <c r="D196" s="1" t="str">
        <f t="shared" si="41"/>
        <v>ANCILLARY REVENUE : 413900: IV THERAPY</v>
      </c>
      <c r="E196" s="1" t="str">
        <f t="shared" si="44"/>
        <v>413900: IV THERAPY</v>
      </c>
      <c r="F196" s="1" t="str">
        <f t="shared" si="38"/>
        <v>ANCILLARY REVENUE</v>
      </c>
      <c r="H196" s="76" t="s">
        <v>125</v>
      </c>
      <c r="I196" s="76" t="s">
        <v>126</v>
      </c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337">
        <v>0</v>
      </c>
      <c r="V196" s="337">
        <v>0</v>
      </c>
      <c r="W196" s="337">
        <v>0</v>
      </c>
      <c r="X196" s="337">
        <v>0</v>
      </c>
      <c r="Y196" s="337">
        <v>0</v>
      </c>
      <c r="Z196" s="337">
        <v>0</v>
      </c>
      <c r="AA196" s="77">
        <v>0</v>
      </c>
      <c r="AB196" s="77">
        <v>0</v>
      </c>
      <c r="AC196" s="77">
        <v>1310.29</v>
      </c>
      <c r="AD196" s="77">
        <v>1760.19</v>
      </c>
      <c r="AE196" s="77">
        <v>2883.4700000000003</v>
      </c>
      <c r="AF196" s="77">
        <v>0</v>
      </c>
      <c r="AG196" s="77">
        <v>349.72</v>
      </c>
      <c r="AH196" s="77">
        <v>462.13</v>
      </c>
      <c r="AI196" s="77">
        <v>0</v>
      </c>
      <c r="AJ196" s="77">
        <v>0</v>
      </c>
      <c r="AK196" s="77">
        <v>0</v>
      </c>
      <c r="AL196" s="77">
        <v>2915.53</v>
      </c>
      <c r="AM196" s="77">
        <v>0</v>
      </c>
    </row>
    <row r="197" spans="1:39" x14ac:dyDescent="0.15">
      <c r="A197" s="126">
        <f t="shared" si="45"/>
        <v>2</v>
      </c>
      <c r="B197" s="1" t="str">
        <f t="shared" si="43"/>
        <v>REV</v>
      </c>
      <c r="C197" s="126">
        <f t="shared" ca="1" si="42"/>
        <v>208</v>
      </c>
      <c r="D197" s="1" t="str">
        <f t="shared" si="41"/>
        <v>ANCILLARY REVENUE : 414000: ROUTINE SUPPLIES</v>
      </c>
      <c r="E197" s="1" t="str">
        <f t="shared" si="44"/>
        <v>414000: ROUTINE SUPPLIES</v>
      </c>
      <c r="F197" s="1" t="str">
        <f t="shared" si="38"/>
        <v>ANCILLARY REVENUE</v>
      </c>
      <c r="H197" s="76" t="s">
        <v>127</v>
      </c>
      <c r="I197" s="76" t="s">
        <v>128</v>
      </c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337">
        <v>1667</v>
      </c>
      <c r="V197" s="337">
        <v>1061.9000000000001</v>
      </c>
      <c r="W197" s="337">
        <v>11444.97</v>
      </c>
      <c r="X197" s="337">
        <v>5864.13</v>
      </c>
      <c r="Y197" s="337">
        <v>3186</v>
      </c>
      <c r="Z197" s="337">
        <v>17105</v>
      </c>
      <c r="AA197" s="77">
        <v>10009</v>
      </c>
      <c r="AB197" s="77">
        <v>14275</v>
      </c>
      <c r="AC197" s="77">
        <v>2916.73</v>
      </c>
      <c r="AD197" s="77">
        <v>460.03000000000003</v>
      </c>
      <c r="AE197" s="77">
        <v>3226.01</v>
      </c>
      <c r="AF197" s="77">
        <v>1801.8500000000001</v>
      </c>
      <c r="AG197" s="77">
        <v>5102.96</v>
      </c>
      <c r="AH197" s="77">
        <v>2166.9299999999998</v>
      </c>
      <c r="AI197" s="77">
        <v>2280.83</v>
      </c>
      <c r="AJ197" s="77">
        <v>1923.38</v>
      </c>
      <c r="AK197" s="77">
        <v>898.31000000000006</v>
      </c>
      <c r="AL197" s="77">
        <v>3002.19</v>
      </c>
      <c r="AM197" s="77">
        <v>4199.88</v>
      </c>
    </row>
    <row r="198" spans="1:39" x14ac:dyDescent="0.15">
      <c r="A198" s="126">
        <f t="shared" si="45"/>
        <v>2</v>
      </c>
      <c r="B198" s="1" t="str">
        <f t="shared" si="43"/>
        <v>REV</v>
      </c>
      <c r="C198" s="126">
        <f t="shared" ca="1" si="42"/>
        <v>208</v>
      </c>
      <c r="D198" s="1" t="str">
        <f t="shared" si="41"/>
        <v>ANCILLARY REVENUE : 474000: OTHER ANCILLARY REVENUE</v>
      </c>
      <c r="E198" s="1" t="str">
        <f t="shared" si="44"/>
        <v>474000: OTHER ANCILLARY REVENUE</v>
      </c>
      <c r="F198" s="1" t="str">
        <f t="shared" si="38"/>
        <v>ANCILLARY REVENUE</v>
      </c>
      <c r="H198" s="76" t="s">
        <v>129</v>
      </c>
      <c r="I198" s="76" t="s">
        <v>130</v>
      </c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337">
        <v>4747</v>
      </c>
      <c r="V198" s="337">
        <v>4822</v>
      </c>
      <c r="W198" s="337">
        <v>4822</v>
      </c>
      <c r="X198" s="337">
        <v>4822</v>
      </c>
      <c r="Y198" s="337">
        <v>4822</v>
      </c>
      <c r="Z198" s="337">
        <v>4822</v>
      </c>
      <c r="AA198" s="77">
        <v>4822</v>
      </c>
      <c r="AB198" s="77">
        <v>1482</v>
      </c>
      <c r="AC198" s="77">
        <v>9148</v>
      </c>
      <c r="AD198" s="77">
        <v>7711</v>
      </c>
      <c r="AE198" s="77">
        <v>6702</v>
      </c>
      <c r="AF198" s="77">
        <v>5692</v>
      </c>
      <c r="AG198" s="77">
        <v>12287.56</v>
      </c>
      <c r="AH198" s="77">
        <v>12671</v>
      </c>
      <c r="AI198" s="77">
        <v>14032.92</v>
      </c>
      <c r="AJ198" s="77">
        <v>13573.08</v>
      </c>
      <c r="AK198" s="77">
        <v>11990.04</v>
      </c>
      <c r="AL198" s="77">
        <v>14034.880000000001</v>
      </c>
      <c r="AM198" s="77">
        <v>9660.7199999999993</v>
      </c>
    </row>
    <row r="199" spans="1:39" ht="16" x14ac:dyDescent="0.2">
      <c r="A199" s="126">
        <f t="shared" si="45"/>
        <v>2</v>
      </c>
      <c r="B199" s="1" t="str">
        <f t="shared" si="43"/>
        <v/>
      </c>
      <c r="C199" s="126" t="str">
        <f t="shared" ca="1" si="42"/>
        <v/>
      </c>
      <c r="D199" s="1" t="str">
        <f t="shared" si="41"/>
        <v/>
      </c>
      <c r="E199" s="1" t="str">
        <f t="shared" si="44"/>
        <v/>
      </c>
      <c r="F199" s="1" t="str">
        <f t="shared" si="38"/>
        <v>ANCILLARY REVENUE</v>
      </c>
      <c r="H199" s="83" t="s">
        <v>130</v>
      </c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341">
        <v>55332.34</v>
      </c>
      <c r="V199" s="341">
        <v>77690.87</v>
      </c>
      <c r="W199" s="341">
        <v>79081.22</v>
      </c>
      <c r="X199" s="341">
        <v>60691.91</v>
      </c>
      <c r="Y199" s="341">
        <v>91280.44</v>
      </c>
      <c r="Z199" s="341">
        <v>86475.92</v>
      </c>
      <c r="AA199" s="85">
        <v>57789.289999999994</v>
      </c>
      <c r="AB199" s="85">
        <v>61887.39</v>
      </c>
      <c r="AC199" s="85">
        <v>66030.600000000006</v>
      </c>
      <c r="AD199" s="85">
        <v>50936.88</v>
      </c>
      <c r="AE199" s="85">
        <v>52113.9</v>
      </c>
      <c r="AF199" s="85">
        <v>29252.560000000001</v>
      </c>
      <c r="AG199" s="85">
        <v>43937.35</v>
      </c>
      <c r="AH199" s="85">
        <v>50916.17</v>
      </c>
      <c r="AI199" s="85">
        <v>44263.4</v>
      </c>
      <c r="AJ199" s="85">
        <v>51138.01</v>
      </c>
      <c r="AK199" s="85">
        <v>45256.25</v>
      </c>
      <c r="AL199" s="85">
        <v>44230.18</v>
      </c>
      <c r="AM199" s="85">
        <v>48954.13</v>
      </c>
    </row>
    <row r="200" spans="1:39" ht="16" x14ac:dyDescent="0.2">
      <c r="A200" s="126">
        <f t="shared" si="45"/>
        <v>2</v>
      </c>
      <c r="B200" s="1" t="str">
        <f>IF(AND(LEN(H200)&gt;0,COUNT(AA200:AL200)=0),"GROUP",IF(OR(LEN(I200)=0,LEN(H200)=0),"",INDEX(MARKER_ARRAY,A200,3)))</f>
        <v/>
      </c>
      <c r="C200" s="126" t="str">
        <f t="shared" ca="1" si="42"/>
        <v/>
      </c>
      <c r="D200" s="1" t="str">
        <f t="shared" si="41"/>
        <v/>
      </c>
      <c r="E200" s="1" t="str">
        <f t="shared" si="44"/>
        <v/>
      </c>
      <c r="F200" s="1" t="str">
        <f t="shared" si="38"/>
        <v>ANCILLARY REVENUE</v>
      </c>
      <c r="H200" s="75" t="s">
        <v>101</v>
      </c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344">
        <v>8903.66</v>
      </c>
      <c r="V200" s="344">
        <v>7238.66</v>
      </c>
      <c r="W200" s="344">
        <v>9367.8799999999992</v>
      </c>
      <c r="X200" s="344">
        <v>9213.44</v>
      </c>
      <c r="Y200" s="344">
        <v>9438.1199999999881</v>
      </c>
      <c r="Z200" s="344">
        <v>17897.38</v>
      </c>
      <c r="AA200" s="86">
        <v>10822.98</v>
      </c>
      <c r="AB200" s="86">
        <v>8725.0399999999936</v>
      </c>
      <c r="AC200" s="86">
        <v>8489.3100000000013</v>
      </c>
      <c r="AD200" s="86">
        <v>7125.8400000000065</v>
      </c>
      <c r="AE200" s="86">
        <v>9143.3400000000074</v>
      </c>
      <c r="AF200" s="86">
        <v>7874.2900000000027</v>
      </c>
      <c r="AG200" s="86">
        <v>9676.44</v>
      </c>
      <c r="AH200" s="86">
        <v>6826.74</v>
      </c>
      <c r="AI200" s="86">
        <v>6655.8400000000038</v>
      </c>
      <c r="AJ200" s="86">
        <v>6753.8800000000056</v>
      </c>
      <c r="AK200" s="86">
        <v>6424.0899999999992</v>
      </c>
      <c r="AL200" s="86">
        <v>6995.0299999999988</v>
      </c>
      <c r="AM200" s="86">
        <v>7162.4400000000032</v>
      </c>
    </row>
    <row r="201" spans="1:39" ht="16" x14ac:dyDescent="0.2">
      <c r="A201" s="126">
        <f t="shared" si="45"/>
        <v>2</v>
      </c>
      <c r="B201" s="1" t="str">
        <f t="shared" ref="B201:B207" si="46">IF(AND(LEN(H201)&gt;0,COUNT(V201:AL201)=0),"GROUP",IF(OR(LEN(I201)=0,LEN(H201)=0),"",INDEX(MARKER_ARRAY,A201,3)))</f>
        <v>GROUP</v>
      </c>
      <c r="C201" s="126" t="str">
        <f t="shared" ca="1" si="42"/>
        <v/>
      </c>
      <c r="D201" s="1" t="str">
        <f t="shared" si="41"/>
        <v/>
      </c>
      <c r="E201" s="1" t="str">
        <f t="shared" si="44"/>
        <v/>
      </c>
      <c r="F201" s="1" t="str">
        <f t="shared" si="38"/>
        <v>OTHER RESIDENT REVENUE</v>
      </c>
      <c r="H201" s="80" t="s">
        <v>131</v>
      </c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340"/>
      <c r="V201" s="340"/>
      <c r="W201" s="340"/>
      <c r="X201" s="340"/>
      <c r="Y201" s="340"/>
      <c r="Z201" s="340"/>
      <c r="AA201" s="82"/>
      <c r="AB201" s="82"/>
      <c r="AC201" s="82"/>
      <c r="AD201" s="82"/>
      <c r="AE201" s="82"/>
      <c r="AF201" s="82"/>
      <c r="AG201" s="82"/>
      <c r="AH201" s="82"/>
      <c r="AI201" s="82"/>
      <c r="AJ201" s="82"/>
      <c r="AK201" s="82"/>
      <c r="AL201" s="82"/>
      <c r="AM201" s="82"/>
    </row>
    <row r="202" spans="1:39" x14ac:dyDescent="0.15">
      <c r="A202" s="126">
        <f t="shared" si="45"/>
        <v>2</v>
      </c>
      <c r="B202" s="1" t="str">
        <f t="shared" si="46"/>
        <v>REV</v>
      </c>
      <c r="C202" s="126">
        <f t="shared" ca="1" si="42"/>
        <v>209</v>
      </c>
      <c r="D202" s="1" t="str">
        <f t="shared" si="41"/>
        <v>OTHER RESIDENT REVENUE : 475000: DEPARTMENT REVENUE</v>
      </c>
      <c r="E202" s="1" t="str">
        <f t="shared" si="44"/>
        <v>475000: DEPARTMENT REVENUE</v>
      </c>
      <c r="F202" s="1" t="str">
        <f t="shared" si="38"/>
        <v>OTHER RESIDENT REVENUE</v>
      </c>
      <c r="H202" s="76" t="s">
        <v>132</v>
      </c>
      <c r="I202" s="76" t="s">
        <v>133</v>
      </c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337">
        <v>10305.530000000001</v>
      </c>
      <c r="V202" s="337">
        <v>8656.49</v>
      </c>
      <c r="W202" s="337">
        <v>7613.83</v>
      </c>
      <c r="X202" s="337">
        <v>10470.780000000001</v>
      </c>
      <c r="Y202" s="337">
        <v>10593.41</v>
      </c>
      <c r="Z202" s="337">
        <v>9223.6</v>
      </c>
      <c r="AA202" s="77">
        <v>8817.1</v>
      </c>
      <c r="AB202" s="77">
        <v>7983</v>
      </c>
      <c r="AC202" s="77">
        <v>6196.2</v>
      </c>
      <c r="AD202" s="77">
        <v>6367.05</v>
      </c>
      <c r="AE202" s="77">
        <v>11179.91</v>
      </c>
      <c r="AF202" s="77">
        <v>6519.71</v>
      </c>
      <c r="AG202" s="77">
        <v>4847.2</v>
      </c>
      <c r="AH202" s="77">
        <v>-3617.87</v>
      </c>
      <c r="AI202" s="77">
        <v>1169.82</v>
      </c>
      <c r="AJ202" s="77">
        <v>1930.5</v>
      </c>
      <c r="AK202" s="77">
        <v>1925</v>
      </c>
      <c r="AL202" s="77">
        <v>1408.58</v>
      </c>
      <c r="AM202" s="77">
        <v>-4073.09</v>
      </c>
    </row>
    <row r="203" spans="1:39" ht="16" x14ac:dyDescent="0.2">
      <c r="A203" s="126">
        <f t="shared" si="45"/>
        <v>2</v>
      </c>
      <c r="B203" s="1" t="str">
        <f t="shared" si="46"/>
        <v/>
      </c>
      <c r="C203" s="126" t="str">
        <f t="shared" ca="1" si="42"/>
        <v/>
      </c>
      <c r="D203" s="1" t="str">
        <f t="shared" si="41"/>
        <v/>
      </c>
      <c r="E203" s="1" t="str">
        <f t="shared" si="44"/>
        <v/>
      </c>
      <c r="F203" s="1" t="str">
        <f t="shared" ref="F203:F266" si="47">IF(B203="GROUP",UPPER(H203),UPPER(F202))</f>
        <v>OTHER RESIDENT REVENUE</v>
      </c>
      <c r="H203" s="83" t="s">
        <v>133</v>
      </c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341">
        <v>10305.530000000001</v>
      </c>
      <c r="V203" s="341">
        <v>8656.49</v>
      </c>
      <c r="W203" s="341">
        <v>7613.83</v>
      </c>
      <c r="X203" s="341">
        <v>10470.780000000001</v>
      </c>
      <c r="Y203" s="341">
        <v>10593.41</v>
      </c>
      <c r="Z203" s="341">
        <v>9223.6</v>
      </c>
      <c r="AA203" s="85">
        <v>8817.1</v>
      </c>
      <c r="AB203" s="85">
        <v>7983</v>
      </c>
      <c r="AC203" s="85">
        <v>6196.2</v>
      </c>
      <c r="AD203" s="85">
        <v>6367.05</v>
      </c>
      <c r="AE203" s="85">
        <v>11179.91</v>
      </c>
      <c r="AF203" s="85">
        <v>6519.71</v>
      </c>
      <c r="AG203" s="85">
        <v>4847.2</v>
      </c>
      <c r="AH203" s="85">
        <v>-3617.87</v>
      </c>
      <c r="AI203" s="85">
        <v>1169.82</v>
      </c>
      <c r="AJ203" s="85">
        <v>1930.5</v>
      </c>
      <c r="AK203" s="85">
        <v>1925</v>
      </c>
      <c r="AL203" s="85">
        <v>1408.58</v>
      </c>
      <c r="AM203" s="85">
        <v>-4073.09</v>
      </c>
    </row>
    <row r="204" spans="1:39" x14ac:dyDescent="0.15">
      <c r="A204" s="126">
        <f t="shared" si="45"/>
        <v>2</v>
      </c>
      <c r="B204" s="1" t="str">
        <f t="shared" si="46"/>
        <v>REV</v>
      </c>
      <c r="C204" s="126">
        <f t="shared" ca="1" si="42"/>
        <v>209</v>
      </c>
      <c r="D204" s="1" t="str">
        <f t="shared" si="41"/>
        <v>OTHER RESIDENT REVENUE : 475710: TELEPHONE REVENUE</v>
      </c>
      <c r="E204" s="1" t="str">
        <f t="shared" si="44"/>
        <v>475710: TELEPHONE REVENUE</v>
      </c>
      <c r="F204" s="1" t="str">
        <f t="shared" si="47"/>
        <v>OTHER RESIDENT REVENUE</v>
      </c>
      <c r="H204" s="76" t="s">
        <v>134</v>
      </c>
      <c r="I204" s="76" t="s">
        <v>135</v>
      </c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337">
        <v>0</v>
      </c>
      <c r="V204" s="337">
        <v>0</v>
      </c>
      <c r="W204" s="337">
        <v>0</v>
      </c>
      <c r="X204" s="337">
        <v>0</v>
      </c>
      <c r="Y204" s="337">
        <v>0</v>
      </c>
      <c r="Z204" s="337">
        <v>0</v>
      </c>
      <c r="AA204" s="77">
        <v>25</v>
      </c>
      <c r="AB204" s="77">
        <v>25</v>
      </c>
      <c r="AC204" s="77">
        <v>0</v>
      </c>
      <c r="AD204" s="77">
        <v>0</v>
      </c>
      <c r="AE204" s="77">
        <v>0</v>
      </c>
      <c r="AF204" s="77">
        <v>0</v>
      </c>
      <c r="AG204" s="77">
        <v>0</v>
      </c>
      <c r="AH204" s="77">
        <v>0</v>
      </c>
      <c r="AI204" s="77">
        <v>0</v>
      </c>
      <c r="AJ204" s="77">
        <v>0</v>
      </c>
      <c r="AK204" s="77">
        <v>0</v>
      </c>
      <c r="AL204" s="77">
        <v>0</v>
      </c>
      <c r="AM204" s="77">
        <v>0</v>
      </c>
    </row>
    <row r="205" spans="1:39" ht="16" x14ac:dyDescent="0.2">
      <c r="A205" s="126">
        <f t="shared" si="45"/>
        <v>2</v>
      </c>
      <c r="B205" s="1" t="str">
        <f t="shared" si="46"/>
        <v/>
      </c>
      <c r="C205" s="126" t="str">
        <f t="shared" ca="1" si="42"/>
        <v/>
      </c>
      <c r="D205" s="1" t="str">
        <f t="shared" si="41"/>
        <v/>
      </c>
      <c r="E205" s="1" t="str">
        <f t="shared" si="44"/>
        <v/>
      </c>
      <c r="F205" s="1" t="str">
        <f t="shared" si="47"/>
        <v>OTHER RESIDENT REVENUE</v>
      </c>
      <c r="H205" s="83" t="s">
        <v>135</v>
      </c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341">
        <v>0</v>
      </c>
      <c r="V205" s="341">
        <v>0</v>
      </c>
      <c r="W205" s="341">
        <v>0</v>
      </c>
      <c r="X205" s="341">
        <v>0</v>
      </c>
      <c r="Y205" s="341">
        <v>0</v>
      </c>
      <c r="Z205" s="341">
        <v>0</v>
      </c>
      <c r="AA205" s="85">
        <v>25</v>
      </c>
      <c r="AB205" s="85">
        <v>25</v>
      </c>
      <c r="AC205" s="85">
        <v>0</v>
      </c>
      <c r="AD205" s="85">
        <v>0</v>
      </c>
      <c r="AE205" s="85">
        <v>0</v>
      </c>
      <c r="AF205" s="85">
        <v>0</v>
      </c>
      <c r="AG205" s="85">
        <v>0</v>
      </c>
      <c r="AH205" s="85">
        <v>0</v>
      </c>
      <c r="AI205" s="85">
        <v>0</v>
      </c>
      <c r="AJ205" s="85">
        <v>0</v>
      </c>
      <c r="AK205" s="85">
        <v>0</v>
      </c>
      <c r="AL205" s="85">
        <v>0</v>
      </c>
      <c r="AM205" s="85">
        <v>0</v>
      </c>
    </row>
    <row r="206" spans="1:39" x14ac:dyDescent="0.15">
      <c r="A206" s="126">
        <f t="shared" si="45"/>
        <v>2</v>
      </c>
      <c r="B206" s="1" t="str">
        <f t="shared" si="46"/>
        <v>REV</v>
      </c>
      <c r="C206" s="126">
        <f t="shared" ca="1" si="42"/>
        <v>209</v>
      </c>
      <c r="D206" s="1" t="str">
        <f t="shared" si="41"/>
        <v>OTHER RESIDENT REVENUE : 476500: PERSONAL SOLUTIONS REVENUE</v>
      </c>
      <c r="E206" s="1" t="str">
        <f t="shared" si="44"/>
        <v>476500: PERSONAL SOLUTIONS REVENUE</v>
      </c>
      <c r="F206" s="1" t="str">
        <f t="shared" si="47"/>
        <v>OTHER RESIDENT REVENUE</v>
      </c>
      <c r="H206" s="76" t="s">
        <v>136</v>
      </c>
      <c r="I206" s="76" t="s">
        <v>137</v>
      </c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310">
        <v>0</v>
      </c>
      <c r="V206" s="310">
        <v>0</v>
      </c>
      <c r="W206" s="310">
        <v>0</v>
      </c>
      <c r="X206" s="310">
        <v>0</v>
      </c>
      <c r="Y206" s="310">
        <v>0</v>
      </c>
      <c r="Z206" s="310">
        <v>0</v>
      </c>
      <c r="AA206" s="77">
        <v>0</v>
      </c>
      <c r="AB206" s="77">
        <v>0</v>
      </c>
      <c r="AC206" s="77">
        <v>0</v>
      </c>
      <c r="AD206" s="77">
        <v>0</v>
      </c>
      <c r="AE206" s="77">
        <v>0</v>
      </c>
      <c r="AF206" s="77">
        <v>0</v>
      </c>
      <c r="AG206" s="77">
        <v>0</v>
      </c>
      <c r="AH206" s="77">
        <v>0</v>
      </c>
      <c r="AI206" s="77">
        <v>0</v>
      </c>
      <c r="AJ206" s="77">
        <v>0</v>
      </c>
      <c r="AK206" s="77">
        <v>0</v>
      </c>
      <c r="AL206" s="77">
        <v>0</v>
      </c>
      <c r="AM206" s="77">
        <v>0</v>
      </c>
    </row>
    <row r="207" spans="1:39" ht="16" x14ac:dyDescent="0.2">
      <c r="A207" s="126">
        <f t="shared" si="45"/>
        <v>2</v>
      </c>
      <c r="B207" s="1" t="str">
        <f t="shared" si="46"/>
        <v/>
      </c>
      <c r="C207" s="126" t="str">
        <f t="shared" ca="1" si="42"/>
        <v/>
      </c>
      <c r="D207" s="1" t="str">
        <f t="shared" si="41"/>
        <v/>
      </c>
      <c r="E207" s="1" t="str">
        <f t="shared" si="44"/>
        <v/>
      </c>
      <c r="F207" s="1" t="str">
        <f t="shared" si="47"/>
        <v>OTHER RESIDENT REVENUE</v>
      </c>
      <c r="H207" s="83" t="s">
        <v>137</v>
      </c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341">
        <v>0</v>
      </c>
      <c r="V207" s="341">
        <v>0</v>
      </c>
      <c r="W207" s="341">
        <v>0</v>
      </c>
      <c r="X207" s="341">
        <v>0</v>
      </c>
      <c r="Y207" s="341">
        <v>0</v>
      </c>
      <c r="Z207" s="341">
        <v>0</v>
      </c>
      <c r="AA207" s="85">
        <v>0</v>
      </c>
      <c r="AB207" s="85">
        <v>0</v>
      </c>
      <c r="AC207" s="85">
        <v>0</v>
      </c>
      <c r="AD207" s="85">
        <v>0</v>
      </c>
      <c r="AE207" s="85">
        <v>0</v>
      </c>
      <c r="AF207" s="85">
        <v>0</v>
      </c>
      <c r="AG207" s="85">
        <v>0</v>
      </c>
      <c r="AH207" s="85">
        <v>0</v>
      </c>
      <c r="AI207" s="85">
        <v>0</v>
      </c>
      <c r="AJ207" s="85">
        <v>0</v>
      </c>
      <c r="AK207" s="85">
        <v>0</v>
      </c>
      <c r="AL207" s="85">
        <v>0</v>
      </c>
      <c r="AM207" s="85">
        <v>0</v>
      </c>
    </row>
    <row r="208" spans="1:39" x14ac:dyDescent="0.15">
      <c r="A208" s="126">
        <f t="shared" si="45"/>
        <v>2</v>
      </c>
      <c r="B208" s="1" t="str">
        <f>IF(AND(LEN(H208)&gt;0,COUNT(AA208:AL208)=0),"GROUP",IF(OR(LEN(I208)=0,LEN(H208)=0),"",INDEX(MARKER_ARRAY,A208,3)))</f>
        <v>REV</v>
      </c>
      <c r="C208" s="126">
        <f t="shared" ca="1" si="42"/>
        <v>210</v>
      </c>
      <c r="D208" s="1" t="str">
        <f t="shared" si="41"/>
        <v>OTHER RESIDENT REVENUE : 475700: MISCELLANEOUS REVENUE</v>
      </c>
      <c r="E208" s="1" t="str">
        <f t="shared" si="44"/>
        <v>475700: MISCELLANEOUS REVENUE</v>
      </c>
      <c r="F208" s="1" t="str">
        <f t="shared" si="47"/>
        <v>OTHER RESIDENT REVENUE</v>
      </c>
      <c r="H208" s="76" t="s">
        <v>138</v>
      </c>
      <c r="I208" s="76" t="s">
        <v>139</v>
      </c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337">
        <v>293.67</v>
      </c>
      <c r="V208" s="337">
        <v>245.22</v>
      </c>
      <c r="W208" s="337">
        <v>1047.6600000000001</v>
      </c>
      <c r="X208" s="337">
        <v>-67.260000000000005</v>
      </c>
      <c r="Y208" s="337">
        <v>4.4800000000000004</v>
      </c>
      <c r="Z208" s="337">
        <v>7009.75</v>
      </c>
      <c r="AA208" s="77">
        <v>-5810.56</v>
      </c>
      <c r="AB208" s="77">
        <v>-192.11</v>
      </c>
      <c r="AC208" s="77">
        <v>375.7</v>
      </c>
      <c r="AD208" s="77">
        <v>-16.47</v>
      </c>
      <c r="AE208" s="77">
        <v>-152.95000000000002</v>
      </c>
      <c r="AF208" s="77">
        <v>-23.48</v>
      </c>
      <c r="AG208" s="77">
        <v>58.45</v>
      </c>
      <c r="AH208" s="77">
        <v>-1412.56</v>
      </c>
      <c r="AI208" s="77">
        <v>634.31000000000006</v>
      </c>
      <c r="AJ208" s="77">
        <v>-690.99</v>
      </c>
      <c r="AK208" s="77">
        <v>28</v>
      </c>
      <c r="AL208" s="77">
        <v>177.65</v>
      </c>
      <c r="AM208" s="77">
        <v>1768.42</v>
      </c>
    </row>
    <row r="209" spans="1:39" ht="16" x14ac:dyDescent="0.2">
      <c r="A209" s="126">
        <f t="shared" si="45"/>
        <v>2</v>
      </c>
      <c r="B209" s="1" t="str">
        <f>IF(AND(LEN(H209)&gt;0,COUNT(V209:AL209)=0),"GROUP",IF(OR(LEN(I209)=0,LEN(H209)=0),"",INDEX(MARKER_ARRAY,A209,3)))</f>
        <v/>
      </c>
      <c r="C209" s="126" t="str">
        <f t="shared" ca="1" si="42"/>
        <v/>
      </c>
      <c r="D209" s="1" t="str">
        <f t="shared" si="41"/>
        <v/>
      </c>
      <c r="E209" s="1" t="str">
        <f t="shared" si="44"/>
        <v/>
      </c>
      <c r="F209" s="1" t="str">
        <f t="shared" si="47"/>
        <v>OTHER RESIDENT REVENUE</v>
      </c>
      <c r="H209" s="83" t="s">
        <v>140</v>
      </c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341">
        <v>293.67</v>
      </c>
      <c r="V209" s="341">
        <v>245.22</v>
      </c>
      <c r="W209" s="341">
        <v>1047.6600000000001</v>
      </c>
      <c r="X209" s="341">
        <v>-67.260000000000005</v>
      </c>
      <c r="Y209" s="341">
        <v>4.4800000000000004</v>
      </c>
      <c r="Z209" s="341">
        <v>7009.75</v>
      </c>
      <c r="AA209" s="85">
        <v>-5810.56</v>
      </c>
      <c r="AB209" s="85">
        <v>-192.11</v>
      </c>
      <c r="AC209" s="85">
        <v>375.7</v>
      </c>
      <c r="AD209" s="85">
        <v>-16.47</v>
      </c>
      <c r="AE209" s="85">
        <v>-152.95000000000002</v>
      </c>
      <c r="AF209" s="85">
        <v>-23.48</v>
      </c>
      <c r="AG209" s="85">
        <v>58.45</v>
      </c>
      <c r="AH209" s="85">
        <v>-1412.56</v>
      </c>
      <c r="AI209" s="85">
        <v>634.31000000000006</v>
      </c>
      <c r="AJ209" s="85">
        <v>-690.99</v>
      </c>
      <c r="AK209" s="85">
        <v>28</v>
      </c>
      <c r="AL209" s="85">
        <v>177.65</v>
      </c>
      <c r="AM209" s="85">
        <v>1768.42</v>
      </c>
    </row>
    <row r="210" spans="1:39" x14ac:dyDescent="0.15">
      <c r="A210" s="126">
        <f t="shared" si="45"/>
        <v>2</v>
      </c>
      <c r="B210" s="1" t="str">
        <f>IF(AND(LEN(H210)&gt;0,COUNT(V210:AL210)=0),"GROUP",IF(OR(LEN(I210)=0,LEN(H210)=0),"",INDEX(MARKER_ARRAY,A210,3)))</f>
        <v>REV</v>
      </c>
      <c r="C210" s="126">
        <f t="shared" ca="1" si="42"/>
        <v>209</v>
      </c>
      <c r="D210" s="1" t="str">
        <f t="shared" si="41"/>
        <v>OTHER RESIDENT REVENUE : 497080: OTC DRUGS</v>
      </c>
      <c r="E210" s="1" t="str">
        <f t="shared" si="44"/>
        <v>497080: OTC DRUGS</v>
      </c>
      <c r="F210" s="1" t="str">
        <f t="shared" si="47"/>
        <v>OTHER RESIDENT REVENUE</v>
      </c>
      <c r="H210" s="76" t="s">
        <v>141</v>
      </c>
      <c r="I210" s="76" t="s">
        <v>142</v>
      </c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337">
        <v>0</v>
      </c>
      <c r="V210" s="337">
        <v>0</v>
      </c>
      <c r="W210" s="337">
        <v>0</v>
      </c>
      <c r="X210" s="337">
        <v>0</v>
      </c>
      <c r="Y210" s="337">
        <v>40.200000000000003</v>
      </c>
      <c r="Z210" s="337">
        <v>35</v>
      </c>
      <c r="AA210" s="77">
        <v>78.8</v>
      </c>
      <c r="AB210" s="77">
        <v>15.92</v>
      </c>
      <c r="AC210" s="77">
        <v>0</v>
      </c>
      <c r="AD210" s="77">
        <v>269.76</v>
      </c>
      <c r="AE210" s="77">
        <v>0</v>
      </c>
      <c r="AF210" s="77">
        <v>42.59</v>
      </c>
      <c r="AG210" s="77">
        <v>46.5</v>
      </c>
      <c r="AH210" s="77">
        <v>77.36</v>
      </c>
      <c r="AI210" s="77">
        <v>345.6</v>
      </c>
      <c r="AJ210" s="77">
        <v>-339.84000000000003</v>
      </c>
      <c r="AK210" s="77">
        <v>34.46</v>
      </c>
      <c r="AL210" s="77">
        <v>0</v>
      </c>
      <c r="AM210" s="77">
        <v>0</v>
      </c>
    </row>
    <row r="211" spans="1:39" ht="16" x14ac:dyDescent="0.2">
      <c r="A211" s="126">
        <f t="shared" si="45"/>
        <v>2</v>
      </c>
      <c r="B211" s="1" t="str">
        <f>IF(AND(LEN(H211)&gt;0,COUNT(V211:AL211)=0),"GROUP",IF(OR(LEN(I211)=0,LEN(H211)=0),"",INDEX(MARKER_ARRAY,A211,3)))</f>
        <v/>
      </c>
      <c r="C211" s="126" t="str">
        <f t="shared" ca="1" si="42"/>
        <v/>
      </c>
      <c r="D211" s="1" t="str">
        <f t="shared" si="41"/>
        <v/>
      </c>
      <c r="E211" s="1" t="str">
        <f t="shared" si="44"/>
        <v/>
      </c>
      <c r="F211" s="1" t="str">
        <f t="shared" si="47"/>
        <v>OTHER RESIDENT REVENUE</v>
      </c>
      <c r="H211" s="83" t="s">
        <v>142</v>
      </c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341">
        <v>0</v>
      </c>
      <c r="V211" s="341">
        <v>0</v>
      </c>
      <c r="W211" s="341">
        <v>0</v>
      </c>
      <c r="X211" s="341">
        <v>0</v>
      </c>
      <c r="Y211" s="341">
        <v>40.200000000000003</v>
      </c>
      <c r="Z211" s="341">
        <v>35</v>
      </c>
      <c r="AA211" s="85">
        <v>78.8</v>
      </c>
      <c r="AB211" s="85">
        <v>15.92</v>
      </c>
      <c r="AC211" s="85">
        <v>0</v>
      </c>
      <c r="AD211" s="85">
        <v>269.76</v>
      </c>
      <c r="AE211" s="85">
        <v>0</v>
      </c>
      <c r="AF211" s="85">
        <v>42.59</v>
      </c>
      <c r="AG211" s="85">
        <v>46.5</v>
      </c>
      <c r="AH211" s="85">
        <v>77.36</v>
      </c>
      <c r="AI211" s="85">
        <v>345.6</v>
      </c>
      <c r="AJ211" s="85">
        <v>-339.84000000000003</v>
      </c>
      <c r="AK211" s="85">
        <v>34.46</v>
      </c>
      <c r="AL211" s="85">
        <v>0</v>
      </c>
      <c r="AM211" s="85">
        <v>0</v>
      </c>
    </row>
    <row r="212" spans="1:39" ht="16" x14ac:dyDescent="0.2">
      <c r="A212" s="126">
        <f t="shared" si="45"/>
        <v>2</v>
      </c>
      <c r="B212" s="1" t="str">
        <f>IF(AND(LEN(H212)&gt;0,COUNT(V212:AL212)=0),"GROUP",IF(OR(LEN(I212)=0,LEN(H212)=0),"",INDEX(MARKER_ARRAY,A212,3)))</f>
        <v/>
      </c>
      <c r="C212" s="126" t="str">
        <f t="shared" ca="1" si="42"/>
        <v/>
      </c>
      <c r="D212" s="1" t="str">
        <f t="shared" si="41"/>
        <v/>
      </c>
      <c r="E212" s="1" t="str">
        <f t="shared" si="44"/>
        <v/>
      </c>
      <c r="F212" s="1" t="str">
        <f t="shared" si="47"/>
        <v>OTHER RESIDENT REVENUE</v>
      </c>
      <c r="H212" s="75" t="s">
        <v>131</v>
      </c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344">
        <v>10599.2</v>
      </c>
      <c r="V212" s="344">
        <v>8901.7099999999991</v>
      </c>
      <c r="W212" s="344">
        <v>8661.49</v>
      </c>
      <c r="X212" s="344">
        <v>10403.52</v>
      </c>
      <c r="Y212" s="344">
        <v>10638.09</v>
      </c>
      <c r="Z212" s="344">
        <v>16268.35</v>
      </c>
      <c r="AA212" s="86">
        <v>3110.34</v>
      </c>
      <c r="AB212" s="86">
        <v>7831.81</v>
      </c>
      <c r="AC212" s="86">
        <v>6571.9</v>
      </c>
      <c r="AD212" s="86">
        <v>6620.34</v>
      </c>
      <c r="AE212" s="86">
        <v>11026.96</v>
      </c>
      <c r="AF212" s="86">
        <v>6538.8200000000006</v>
      </c>
      <c r="AG212" s="86">
        <v>4952.1499999999996</v>
      </c>
      <c r="AH212" s="86">
        <v>-4953.0700000000006</v>
      </c>
      <c r="AI212" s="86">
        <v>2149.73</v>
      </c>
      <c r="AJ212" s="86">
        <v>899.67</v>
      </c>
      <c r="AK212" s="86">
        <v>1987.46</v>
      </c>
      <c r="AL212" s="86">
        <v>1586.23</v>
      </c>
      <c r="AM212" s="86">
        <v>-2304.67</v>
      </c>
    </row>
    <row r="213" spans="1:39" ht="16" x14ac:dyDescent="0.2">
      <c r="A213" s="126">
        <f t="shared" si="45"/>
        <v>2</v>
      </c>
      <c r="B213" s="1" t="str">
        <f>IF(AND(LEN(H213)&gt;0,COUNT(V213:AL213)=0),"GROUP",IF(OR(LEN(I213)=0,LEN(H213)=0),"",INDEX(MARKER_ARRAY,A213,3)))</f>
        <v/>
      </c>
      <c r="C213" s="126" t="str">
        <f t="shared" ca="1" si="42"/>
        <v/>
      </c>
      <c r="D213" s="1" t="str">
        <f t="shared" si="41"/>
        <v/>
      </c>
      <c r="E213" s="1" t="str">
        <f t="shared" si="44"/>
        <v/>
      </c>
      <c r="F213" s="1" t="str">
        <f t="shared" si="47"/>
        <v>OTHER RESIDENT REVENUE</v>
      </c>
      <c r="H213" s="88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336"/>
      <c r="V213" s="336"/>
      <c r="W213" s="336"/>
      <c r="X213" s="336"/>
      <c r="Y213" s="336"/>
      <c r="Z213" s="336"/>
      <c r="AA213" s="74"/>
      <c r="AB213" s="74"/>
      <c r="AC213" s="74"/>
      <c r="AD213" s="74"/>
      <c r="AE213" s="74"/>
      <c r="AF213" s="74"/>
      <c r="AG213" s="74"/>
      <c r="AH213" s="74"/>
      <c r="AI213" s="74"/>
      <c r="AJ213" s="74"/>
      <c r="AK213" s="74"/>
      <c r="AL213" s="74"/>
      <c r="AM213" s="74"/>
    </row>
    <row r="214" spans="1:39" ht="16" x14ac:dyDescent="0.2">
      <c r="A214" s="126">
        <f t="shared" si="45"/>
        <v>2</v>
      </c>
      <c r="C214" s="126" t="str">
        <f t="shared" ca="1" si="42"/>
        <v/>
      </c>
      <c r="D214" s="1" t="str">
        <f t="shared" si="41"/>
        <v/>
      </c>
      <c r="E214" s="1" t="str">
        <f t="shared" si="44"/>
        <v/>
      </c>
      <c r="F214" s="1" t="str">
        <f t="shared" si="47"/>
        <v>OTHER RESIDENT REVENUE</v>
      </c>
      <c r="H214" s="75" t="s">
        <v>143</v>
      </c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336"/>
      <c r="V214" s="336"/>
      <c r="W214" s="336"/>
      <c r="X214" s="336"/>
      <c r="Y214" s="336"/>
      <c r="Z214" s="336"/>
      <c r="AA214" s="74"/>
      <c r="AB214" s="74"/>
      <c r="AC214" s="74"/>
      <c r="AD214" s="74"/>
      <c r="AE214" s="74"/>
      <c r="AF214" s="74"/>
      <c r="AG214" s="74"/>
      <c r="AH214" s="74"/>
      <c r="AI214" s="74"/>
      <c r="AJ214" s="74"/>
      <c r="AK214" s="74"/>
      <c r="AL214" s="74"/>
      <c r="AM214" s="74"/>
    </row>
    <row r="215" spans="1:39" ht="16" x14ac:dyDescent="0.2">
      <c r="A215" s="126">
        <f t="shared" si="45"/>
        <v>2</v>
      </c>
      <c r="B215" s="1" t="str">
        <f t="shared" ref="B215:B234" si="48">IF(AND(LEN(H215)&gt;0,COUNT(V215:AL215)=0),"GROUP",IF(OR(LEN(I215)=0,LEN(H215)=0),"",INDEX(MARKER_ARRAY,A215,3)))</f>
        <v>GROUP</v>
      </c>
      <c r="C215" s="126" t="str">
        <f t="shared" ca="1" si="42"/>
        <v/>
      </c>
      <c r="D215" s="1" t="str">
        <f t="shared" si="41"/>
        <v/>
      </c>
      <c r="E215" s="1" t="str">
        <f t="shared" si="44"/>
        <v/>
      </c>
      <c r="F215" s="1" t="str">
        <f t="shared" si="47"/>
        <v>OTHER REVENUE</v>
      </c>
      <c r="H215" s="75" t="s">
        <v>144</v>
      </c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336"/>
      <c r="V215" s="336"/>
      <c r="W215" s="336"/>
      <c r="X215" s="336"/>
      <c r="Y215" s="336"/>
      <c r="Z215" s="336"/>
      <c r="AA215" s="74"/>
      <c r="AB215" s="74"/>
      <c r="AC215" s="74"/>
      <c r="AD215" s="74"/>
      <c r="AE215" s="74"/>
      <c r="AF215" s="74"/>
      <c r="AG215" s="74"/>
      <c r="AH215" s="74"/>
      <c r="AI215" s="74"/>
      <c r="AJ215" s="74"/>
      <c r="AK215" s="74"/>
      <c r="AL215" s="74"/>
      <c r="AM215" s="74"/>
    </row>
    <row r="216" spans="1:39" x14ac:dyDescent="0.15">
      <c r="A216" s="126">
        <f t="shared" si="45"/>
        <v>2</v>
      </c>
      <c r="B216" s="1" t="str">
        <f t="shared" si="48"/>
        <v>REV</v>
      </c>
      <c r="C216" s="126">
        <f t="shared" ca="1" si="42"/>
        <v>209</v>
      </c>
      <c r="D216" s="1" t="str">
        <f t="shared" si="41"/>
        <v>OTHER REVENUE : 475000: DEPARTMENT REVENUE</v>
      </c>
      <c r="E216" s="1" t="str">
        <f t="shared" si="44"/>
        <v>475000: DEPARTMENT REVENUE</v>
      </c>
      <c r="F216" s="1" t="str">
        <f t="shared" si="47"/>
        <v>OTHER REVENUE</v>
      </c>
      <c r="H216" s="76" t="s">
        <v>132</v>
      </c>
      <c r="I216" s="76" t="s">
        <v>133</v>
      </c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7">
        <v>0</v>
      </c>
      <c r="V216" s="77">
        <v>0</v>
      </c>
      <c r="W216" s="77">
        <v>0</v>
      </c>
      <c r="X216" s="77">
        <v>0</v>
      </c>
      <c r="Y216" s="77">
        <v>0</v>
      </c>
      <c r="Z216" s="77">
        <v>0</v>
      </c>
      <c r="AA216" s="77">
        <v>0</v>
      </c>
      <c r="AB216" s="77">
        <v>0</v>
      </c>
      <c r="AC216" s="77">
        <v>0</v>
      </c>
      <c r="AD216" s="77">
        <v>0</v>
      </c>
      <c r="AE216" s="77">
        <v>0</v>
      </c>
      <c r="AF216" s="77">
        <v>0</v>
      </c>
      <c r="AG216" s="77">
        <v>0</v>
      </c>
      <c r="AH216" s="77">
        <v>0</v>
      </c>
      <c r="AI216" s="77">
        <v>0</v>
      </c>
      <c r="AJ216" s="77">
        <v>0</v>
      </c>
      <c r="AK216" s="77">
        <v>0</v>
      </c>
      <c r="AL216" s="77">
        <v>0</v>
      </c>
      <c r="AM216" s="77">
        <v>0</v>
      </c>
    </row>
    <row r="217" spans="1:39" x14ac:dyDescent="0.15">
      <c r="A217" s="126">
        <f t="shared" si="45"/>
        <v>2</v>
      </c>
      <c r="B217" s="1" t="str">
        <f t="shared" si="48"/>
        <v>REV</v>
      </c>
      <c r="C217" s="126">
        <f t="shared" ca="1" si="42"/>
        <v>208</v>
      </c>
      <c r="D217" s="1" t="str">
        <f t="shared" si="41"/>
        <v>OTHER REVENUE : 475310: PL_BAH - MED MANAGEMENT</v>
      </c>
      <c r="E217" s="1" t="str">
        <f t="shared" si="44"/>
        <v>475310: PL_BAH - MED MANAGEMENT</v>
      </c>
      <c r="F217" s="1" t="str">
        <f t="shared" si="47"/>
        <v>OTHER REVENUE</v>
      </c>
      <c r="H217" s="76" t="s">
        <v>145</v>
      </c>
      <c r="I217" s="76" t="s">
        <v>146</v>
      </c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7">
        <v>2203.2600000000002</v>
      </c>
      <c r="V217" s="77">
        <v>2090</v>
      </c>
      <c r="W217" s="77">
        <v>2160</v>
      </c>
      <c r="X217" s="77">
        <v>2670</v>
      </c>
      <c r="Y217" s="77">
        <v>2370</v>
      </c>
      <c r="Z217" s="77">
        <v>1620</v>
      </c>
      <c r="AA217" s="77">
        <v>1700</v>
      </c>
      <c r="AB217" s="77">
        <v>1190</v>
      </c>
      <c r="AC217" s="77">
        <v>1560</v>
      </c>
      <c r="AD217" s="77">
        <v>1140</v>
      </c>
      <c r="AE217" s="77">
        <v>870</v>
      </c>
      <c r="AF217" s="77">
        <v>660</v>
      </c>
      <c r="AG217" s="77">
        <v>1303.1200000000001</v>
      </c>
      <c r="AH217" s="77">
        <v>1463.1200000000001</v>
      </c>
      <c r="AI217" s="77">
        <v>1748.14</v>
      </c>
      <c r="AJ217" s="77">
        <v>1521.46</v>
      </c>
      <c r="AK217" s="77">
        <v>1493.1000000000001</v>
      </c>
      <c r="AL217" s="77">
        <v>2946.2400000000002</v>
      </c>
      <c r="AM217" s="77">
        <v>2342.88</v>
      </c>
    </row>
    <row r="218" spans="1:39" x14ac:dyDescent="0.15">
      <c r="A218" s="126">
        <f t="shared" si="45"/>
        <v>2</v>
      </c>
      <c r="B218" s="1" t="str">
        <f t="shared" si="48"/>
        <v>REV</v>
      </c>
      <c r="C218" s="126">
        <f t="shared" ca="1" si="42"/>
        <v>208</v>
      </c>
      <c r="D218" s="1" t="str">
        <f t="shared" si="41"/>
        <v>OTHER REVENUE : 475320: PL_BAH - SUPPORTIVE</v>
      </c>
      <c r="E218" s="1" t="str">
        <f t="shared" si="44"/>
        <v>475320: PL_BAH - SUPPORTIVE</v>
      </c>
      <c r="F218" s="1" t="str">
        <f t="shared" si="47"/>
        <v>OTHER REVENUE</v>
      </c>
      <c r="H218" s="76" t="s">
        <v>147</v>
      </c>
      <c r="I218" s="76" t="s">
        <v>148</v>
      </c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7">
        <v>8256.06</v>
      </c>
      <c r="V218" s="77">
        <v>6323.2</v>
      </c>
      <c r="W218" s="77">
        <v>13977.39</v>
      </c>
      <c r="X218" s="77">
        <v>14805.26</v>
      </c>
      <c r="Y218" s="77">
        <v>19549.240000000002</v>
      </c>
      <c r="Z218" s="77">
        <v>20276.18</v>
      </c>
      <c r="AA218" s="77">
        <v>19843.43</v>
      </c>
      <c r="AB218" s="77">
        <v>37271.360000000001</v>
      </c>
      <c r="AC218" s="77">
        <v>35346.35</v>
      </c>
      <c r="AD218" s="77">
        <v>28800.420000000002</v>
      </c>
      <c r="AE218" s="77">
        <v>29371.510000000002</v>
      </c>
      <c r="AF218" s="77">
        <v>27160.920000000002</v>
      </c>
      <c r="AG218" s="77">
        <v>24355.48</v>
      </c>
      <c r="AH218" s="77">
        <v>34819.18</v>
      </c>
      <c r="AI218" s="77">
        <v>40055.050000000003</v>
      </c>
      <c r="AJ218" s="77">
        <v>50436.61</v>
      </c>
      <c r="AK218" s="77">
        <v>59136</v>
      </c>
      <c r="AL218" s="77">
        <v>76844.490000000005</v>
      </c>
      <c r="AM218" s="77">
        <v>66353.87</v>
      </c>
    </row>
    <row r="219" spans="1:39" x14ac:dyDescent="0.15">
      <c r="A219" s="126">
        <f t="shared" si="45"/>
        <v>2</v>
      </c>
      <c r="B219" s="1" t="str">
        <f t="shared" si="48"/>
        <v>REV</v>
      </c>
      <c r="C219" s="126">
        <f t="shared" ca="1" si="42"/>
        <v>208</v>
      </c>
      <c r="D219" s="1" t="str">
        <f t="shared" si="41"/>
        <v>OTHER REVENUE : 475330: PL_BAH - CONCIERGE</v>
      </c>
      <c r="E219" s="1" t="str">
        <f t="shared" ref="E219:E250" si="49">IF(AND(B219&lt;&gt;"GROUP",LEN(B219)&gt;0),UPPER(H219&amp;": "&amp;I219),"")</f>
        <v>475330: PL_BAH - CONCIERGE</v>
      </c>
      <c r="F219" s="1" t="str">
        <f t="shared" si="47"/>
        <v>OTHER REVENUE</v>
      </c>
      <c r="H219" s="76" t="s">
        <v>149</v>
      </c>
      <c r="I219" s="76" t="s">
        <v>150</v>
      </c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7">
        <v>65531.67</v>
      </c>
      <c r="V219" s="77">
        <v>72853.61</v>
      </c>
      <c r="W219" s="77">
        <v>71740.67</v>
      </c>
      <c r="X219" s="77">
        <v>81619.55</v>
      </c>
      <c r="Y219" s="77">
        <v>60500.95</v>
      </c>
      <c r="Z219" s="77">
        <v>63581.59</v>
      </c>
      <c r="AA219" s="77">
        <v>58886.43</v>
      </c>
      <c r="AB219" s="77">
        <v>61550.950000000004</v>
      </c>
      <c r="AC219" s="77">
        <v>62648.17</v>
      </c>
      <c r="AD219" s="77">
        <v>56153.51</v>
      </c>
      <c r="AE219" s="77">
        <v>48368.25</v>
      </c>
      <c r="AF219" s="77">
        <v>42331.44</v>
      </c>
      <c r="AG219" s="77">
        <v>58367.9</v>
      </c>
      <c r="AH219" s="77">
        <v>50621.270000000004</v>
      </c>
      <c r="AI219" s="77">
        <v>38054.050000000003</v>
      </c>
      <c r="AJ219" s="77">
        <v>37506.29</v>
      </c>
      <c r="AK219" s="77">
        <v>21138.83</v>
      </c>
      <c r="AL219" s="77">
        <v>1125.3800000000001</v>
      </c>
      <c r="AM219" s="77">
        <v>1762.88</v>
      </c>
    </row>
    <row r="220" spans="1:39" x14ac:dyDescent="0.15">
      <c r="A220" s="126">
        <f t="shared" si="45"/>
        <v>2</v>
      </c>
      <c r="B220" s="1" t="str">
        <f t="shared" si="48"/>
        <v>REV</v>
      </c>
      <c r="C220" s="126">
        <f t="shared" ca="1" si="42"/>
        <v>208</v>
      </c>
      <c r="D220" s="1" t="str">
        <f t="shared" si="41"/>
        <v>OTHER REVENUE : 475340: PL_BAH - GCM</v>
      </c>
      <c r="E220" s="1" t="str">
        <f t="shared" si="49"/>
        <v>475340: PL_BAH - GCM</v>
      </c>
      <c r="F220" s="1" t="str">
        <f t="shared" si="47"/>
        <v>OTHER REVENUE</v>
      </c>
      <c r="H220" s="76" t="s">
        <v>151</v>
      </c>
      <c r="I220" s="76" t="s">
        <v>152</v>
      </c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337">
        <v>0</v>
      </c>
      <c r="V220" s="337">
        <v>0</v>
      </c>
      <c r="W220" s="337">
        <v>0</v>
      </c>
      <c r="X220" s="337">
        <v>0</v>
      </c>
      <c r="Y220" s="337">
        <v>0</v>
      </c>
      <c r="Z220" s="337">
        <v>0</v>
      </c>
      <c r="AA220" s="77">
        <v>0</v>
      </c>
      <c r="AB220" s="77">
        <v>0</v>
      </c>
      <c r="AC220" s="77">
        <v>0</v>
      </c>
      <c r="AD220" s="77">
        <v>0</v>
      </c>
      <c r="AE220" s="77">
        <v>0</v>
      </c>
      <c r="AF220" s="77">
        <v>0</v>
      </c>
      <c r="AG220" s="77">
        <v>0</v>
      </c>
      <c r="AH220" s="77">
        <v>0</v>
      </c>
      <c r="AI220" s="77">
        <v>0</v>
      </c>
      <c r="AJ220" s="77">
        <v>0</v>
      </c>
      <c r="AK220" s="77">
        <v>0</v>
      </c>
      <c r="AL220" s="77">
        <v>0</v>
      </c>
      <c r="AM220" s="77">
        <v>0</v>
      </c>
    </row>
    <row r="221" spans="1:39" x14ac:dyDescent="0.15">
      <c r="A221" s="126">
        <f t="shared" si="45"/>
        <v>2</v>
      </c>
      <c r="B221" s="1" t="str">
        <f t="shared" si="48"/>
        <v>REV</v>
      </c>
      <c r="C221" s="126">
        <f t="shared" ca="1" si="42"/>
        <v>208</v>
      </c>
      <c r="D221" s="1" t="str">
        <f t="shared" si="41"/>
        <v>OTHER REVENUE : 475380: PL_BAH PACKAGE DISCOUNT</v>
      </c>
      <c r="E221" s="1" t="str">
        <f t="shared" si="49"/>
        <v>475380: PL_BAH PACKAGE DISCOUNT</v>
      </c>
      <c r="F221" s="1" t="str">
        <f t="shared" si="47"/>
        <v>OTHER REVENUE</v>
      </c>
      <c r="H221" s="76" t="s">
        <v>153</v>
      </c>
      <c r="I221" s="76" t="s">
        <v>154</v>
      </c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343">
        <v>0</v>
      </c>
      <c r="V221" s="343">
        <v>0</v>
      </c>
      <c r="W221" s="343">
        <v>0</v>
      </c>
      <c r="X221" s="343">
        <v>0</v>
      </c>
      <c r="Y221" s="343">
        <v>0</v>
      </c>
      <c r="Z221" s="343">
        <v>0</v>
      </c>
      <c r="AA221" s="77">
        <v>0</v>
      </c>
      <c r="AB221" s="77">
        <v>0</v>
      </c>
      <c r="AC221" s="77">
        <v>0</v>
      </c>
      <c r="AD221" s="77">
        <v>0</v>
      </c>
      <c r="AE221" s="77">
        <v>0</v>
      </c>
      <c r="AF221" s="77">
        <v>0</v>
      </c>
      <c r="AG221" s="77">
        <v>0</v>
      </c>
      <c r="AH221" s="77">
        <v>0</v>
      </c>
      <c r="AI221" s="77">
        <v>0</v>
      </c>
      <c r="AJ221" s="77">
        <v>0</v>
      </c>
      <c r="AK221" s="77">
        <v>0</v>
      </c>
      <c r="AL221" s="77">
        <v>0</v>
      </c>
      <c r="AM221" s="77">
        <v>0</v>
      </c>
    </row>
    <row r="222" spans="1:39" x14ac:dyDescent="0.15">
      <c r="A222" s="126">
        <f t="shared" si="45"/>
        <v>2</v>
      </c>
      <c r="B222" s="1" t="str">
        <f t="shared" si="48"/>
        <v>REV</v>
      </c>
      <c r="C222" s="126">
        <f t="shared" ca="1" si="42"/>
        <v>208</v>
      </c>
      <c r="D222" s="1" t="str">
        <f t="shared" si="41"/>
        <v>OTHER REVENUE : 475390: PL_BAH LOYALTY DISCOUNT</v>
      </c>
      <c r="E222" s="1" t="str">
        <f t="shared" si="49"/>
        <v>475390: PL_BAH LOYALTY DISCOUNT</v>
      </c>
      <c r="F222" s="1" t="str">
        <f t="shared" si="47"/>
        <v>OTHER REVENUE</v>
      </c>
      <c r="H222" s="76" t="s">
        <v>155</v>
      </c>
      <c r="I222" s="76" t="s">
        <v>156</v>
      </c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343">
        <v>0</v>
      </c>
      <c r="V222" s="343">
        <v>0</v>
      </c>
      <c r="W222" s="343">
        <v>0</v>
      </c>
      <c r="X222" s="343">
        <v>0</v>
      </c>
      <c r="Y222" s="343">
        <v>0</v>
      </c>
      <c r="Z222" s="343">
        <v>0</v>
      </c>
      <c r="AA222" s="77">
        <v>0</v>
      </c>
      <c r="AB222" s="77">
        <v>0</v>
      </c>
      <c r="AC222" s="77">
        <v>0</v>
      </c>
      <c r="AD222" s="77">
        <v>0</v>
      </c>
      <c r="AE222" s="77">
        <v>0</v>
      </c>
      <c r="AF222" s="77">
        <v>0</v>
      </c>
      <c r="AG222" s="77">
        <v>0</v>
      </c>
      <c r="AH222" s="77">
        <v>0</v>
      </c>
      <c r="AI222" s="77">
        <v>0</v>
      </c>
      <c r="AJ222" s="77">
        <v>0</v>
      </c>
      <c r="AK222" s="77">
        <v>0</v>
      </c>
      <c r="AL222" s="77">
        <v>0</v>
      </c>
      <c r="AM222" s="77">
        <v>0</v>
      </c>
    </row>
    <row r="223" spans="1:39" ht="16" x14ac:dyDescent="0.2">
      <c r="A223" s="126">
        <f t="shared" si="45"/>
        <v>2</v>
      </c>
      <c r="B223" s="1" t="str">
        <f t="shared" si="48"/>
        <v/>
      </c>
      <c r="C223" s="126" t="str">
        <f t="shared" ca="1" si="42"/>
        <v/>
      </c>
      <c r="D223" s="1" t="str">
        <f t="shared" si="41"/>
        <v/>
      </c>
      <c r="E223" s="1" t="str">
        <f t="shared" si="49"/>
        <v/>
      </c>
      <c r="F223" s="1" t="str">
        <f t="shared" si="47"/>
        <v>OTHER REVENUE</v>
      </c>
      <c r="H223" s="75" t="s">
        <v>157</v>
      </c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338">
        <v>75990.990000000005</v>
      </c>
      <c r="V223" s="338">
        <v>81266.81</v>
      </c>
      <c r="W223" s="338">
        <v>87878.06</v>
      </c>
      <c r="X223" s="338">
        <v>99094.81</v>
      </c>
      <c r="Y223" s="338">
        <v>82420.19</v>
      </c>
      <c r="Z223" s="338">
        <v>85477.77</v>
      </c>
      <c r="AA223" s="74">
        <v>80429.86</v>
      </c>
      <c r="AB223" s="74">
        <v>100012.31</v>
      </c>
      <c r="AC223" s="74">
        <v>99554.51999999999</v>
      </c>
      <c r="AD223" s="74">
        <v>86093.930000000008</v>
      </c>
      <c r="AE223" s="74">
        <v>78609.760000000009</v>
      </c>
      <c r="AF223" s="74">
        <v>70152.36</v>
      </c>
      <c r="AG223" s="74">
        <v>84026.5</v>
      </c>
      <c r="AH223" s="74">
        <v>86903.57</v>
      </c>
      <c r="AI223" s="74">
        <v>79857.240000000005</v>
      </c>
      <c r="AJ223" s="74">
        <v>89464.36</v>
      </c>
      <c r="AK223" s="74">
        <v>81767.929999999993</v>
      </c>
      <c r="AL223" s="74">
        <v>80916.110000000015</v>
      </c>
      <c r="AM223" s="74">
        <v>70459.63</v>
      </c>
    </row>
    <row r="224" spans="1:39" x14ac:dyDescent="0.15">
      <c r="A224" s="126">
        <f t="shared" si="45"/>
        <v>2</v>
      </c>
      <c r="B224" s="1" t="str">
        <f t="shared" si="48"/>
        <v>REV</v>
      </c>
      <c r="C224" s="279"/>
      <c r="D224" s="280" t="str">
        <f t="shared" ref="D224:D289" si="50">IF(LEN(E224)&gt;0,F224&amp;" : "&amp;E224,"")</f>
        <v>OTHER REVENUE : 404400: CONTR ADJ PHYS THER-MEDICARE A</v>
      </c>
      <c r="E224" s="280" t="str">
        <f t="shared" si="49"/>
        <v>404400: CONTR ADJ PHYS THER-MEDICARE A</v>
      </c>
      <c r="F224" s="280" t="str">
        <f t="shared" si="47"/>
        <v>OTHER REVENUE</v>
      </c>
      <c r="H224" s="76" t="s">
        <v>158</v>
      </c>
      <c r="I224" s="76" t="s">
        <v>159</v>
      </c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337">
        <v>-38274.5</v>
      </c>
      <c r="V224" s="337">
        <v>-39801.019999999997</v>
      </c>
      <c r="W224" s="337">
        <v>-35640.83</v>
      </c>
      <c r="X224" s="337">
        <v>-40296.04</v>
      </c>
      <c r="Y224" s="337">
        <v>-34163.839999999997</v>
      </c>
      <c r="Z224" s="337">
        <v>-35457.42</v>
      </c>
      <c r="AA224" s="77">
        <v>-34670.54</v>
      </c>
      <c r="AB224" s="77">
        <v>-38756.39</v>
      </c>
      <c r="AC224" s="77">
        <v>-43494.86</v>
      </c>
      <c r="AD224" s="77">
        <v>-44062.12</v>
      </c>
      <c r="AE224" s="77">
        <v>-36964.32</v>
      </c>
      <c r="AF224" s="77">
        <v>-32579.24</v>
      </c>
      <c r="AG224" s="77">
        <v>-36968.76</v>
      </c>
      <c r="AH224" s="77">
        <v>-44855.19</v>
      </c>
      <c r="AI224" s="77">
        <v>-35999.31</v>
      </c>
      <c r="AJ224" s="77">
        <v>-43516.4</v>
      </c>
      <c r="AK224" s="77">
        <v>-36627.950000000004</v>
      </c>
      <c r="AL224" s="77">
        <v>-31973.29</v>
      </c>
      <c r="AM224" s="77">
        <v>-46308.450000000004</v>
      </c>
    </row>
    <row r="225" spans="1:39" x14ac:dyDescent="0.15">
      <c r="A225" s="126">
        <f t="shared" si="45"/>
        <v>2</v>
      </c>
      <c r="B225" s="1" t="str">
        <f t="shared" si="48"/>
        <v>REV</v>
      </c>
      <c r="C225" s="279"/>
      <c r="D225" s="280" t="str">
        <f t="shared" si="50"/>
        <v>OTHER REVENUE : 404500: CONTR ADJ OCCU THER-MEDICARE A</v>
      </c>
      <c r="E225" s="280" t="str">
        <f t="shared" si="49"/>
        <v>404500: CONTR ADJ OCCU THER-MEDICARE A</v>
      </c>
      <c r="F225" s="280" t="str">
        <f t="shared" si="47"/>
        <v>OTHER REVENUE</v>
      </c>
      <c r="H225" s="76" t="s">
        <v>160</v>
      </c>
      <c r="I225" s="76" t="s">
        <v>161</v>
      </c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337">
        <v>-39843.96</v>
      </c>
      <c r="V225" s="337">
        <v>-41631.129999999997</v>
      </c>
      <c r="W225" s="337">
        <v>-33984.94</v>
      </c>
      <c r="X225" s="337">
        <v>-39339.01</v>
      </c>
      <c r="Y225" s="337">
        <v>-34611.43</v>
      </c>
      <c r="Z225" s="337">
        <v>-41393.050000000003</v>
      </c>
      <c r="AA225" s="77">
        <v>-39870.67</v>
      </c>
      <c r="AB225" s="77">
        <v>-36604.950000000004</v>
      </c>
      <c r="AC225" s="77">
        <v>-40762.879999999997</v>
      </c>
      <c r="AD225" s="77">
        <v>-41169.129999999997</v>
      </c>
      <c r="AE225" s="77">
        <v>-34819.050000000003</v>
      </c>
      <c r="AF225" s="77">
        <v>-29779.18</v>
      </c>
      <c r="AG225" s="77">
        <v>-33503.43</v>
      </c>
      <c r="AH225" s="77">
        <v>-42016.5</v>
      </c>
      <c r="AI225" s="77">
        <v>-28661.440000000002</v>
      </c>
      <c r="AJ225" s="77">
        <v>-37401.450000000004</v>
      </c>
      <c r="AK225" s="77">
        <v>-35816.83</v>
      </c>
      <c r="AL225" s="77">
        <v>-31763.63</v>
      </c>
      <c r="AM225" s="77">
        <v>-38992.07</v>
      </c>
    </row>
    <row r="226" spans="1:39" x14ac:dyDescent="0.15">
      <c r="A226" s="126">
        <f t="shared" si="45"/>
        <v>2</v>
      </c>
      <c r="B226" s="1" t="str">
        <f t="shared" si="48"/>
        <v>REV</v>
      </c>
      <c r="C226" s="279"/>
      <c r="D226" s="280" t="str">
        <f t="shared" si="50"/>
        <v>OTHER REVENUE : 404600: CONTR ADJ SPEECH THERA -MED A</v>
      </c>
      <c r="E226" s="280" t="str">
        <f t="shared" si="49"/>
        <v>404600: CONTR ADJ SPEECH THERA -MED A</v>
      </c>
      <c r="F226" s="280" t="str">
        <f t="shared" si="47"/>
        <v>OTHER REVENUE</v>
      </c>
      <c r="H226" s="76" t="s">
        <v>162</v>
      </c>
      <c r="I226" s="76" t="s">
        <v>163</v>
      </c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337">
        <v>-15001.59</v>
      </c>
      <c r="V226" s="337">
        <v>-14941.64</v>
      </c>
      <c r="W226" s="337">
        <v>-8460.58</v>
      </c>
      <c r="X226" s="337">
        <v>-8015.24</v>
      </c>
      <c r="Y226" s="337">
        <v>-8731.6200000000008</v>
      </c>
      <c r="Z226" s="337">
        <v>-7242.15</v>
      </c>
      <c r="AA226" s="77">
        <v>-8019.74</v>
      </c>
      <c r="AB226" s="77">
        <v>-9195.26</v>
      </c>
      <c r="AC226" s="77">
        <v>-12312.720000000001</v>
      </c>
      <c r="AD226" s="77">
        <v>-16506.95</v>
      </c>
      <c r="AE226" s="77">
        <v>-10063.700000000001</v>
      </c>
      <c r="AF226" s="77">
        <v>-7589.8600000000006</v>
      </c>
      <c r="AG226" s="77">
        <v>-8072.64</v>
      </c>
      <c r="AH226" s="77">
        <v>-11050.61</v>
      </c>
      <c r="AI226" s="77">
        <v>-8516.44</v>
      </c>
      <c r="AJ226" s="77">
        <v>-11171.11</v>
      </c>
      <c r="AK226" s="77">
        <v>-12807.54</v>
      </c>
      <c r="AL226" s="77">
        <v>-11450.26</v>
      </c>
      <c r="AM226" s="77">
        <v>-14430.800000000001</v>
      </c>
    </row>
    <row r="227" spans="1:39" x14ac:dyDescent="0.15">
      <c r="A227" s="126">
        <f t="shared" si="45"/>
        <v>2</v>
      </c>
      <c r="B227" s="1" t="str">
        <f t="shared" si="48"/>
        <v>REV</v>
      </c>
      <c r="C227" s="279"/>
      <c r="D227" s="280" t="str">
        <f t="shared" si="50"/>
        <v>OTHER REVENUE : 416855: THERAPY DENIAL CONTRACTUAL</v>
      </c>
      <c r="E227" s="280" t="str">
        <f t="shared" si="49"/>
        <v>416855: THERAPY DENIAL CONTRACTUAL</v>
      </c>
      <c r="F227" s="280" t="str">
        <f t="shared" si="47"/>
        <v>OTHER REVENUE</v>
      </c>
      <c r="H227" s="76" t="s">
        <v>164</v>
      </c>
      <c r="I227" s="76" t="s">
        <v>165</v>
      </c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337">
        <v>0</v>
      </c>
      <c r="V227" s="337">
        <v>0</v>
      </c>
      <c r="W227" s="337">
        <v>0</v>
      </c>
      <c r="X227" s="337">
        <v>0</v>
      </c>
      <c r="Y227" s="337">
        <v>0</v>
      </c>
      <c r="Z227" s="337">
        <v>0</v>
      </c>
      <c r="AA227" s="77">
        <v>0</v>
      </c>
      <c r="AB227" s="77">
        <v>-0.02</v>
      </c>
      <c r="AC227" s="77">
        <v>0</v>
      </c>
      <c r="AD227" s="77">
        <v>0</v>
      </c>
      <c r="AE227" s="77">
        <v>0</v>
      </c>
      <c r="AF227" s="77">
        <v>0</v>
      </c>
      <c r="AG227" s="77">
        <v>0</v>
      </c>
      <c r="AH227" s="77">
        <v>0</v>
      </c>
      <c r="AI227" s="77">
        <v>0</v>
      </c>
      <c r="AJ227" s="77">
        <v>0</v>
      </c>
      <c r="AK227" s="77">
        <v>0</v>
      </c>
      <c r="AL227" s="77">
        <v>0</v>
      </c>
      <c r="AM227" s="77">
        <v>0</v>
      </c>
    </row>
    <row r="228" spans="1:39" x14ac:dyDescent="0.15">
      <c r="A228" s="126">
        <f t="shared" si="45"/>
        <v>2</v>
      </c>
      <c r="B228" s="1" t="str">
        <f t="shared" si="48"/>
        <v>REV</v>
      </c>
      <c r="C228" s="279"/>
      <c r="D228" s="280" t="str">
        <f t="shared" si="50"/>
        <v>OTHER REVENUE : 420000: PHYSICAL THERAPY REVENUE</v>
      </c>
      <c r="E228" s="280" t="str">
        <f t="shared" si="49"/>
        <v>420000: PHYSICAL THERAPY REVENUE</v>
      </c>
      <c r="F228" s="280" t="str">
        <f t="shared" si="47"/>
        <v>OTHER REVENUE</v>
      </c>
      <c r="H228" s="76" t="s">
        <v>166</v>
      </c>
      <c r="I228" s="76" t="s">
        <v>167</v>
      </c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337">
        <v>110341</v>
      </c>
      <c r="V228" s="337">
        <v>138599</v>
      </c>
      <c r="W228" s="337">
        <v>128307</v>
      </c>
      <c r="X228" s="337">
        <v>125415</v>
      </c>
      <c r="Y228" s="337">
        <v>104570</v>
      </c>
      <c r="Z228" s="337">
        <v>106261</v>
      </c>
      <c r="AA228" s="77">
        <v>96886</v>
      </c>
      <c r="AB228" s="77">
        <v>108516</v>
      </c>
      <c r="AC228" s="77">
        <v>120819.1</v>
      </c>
      <c r="AD228" s="77">
        <v>103950.08</v>
      </c>
      <c r="AE228" s="77">
        <v>84800.14</v>
      </c>
      <c r="AF228" s="77">
        <v>85450.12</v>
      </c>
      <c r="AG228" s="77">
        <v>85800.1</v>
      </c>
      <c r="AH228" s="77">
        <v>102950.14</v>
      </c>
      <c r="AI228" s="77">
        <v>89950.080000000002</v>
      </c>
      <c r="AJ228" s="77">
        <v>87200</v>
      </c>
      <c r="AK228" s="77">
        <v>81150.040000000008</v>
      </c>
      <c r="AL228" s="77">
        <v>75750.12</v>
      </c>
      <c r="AM228" s="77">
        <v>97800.12</v>
      </c>
    </row>
    <row r="229" spans="1:39" x14ac:dyDescent="0.15">
      <c r="A229" s="126">
        <f t="shared" si="45"/>
        <v>2</v>
      </c>
      <c r="B229" s="1" t="str">
        <f t="shared" si="48"/>
        <v>REV</v>
      </c>
      <c r="C229" s="279"/>
      <c r="D229" s="280" t="str">
        <f t="shared" si="50"/>
        <v>OTHER REVENUE : 430000: OCCUPATIONAL THERAPY REVENUE</v>
      </c>
      <c r="E229" s="280" t="str">
        <f t="shared" si="49"/>
        <v>430000: OCCUPATIONAL THERAPY REVENUE</v>
      </c>
      <c r="F229" s="280" t="str">
        <f t="shared" si="47"/>
        <v>OTHER REVENUE</v>
      </c>
      <c r="H229" s="76" t="s">
        <v>168</v>
      </c>
      <c r="I229" s="76" t="s">
        <v>169</v>
      </c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337">
        <v>114595</v>
      </c>
      <c r="V229" s="337">
        <v>146107</v>
      </c>
      <c r="W229" s="337">
        <v>125744</v>
      </c>
      <c r="X229" s="337">
        <v>120947</v>
      </c>
      <c r="Y229" s="337">
        <v>114241</v>
      </c>
      <c r="Z229" s="337">
        <v>115744</v>
      </c>
      <c r="AA229" s="77">
        <v>111556</v>
      </c>
      <c r="AB229" s="77">
        <v>103692</v>
      </c>
      <c r="AC229" s="77">
        <v>109977.08</v>
      </c>
      <c r="AD229" s="77">
        <v>91400</v>
      </c>
      <c r="AE229" s="77">
        <v>80350</v>
      </c>
      <c r="AF229" s="77">
        <v>80550.040000000008</v>
      </c>
      <c r="AG229" s="77">
        <v>86350.06</v>
      </c>
      <c r="AH229" s="77">
        <v>102500.08</v>
      </c>
      <c r="AI229" s="77">
        <v>90050.08</v>
      </c>
      <c r="AJ229" s="77">
        <v>95450</v>
      </c>
      <c r="AK229" s="77">
        <v>80900.03</v>
      </c>
      <c r="AL229" s="77">
        <v>75700.040000000008</v>
      </c>
      <c r="AM229" s="77">
        <v>89150.080000000002</v>
      </c>
    </row>
    <row r="230" spans="1:39" x14ac:dyDescent="0.15">
      <c r="A230" s="126">
        <f t="shared" si="45"/>
        <v>2</v>
      </c>
      <c r="B230" s="1" t="str">
        <f t="shared" si="48"/>
        <v>REV</v>
      </c>
      <c r="C230" s="279"/>
      <c r="D230" s="280" t="str">
        <f t="shared" si="50"/>
        <v>OTHER REVENUE : 440000: SPEECH THERAPY REVENUE</v>
      </c>
      <c r="E230" s="280" t="str">
        <f t="shared" si="49"/>
        <v>440000: SPEECH THERAPY REVENUE</v>
      </c>
      <c r="F230" s="280" t="str">
        <f t="shared" si="47"/>
        <v>OTHER REVENUE</v>
      </c>
      <c r="H230" s="76" t="s">
        <v>170</v>
      </c>
      <c r="I230" s="76" t="s">
        <v>171</v>
      </c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337">
        <v>45550</v>
      </c>
      <c r="V230" s="337">
        <v>45056</v>
      </c>
      <c r="W230" s="337">
        <v>32546</v>
      </c>
      <c r="X230" s="337">
        <v>25486</v>
      </c>
      <c r="Y230" s="337">
        <v>28941</v>
      </c>
      <c r="Z230" s="337">
        <v>24107</v>
      </c>
      <c r="AA230" s="77">
        <v>22442</v>
      </c>
      <c r="AB230" s="77">
        <v>27372</v>
      </c>
      <c r="AC230" s="77">
        <v>34200</v>
      </c>
      <c r="AD230" s="77">
        <v>37500</v>
      </c>
      <c r="AE230" s="77">
        <v>23100</v>
      </c>
      <c r="AF230" s="77">
        <v>21400.03</v>
      </c>
      <c r="AG230" s="77">
        <v>24200</v>
      </c>
      <c r="AH230" s="77">
        <v>30400</v>
      </c>
      <c r="AI230" s="77">
        <v>23200</v>
      </c>
      <c r="AJ230" s="77">
        <v>26600</v>
      </c>
      <c r="AK230" s="77">
        <v>28300</v>
      </c>
      <c r="AL230" s="77">
        <v>27900.02</v>
      </c>
      <c r="AM230" s="77">
        <v>33600.090000000004</v>
      </c>
    </row>
    <row r="231" spans="1:39" x14ac:dyDescent="0.15">
      <c r="A231" s="126">
        <f t="shared" si="45"/>
        <v>2</v>
      </c>
      <c r="B231" s="1" t="str">
        <f t="shared" si="48"/>
        <v>REV</v>
      </c>
      <c r="C231" s="279"/>
      <c r="D231" s="280" t="str">
        <f t="shared" si="50"/>
        <v>OTHER REVENUE : 451000: FIT/PREMIUM</v>
      </c>
      <c r="E231" s="280" t="str">
        <f t="shared" si="49"/>
        <v>451000: FIT/PREMIUM</v>
      </c>
      <c r="F231" s="280" t="str">
        <f t="shared" si="47"/>
        <v>OTHER REVENUE</v>
      </c>
      <c r="H231" s="76" t="s">
        <v>172</v>
      </c>
      <c r="I231" s="76" t="s">
        <v>173</v>
      </c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337">
        <v>660</v>
      </c>
      <c r="V231" s="337">
        <v>704</v>
      </c>
      <c r="W231" s="337">
        <v>1694</v>
      </c>
      <c r="X231" s="337">
        <v>2024</v>
      </c>
      <c r="Y231" s="337">
        <v>2596</v>
      </c>
      <c r="Z231" s="337">
        <v>1892</v>
      </c>
      <c r="AA231" s="77">
        <v>2024</v>
      </c>
      <c r="AB231" s="77">
        <v>2222</v>
      </c>
      <c r="AC231" s="77">
        <v>2222</v>
      </c>
      <c r="AD231" s="77">
        <v>1100</v>
      </c>
      <c r="AE231" s="77">
        <v>2024</v>
      </c>
      <c r="AF231" s="77">
        <v>2090</v>
      </c>
      <c r="AG231" s="77">
        <v>1573</v>
      </c>
      <c r="AH231" s="77">
        <v>1166</v>
      </c>
      <c r="AI231" s="77">
        <v>957</v>
      </c>
      <c r="AJ231" s="77">
        <v>869</v>
      </c>
      <c r="AK231" s="77">
        <v>814</v>
      </c>
      <c r="AL231" s="77">
        <v>858</v>
      </c>
      <c r="AM231" s="77">
        <v>704</v>
      </c>
    </row>
    <row r="232" spans="1:39" x14ac:dyDescent="0.15">
      <c r="A232" s="126">
        <f t="shared" si="45"/>
        <v>2</v>
      </c>
      <c r="B232" s="1" t="str">
        <f t="shared" si="48"/>
        <v>REV</v>
      </c>
      <c r="C232" s="279"/>
      <c r="D232" s="280" t="str">
        <f t="shared" si="50"/>
        <v>OTHER REVENUE : 460011: CA - MEDICAID-NON PAR</v>
      </c>
      <c r="E232" s="280" t="str">
        <f t="shared" si="49"/>
        <v>460011: CA - MEDICAID-NON PAR</v>
      </c>
      <c r="F232" s="280" t="str">
        <f t="shared" si="47"/>
        <v>OTHER REVENUE</v>
      </c>
      <c r="H232" s="76" t="s">
        <v>174</v>
      </c>
      <c r="I232" s="76" t="s">
        <v>175</v>
      </c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337">
        <v>-600.14</v>
      </c>
      <c r="V232" s="337">
        <v>0</v>
      </c>
      <c r="W232" s="337">
        <v>-2103.94</v>
      </c>
      <c r="X232" s="337">
        <v>0</v>
      </c>
      <c r="Y232" s="337">
        <v>-437.12</v>
      </c>
      <c r="Z232" s="337">
        <v>0</v>
      </c>
      <c r="AA232" s="77">
        <v>-101.26</v>
      </c>
      <c r="AB232" s="77">
        <v>-249.02</v>
      </c>
      <c r="AC232" s="77">
        <v>0</v>
      </c>
      <c r="AD232" s="77">
        <v>-224.92000000000002</v>
      </c>
      <c r="AE232" s="77">
        <v>0</v>
      </c>
      <c r="AF232" s="77">
        <v>0</v>
      </c>
      <c r="AG232" s="77">
        <v>0</v>
      </c>
      <c r="AH232" s="77">
        <v>0</v>
      </c>
      <c r="AI232" s="77">
        <v>0</v>
      </c>
      <c r="AJ232" s="77">
        <v>0</v>
      </c>
      <c r="AK232" s="77">
        <v>0</v>
      </c>
      <c r="AL232" s="77">
        <v>0</v>
      </c>
      <c r="AM232" s="77">
        <v>0</v>
      </c>
    </row>
    <row r="233" spans="1:39" x14ac:dyDescent="0.15">
      <c r="A233" s="126">
        <f t="shared" si="45"/>
        <v>2</v>
      </c>
      <c r="B233" s="1" t="str">
        <f t="shared" si="48"/>
        <v>REV</v>
      </c>
      <c r="C233" s="279"/>
      <c r="D233" s="280" t="str">
        <f t="shared" si="50"/>
        <v>OTHER REVENUE : 460015: SEQUESTRATION</v>
      </c>
      <c r="E233" s="280" t="str">
        <f t="shared" si="49"/>
        <v>460015: SEQUESTRATION</v>
      </c>
      <c r="F233" s="280" t="str">
        <f t="shared" si="47"/>
        <v>OTHER REVENUE</v>
      </c>
      <c r="H233" s="76" t="s">
        <v>66</v>
      </c>
      <c r="I233" s="76" t="s">
        <v>67</v>
      </c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337">
        <v>-2854.76</v>
      </c>
      <c r="V233" s="337">
        <v>-3950.61</v>
      </c>
      <c r="W233" s="337">
        <v>-3527.47</v>
      </c>
      <c r="X233" s="337">
        <v>-2888.32</v>
      </c>
      <c r="Y233" s="337">
        <v>-2965.93</v>
      </c>
      <c r="Z233" s="337">
        <v>-2693.54</v>
      </c>
      <c r="AA233" s="77">
        <v>-2523.02</v>
      </c>
      <c r="AB233" s="77">
        <v>-676.61</v>
      </c>
      <c r="AC233" s="77">
        <v>-47.980000000000004</v>
      </c>
      <c r="AD233" s="77">
        <v>-1396.16</v>
      </c>
      <c r="AE233" s="77">
        <v>-37.57</v>
      </c>
      <c r="AF233" s="77">
        <v>-91.73</v>
      </c>
      <c r="AG233" s="77">
        <v>-85.460000000000008</v>
      </c>
      <c r="AH233" s="77">
        <v>-389.5</v>
      </c>
      <c r="AI233" s="77">
        <v>-546.83000000000004</v>
      </c>
      <c r="AJ233" s="77">
        <v>-1.1500000000000001</v>
      </c>
      <c r="AK233" s="77">
        <v>-115.08</v>
      </c>
      <c r="AL233" s="77">
        <v>-52.07</v>
      </c>
      <c r="AM233" s="77">
        <v>-1125.6600000000001</v>
      </c>
    </row>
    <row r="234" spans="1:39" ht="16" x14ac:dyDescent="0.2">
      <c r="A234" s="126">
        <f t="shared" si="45"/>
        <v>2</v>
      </c>
      <c r="B234" s="1" t="str">
        <f t="shared" si="48"/>
        <v/>
      </c>
      <c r="C234" s="126" t="str">
        <f t="shared" ca="1" si="42"/>
        <v/>
      </c>
      <c r="D234" s="1" t="str">
        <f t="shared" si="50"/>
        <v/>
      </c>
      <c r="E234" s="1" t="str">
        <f t="shared" si="49"/>
        <v/>
      </c>
      <c r="F234" s="1" t="str">
        <f t="shared" si="47"/>
        <v>OTHER REVENUE</v>
      </c>
      <c r="H234" s="75" t="s">
        <v>176</v>
      </c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338">
        <v>174571.05</v>
      </c>
      <c r="V234" s="338">
        <v>230141.6</v>
      </c>
      <c r="W234" s="338">
        <v>204573.24</v>
      </c>
      <c r="X234" s="338">
        <v>183333.39</v>
      </c>
      <c r="Y234" s="338">
        <v>169438.06</v>
      </c>
      <c r="Z234" s="338">
        <v>161217.84</v>
      </c>
      <c r="AA234" s="74">
        <v>147722.76999999999</v>
      </c>
      <c r="AB234" s="74">
        <v>156319.75000000003</v>
      </c>
      <c r="AC234" s="74">
        <v>170599.74000000002</v>
      </c>
      <c r="AD234" s="74">
        <v>130590.79999999999</v>
      </c>
      <c r="AE234" s="74">
        <v>108389.5</v>
      </c>
      <c r="AF234" s="74">
        <v>119450.18000000001</v>
      </c>
      <c r="AG234" s="74">
        <v>119292.87</v>
      </c>
      <c r="AH234" s="74">
        <v>138704.41999999998</v>
      </c>
      <c r="AI234" s="74">
        <v>130433.14</v>
      </c>
      <c r="AJ234" s="74">
        <v>118028.89</v>
      </c>
      <c r="AK234" s="74">
        <v>105796.67</v>
      </c>
      <c r="AL234" s="74">
        <v>104968.93000000001</v>
      </c>
      <c r="AM234" s="74">
        <v>120397.31</v>
      </c>
    </row>
    <row r="235" spans="1:39" ht="16" x14ac:dyDescent="0.2">
      <c r="A235" s="126">
        <f t="shared" si="45"/>
        <v>2</v>
      </c>
      <c r="B235" s="1" t="s">
        <v>892</v>
      </c>
      <c r="C235" s="126">
        <v>222</v>
      </c>
      <c r="D235" s="1" t="str">
        <f t="shared" si="50"/>
        <v xml:space="preserve">OTHER REVENUE : TOTAL RESIDENT REVENUE: </v>
      </c>
      <c r="E235" s="1" t="str">
        <f t="shared" si="49"/>
        <v xml:space="preserve">TOTAL RESIDENT REVENUE: </v>
      </c>
      <c r="F235" s="1" t="str">
        <f t="shared" si="47"/>
        <v>OTHER REVENUE</v>
      </c>
      <c r="H235" s="74" t="s">
        <v>177</v>
      </c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339">
        <v>693726.61999999988</v>
      </c>
      <c r="V235" s="339">
        <v>838433.44000000006</v>
      </c>
      <c r="W235" s="339">
        <v>757213.25</v>
      </c>
      <c r="X235" s="339">
        <v>739096.15</v>
      </c>
      <c r="Y235" s="339">
        <v>650574.08000000007</v>
      </c>
      <c r="Z235" s="339">
        <v>700511.42999999993</v>
      </c>
      <c r="AA235" s="78">
        <v>615798.16</v>
      </c>
      <c r="AB235" s="78">
        <v>643538.28999999992</v>
      </c>
      <c r="AC235" s="78">
        <v>680798.37</v>
      </c>
      <c r="AD235" s="78">
        <v>580002.80000000005</v>
      </c>
      <c r="AE235" s="78">
        <v>547466.69000000006</v>
      </c>
      <c r="AF235" s="78">
        <v>525720.97</v>
      </c>
      <c r="AG235" s="78">
        <v>501476.63</v>
      </c>
      <c r="AH235" s="78">
        <v>561304.94999999995</v>
      </c>
      <c r="AI235" s="78">
        <v>466161.29000000004</v>
      </c>
      <c r="AJ235" s="78">
        <v>548610.1</v>
      </c>
      <c r="AK235" s="78">
        <v>493828.36</v>
      </c>
      <c r="AL235" s="78">
        <v>506828.52999999997</v>
      </c>
      <c r="AM235" s="78">
        <v>495363.56</v>
      </c>
    </row>
    <row r="236" spans="1:39" ht="16" x14ac:dyDescent="0.2">
      <c r="A236" s="126">
        <f t="shared" si="45"/>
        <v>2</v>
      </c>
      <c r="B236" s="1" t="str">
        <f t="shared" ref="B236:B268" si="51">IF(AND(LEN(H236)&gt;0,COUNT(V236:AL236)=0),"GROUP",IF(OR(LEN(I236)=0,LEN(H236)=0),"",INDEX(MARKER_ARRAY,A236,3)))</f>
        <v/>
      </c>
      <c r="C236" s="126" t="str">
        <f t="shared" ca="1" si="42"/>
        <v/>
      </c>
      <c r="D236" s="1" t="str">
        <f t="shared" si="50"/>
        <v/>
      </c>
      <c r="E236" s="1" t="str">
        <f t="shared" si="49"/>
        <v/>
      </c>
      <c r="F236" s="1" t="str">
        <f t="shared" si="47"/>
        <v>OTHER REVENUE</v>
      </c>
      <c r="H236" s="90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336"/>
      <c r="V236" s="336"/>
      <c r="W236" s="336"/>
      <c r="X236" s="336"/>
      <c r="Y236" s="336"/>
      <c r="Z236" s="336"/>
      <c r="AA236" s="74"/>
      <c r="AB236" s="74"/>
      <c r="AC236" s="74"/>
      <c r="AD236" s="74"/>
      <c r="AE236" s="74"/>
      <c r="AF236" s="74"/>
      <c r="AG236" s="74"/>
      <c r="AH236" s="74"/>
      <c r="AI236" s="74"/>
      <c r="AJ236" s="74"/>
      <c r="AK236" s="74"/>
      <c r="AL236" s="74"/>
      <c r="AM236" s="74"/>
    </row>
    <row r="237" spans="1:39" ht="16" x14ac:dyDescent="0.2">
      <c r="A237" s="126">
        <f t="shared" si="45"/>
        <v>3</v>
      </c>
      <c r="B237" s="1" t="str">
        <f t="shared" si="51"/>
        <v>GROUP</v>
      </c>
      <c r="C237" s="126" t="str">
        <f t="shared" ca="1" si="42"/>
        <v/>
      </c>
      <c r="D237" s="1" t="str">
        <f t="shared" si="50"/>
        <v/>
      </c>
      <c r="E237" s="1" t="str">
        <f t="shared" si="49"/>
        <v/>
      </c>
      <c r="F237" s="1" t="str">
        <f t="shared" si="47"/>
        <v>EXPENSES START</v>
      </c>
      <c r="H237" s="90" t="s">
        <v>893</v>
      </c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336"/>
      <c r="V237" s="336"/>
      <c r="W237" s="336"/>
      <c r="X237" s="336"/>
      <c r="Y237" s="336"/>
      <c r="Z237" s="336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</row>
    <row r="238" spans="1:39" ht="16" x14ac:dyDescent="0.2">
      <c r="A238" s="126">
        <f t="shared" si="45"/>
        <v>3</v>
      </c>
      <c r="B238" s="1" t="str">
        <f t="shared" si="51"/>
        <v/>
      </c>
      <c r="C238" s="126" t="str">
        <f t="shared" ca="1" si="42"/>
        <v/>
      </c>
      <c r="D238" s="1" t="str">
        <f t="shared" si="50"/>
        <v/>
      </c>
      <c r="E238" s="1" t="str">
        <f t="shared" si="49"/>
        <v/>
      </c>
      <c r="F238" s="1" t="str">
        <f t="shared" si="47"/>
        <v>EXPENSES START</v>
      </c>
      <c r="H238" s="90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336"/>
      <c r="V238" s="336"/>
      <c r="W238" s="336"/>
      <c r="X238" s="336"/>
      <c r="Y238" s="336"/>
      <c r="Z238" s="336"/>
      <c r="AA238" s="74"/>
      <c r="AB238" s="74"/>
      <c r="AC238" s="74"/>
      <c r="AD238" s="74"/>
      <c r="AE238" s="74"/>
      <c r="AF238" s="74"/>
      <c r="AG238" s="74"/>
      <c r="AH238" s="74"/>
      <c r="AI238" s="74"/>
      <c r="AJ238" s="74"/>
      <c r="AK238" s="74"/>
      <c r="AL238" s="74"/>
      <c r="AM238" s="74"/>
    </row>
    <row r="239" spans="1:39" ht="16" x14ac:dyDescent="0.2">
      <c r="A239" s="126">
        <f t="shared" si="45"/>
        <v>3</v>
      </c>
      <c r="B239" s="1" t="str">
        <f t="shared" si="51"/>
        <v>GROUP</v>
      </c>
      <c r="C239" s="126" t="str">
        <f t="shared" ca="1" si="42"/>
        <v/>
      </c>
      <c r="D239" s="1" t="str">
        <f t="shared" si="50"/>
        <v/>
      </c>
      <c r="E239" s="1" t="str">
        <f t="shared" si="49"/>
        <v/>
      </c>
      <c r="F239" s="1" t="str">
        <f t="shared" si="47"/>
        <v>COMPENSATION EXPENSES</v>
      </c>
      <c r="H239" s="91" t="s">
        <v>178</v>
      </c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346"/>
      <c r="V239" s="346"/>
      <c r="W239" s="346"/>
      <c r="X239" s="346"/>
      <c r="Y239" s="346"/>
      <c r="Z239" s="346"/>
      <c r="AA239" s="90"/>
      <c r="AB239" s="90"/>
      <c r="AC239" s="90"/>
      <c r="AD239" s="90"/>
      <c r="AE239" s="90"/>
      <c r="AF239" s="90"/>
      <c r="AG239" s="90"/>
      <c r="AH239" s="90"/>
      <c r="AI239" s="90"/>
      <c r="AJ239" s="90"/>
      <c r="AK239" s="90"/>
      <c r="AL239" s="90"/>
      <c r="AM239" s="90"/>
    </row>
    <row r="240" spans="1:39" ht="16" x14ac:dyDescent="0.2">
      <c r="A240" s="126">
        <f t="shared" si="45"/>
        <v>3</v>
      </c>
      <c r="B240" s="1" t="str">
        <f t="shared" si="51"/>
        <v>GROUP</v>
      </c>
      <c r="C240" s="126" t="str">
        <f t="shared" ca="1" si="42"/>
        <v/>
      </c>
      <c r="D240" s="1" t="str">
        <f t="shared" si="50"/>
        <v/>
      </c>
      <c r="E240" s="1" t="str">
        <f t="shared" si="49"/>
        <v/>
      </c>
      <c r="F240" s="1" t="str">
        <f t="shared" si="47"/>
        <v>REGULAR</v>
      </c>
      <c r="H240" s="80" t="s">
        <v>179</v>
      </c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340"/>
      <c r="V240" s="340"/>
      <c r="W240" s="340"/>
      <c r="X240" s="340"/>
      <c r="Y240" s="340"/>
      <c r="Z240" s="340"/>
      <c r="AA240" s="82"/>
      <c r="AB240" s="82"/>
      <c r="AC240" s="82"/>
      <c r="AD240" s="82"/>
      <c r="AE240" s="82"/>
      <c r="AF240" s="82"/>
      <c r="AG240" s="82"/>
      <c r="AH240" s="82"/>
      <c r="AI240" s="82"/>
      <c r="AJ240" s="82"/>
      <c r="AK240" s="82"/>
      <c r="AL240" s="82"/>
      <c r="AM240" s="82"/>
    </row>
    <row r="241" spans="1:39" x14ac:dyDescent="0.15">
      <c r="A241" s="126">
        <f t="shared" si="45"/>
        <v>3</v>
      </c>
      <c r="B241" s="1" t="str">
        <f t="shared" si="51"/>
        <v>EXP</v>
      </c>
      <c r="C241" s="126">
        <f t="shared" ca="1" si="42"/>
        <v>304.10000000000002</v>
      </c>
      <c r="D241" s="1" t="str">
        <f t="shared" si="50"/>
        <v>REGULAR : 500000: SALARIES &amp; WAGES EXEMPT</v>
      </c>
      <c r="E241" s="1" t="str">
        <f t="shared" si="49"/>
        <v>500000: SALARIES &amp; WAGES EXEMPT</v>
      </c>
      <c r="F241" s="1" t="str">
        <f t="shared" si="47"/>
        <v>REGULAR</v>
      </c>
      <c r="H241" s="76" t="s">
        <v>180</v>
      </c>
      <c r="I241" s="76" t="s">
        <v>181</v>
      </c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337">
        <v>57185.15</v>
      </c>
      <c r="V241" s="337">
        <v>61384.07</v>
      </c>
      <c r="W241" s="337">
        <v>50670.3</v>
      </c>
      <c r="X241" s="337">
        <v>56897.8</v>
      </c>
      <c r="Y241" s="337">
        <v>56228.7</v>
      </c>
      <c r="Z241" s="337">
        <v>41390.480000000003</v>
      </c>
      <c r="AA241" s="77">
        <v>45446.99</v>
      </c>
      <c r="AB241" s="77">
        <v>135688.57</v>
      </c>
      <c r="AC241" s="77">
        <v>63563.200000000004</v>
      </c>
      <c r="AD241" s="77">
        <v>52777.94</v>
      </c>
      <c r="AE241" s="77">
        <v>54006.91</v>
      </c>
      <c r="AF241" s="77">
        <v>46580.31</v>
      </c>
      <c r="AG241" s="77">
        <v>40573.99</v>
      </c>
      <c r="AH241" s="77">
        <v>36604.590000000004</v>
      </c>
      <c r="AI241" s="77">
        <v>58251.74</v>
      </c>
      <c r="AJ241" s="77">
        <v>54878.16</v>
      </c>
      <c r="AK241" s="77">
        <v>53017.630000000005</v>
      </c>
      <c r="AL241" s="77">
        <v>48898.15</v>
      </c>
      <c r="AM241" s="77">
        <v>46820.160000000003</v>
      </c>
    </row>
    <row r="242" spans="1:39" ht="16" x14ac:dyDescent="0.2">
      <c r="A242" s="126">
        <f t="shared" si="45"/>
        <v>3</v>
      </c>
      <c r="B242" s="1" t="str">
        <f t="shared" si="51"/>
        <v/>
      </c>
      <c r="C242" s="126" t="str">
        <f t="shared" ca="1" si="42"/>
        <v/>
      </c>
      <c r="D242" s="1" t="str">
        <f t="shared" si="50"/>
        <v/>
      </c>
      <c r="E242" s="1" t="str">
        <f t="shared" si="49"/>
        <v/>
      </c>
      <c r="F242" s="1" t="str">
        <f t="shared" si="47"/>
        <v>REGULAR</v>
      </c>
      <c r="H242" s="83" t="s">
        <v>182</v>
      </c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341">
        <v>57185.15</v>
      </c>
      <c r="V242" s="341">
        <v>61384.07</v>
      </c>
      <c r="W242" s="341">
        <v>50670.3</v>
      </c>
      <c r="X242" s="341">
        <v>56897.8</v>
      </c>
      <c r="Y242" s="341">
        <v>56228.7</v>
      </c>
      <c r="Z242" s="341">
        <v>41390.480000000003</v>
      </c>
      <c r="AA242" s="85">
        <v>45446.99</v>
      </c>
      <c r="AB242" s="85">
        <v>135688.57</v>
      </c>
      <c r="AC242" s="85">
        <v>63563.200000000004</v>
      </c>
      <c r="AD242" s="85">
        <v>52777.94</v>
      </c>
      <c r="AE242" s="85">
        <v>54006.91</v>
      </c>
      <c r="AF242" s="85">
        <v>46580.31</v>
      </c>
      <c r="AG242" s="85">
        <v>40573.99</v>
      </c>
      <c r="AH242" s="85">
        <v>36604.590000000004</v>
      </c>
      <c r="AI242" s="85">
        <v>58251.74</v>
      </c>
      <c r="AJ242" s="85">
        <v>54878.16</v>
      </c>
      <c r="AK242" s="85">
        <v>53017.630000000005</v>
      </c>
      <c r="AL242" s="85">
        <v>48898.15</v>
      </c>
      <c r="AM242" s="85">
        <v>46820.160000000003</v>
      </c>
    </row>
    <row r="243" spans="1:39" x14ac:dyDescent="0.15">
      <c r="A243" s="126">
        <f t="shared" si="45"/>
        <v>3</v>
      </c>
      <c r="B243" s="1" t="str">
        <f t="shared" si="51"/>
        <v>EXP</v>
      </c>
      <c r="C243" s="126">
        <f t="shared" ca="1" si="42"/>
        <v>305.10000000000002</v>
      </c>
      <c r="D243" s="1" t="str">
        <f t="shared" si="50"/>
        <v>REGULAR : 501000: SALARIES &amp; WAGES NONEXEMPT</v>
      </c>
      <c r="E243" s="1" t="str">
        <f t="shared" si="49"/>
        <v>501000: SALARIES &amp; WAGES NONEXEMPT</v>
      </c>
      <c r="F243" s="1" t="str">
        <f t="shared" si="47"/>
        <v>REGULAR</v>
      </c>
      <c r="H243" s="76" t="s">
        <v>183</v>
      </c>
      <c r="I243" s="76" t="s">
        <v>184</v>
      </c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337">
        <v>27473.119999999999</v>
      </c>
      <c r="V243" s="337">
        <v>29573.21</v>
      </c>
      <c r="W243" s="337">
        <v>25859.55</v>
      </c>
      <c r="X243" s="337">
        <v>34794.21</v>
      </c>
      <c r="Y243" s="337">
        <v>36064.629999999997</v>
      </c>
      <c r="Z243" s="337">
        <v>33171.54</v>
      </c>
      <c r="AA243" s="77">
        <v>30008.87</v>
      </c>
      <c r="AB243" s="77">
        <v>30227.88</v>
      </c>
      <c r="AC243" s="77">
        <v>28233.72</v>
      </c>
      <c r="AD243" s="77">
        <v>28803.57</v>
      </c>
      <c r="AE243" s="77">
        <v>27276.440000000002</v>
      </c>
      <c r="AF243" s="77">
        <v>24664.9</v>
      </c>
      <c r="AG243" s="77">
        <v>25885.61</v>
      </c>
      <c r="AH243" s="77">
        <v>19340.37</v>
      </c>
      <c r="AI243" s="77">
        <v>21782.43</v>
      </c>
      <c r="AJ243" s="77">
        <v>21389.32</v>
      </c>
      <c r="AK243" s="77">
        <v>16994.900000000001</v>
      </c>
      <c r="AL243" s="77">
        <v>17506.37</v>
      </c>
      <c r="AM243" s="77">
        <v>18024.7</v>
      </c>
    </row>
    <row r="244" spans="1:39" x14ac:dyDescent="0.15">
      <c r="A244" s="126">
        <f t="shared" si="45"/>
        <v>3</v>
      </c>
      <c r="B244" s="1" t="str">
        <f t="shared" si="51"/>
        <v>EXP</v>
      </c>
      <c r="C244" s="126">
        <f t="shared" ca="1" si="42"/>
        <v>305.10000000000002</v>
      </c>
      <c r="D244" s="1" t="str">
        <f t="shared" si="50"/>
        <v>REGULAR : 501050: ASSISTANT WAGES</v>
      </c>
      <c r="E244" s="1" t="str">
        <f t="shared" si="49"/>
        <v>501050: ASSISTANT WAGES</v>
      </c>
      <c r="F244" s="1" t="str">
        <f t="shared" si="47"/>
        <v>REGULAR</v>
      </c>
      <c r="H244" s="76" t="s">
        <v>185</v>
      </c>
      <c r="I244" s="76" t="s">
        <v>186</v>
      </c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337">
        <v>0</v>
      </c>
      <c r="V244" s="337">
        <v>0</v>
      </c>
      <c r="W244" s="337">
        <v>0</v>
      </c>
      <c r="X244" s="337">
        <v>0</v>
      </c>
      <c r="Y244" s="337">
        <v>0</v>
      </c>
      <c r="Z244" s="337">
        <v>0</v>
      </c>
      <c r="AA244" s="77">
        <v>0</v>
      </c>
      <c r="AB244" s="77">
        <v>0</v>
      </c>
      <c r="AC244" s="77">
        <v>-888</v>
      </c>
      <c r="AD244" s="77">
        <v>0</v>
      </c>
      <c r="AE244" s="77">
        <v>0</v>
      </c>
      <c r="AF244" s="77">
        <v>0</v>
      </c>
      <c r="AG244" s="77">
        <v>0</v>
      </c>
      <c r="AH244" s="77">
        <v>0</v>
      </c>
      <c r="AI244" s="77">
        <v>0</v>
      </c>
      <c r="AJ244" s="77">
        <v>0</v>
      </c>
      <c r="AK244" s="77">
        <v>0</v>
      </c>
      <c r="AL244" s="77">
        <v>0</v>
      </c>
      <c r="AM244" s="77">
        <v>0</v>
      </c>
    </row>
    <row r="245" spans="1:39" x14ac:dyDescent="0.15">
      <c r="A245" s="126">
        <f t="shared" si="45"/>
        <v>3</v>
      </c>
      <c r="B245" s="1" t="str">
        <f t="shared" si="51"/>
        <v>EXP</v>
      </c>
      <c r="C245" s="126">
        <f t="shared" ca="1" si="42"/>
        <v>309.10000000000002</v>
      </c>
      <c r="D245" s="1" t="str">
        <f t="shared" si="50"/>
        <v>REGULAR : 501150: COOK WAGES</v>
      </c>
      <c r="E245" s="1" t="str">
        <f t="shared" si="49"/>
        <v>501150: COOK WAGES</v>
      </c>
      <c r="F245" s="1" t="str">
        <f t="shared" si="47"/>
        <v>REGULAR</v>
      </c>
      <c r="H245" s="76" t="s">
        <v>187</v>
      </c>
      <c r="I245" s="76" t="s">
        <v>188</v>
      </c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337">
        <v>4032.01</v>
      </c>
      <c r="V245" s="337">
        <v>4419.01</v>
      </c>
      <c r="W245" s="337">
        <v>4192.8</v>
      </c>
      <c r="X245" s="337">
        <v>4538.2299999999996</v>
      </c>
      <c r="Y245" s="337">
        <v>4509.28</v>
      </c>
      <c r="Z245" s="337">
        <v>3631.43</v>
      </c>
      <c r="AA245" s="77">
        <v>2599.08</v>
      </c>
      <c r="AB245" s="77">
        <v>4867.8599999999997</v>
      </c>
      <c r="AC245" s="77">
        <v>4695.34</v>
      </c>
      <c r="AD245" s="77">
        <v>7026.06</v>
      </c>
      <c r="AE245" s="77">
        <v>7219.6900000000005</v>
      </c>
      <c r="AF245" s="77">
        <v>7076.6</v>
      </c>
      <c r="AG245" s="77">
        <v>6734.43</v>
      </c>
      <c r="AH245" s="77">
        <v>6003.11</v>
      </c>
      <c r="AI245" s="77">
        <v>4999.04</v>
      </c>
      <c r="AJ245" s="77">
        <v>7733.38</v>
      </c>
      <c r="AK245" s="77">
        <v>6950.4000000000005</v>
      </c>
      <c r="AL245" s="77">
        <v>7094.02</v>
      </c>
      <c r="AM245" s="77">
        <v>7610.05</v>
      </c>
    </row>
    <row r="246" spans="1:39" x14ac:dyDescent="0.15">
      <c r="A246" s="126">
        <f t="shared" si="45"/>
        <v>3</v>
      </c>
      <c r="B246" s="1" t="str">
        <f t="shared" si="51"/>
        <v>EXP</v>
      </c>
      <c r="C246" s="126">
        <f t="shared" ca="1" si="42"/>
        <v>323.10000000000002</v>
      </c>
      <c r="D246" s="1" t="str">
        <f t="shared" si="50"/>
        <v>REGULAR : 501200: UTILITY WORKERS WAGES</v>
      </c>
      <c r="E246" s="1" t="str">
        <f t="shared" si="49"/>
        <v>501200: UTILITY WORKERS WAGES</v>
      </c>
      <c r="F246" s="1" t="str">
        <f t="shared" si="47"/>
        <v>REGULAR</v>
      </c>
      <c r="H246" s="76" t="s">
        <v>189</v>
      </c>
      <c r="I246" s="76" t="s">
        <v>190</v>
      </c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337">
        <v>7622.53</v>
      </c>
      <c r="V246" s="337">
        <v>6097.26</v>
      </c>
      <c r="W246" s="337">
        <v>5275.13</v>
      </c>
      <c r="X246" s="337">
        <v>7422.07</v>
      </c>
      <c r="Y246" s="337">
        <v>7615.37</v>
      </c>
      <c r="Z246" s="337">
        <v>8813.33</v>
      </c>
      <c r="AA246" s="77">
        <v>6069.13</v>
      </c>
      <c r="AB246" s="77">
        <v>3743.11</v>
      </c>
      <c r="AC246" s="77">
        <v>3294.52</v>
      </c>
      <c r="AD246" s="77">
        <v>3266.9</v>
      </c>
      <c r="AE246" s="77">
        <v>2575.21</v>
      </c>
      <c r="AF246" s="77">
        <v>2733.03</v>
      </c>
      <c r="AG246" s="77">
        <v>2747.7400000000002</v>
      </c>
      <c r="AH246" s="77">
        <v>2632.9700000000003</v>
      </c>
      <c r="AI246" s="77">
        <v>2849.68</v>
      </c>
      <c r="AJ246" s="77">
        <v>3222.23</v>
      </c>
      <c r="AK246" s="77">
        <v>2523.41</v>
      </c>
      <c r="AL246" s="77">
        <v>2698.59</v>
      </c>
      <c r="AM246" s="77">
        <v>2764.39</v>
      </c>
    </row>
    <row r="247" spans="1:39" x14ac:dyDescent="0.15">
      <c r="A247" s="126">
        <f t="shared" si="45"/>
        <v>3</v>
      </c>
      <c r="B247" s="1" t="str">
        <f t="shared" si="51"/>
        <v>EXP</v>
      </c>
      <c r="C247" s="126">
        <f t="shared" ca="1" si="42"/>
        <v>309.10000000000002</v>
      </c>
      <c r="D247" s="1" t="str">
        <f t="shared" si="50"/>
        <v>REGULAR : 501250: SERVER WAGES</v>
      </c>
      <c r="E247" s="1" t="str">
        <f t="shared" si="49"/>
        <v>501250: SERVER WAGES</v>
      </c>
      <c r="F247" s="1" t="str">
        <f t="shared" si="47"/>
        <v>REGULAR</v>
      </c>
      <c r="H247" s="76" t="s">
        <v>191</v>
      </c>
      <c r="I247" s="76" t="s">
        <v>192</v>
      </c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337">
        <v>4943.75</v>
      </c>
      <c r="V247" s="337">
        <v>5798.05</v>
      </c>
      <c r="W247" s="337">
        <v>4861.12</v>
      </c>
      <c r="X247" s="337">
        <v>4757.49</v>
      </c>
      <c r="Y247" s="337">
        <v>4027.57</v>
      </c>
      <c r="Z247" s="337">
        <v>4312.55</v>
      </c>
      <c r="AA247" s="77">
        <v>6037.34</v>
      </c>
      <c r="AB247" s="77">
        <v>8623.2999999999993</v>
      </c>
      <c r="AC247" s="77">
        <v>8044.25</v>
      </c>
      <c r="AD247" s="77">
        <v>8179.93</v>
      </c>
      <c r="AE247" s="77">
        <v>6755.26</v>
      </c>
      <c r="AF247" s="77">
        <v>5508.49</v>
      </c>
      <c r="AG247" s="77">
        <v>5405.02</v>
      </c>
      <c r="AH247" s="77">
        <v>5737.2300000000005</v>
      </c>
      <c r="AI247" s="77">
        <v>4722.45</v>
      </c>
      <c r="AJ247" s="77">
        <v>5627.67</v>
      </c>
      <c r="AK247" s="77">
        <v>5708.1</v>
      </c>
      <c r="AL247" s="77">
        <v>5750.42</v>
      </c>
      <c r="AM247" s="77">
        <v>5165.72</v>
      </c>
    </row>
    <row r="248" spans="1:39" x14ac:dyDescent="0.15">
      <c r="A248" s="126">
        <f t="shared" si="45"/>
        <v>3</v>
      </c>
      <c r="B248" s="1" t="str">
        <f t="shared" si="51"/>
        <v>EXP</v>
      </c>
      <c r="C248" s="126">
        <f t="shared" ca="1" si="42"/>
        <v>310.10000000000002</v>
      </c>
      <c r="D248" s="1" t="str">
        <f t="shared" si="50"/>
        <v>REGULAR : 501350: HOUSEKEEPER WAGES</v>
      </c>
      <c r="E248" s="1" t="str">
        <f t="shared" si="49"/>
        <v>501350: HOUSEKEEPER WAGES</v>
      </c>
      <c r="F248" s="1" t="str">
        <f t="shared" si="47"/>
        <v>REGULAR</v>
      </c>
      <c r="H248" s="76" t="s">
        <v>193</v>
      </c>
      <c r="I248" s="76" t="s">
        <v>194</v>
      </c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337">
        <v>10769.84</v>
      </c>
      <c r="V248" s="337">
        <v>10752.9</v>
      </c>
      <c r="W248" s="337">
        <v>10827.49</v>
      </c>
      <c r="X248" s="337">
        <v>10488.72</v>
      </c>
      <c r="Y248" s="337">
        <v>10321.43</v>
      </c>
      <c r="Z248" s="337">
        <v>10146.64</v>
      </c>
      <c r="AA248" s="77">
        <v>8209.36</v>
      </c>
      <c r="AB248" s="77">
        <v>8283.17</v>
      </c>
      <c r="AC248" s="77">
        <v>7904.31</v>
      </c>
      <c r="AD248" s="77">
        <v>8064.13</v>
      </c>
      <c r="AE248" s="77">
        <v>8061.97</v>
      </c>
      <c r="AF248" s="77">
        <v>7470.45</v>
      </c>
      <c r="AG248" s="77">
        <v>7148.05</v>
      </c>
      <c r="AH248" s="77">
        <v>7782.22</v>
      </c>
      <c r="AI248" s="77">
        <v>7607.07</v>
      </c>
      <c r="AJ248" s="77">
        <v>7410.75</v>
      </c>
      <c r="AK248" s="77">
        <v>7952.8200000000006</v>
      </c>
      <c r="AL248" s="77">
        <v>8063.74</v>
      </c>
      <c r="AM248" s="77">
        <v>7424.7300000000005</v>
      </c>
    </row>
    <row r="249" spans="1:39" x14ac:dyDescent="0.15">
      <c r="A249" s="126">
        <f t="shared" si="45"/>
        <v>3</v>
      </c>
      <c r="B249" s="1" t="str">
        <f t="shared" si="51"/>
        <v>EXP</v>
      </c>
      <c r="C249" s="126">
        <f t="shared" ca="1" si="42"/>
        <v>311.10000000000002</v>
      </c>
      <c r="D249" s="1" t="str">
        <f t="shared" si="50"/>
        <v>REGULAR : 501450: LAUNDRY WAGES</v>
      </c>
      <c r="E249" s="1" t="str">
        <f t="shared" si="49"/>
        <v>501450: LAUNDRY WAGES</v>
      </c>
      <c r="F249" s="1" t="str">
        <f t="shared" si="47"/>
        <v>REGULAR</v>
      </c>
      <c r="H249" s="76" t="s">
        <v>195</v>
      </c>
      <c r="I249" s="76" t="s">
        <v>196</v>
      </c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337">
        <v>1638.51</v>
      </c>
      <c r="V249" s="337">
        <v>1403.07</v>
      </c>
      <c r="W249" s="337">
        <v>372.39</v>
      </c>
      <c r="X249" s="337">
        <v>0</v>
      </c>
      <c r="Y249" s="337">
        <v>0</v>
      </c>
      <c r="Z249" s="337">
        <v>0</v>
      </c>
      <c r="AA249" s="77">
        <v>355.57</v>
      </c>
      <c r="AB249" s="77">
        <v>488.40000000000003</v>
      </c>
      <c r="AC249" s="77">
        <v>105.03</v>
      </c>
      <c r="AD249" s="77">
        <v>390.31</v>
      </c>
      <c r="AE249" s="77">
        <v>380.89</v>
      </c>
      <c r="AF249" s="77">
        <v>285.95</v>
      </c>
      <c r="AG249" s="77">
        <v>96.06</v>
      </c>
      <c r="AH249" s="77">
        <v>163.37</v>
      </c>
      <c r="AI249" s="77">
        <v>353.17</v>
      </c>
      <c r="AJ249" s="77">
        <v>1998.46</v>
      </c>
      <c r="AK249" s="77">
        <v>1984.13</v>
      </c>
      <c r="AL249" s="77">
        <v>2264.16</v>
      </c>
      <c r="AM249" s="77">
        <v>2062.6799999999998</v>
      </c>
    </row>
    <row r="250" spans="1:39" x14ac:dyDescent="0.15">
      <c r="A250" s="126">
        <f t="shared" si="45"/>
        <v>3</v>
      </c>
      <c r="B250" s="1" t="str">
        <f t="shared" si="51"/>
        <v>EXP</v>
      </c>
      <c r="C250" s="126">
        <f t="shared" ref="C250:C315" ca="1" si="52">IFERROR(IF(OR(B250="GROUP",LEN(D250)=0),"",VLOOKUP(D250,INDIRECT(B250&amp;"_LOOKUP"),2,FALSE)),-100)</f>
        <v>303.10000000000002</v>
      </c>
      <c r="D250" s="1" t="str">
        <f t="shared" si="50"/>
        <v>REGULAR : 501520: RES CARE ASSOCIATE WAGES</v>
      </c>
      <c r="E250" s="1" t="str">
        <f t="shared" si="49"/>
        <v>501520: RES CARE ASSOCIATE WAGES</v>
      </c>
      <c r="F250" s="1" t="str">
        <f t="shared" si="47"/>
        <v>REGULAR</v>
      </c>
      <c r="H250" s="76" t="s">
        <v>197</v>
      </c>
      <c r="I250" s="76" t="s">
        <v>198</v>
      </c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337">
        <v>6313.58</v>
      </c>
      <c r="V250" s="337">
        <v>7401.84</v>
      </c>
      <c r="W250" s="337">
        <v>7412.33</v>
      </c>
      <c r="X250" s="337">
        <v>8241.7999999999993</v>
      </c>
      <c r="Y250" s="337">
        <v>7242.52</v>
      </c>
      <c r="Z250" s="337">
        <v>7598.11</v>
      </c>
      <c r="AA250" s="77">
        <v>6978.9400000000005</v>
      </c>
      <c r="AB250" s="77">
        <v>8333.5499999999993</v>
      </c>
      <c r="AC250" s="77">
        <v>7986.17</v>
      </c>
      <c r="AD250" s="77">
        <v>7802.08</v>
      </c>
      <c r="AE250" s="77">
        <v>6682.14</v>
      </c>
      <c r="AF250" s="77">
        <v>5634.91</v>
      </c>
      <c r="AG250" s="77">
        <v>6724.83</v>
      </c>
      <c r="AH250" s="77">
        <v>8463.36</v>
      </c>
      <c r="AI250" s="77">
        <v>7220.17</v>
      </c>
      <c r="AJ250" s="77">
        <v>8316.48</v>
      </c>
      <c r="AK250" s="77">
        <v>8113.0700000000006</v>
      </c>
      <c r="AL250" s="77">
        <v>8919.86</v>
      </c>
      <c r="AM250" s="77">
        <v>7943.99</v>
      </c>
    </row>
    <row r="251" spans="1:39" x14ac:dyDescent="0.15">
      <c r="A251" s="126">
        <f t="shared" si="45"/>
        <v>3</v>
      </c>
      <c r="B251" s="1" t="str">
        <f t="shared" si="51"/>
        <v>EXP</v>
      </c>
      <c r="C251" s="126">
        <f t="shared" ca="1" si="52"/>
        <v>323.10000000000002</v>
      </c>
      <c r="D251" s="1" t="str">
        <f t="shared" si="50"/>
        <v>REGULAR : 501550: DRIVERS WAGES</v>
      </c>
      <c r="E251" s="1" t="str">
        <f t="shared" ref="E251:E268" si="53">IF(AND(B251&lt;&gt;"GROUP",LEN(B251)&gt;0),UPPER(H251&amp;": "&amp;I251),"")</f>
        <v>501550: DRIVERS WAGES</v>
      </c>
      <c r="F251" s="1" t="str">
        <f t="shared" si="47"/>
        <v>REGULAR</v>
      </c>
      <c r="H251" s="76" t="s">
        <v>199</v>
      </c>
      <c r="I251" s="76" t="s">
        <v>200</v>
      </c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337">
        <v>1550.25</v>
      </c>
      <c r="V251" s="337">
        <v>0</v>
      </c>
      <c r="W251" s="337">
        <v>1348.15</v>
      </c>
      <c r="X251" s="337">
        <v>2320.85</v>
      </c>
      <c r="Y251" s="337">
        <v>2201.13</v>
      </c>
      <c r="Z251" s="337">
        <v>1425.24</v>
      </c>
      <c r="AA251" s="77">
        <v>1441.89</v>
      </c>
      <c r="AB251" s="77">
        <v>1731.6000000000001</v>
      </c>
      <c r="AC251" s="77">
        <v>2017.98</v>
      </c>
      <c r="AD251" s="77">
        <v>1168.83</v>
      </c>
      <c r="AE251" s="77">
        <v>1550.43</v>
      </c>
      <c r="AF251" s="77">
        <v>1704.96</v>
      </c>
      <c r="AG251" s="77">
        <v>1701.63</v>
      </c>
      <c r="AH251" s="77">
        <v>389.61</v>
      </c>
      <c r="AI251" s="77">
        <v>638.61</v>
      </c>
      <c r="AJ251" s="77">
        <v>300.52</v>
      </c>
      <c r="AK251" s="77">
        <v>0</v>
      </c>
      <c r="AL251" s="77">
        <v>0</v>
      </c>
      <c r="AM251" s="77">
        <v>0</v>
      </c>
    </row>
    <row r="252" spans="1:39" x14ac:dyDescent="0.15">
      <c r="A252" s="126">
        <f t="shared" ref="A252:A317" si="54">IFERROR(VLOOKUP(H252,MARKER_ARRAY,2,FALSE),A251)</f>
        <v>3</v>
      </c>
      <c r="B252" s="1" t="str">
        <f t="shared" si="51"/>
        <v>EXP</v>
      </c>
      <c r="C252" s="126">
        <f t="shared" ca="1" si="52"/>
        <v>303.10000000000002</v>
      </c>
      <c r="D252" s="1" t="str">
        <f t="shared" si="50"/>
        <v>REGULAR : 501600: CONCIERGE WAGES</v>
      </c>
      <c r="E252" s="1" t="str">
        <f t="shared" si="53"/>
        <v>501600: CONCIERGE WAGES</v>
      </c>
      <c r="F252" s="1" t="str">
        <f t="shared" si="47"/>
        <v>REGULAR</v>
      </c>
      <c r="H252" s="76" t="s">
        <v>201</v>
      </c>
      <c r="I252" s="76" t="s">
        <v>202</v>
      </c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337">
        <v>3538.71</v>
      </c>
      <c r="V252" s="337">
        <v>3697.49</v>
      </c>
      <c r="W252" s="337">
        <v>4288.6400000000003</v>
      </c>
      <c r="X252" s="337">
        <v>4406.33</v>
      </c>
      <c r="Y252" s="337">
        <v>3158.63</v>
      </c>
      <c r="Z252" s="337">
        <v>2835.12</v>
      </c>
      <c r="AA252" s="77">
        <v>2619.9500000000003</v>
      </c>
      <c r="AB252" s="77">
        <v>2273.0300000000002</v>
      </c>
      <c r="AC252" s="77">
        <v>1428.18</v>
      </c>
      <c r="AD252" s="77">
        <v>2820.93</v>
      </c>
      <c r="AE252" s="77">
        <v>3437.91</v>
      </c>
      <c r="AF252" s="77">
        <v>3331.25</v>
      </c>
      <c r="AG252" s="77">
        <v>3134.03</v>
      </c>
      <c r="AH252" s="77">
        <v>2285.06</v>
      </c>
      <c r="AI252" s="77">
        <v>2060.2400000000002</v>
      </c>
      <c r="AJ252" s="77">
        <v>2309.42</v>
      </c>
      <c r="AK252" s="77">
        <v>1679.58</v>
      </c>
      <c r="AL252" s="77">
        <v>1369.39</v>
      </c>
      <c r="AM252" s="77">
        <v>2778.31</v>
      </c>
    </row>
    <row r="253" spans="1:39" x14ac:dyDescent="0.15">
      <c r="A253" s="126">
        <f t="shared" si="54"/>
        <v>3</v>
      </c>
      <c r="B253" s="1" t="str">
        <f t="shared" si="51"/>
        <v>EXP</v>
      </c>
      <c r="C253" s="126">
        <f t="shared" ca="1" si="52"/>
        <v>301.10000000000002</v>
      </c>
      <c r="D253" s="1" t="str">
        <f t="shared" si="50"/>
        <v>REGULAR : 501800: REGISTERED NURSES (RN'S)</v>
      </c>
      <c r="E253" s="1" t="str">
        <f t="shared" si="53"/>
        <v>501800: REGISTERED NURSES (RN'S)</v>
      </c>
      <c r="F253" s="1" t="str">
        <f t="shared" si="47"/>
        <v>REGULAR</v>
      </c>
      <c r="H253" s="76" t="s">
        <v>203</v>
      </c>
      <c r="I253" s="76" t="s">
        <v>204</v>
      </c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337">
        <v>22669.17</v>
      </c>
      <c r="V253" s="337">
        <v>23497.47</v>
      </c>
      <c r="W253" s="337">
        <v>18243.310000000001</v>
      </c>
      <c r="X253" s="337">
        <v>20838.419999999998</v>
      </c>
      <c r="Y253" s="337">
        <v>16619.48</v>
      </c>
      <c r="Z253" s="337">
        <v>15098.33</v>
      </c>
      <c r="AA253" s="77">
        <v>14076.62</v>
      </c>
      <c r="AB253" s="77">
        <v>16752.8</v>
      </c>
      <c r="AC253" s="77">
        <v>19329.59</v>
      </c>
      <c r="AD253" s="77">
        <v>11939.460000000001</v>
      </c>
      <c r="AE253" s="77">
        <v>8950.0400000000009</v>
      </c>
      <c r="AF253" s="77">
        <v>11100</v>
      </c>
      <c r="AG253" s="77">
        <v>7078.6100000000006</v>
      </c>
      <c r="AH253" s="77">
        <v>11283.72</v>
      </c>
      <c r="AI253" s="77">
        <v>10799.69</v>
      </c>
      <c r="AJ253" s="77">
        <v>12582.98</v>
      </c>
      <c r="AK253" s="77">
        <v>10552.36</v>
      </c>
      <c r="AL253" s="77">
        <v>15233.32</v>
      </c>
      <c r="AM253" s="77">
        <v>14195.130000000001</v>
      </c>
    </row>
    <row r="254" spans="1:39" x14ac:dyDescent="0.15">
      <c r="A254" s="126">
        <f t="shared" si="54"/>
        <v>3</v>
      </c>
      <c r="B254" s="1" t="str">
        <f t="shared" si="51"/>
        <v>EXP</v>
      </c>
      <c r="C254" s="126">
        <f t="shared" ca="1" si="52"/>
        <v>301.10000000000002</v>
      </c>
      <c r="D254" s="1" t="str">
        <f t="shared" si="50"/>
        <v>REGULAR : 501850: LICENSED PRAC NURSES (LPN'S)</v>
      </c>
      <c r="E254" s="1" t="str">
        <f t="shared" si="53"/>
        <v>501850: LICENSED PRAC NURSES (LPN'S)</v>
      </c>
      <c r="F254" s="1" t="str">
        <f t="shared" si="47"/>
        <v>REGULAR</v>
      </c>
      <c r="H254" s="76" t="s">
        <v>205</v>
      </c>
      <c r="I254" s="76" t="s">
        <v>206</v>
      </c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337">
        <v>49682.239999999998</v>
      </c>
      <c r="V254" s="337">
        <v>39956.5</v>
      </c>
      <c r="W254" s="337">
        <v>38196.93</v>
      </c>
      <c r="X254" s="337">
        <v>42154.98</v>
      </c>
      <c r="Y254" s="337">
        <v>47510.16</v>
      </c>
      <c r="Z254" s="337">
        <v>47735.199999999997</v>
      </c>
      <c r="AA254" s="77">
        <v>45887.65</v>
      </c>
      <c r="AB254" s="77">
        <v>41847.5</v>
      </c>
      <c r="AC254" s="77">
        <v>40886.22</v>
      </c>
      <c r="AD254" s="77">
        <v>41916.340000000004</v>
      </c>
      <c r="AE254" s="77">
        <v>44046.63</v>
      </c>
      <c r="AF254" s="77">
        <v>41720.15</v>
      </c>
      <c r="AG254" s="77">
        <v>38638.6</v>
      </c>
      <c r="AH254" s="77">
        <v>36457.520000000004</v>
      </c>
      <c r="AI254" s="77">
        <v>36067.599999999999</v>
      </c>
      <c r="AJ254" s="77">
        <v>44423.65</v>
      </c>
      <c r="AK254" s="77">
        <v>36417.9</v>
      </c>
      <c r="AL254" s="77">
        <v>30860.52</v>
      </c>
      <c r="AM254" s="77">
        <v>25354.66</v>
      </c>
    </row>
    <row r="255" spans="1:39" x14ac:dyDescent="0.15">
      <c r="A255" s="126">
        <f t="shared" si="54"/>
        <v>3</v>
      </c>
      <c r="B255" s="1" t="str">
        <f t="shared" si="51"/>
        <v>EXP</v>
      </c>
      <c r="C255" s="126">
        <f t="shared" ca="1" si="52"/>
        <v>301.10000000000002</v>
      </c>
      <c r="D255" s="1" t="str">
        <f t="shared" si="50"/>
        <v>REGULAR : 501900: CERTIFIED NURSING AIDES (CNAS)</v>
      </c>
      <c r="E255" s="1" t="str">
        <f t="shared" si="53"/>
        <v>501900: CERTIFIED NURSING AIDES (CNAS)</v>
      </c>
      <c r="F255" s="1" t="str">
        <f t="shared" si="47"/>
        <v>REGULAR</v>
      </c>
      <c r="H255" s="76" t="s">
        <v>207</v>
      </c>
      <c r="I255" s="76" t="s">
        <v>208</v>
      </c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337">
        <v>46411.38</v>
      </c>
      <c r="V255" s="337">
        <v>46403.78</v>
      </c>
      <c r="W255" s="337">
        <v>40456.620000000003</v>
      </c>
      <c r="X255" s="337">
        <v>41267.08</v>
      </c>
      <c r="Y255" s="337">
        <v>39603.769999999997</v>
      </c>
      <c r="Z255" s="337">
        <v>40620.43</v>
      </c>
      <c r="AA255" s="77">
        <v>36573.71</v>
      </c>
      <c r="AB255" s="77">
        <v>32525.83</v>
      </c>
      <c r="AC255" s="77">
        <v>34317.54</v>
      </c>
      <c r="AD255" s="77">
        <v>33406.270000000004</v>
      </c>
      <c r="AE255" s="77">
        <v>32892.18</v>
      </c>
      <c r="AF255" s="77">
        <v>29713.38</v>
      </c>
      <c r="AG255" s="77">
        <v>26955.77</v>
      </c>
      <c r="AH255" s="77">
        <v>26678.510000000002</v>
      </c>
      <c r="AI255" s="77">
        <v>21349.95</v>
      </c>
      <c r="AJ255" s="77">
        <v>21951.81</v>
      </c>
      <c r="AK255" s="77">
        <v>23633.89</v>
      </c>
      <c r="AL255" s="77">
        <v>22157.87</v>
      </c>
      <c r="AM255" s="77">
        <v>26116.560000000001</v>
      </c>
    </row>
    <row r="256" spans="1:39" x14ac:dyDescent="0.15">
      <c r="A256" s="126">
        <f t="shared" si="54"/>
        <v>3</v>
      </c>
      <c r="B256" s="1" t="str">
        <f t="shared" si="51"/>
        <v>EXP</v>
      </c>
      <c r="C256" s="126">
        <f t="shared" ca="1" si="52"/>
        <v>301.10000000000002</v>
      </c>
      <c r="D256" s="1" t="str">
        <f t="shared" si="50"/>
        <v>REGULAR : 501903: MED AIDE</v>
      </c>
      <c r="E256" s="1" t="str">
        <f t="shared" si="53"/>
        <v>501903: MED AIDE</v>
      </c>
      <c r="F256" s="1" t="str">
        <f t="shared" si="47"/>
        <v>REGULAR</v>
      </c>
      <c r="H256" s="76" t="s">
        <v>209</v>
      </c>
      <c r="I256" s="76" t="s">
        <v>210</v>
      </c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337">
        <v>9385.41</v>
      </c>
      <c r="V256" s="337">
        <v>9672.64</v>
      </c>
      <c r="W256" s="337">
        <v>8665.16</v>
      </c>
      <c r="X256" s="337">
        <v>10408.52</v>
      </c>
      <c r="Y256" s="337">
        <v>9151.9699999999993</v>
      </c>
      <c r="Z256" s="337">
        <v>9344.75</v>
      </c>
      <c r="AA256" s="77">
        <v>9067.2800000000007</v>
      </c>
      <c r="AB256" s="77">
        <v>10019.870000000001</v>
      </c>
      <c r="AC256" s="77">
        <v>6610.88</v>
      </c>
      <c r="AD256" s="77">
        <v>91.56</v>
      </c>
      <c r="AE256" s="77">
        <v>35.130000000000003</v>
      </c>
      <c r="AF256" s="77">
        <v>108.32000000000001</v>
      </c>
      <c r="AG256" s="77">
        <v>313.90000000000003</v>
      </c>
      <c r="AH256" s="77">
        <v>73.19</v>
      </c>
      <c r="AI256" s="77">
        <v>2118.73</v>
      </c>
      <c r="AJ256" s="77">
        <v>0</v>
      </c>
      <c r="AK256" s="77">
        <v>0</v>
      </c>
      <c r="AL256" s="77">
        <v>845.80000000000007</v>
      </c>
      <c r="AM256" s="77">
        <v>2520.4900000000002</v>
      </c>
    </row>
    <row r="257" spans="1:39" x14ac:dyDescent="0.15">
      <c r="A257" s="126">
        <f t="shared" si="54"/>
        <v>3</v>
      </c>
      <c r="B257" s="1" t="str">
        <f t="shared" si="51"/>
        <v>EXP</v>
      </c>
      <c r="C257" s="126">
        <f t="shared" ca="1" si="52"/>
        <v>308.10000000000002</v>
      </c>
      <c r="D257" s="1" t="str">
        <f t="shared" si="50"/>
        <v>REGULAR : 501904: REHAB AIDE</v>
      </c>
      <c r="E257" s="1" t="str">
        <f t="shared" si="53"/>
        <v>501904: REHAB AIDE</v>
      </c>
      <c r="F257" s="1" t="str">
        <f t="shared" si="47"/>
        <v>REGULAR</v>
      </c>
      <c r="H257" s="76" t="s">
        <v>211</v>
      </c>
      <c r="I257" s="76" t="s">
        <v>212</v>
      </c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337">
        <v>1626.62</v>
      </c>
      <c r="V257" s="337">
        <v>1894.85</v>
      </c>
      <c r="W257" s="337">
        <v>2139.4499999999998</v>
      </c>
      <c r="X257" s="337">
        <v>1382.21</v>
      </c>
      <c r="Y257" s="337">
        <v>1553.73</v>
      </c>
      <c r="Z257" s="337">
        <v>1247.74</v>
      </c>
      <c r="AA257" s="77">
        <v>1834.45</v>
      </c>
      <c r="AB257" s="77">
        <v>1809.13</v>
      </c>
      <c r="AC257" s="77">
        <v>1381.58</v>
      </c>
      <c r="AD257" s="77">
        <v>0</v>
      </c>
      <c r="AE257" s="77">
        <v>0</v>
      </c>
      <c r="AF257" s="77">
        <v>0</v>
      </c>
      <c r="AG257" s="77">
        <v>0</v>
      </c>
      <c r="AH257" s="77">
        <v>0</v>
      </c>
      <c r="AI257" s="77">
        <v>0</v>
      </c>
      <c r="AJ257" s="77">
        <v>0</v>
      </c>
      <c r="AK257" s="77">
        <v>0</v>
      </c>
      <c r="AL257" s="77">
        <v>0</v>
      </c>
      <c r="AM257" s="77">
        <v>0</v>
      </c>
    </row>
    <row r="258" spans="1:39" x14ac:dyDescent="0.15">
      <c r="A258" s="126">
        <f t="shared" si="54"/>
        <v>3</v>
      </c>
      <c r="B258" s="1" t="str">
        <f t="shared" si="51"/>
        <v>EXP</v>
      </c>
      <c r="C258" s="126">
        <f t="shared" ca="1" si="52"/>
        <v>314.10000000000002</v>
      </c>
      <c r="D258" s="1" t="str">
        <f t="shared" si="50"/>
        <v>REGULAR : 504600: SOCIAL WORKER</v>
      </c>
      <c r="E258" s="1" t="str">
        <f t="shared" si="53"/>
        <v>504600: SOCIAL WORKER</v>
      </c>
      <c r="F258" s="1" t="str">
        <f t="shared" si="47"/>
        <v>REGULAR</v>
      </c>
      <c r="H258" s="76" t="s">
        <v>213</v>
      </c>
      <c r="I258" s="76" t="s">
        <v>214</v>
      </c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337">
        <v>288</v>
      </c>
      <c r="V258" s="337">
        <v>288</v>
      </c>
      <c r="W258" s="337">
        <v>1385.75</v>
      </c>
      <c r="X258" s="337">
        <v>2277</v>
      </c>
      <c r="Y258" s="337">
        <v>467.02</v>
      </c>
      <c r="Z258" s="337">
        <v>616.75</v>
      </c>
      <c r="AA258" s="77">
        <v>213</v>
      </c>
      <c r="AB258" s="77">
        <v>194.25</v>
      </c>
      <c r="AC258" s="77">
        <v>264</v>
      </c>
      <c r="AD258" s="77">
        <v>83.25</v>
      </c>
      <c r="AE258" s="77">
        <v>0</v>
      </c>
      <c r="AF258" s="77">
        <v>843.75</v>
      </c>
      <c r="AG258" s="77">
        <v>1203.75</v>
      </c>
      <c r="AH258" s="77">
        <v>1791.25</v>
      </c>
      <c r="AI258" s="77">
        <v>0</v>
      </c>
      <c r="AJ258" s="77">
        <v>884.5</v>
      </c>
      <c r="AK258" s="77">
        <v>60.75</v>
      </c>
      <c r="AL258" s="77">
        <v>0</v>
      </c>
      <c r="AM258" s="77">
        <v>0</v>
      </c>
    </row>
    <row r="259" spans="1:39" ht="16" x14ac:dyDescent="0.2">
      <c r="A259" s="126">
        <f t="shared" si="54"/>
        <v>3</v>
      </c>
      <c r="B259" s="1" t="str">
        <f t="shared" si="51"/>
        <v/>
      </c>
      <c r="C259" s="126" t="str">
        <f t="shared" ca="1" si="52"/>
        <v/>
      </c>
      <c r="D259" s="1" t="str">
        <f t="shared" si="50"/>
        <v/>
      </c>
      <c r="E259" s="1" t="str">
        <f t="shared" si="53"/>
        <v/>
      </c>
      <c r="F259" s="1" t="str">
        <f t="shared" si="47"/>
        <v>REGULAR</v>
      </c>
      <c r="H259" s="83" t="s">
        <v>215</v>
      </c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341">
        <v>197945.12</v>
      </c>
      <c r="V259" s="341">
        <v>190856.07</v>
      </c>
      <c r="W259" s="341">
        <v>173524.82</v>
      </c>
      <c r="X259" s="341">
        <v>195297.91</v>
      </c>
      <c r="Y259" s="341">
        <v>190046.69</v>
      </c>
      <c r="Z259" s="341">
        <v>186597.16</v>
      </c>
      <c r="AA259" s="85">
        <v>171972.84</v>
      </c>
      <c r="AB259" s="85">
        <v>171721.28</v>
      </c>
      <c r="AC259" s="85">
        <v>165611.31</v>
      </c>
      <c r="AD259" s="85">
        <v>154959.62</v>
      </c>
      <c r="AE259" s="85">
        <v>149863.92000000001</v>
      </c>
      <c r="AF259" s="85">
        <v>141896.13999999998</v>
      </c>
      <c r="AG259" s="85">
        <v>133768.03</v>
      </c>
      <c r="AH259" s="85">
        <v>129081.49000000002</v>
      </c>
      <c r="AI259" s="85">
        <v>122568.82999999999</v>
      </c>
      <c r="AJ259" s="85">
        <v>138151.16999999998</v>
      </c>
      <c r="AK259" s="85">
        <v>122571.31000000001</v>
      </c>
      <c r="AL259" s="85">
        <v>122764.06</v>
      </c>
      <c r="AM259" s="85">
        <v>121961.41</v>
      </c>
    </row>
    <row r="260" spans="1:39" x14ac:dyDescent="0.15">
      <c r="A260" s="126">
        <f t="shared" si="54"/>
        <v>3</v>
      </c>
      <c r="B260" s="1" t="str">
        <f t="shared" si="51"/>
        <v>EXP</v>
      </c>
      <c r="C260" s="126">
        <f t="shared" ca="1" si="52"/>
        <v>303.10000000000002</v>
      </c>
      <c r="D260" s="1" t="str">
        <f t="shared" si="50"/>
        <v>REGULAR : 501750: PERSONALIZED LIVING WAGES</v>
      </c>
      <c r="E260" s="1" t="str">
        <f t="shared" si="53"/>
        <v>501750: PERSONALIZED LIVING WAGES</v>
      </c>
      <c r="F260" s="1" t="str">
        <f t="shared" si="47"/>
        <v>REGULAR</v>
      </c>
      <c r="H260" s="76" t="s">
        <v>216</v>
      </c>
      <c r="I260" s="76" t="s">
        <v>217</v>
      </c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337">
        <v>22.3</v>
      </c>
      <c r="V260" s="337">
        <v>0</v>
      </c>
      <c r="W260" s="337">
        <v>0</v>
      </c>
      <c r="X260" s="337">
        <v>56.25</v>
      </c>
      <c r="Y260" s="337">
        <v>0</v>
      </c>
      <c r="Z260" s="337">
        <v>0</v>
      </c>
      <c r="AA260" s="77">
        <v>0</v>
      </c>
      <c r="AB260" s="77">
        <v>0</v>
      </c>
      <c r="AC260" s="77">
        <v>52.5</v>
      </c>
      <c r="AD260" s="77">
        <v>0</v>
      </c>
      <c r="AE260" s="77">
        <v>0</v>
      </c>
      <c r="AF260" s="77">
        <v>0</v>
      </c>
      <c r="AG260" s="77">
        <v>124.10000000000001</v>
      </c>
      <c r="AH260" s="77">
        <v>1890.7</v>
      </c>
      <c r="AI260" s="77">
        <v>-584</v>
      </c>
      <c r="AJ260" s="77">
        <v>0</v>
      </c>
      <c r="AK260" s="77">
        <v>0</v>
      </c>
      <c r="AL260" s="77">
        <v>71.69</v>
      </c>
      <c r="AM260" s="77">
        <v>0</v>
      </c>
    </row>
    <row r="261" spans="1:39" ht="16" x14ac:dyDescent="0.2">
      <c r="A261" s="126">
        <f t="shared" si="54"/>
        <v>3</v>
      </c>
      <c r="B261" s="1" t="str">
        <f t="shared" si="51"/>
        <v/>
      </c>
      <c r="C261" s="126" t="str">
        <f t="shared" ca="1" si="52"/>
        <v/>
      </c>
      <c r="D261" s="1" t="str">
        <f t="shared" si="50"/>
        <v/>
      </c>
      <c r="E261" s="1" t="str">
        <f t="shared" si="53"/>
        <v/>
      </c>
      <c r="F261" s="1" t="str">
        <f t="shared" si="47"/>
        <v>REGULAR</v>
      </c>
      <c r="H261" s="83" t="s">
        <v>217</v>
      </c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341">
        <v>22.3</v>
      </c>
      <c r="V261" s="341">
        <v>0</v>
      </c>
      <c r="W261" s="341">
        <v>0</v>
      </c>
      <c r="X261" s="341">
        <v>56.25</v>
      </c>
      <c r="Y261" s="341">
        <v>0</v>
      </c>
      <c r="Z261" s="341">
        <v>0</v>
      </c>
      <c r="AA261" s="85">
        <v>0</v>
      </c>
      <c r="AB261" s="85">
        <v>0</v>
      </c>
      <c r="AC261" s="85">
        <v>52.5</v>
      </c>
      <c r="AD261" s="85">
        <v>0</v>
      </c>
      <c r="AE261" s="85">
        <v>0</v>
      </c>
      <c r="AF261" s="85">
        <v>0</v>
      </c>
      <c r="AG261" s="85">
        <v>124.10000000000001</v>
      </c>
      <c r="AH261" s="85">
        <v>1890.7</v>
      </c>
      <c r="AI261" s="85">
        <v>-584</v>
      </c>
      <c r="AJ261" s="85">
        <v>0</v>
      </c>
      <c r="AK261" s="85">
        <v>0</v>
      </c>
      <c r="AL261" s="85">
        <v>71.69</v>
      </c>
      <c r="AM261" s="85">
        <v>0</v>
      </c>
    </row>
    <row r="262" spans="1:39" x14ac:dyDescent="0.15">
      <c r="A262" s="126">
        <f t="shared" si="54"/>
        <v>3</v>
      </c>
      <c r="B262" s="1" t="str">
        <f t="shared" si="51"/>
        <v>EXP</v>
      </c>
      <c r="C262" s="126">
        <f t="shared" ca="1" si="52"/>
        <v>301.10000000000002</v>
      </c>
      <c r="D262" s="1" t="str">
        <f t="shared" si="50"/>
        <v>REGULAR : 502400: ON CALL PAY</v>
      </c>
      <c r="E262" s="1" t="str">
        <f t="shared" si="53"/>
        <v>502400: ON CALL PAY</v>
      </c>
      <c r="F262" s="1" t="str">
        <f t="shared" si="47"/>
        <v>REGULAR</v>
      </c>
      <c r="H262" s="76" t="s">
        <v>218</v>
      </c>
      <c r="I262" s="76" t="s">
        <v>219</v>
      </c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337">
        <v>200</v>
      </c>
      <c r="V262" s="337">
        <v>60</v>
      </c>
      <c r="W262" s="337">
        <v>0</v>
      </c>
      <c r="X262" s="337">
        <v>0</v>
      </c>
      <c r="Y262" s="337">
        <v>70</v>
      </c>
      <c r="Z262" s="337">
        <v>0</v>
      </c>
      <c r="AA262" s="77">
        <v>0</v>
      </c>
      <c r="AB262" s="77">
        <v>0</v>
      </c>
      <c r="AC262" s="77">
        <v>0</v>
      </c>
      <c r="AD262" s="77">
        <v>0</v>
      </c>
      <c r="AE262" s="77">
        <v>0</v>
      </c>
      <c r="AF262" s="77">
        <v>382.16</v>
      </c>
      <c r="AG262" s="77">
        <v>165</v>
      </c>
      <c r="AH262" s="77">
        <v>50</v>
      </c>
      <c r="AI262" s="77">
        <v>0</v>
      </c>
      <c r="AJ262" s="77">
        <v>0</v>
      </c>
      <c r="AK262" s="77">
        <v>0</v>
      </c>
      <c r="AL262" s="77">
        <v>0</v>
      </c>
      <c r="AM262" s="77">
        <v>0</v>
      </c>
    </row>
    <row r="263" spans="1:39" ht="16" x14ac:dyDescent="0.2">
      <c r="A263" s="126">
        <f t="shared" si="54"/>
        <v>3</v>
      </c>
      <c r="B263" s="1" t="str">
        <f t="shared" si="51"/>
        <v/>
      </c>
      <c r="C263" s="126" t="str">
        <f t="shared" ca="1" si="52"/>
        <v/>
      </c>
      <c r="D263" s="1" t="str">
        <f t="shared" si="50"/>
        <v/>
      </c>
      <c r="E263" s="1" t="str">
        <f t="shared" si="53"/>
        <v/>
      </c>
      <c r="F263" s="1" t="str">
        <f t="shared" si="47"/>
        <v>REGULAR</v>
      </c>
      <c r="H263" s="83" t="s">
        <v>219</v>
      </c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341">
        <v>200</v>
      </c>
      <c r="V263" s="341">
        <v>60</v>
      </c>
      <c r="W263" s="341">
        <v>0</v>
      </c>
      <c r="X263" s="341">
        <v>0</v>
      </c>
      <c r="Y263" s="341">
        <v>70</v>
      </c>
      <c r="Z263" s="341">
        <v>0</v>
      </c>
      <c r="AA263" s="85">
        <v>0</v>
      </c>
      <c r="AB263" s="85">
        <v>0</v>
      </c>
      <c r="AC263" s="85">
        <v>0</v>
      </c>
      <c r="AD263" s="85">
        <v>0</v>
      </c>
      <c r="AE263" s="85">
        <v>0</v>
      </c>
      <c r="AF263" s="85">
        <v>382.16</v>
      </c>
      <c r="AG263" s="85">
        <v>165</v>
      </c>
      <c r="AH263" s="85">
        <v>50</v>
      </c>
      <c r="AI263" s="85">
        <v>0</v>
      </c>
      <c r="AJ263" s="85">
        <v>0</v>
      </c>
      <c r="AK263" s="85">
        <v>0</v>
      </c>
      <c r="AL263" s="85">
        <v>0</v>
      </c>
      <c r="AM263" s="85">
        <v>0</v>
      </c>
    </row>
    <row r="264" spans="1:39" x14ac:dyDescent="0.15">
      <c r="A264" s="126">
        <f t="shared" si="54"/>
        <v>3</v>
      </c>
      <c r="B264" s="1" t="str">
        <f t="shared" si="51"/>
        <v>EXP</v>
      </c>
      <c r="C264" s="126">
        <f t="shared" ca="1" si="52"/>
        <v>301.10000000000002</v>
      </c>
      <c r="D264" s="1" t="str">
        <f t="shared" si="50"/>
        <v>REGULAR : 505010: TRANSITIONAL DUTY WAGES</v>
      </c>
      <c r="E264" s="1" t="str">
        <f t="shared" si="53"/>
        <v>505010: TRANSITIONAL DUTY WAGES</v>
      </c>
      <c r="F264" s="1" t="str">
        <f t="shared" si="47"/>
        <v>REGULAR</v>
      </c>
      <c r="H264" s="76" t="s">
        <v>220</v>
      </c>
      <c r="I264" s="76" t="s">
        <v>221</v>
      </c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337">
        <v>911.66</v>
      </c>
      <c r="V264" s="337">
        <v>535.86</v>
      </c>
      <c r="W264" s="337">
        <v>484.66</v>
      </c>
      <c r="X264" s="337">
        <v>491.86</v>
      </c>
      <c r="Y264" s="337">
        <v>539.1</v>
      </c>
      <c r="Z264" s="337">
        <v>763.4</v>
      </c>
      <c r="AA264" s="77">
        <v>571.97</v>
      </c>
      <c r="AB264" s="77">
        <v>502.06</v>
      </c>
      <c r="AC264" s="77">
        <v>692.75</v>
      </c>
      <c r="AD264" s="77">
        <v>570.54</v>
      </c>
      <c r="AE264" s="77">
        <v>686.84</v>
      </c>
      <c r="AF264" s="77">
        <v>502.53000000000003</v>
      </c>
      <c r="AG264" s="77">
        <v>513.1</v>
      </c>
      <c r="AH264" s="77">
        <v>773.95</v>
      </c>
      <c r="AI264" s="77">
        <v>641.37</v>
      </c>
      <c r="AJ264" s="77">
        <v>669.76</v>
      </c>
      <c r="AK264" s="77">
        <v>1015.39</v>
      </c>
      <c r="AL264" s="77">
        <v>538.84</v>
      </c>
      <c r="AM264" s="77">
        <v>593.72</v>
      </c>
    </row>
    <row r="265" spans="1:39" ht="16" x14ac:dyDescent="0.2">
      <c r="A265" s="126">
        <f t="shared" si="54"/>
        <v>3</v>
      </c>
      <c r="B265" s="1" t="str">
        <f t="shared" si="51"/>
        <v/>
      </c>
      <c r="C265" s="126" t="str">
        <f t="shared" ca="1" si="52"/>
        <v/>
      </c>
      <c r="D265" s="1" t="str">
        <f t="shared" si="50"/>
        <v/>
      </c>
      <c r="E265" s="1" t="str">
        <f t="shared" si="53"/>
        <v/>
      </c>
      <c r="F265" s="1" t="str">
        <f t="shared" si="47"/>
        <v>REGULAR</v>
      </c>
      <c r="H265" s="83" t="s">
        <v>221</v>
      </c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341">
        <v>911.66</v>
      </c>
      <c r="V265" s="341">
        <v>535.86</v>
      </c>
      <c r="W265" s="341">
        <v>484.66</v>
      </c>
      <c r="X265" s="341">
        <v>491.86</v>
      </c>
      <c r="Y265" s="341">
        <v>539.1</v>
      </c>
      <c r="Z265" s="341">
        <v>763.4</v>
      </c>
      <c r="AA265" s="85">
        <v>571.97</v>
      </c>
      <c r="AB265" s="85">
        <v>502.06</v>
      </c>
      <c r="AC265" s="85">
        <v>692.75</v>
      </c>
      <c r="AD265" s="85">
        <v>570.54</v>
      </c>
      <c r="AE265" s="85">
        <v>686.84</v>
      </c>
      <c r="AF265" s="85">
        <v>502.53000000000003</v>
      </c>
      <c r="AG265" s="85">
        <v>513.1</v>
      </c>
      <c r="AH265" s="85">
        <v>773.95</v>
      </c>
      <c r="AI265" s="85">
        <v>641.37</v>
      </c>
      <c r="AJ265" s="85">
        <v>669.76</v>
      </c>
      <c r="AK265" s="85">
        <v>1015.39</v>
      </c>
      <c r="AL265" s="85">
        <v>538.84</v>
      </c>
      <c r="AM265" s="85">
        <v>593.72</v>
      </c>
    </row>
    <row r="266" spans="1:39" x14ac:dyDescent="0.15">
      <c r="A266" s="126">
        <f t="shared" si="54"/>
        <v>3</v>
      </c>
      <c r="B266" s="1" t="str">
        <f t="shared" si="51"/>
        <v>EXP</v>
      </c>
      <c r="C266" s="126">
        <f t="shared" ca="1" si="52"/>
        <v>316.10000000000002</v>
      </c>
      <c r="D266" s="1" t="str">
        <f t="shared" si="50"/>
        <v>REGULAR : 505200: SALARIES - OTHER</v>
      </c>
      <c r="E266" s="1" t="str">
        <f t="shared" si="53"/>
        <v>505200: SALARIES - OTHER</v>
      </c>
      <c r="F266" s="1" t="str">
        <f t="shared" si="47"/>
        <v>REGULAR</v>
      </c>
      <c r="H266" s="76" t="s">
        <v>222</v>
      </c>
      <c r="I266" s="76" t="s">
        <v>223</v>
      </c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337">
        <v>2404.11</v>
      </c>
      <c r="V266" s="337">
        <v>564.88</v>
      </c>
      <c r="W266" s="337">
        <v>1659.93</v>
      </c>
      <c r="X266" s="337">
        <v>1438.32</v>
      </c>
      <c r="Y266" s="337">
        <v>664.73</v>
      </c>
      <c r="Z266" s="337">
        <v>627.82000000000005</v>
      </c>
      <c r="AA266" s="77">
        <v>267.04000000000002</v>
      </c>
      <c r="AB266" s="77">
        <v>2175.29</v>
      </c>
      <c r="AC266" s="77">
        <v>2143.75</v>
      </c>
      <c r="AD266" s="77">
        <v>5879.5</v>
      </c>
      <c r="AE266" s="77">
        <v>3473.59</v>
      </c>
      <c r="AF266" s="77">
        <v>2729.05</v>
      </c>
      <c r="AG266" s="77">
        <v>6418.2300000000005</v>
      </c>
      <c r="AH266" s="77">
        <v>1994.72</v>
      </c>
      <c r="AI266" s="77">
        <v>320.82</v>
      </c>
      <c r="AJ266" s="77">
        <v>1903.57</v>
      </c>
      <c r="AK266" s="77">
        <v>212.63</v>
      </c>
      <c r="AL266" s="77">
        <v>2371.02</v>
      </c>
      <c r="AM266" s="77">
        <v>352.40000000000003</v>
      </c>
    </row>
    <row r="267" spans="1:39" ht="16" x14ac:dyDescent="0.2">
      <c r="A267" s="126">
        <f t="shared" si="54"/>
        <v>3</v>
      </c>
      <c r="B267" s="1" t="str">
        <f t="shared" si="51"/>
        <v/>
      </c>
      <c r="C267" s="126" t="str">
        <f t="shared" ca="1" si="52"/>
        <v/>
      </c>
      <c r="D267" s="1" t="str">
        <f t="shared" si="50"/>
        <v/>
      </c>
      <c r="E267" s="1" t="str">
        <f t="shared" si="53"/>
        <v/>
      </c>
      <c r="F267" s="1" t="str">
        <f t="shared" ref="F267:F326" si="55">IF(B267="GROUP",UPPER(H267),UPPER(F266))</f>
        <v>REGULAR</v>
      </c>
      <c r="H267" s="83" t="s">
        <v>224</v>
      </c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341">
        <v>2404.11</v>
      </c>
      <c r="V267" s="341">
        <v>564.88</v>
      </c>
      <c r="W267" s="341">
        <v>1659.93</v>
      </c>
      <c r="X267" s="341">
        <v>1438.32</v>
      </c>
      <c r="Y267" s="341">
        <v>664.73</v>
      </c>
      <c r="Z267" s="341">
        <v>627.82000000000005</v>
      </c>
      <c r="AA267" s="85">
        <v>267.04000000000002</v>
      </c>
      <c r="AB267" s="85">
        <v>2175.29</v>
      </c>
      <c r="AC267" s="85">
        <v>2143.75</v>
      </c>
      <c r="AD267" s="85">
        <v>5879.5</v>
      </c>
      <c r="AE267" s="85">
        <v>3473.59</v>
      </c>
      <c r="AF267" s="85">
        <v>2729.05</v>
      </c>
      <c r="AG267" s="85">
        <v>6418.2300000000005</v>
      </c>
      <c r="AH267" s="85">
        <v>1994.72</v>
      </c>
      <c r="AI267" s="85">
        <v>320.82</v>
      </c>
      <c r="AJ267" s="85">
        <v>1903.57</v>
      </c>
      <c r="AK267" s="85">
        <v>212.63</v>
      </c>
      <c r="AL267" s="85">
        <v>2371.02</v>
      </c>
      <c r="AM267" s="85">
        <v>352.40000000000003</v>
      </c>
    </row>
    <row r="268" spans="1:39" x14ac:dyDescent="0.15">
      <c r="A268" s="126">
        <f t="shared" si="54"/>
        <v>3</v>
      </c>
      <c r="B268" s="1" t="str">
        <f t="shared" si="51"/>
        <v>EXP</v>
      </c>
      <c r="C268" s="126">
        <f t="shared" ca="1" si="52"/>
        <v>301.10000000000002</v>
      </c>
      <c r="D268" s="280" t="str">
        <f t="shared" si="50"/>
        <v>REGULAR : 505760: NON-RECURRING EXPENSE LABOR</v>
      </c>
      <c r="E268" s="280" t="str">
        <f t="shared" si="53"/>
        <v>505760: NON-RECURRING EXPENSE LABOR</v>
      </c>
      <c r="F268" s="280" t="str">
        <f t="shared" si="55"/>
        <v>REGULAR</v>
      </c>
      <c r="G268" s="280"/>
      <c r="H268" s="358" t="s">
        <v>225</v>
      </c>
      <c r="I268" s="358" t="s">
        <v>226</v>
      </c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337">
        <v>0</v>
      </c>
      <c r="V268" s="337">
        <v>0</v>
      </c>
      <c r="W268" s="337">
        <v>0</v>
      </c>
      <c r="X268" s="337">
        <v>0</v>
      </c>
      <c r="Y268" s="337">
        <v>0</v>
      </c>
      <c r="Z268" s="337">
        <v>0</v>
      </c>
      <c r="AA268" s="77">
        <v>0</v>
      </c>
      <c r="AB268" s="77">
        <v>0</v>
      </c>
      <c r="AC268" s="77">
        <v>0</v>
      </c>
      <c r="AD268" s="77">
        <v>-179212.72</v>
      </c>
      <c r="AE268" s="77">
        <v>0</v>
      </c>
      <c r="AF268" s="77">
        <v>0</v>
      </c>
      <c r="AG268" s="77">
        <v>0</v>
      </c>
      <c r="AH268" s="77">
        <v>0</v>
      </c>
      <c r="AI268" s="77">
        <v>0</v>
      </c>
      <c r="AJ268" s="77">
        <v>0</v>
      </c>
      <c r="AK268" s="77">
        <v>0</v>
      </c>
      <c r="AL268" s="77">
        <v>0</v>
      </c>
      <c r="AM268" s="77">
        <v>0</v>
      </c>
    </row>
    <row r="269" spans="1:39" ht="16" x14ac:dyDescent="0.2">
      <c r="A269" s="126">
        <f t="shared" ref="A269:A271" si="56">IFERROR(VLOOKUP(H269,MARKER_ARRAY,2,FALSE),A268)</f>
        <v>3</v>
      </c>
      <c r="B269" s="1" t="str">
        <f t="shared" ref="B269:B271" si="57">IF(AND(LEN(H269)&gt;0,COUNT(V269:AL269)=0),"GROUP",IF(OR(LEN(I269)=0,LEN(H269)=0),"",INDEX(MARKER_ARRAY,A269,3)))</f>
        <v/>
      </c>
      <c r="C269" s="126" t="str">
        <f t="shared" ref="C269:C271" ca="1" si="58">IFERROR(IF(OR(B269="GROUP",LEN(D269)=0),"",VLOOKUP(D269,INDIRECT(B269&amp;"_LOOKUP"),2,FALSE)),-100)</f>
        <v/>
      </c>
      <c r="D269" s="1" t="str">
        <f t="shared" ref="D269:D271" si="59">IF(LEN(E269)&gt;0,F269&amp;" : "&amp;E269,"")</f>
        <v/>
      </c>
      <c r="E269" s="1" t="str">
        <f t="shared" ref="E269:E271" si="60">IF(AND(B269&lt;&gt;"GROUP",LEN(B269)&gt;0),UPPER(H269&amp;": "&amp;I269),"")</f>
        <v/>
      </c>
      <c r="F269" s="1" t="str">
        <f t="shared" ref="F269:F271" si="61">IF(B269="GROUP",UPPER(H269),UPPER(F268))</f>
        <v>REGULAR</v>
      </c>
      <c r="H269" s="83" t="s">
        <v>226</v>
      </c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341">
        <v>0</v>
      </c>
      <c r="V269" s="341">
        <v>0</v>
      </c>
      <c r="W269" s="341">
        <v>0</v>
      </c>
      <c r="X269" s="341">
        <v>0</v>
      </c>
      <c r="Y269" s="341">
        <v>0</v>
      </c>
      <c r="Z269" s="341">
        <v>0</v>
      </c>
      <c r="AA269" s="85">
        <v>0</v>
      </c>
      <c r="AB269" s="85">
        <v>0</v>
      </c>
      <c r="AC269" s="85">
        <v>0</v>
      </c>
      <c r="AD269" s="85">
        <v>-179212.72</v>
      </c>
      <c r="AE269" s="85">
        <v>0</v>
      </c>
      <c r="AF269" s="85">
        <v>0</v>
      </c>
      <c r="AG269" s="85">
        <v>0</v>
      </c>
      <c r="AH269" s="85">
        <v>0</v>
      </c>
      <c r="AI269" s="85">
        <v>0</v>
      </c>
      <c r="AJ269" s="85">
        <v>0</v>
      </c>
      <c r="AK269" s="85">
        <v>0</v>
      </c>
      <c r="AL269" s="85">
        <v>0</v>
      </c>
      <c r="AM269" s="85">
        <v>0</v>
      </c>
    </row>
    <row r="270" spans="1:39" ht="16" x14ac:dyDescent="0.2">
      <c r="A270" s="126">
        <f t="shared" si="56"/>
        <v>3</v>
      </c>
      <c r="B270" s="1" t="str">
        <f t="shared" si="57"/>
        <v>EXP</v>
      </c>
      <c r="C270" s="126">
        <f t="shared" ca="1" si="58"/>
        <v>301.10000000000002</v>
      </c>
      <c r="D270" s="1" t="str">
        <f t="shared" si="59"/>
        <v>REGULAR : 501907: HH_HOSP SCHEDULING_CLERICAL</v>
      </c>
      <c r="E270" s="1" t="str">
        <f t="shared" si="60"/>
        <v>501907: HH_HOSP SCHEDULING_CLERICAL</v>
      </c>
      <c r="F270" s="1" t="str">
        <f t="shared" si="61"/>
        <v>REGULAR</v>
      </c>
      <c r="H270" s="303" t="s">
        <v>1462</v>
      </c>
      <c r="I270" s="303" t="s">
        <v>1464</v>
      </c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302">
        <v>2259</v>
      </c>
      <c r="V270" s="302">
        <v>0</v>
      </c>
      <c r="W270" s="302">
        <v>0</v>
      </c>
      <c r="X270" s="302">
        <v>0</v>
      </c>
      <c r="Y270" s="302">
        <v>0</v>
      </c>
      <c r="Z270" s="302">
        <v>0</v>
      </c>
      <c r="AA270" s="85">
        <v>0</v>
      </c>
      <c r="AB270" s="85">
        <v>0</v>
      </c>
      <c r="AC270" s="85">
        <v>0</v>
      </c>
      <c r="AD270" s="85">
        <v>0</v>
      </c>
      <c r="AE270" s="85">
        <v>0</v>
      </c>
      <c r="AF270" s="85">
        <v>0</v>
      </c>
      <c r="AG270" s="85">
        <v>0</v>
      </c>
      <c r="AH270" s="85">
        <v>0</v>
      </c>
      <c r="AI270" s="85">
        <v>0</v>
      </c>
      <c r="AJ270" s="85">
        <v>0</v>
      </c>
      <c r="AK270" s="85">
        <v>0</v>
      </c>
      <c r="AL270" s="85">
        <v>0</v>
      </c>
      <c r="AM270" s="85">
        <v>0</v>
      </c>
    </row>
    <row r="271" spans="1:39" ht="16" x14ac:dyDescent="0.2">
      <c r="A271" s="126">
        <f t="shared" si="56"/>
        <v>3</v>
      </c>
      <c r="B271" s="1" t="str">
        <f t="shared" si="57"/>
        <v/>
      </c>
      <c r="C271" s="126" t="str">
        <f t="shared" ca="1" si="58"/>
        <v/>
      </c>
      <c r="D271" s="1" t="str">
        <f t="shared" si="59"/>
        <v/>
      </c>
      <c r="E271" s="1" t="str">
        <f t="shared" si="60"/>
        <v/>
      </c>
      <c r="F271" s="1" t="str">
        <f t="shared" si="61"/>
        <v>REGULAR</v>
      </c>
      <c r="H271" s="83" t="s">
        <v>1463</v>
      </c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5">
        <v>2259</v>
      </c>
      <c r="V271" s="85">
        <v>0</v>
      </c>
      <c r="W271" s="85">
        <v>0</v>
      </c>
      <c r="X271" s="85">
        <v>0</v>
      </c>
      <c r="Y271" s="85">
        <v>0</v>
      </c>
      <c r="Z271" s="85">
        <v>0</v>
      </c>
      <c r="AA271" s="85">
        <v>0</v>
      </c>
      <c r="AB271" s="85">
        <v>0</v>
      </c>
      <c r="AC271" s="85">
        <v>0</v>
      </c>
      <c r="AD271" s="85">
        <v>0</v>
      </c>
      <c r="AE271" s="85">
        <v>0</v>
      </c>
      <c r="AF271" s="85">
        <v>0</v>
      </c>
      <c r="AG271" s="85">
        <v>0</v>
      </c>
      <c r="AH271" s="85">
        <v>0</v>
      </c>
      <c r="AI271" s="85">
        <v>0</v>
      </c>
      <c r="AJ271" s="85">
        <v>0</v>
      </c>
      <c r="AK271" s="85">
        <v>0</v>
      </c>
      <c r="AL271" s="85">
        <v>0</v>
      </c>
      <c r="AM271" s="85">
        <v>0</v>
      </c>
    </row>
    <row r="272" spans="1:39" ht="16" x14ac:dyDescent="0.2">
      <c r="A272" s="126">
        <f>IFERROR(VLOOKUP(H272,MARKER_ARRAY,2,FALSE),A269)</f>
        <v>3</v>
      </c>
      <c r="B272" s="1" t="str">
        <f t="shared" ref="B272:B303" si="62">IF(AND(LEN(H272)&gt;0,COUNT(V272:AL272)=0),"GROUP",IF(OR(LEN(I272)=0,LEN(H272)=0),"",INDEX(MARKER_ARRAY,A272,3)))</f>
        <v/>
      </c>
      <c r="C272" s="126" t="str">
        <f t="shared" ca="1" si="52"/>
        <v/>
      </c>
      <c r="D272" s="1" t="str">
        <f t="shared" si="50"/>
        <v/>
      </c>
      <c r="E272" s="1" t="str">
        <f t="shared" ref="E272:E335" si="63">IF(AND(B272&lt;&gt;"GROUP",LEN(B272)&gt;0),UPPER(H272&amp;": "&amp;I272),"")</f>
        <v/>
      </c>
      <c r="F272" s="1" t="str">
        <f>IF(B272="GROUP",UPPER(H272),UPPER(F269))</f>
        <v>REGULAR</v>
      </c>
      <c r="H272" s="75" t="s">
        <v>179</v>
      </c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86">
        <v>260927.34</v>
      </c>
      <c r="V272" s="86">
        <v>253400.88</v>
      </c>
      <c r="W272" s="86">
        <v>226339.71</v>
      </c>
      <c r="X272" s="86">
        <v>254182.14</v>
      </c>
      <c r="Y272" s="86">
        <v>247549.22</v>
      </c>
      <c r="Z272" s="86">
        <v>229378.86</v>
      </c>
      <c r="AA272" s="86">
        <v>218258.84000000003</v>
      </c>
      <c r="AB272" s="86">
        <v>310087.19999999995</v>
      </c>
      <c r="AC272" s="86">
        <v>232063.51</v>
      </c>
      <c r="AD272" s="86">
        <v>34974.880000000005</v>
      </c>
      <c r="AE272" s="86">
        <v>208031.26</v>
      </c>
      <c r="AF272" s="86">
        <v>192090.19</v>
      </c>
      <c r="AG272" s="86">
        <v>181562.45</v>
      </c>
      <c r="AH272" s="86">
        <v>170395.45000000004</v>
      </c>
      <c r="AI272" s="86">
        <v>181198.76</v>
      </c>
      <c r="AJ272" s="86">
        <v>195602.66000000003</v>
      </c>
      <c r="AK272" s="86">
        <v>176816.96000000002</v>
      </c>
      <c r="AL272" s="86">
        <v>174643.75999999998</v>
      </c>
      <c r="AM272" s="86">
        <v>169727.68999999997</v>
      </c>
    </row>
    <row r="273" spans="1:39" ht="16" x14ac:dyDescent="0.2">
      <c r="A273" s="126">
        <f t="shared" si="54"/>
        <v>3</v>
      </c>
      <c r="B273" s="1" t="str">
        <f t="shared" si="62"/>
        <v>GROUP</v>
      </c>
      <c r="C273" s="126" t="str">
        <f t="shared" ca="1" si="52"/>
        <v/>
      </c>
      <c r="D273" s="1" t="str">
        <f t="shared" si="50"/>
        <v/>
      </c>
      <c r="E273" s="1" t="str">
        <f t="shared" si="63"/>
        <v/>
      </c>
      <c r="F273" s="1" t="str">
        <f t="shared" si="55"/>
        <v>OVERTIME</v>
      </c>
      <c r="H273" s="80" t="s">
        <v>227</v>
      </c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347"/>
      <c r="V273" s="347"/>
      <c r="W273" s="347"/>
      <c r="X273" s="347"/>
      <c r="Y273" s="347"/>
      <c r="Z273" s="347"/>
      <c r="AA273" s="82"/>
      <c r="AB273" s="82"/>
      <c r="AC273" s="82"/>
      <c r="AD273" s="82"/>
      <c r="AE273" s="82"/>
      <c r="AF273" s="82"/>
      <c r="AG273" s="82"/>
      <c r="AH273" s="82"/>
      <c r="AI273" s="82"/>
      <c r="AJ273" s="82"/>
      <c r="AK273" s="82"/>
      <c r="AL273" s="82"/>
      <c r="AM273" s="82"/>
    </row>
    <row r="274" spans="1:39" x14ac:dyDescent="0.15">
      <c r="A274" s="126">
        <f t="shared" si="54"/>
        <v>3</v>
      </c>
      <c r="B274" s="1" t="str">
        <f t="shared" si="62"/>
        <v>EXP</v>
      </c>
      <c r="C274" s="126">
        <f t="shared" ca="1" si="52"/>
        <v>305.10000000000002</v>
      </c>
      <c r="D274" s="1" t="str">
        <f t="shared" si="50"/>
        <v>OVERTIME : 502000: SALARIES &amp; WAGES-OT NONEXEMPT</v>
      </c>
      <c r="E274" s="1" t="str">
        <f t="shared" si="63"/>
        <v>502000: SALARIES &amp; WAGES-OT NONEXEMPT</v>
      </c>
      <c r="F274" s="1" t="str">
        <f t="shared" si="55"/>
        <v>OVERTIME</v>
      </c>
      <c r="H274" s="76" t="s">
        <v>228</v>
      </c>
      <c r="I274" s="76" t="s">
        <v>229</v>
      </c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337">
        <v>11101.14</v>
      </c>
      <c r="V274" s="337">
        <v>23690.25</v>
      </c>
      <c r="W274" s="337">
        <v>18498.62</v>
      </c>
      <c r="X274" s="337">
        <v>16800.5</v>
      </c>
      <c r="Y274" s="337">
        <v>15930.98</v>
      </c>
      <c r="Z274" s="337">
        <v>13629.13</v>
      </c>
      <c r="AA274" s="77">
        <v>13056.08</v>
      </c>
      <c r="AB274" s="77">
        <v>20025.95</v>
      </c>
      <c r="AC274" s="77">
        <v>22302.13</v>
      </c>
      <c r="AD274" s="77">
        <v>13390.66</v>
      </c>
      <c r="AE274" s="77">
        <v>17272.79</v>
      </c>
      <c r="AF274" s="77">
        <v>7767.62</v>
      </c>
      <c r="AG274" s="77">
        <v>12097.67</v>
      </c>
      <c r="AH274" s="77">
        <v>11454.37</v>
      </c>
      <c r="AI274" s="77">
        <v>9020.56</v>
      </c>
      <c r="AJ274" s="77">
        <v>10568.61</v>
      </c>
      <c r="AK274" s="77">
        <v>8906.6200000000008</v>
      </c>
      <c r="AL274" s="77">
        <v>6684.85</v>
      </c>
      <c r="AM274" s="77">
        <v>9397.26</v>
      </c>
    </row>
    <row r="275" spans="1:39" ht="16" x14ac:dyDescent="0.2">
      <c r="A275" s="126">
        <f t="shared" si="54"/>
        <v>3</v>
      </c>
      <c r="B275" s="1" t="str">
        <f t="shared" si="62"/>
        <v/>
      </c>
      <c r="C275" s="126" t="str">
        <f t="shared" ca="1" si="52"/>
        <v/>
      </c>
      <c r="D275" s="1" t="str">
        <f t="shared" si="50"/>
        <v/>
      </c>
      <c r="E275" s="1" t="str">
        <f t="shared" si="63"/>
        <v/>
      </c>
      <c r="F275" s="1" t="str">
        <f t="shared" si="55"/>
        <v>OVERTIME</v>
      </c>
      <c r="H275" s="83" t="s">
        <v>227</v>
      </c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341">
        <v>11101.14</v>
      </c>
      <c r="V275" s="341">
        <v>23690.25</v>
      </c>
      <c r="W275" s="341">
        <v>18498.62</v>
      </c>
      <c r="X275" s="341">
        <v>16800.5</v>
      </c>
      <c r="Y275" s="341">
        <v>15930.98</v>
      </c>
      <c r="Z275" s="341">
        <v>13629.13</v>
      </c>
      <c r="AA275" s="85">
        <v>13056.08</v>
      </c>
      <c r="AB275" s="85">
        <v>20025.95</v>
      </c>
      <c r="AC275" s="85">
        <v>22302.13</v>
      </c>
      <c r="AD275" s="85">
        <v>13390.66</v>
      </c>
      <c r="AE275" s="85">
        <v>17272.79</v>
      </c>
      <c r="AF275" s="85">
        <v>7767.62</v>
      </c>
      <c r="AG275" s="85">
        <v>12097.67</v>
      </c>
      <c r="AH275" s="85">
        <v>11454.37</v>
      </c>
      <c r="AI275" s="85">
        <v>9020.56</v>
      </c>
      <c r="AJ275" s="85">
        <v>10568.61</v>
      </c>
      <c r="AK275" s="85">
        <v>8906.6200000000008</v>
      </c>
      <c r="AL275" s="85">
        <v>6684.85</v>
      </c>
      <c r="AM275" s="85">
        <v>9397.26</v>
      </c>
    </row>
    <row r="276" spans="1:39" ht="16" x14ac:dyDescent="0.2">
      <c r="A276" s="126">
        <f t="shared" si="54"/>
        <v>3</v>
      </c>
      <c r="B276" s="1" t="str">
        <f t="shared" si="62"/>
        <v/>
      </c>
      <c r="C276" s="126" t="str">
        <f t="shared" ca="1" si="52"/>
        <v/>
      </c>
      <c r="D276" s="1" t="str">
        <f t="shared" si="50"/>
        <v/>
      </c>
      <c r="E276" s="1" t="str">
        <f t="shared" si="63"/>
        <v/>
      </c>
      <c r="F276" s="1" t="str">
        <f t="shared" si="55"/>
        <v>OVERTIME</v>
      </c>
      <c r="H276" s="75" t="s">
        <v>227</v>
      </c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344">
        <v>11101.14</v>
      </c>
      <c r="V276" s="344">
        <v>23690.25</v>
      </c>
      <c r="W276" s="344">
        <v>18498.62</v>
      </c>
      <c r="X276" s="344">
        <v>16800.5</v>
      </c>
      <c r="Y276" s="344">
        <v>15930.98</v>
      </c>
      <c r="Z276" s="344">
        <v>13629.13</v>
      </c>
      <c r="AA276" s="86">
        <v>13056.08</v>
      </c>
      <c r="AB276" s="86">
        <v>20025.95</v>
      </c>
      <c r="AC276" s="86">
        <v>22302.13</v>
      </c>
      <c r="AD276" s="86">
        <v>13390.66</v>
      </c>
      <c r="AE276" s="86">
        <v>17272.79</v>
      </c>
      <c r="AF276" s="86">
        <v>7767.62</v>
      </c>
      <c r="AG276" s="86">
        <v>12097.67</v>
      </c>
      <c r="AH276" s="86">
        <v>11454.37</v>
      </c>
      <c r="AI276" s="86">
        <v>9020.56</v>
      </c>
      <c r="AJ276" s="86">
        <v>10568.61</v>
      </c>
      <c r="AK276" s="86">
        <v>8906.6200000000008</v>
      </c>
      <c r="AL276" s="86">
        <v>6684.85</v>
      </c>
      <c r="AM276" s="86">
        <v>9397.26</v>
      </c>
    </row>
    <row r="277" spans="1:39" ht="16" x14ac:dyDescent="0.2">
      <c r="A277" s="126">
        <f t="shared" si="54"/>
        <v>3</v>
      </c>
      <c r="B277" s="1" t="str">
        <f t="shared" si="62"/>
        <v>GROUP</v>
      </c>
      <c r="C277" s="126" t="str">
        <f t="shared" ca="1" si="52"/>
        <v/>
      </c>
      <c r="D277" s="1" t="str">
        <f t="shared" si="50"/>
        <v/>
      </c>
      <c r="E277" s="1" t="str">
        <f t="shared" si="63"/>
        <v/>
      </c>
      <c r="F277" s="1" t="str">
        <f t="shared" si="55"/>
        <v>BONUS</v>
      </c>
      <c r="H277" s="80" t="s">
        <v>230</v>
      </c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347"/>
      <c r="V277" s="347"/>
      <c r="W277" s="347"/>
      <c r="X277" s="347"/>
      <c r="Y277" s="347"/>
      <c r="Z277" s="347"/>
      <c r="AA277" s="82"/>
      <c r="AB277" s="82"/>
      <c r="AC277" s="82"/>
      <c r="AD277" s="82"/>
      <c r="AE277" s="82"/>
      <c r="AF277" s="82"/>
      <c r="AG277" s="82"/>
      <c r="AH277" s="82"/>
      <c r="AI277" s="82"/>
      <c r="AJ277" s="82"/>
      <c r="AK277" s="82"/>
      <c r="AL277" s="82"/>
      <c r="AM277" s="82"/>
    </row>
    <row r="278" spans="1:39" x14ac:dyDescent="0.15">
      <c r="A278" s="126">
        <f t="shared" si="54"/>
        <v>3</v>
      </c>
      <c r="B278" s="1" t="str">
        <f t="shared" si="62"/>
        <v>EXP</v>
      </c>
      <c r="C278" s="126">
        <f t="shared" ca="1" si="52"/>
        <v>319</v>
      </c>
      <c r="D278" s="1" t="str">
        <f t="shared" si="50"/>
        <v>BONUS : 506500: BONUS - EMPLOYEE REFERRAL</v>
      </c>
      <c r="E278" s="1" t="str">
        <f t="shared" si="63"/>
        <v>506500: BONUS - EMPLOYEE REFERRAL</v>
      </c>
      <c r="F278" s="1" t="str">
        <f t="shared" si="55"/>
        <v>BONUS</v>
      </c>
      <c r="H278" s="76" t="s">
        <v>231</v>
      </c>
      <c r="I278" s="76" t="s">
        <v>232</v>
      </c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337">
        <v>256.44</v>
      </c>
      <c r="V278" s="337">
        <v>341</v>
      </c>
      <c r="W278" s="337">
        <v>402.81</v>
      </c>
      <c r="X278" s="337">
        <v>284.32</v>
      </c>
      <c r="Y278" s="337">
        <v>282.45</v>
      </c>
      <c r="Z278" s="337">
        <v>278.3</v>
      </c>
      <c r="AA278" s="77">
        <v>233.56</v>
      </c>
      <c r="AB278" s="77">
        <v>170.21</v>
      </c>
      <c r="AC278" s="77">
        <v>244.44</v>
      </c>
      <c r="AD278" s="77">
        <v>79.31</v>
      </c>
      <c r="AE278" s="77">
        <v>95.12</v>
      </c>
      <c r="AF278" s="77">
        <v>70.38</v>
      </c>
      <c r="AG278" s="77">
        <v>77.81</v>
      </c>
      <c r="AH278" s="77">
        <v>58.94</v>
      </c>
      <c r="AI278" s="77">
        <v>54.44</v>
      </c>
      <c r="AJ278" s="77">
        <v>86.44</v>
      </c>
      <c r="AK278" s="77">
        <v>107.13</v>
      </c>
      <c r="AL278" s="77">
        <v>143.94</v>
      </c>
      <c r="AM278" s="77">
        <v>122.76</v>
      </c>
    </row>
    <row r="279" spans="1:39" x14ac:dyDescent="0.15">
      <c r="A279" s="126">
        <f t="shared" si="54"/>
        <v>3</v>
      </c>
      <c r="B279" s="1" t="str">
        <f t="shared" si="62"/>
        <v>EXP</v>
      </c>
      <c r="C279" s="126">
        <f t="shared" ca="1" si="52"/>
        <v>319</v>
      </c>
      <c r="D279" s="1" t="str">
        <f t="shared" si="50"/>
        <v>BONUS : 506800: BONUS - SIGNING</v>
      </c>
      <c r="E279" s="1" t="str">
        <f t="shared" si="63"/>
        <v>506800: BONUS - SIGNING</v>
      </c>
      <c r="F279" s="1" t="str">
        <f t="shared" si="55"/>
        <v>BONUS</v>
      </c>
      <c r="H279" s="76" t="s">
        <v>233</v>
      </c>
      <c r="I279" s="76" t="s">
        <v>234</v>
      </c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337">
        <v>0</v>
      </c>
      <c r="V279" s="337">
        <v>1580</v>
      </c>
      <c r="W279" s="337">
        <v>0</v>
      </c>
      <c r="X279" s="337">
        <v>500</v>
      </c>
      <c r="Y279" s="337">
        <v>500</v>
      </c>
      <c r="Z279" s="337">
        <v>0</v>
      </c>
      <c r="AA279" s="77">
        <v>0</v>
      </c>
      <c r="AB279" s="77">
        <v>0</v>
      </c>
      <c r="AC279" s="77">
        <v>0</v>
      </c>
      <c r="AD279" s="77">
        <v>0</v>
      </c>
      <c r="AE279" s="77">
        <v>2500</v>
      </c>
      <c r="AF279" s="77">
        <v>0</v>
      </c>
      <c r="AG279" s="77">
        <v>2500</v>
      </c>
      <c r="AH279" s="77">
        <v>0</v>
      </c>
      <c r="AI279" s="77">
        <v>0</v>
      </c>
      <c r="AJ279" s="77">
        <v>0</v>
      </c>
      <c r="AK279" s="77">
        <v>0</v>
      </c>
      <c r="AL279" s="77">
        <v>0</v>
      </c>
      <c r="AM279" s="77">
        <v>0</v>
      </c>
    </row>
    <row r="280" spans="1:39" x14ac:dyDescent="0.15">
      <c r="A280" s="126">
        <f t="shared" si="54"/>
        <v>3</v>
      </c>
      <c r="B280" s="1" t="str">
        <f t="shared" si="62"/>
        <v>EXP</v>
      </c>
      <c r="C280" s="126">
        <f t="shared" ca="1" si="52"/>
        <v>319</v>
      </c>
      <c r="D280" s="1" t="str">
        <f t="shared" si="50"/>
        <v>BONUS : 506900: BONUS - OTHER RECOGNITION</v>
      </c>
      <c r="E280" s="1" t="str">
        <f t="shared" si="63"/>
        <v>506900: BONUS - OTHER RECOGNITION</v>
      </c>
      <c r="F280" s="1" t="str">
        <f t="shared" si="55"/>
        <v>BONUS</v>
      </c>
      <c r="H280" s="76" t="s">
        <v>235</v>
      </c>
      <c r="I280" s="76" t="s">
        <v>236</v>
      </c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337">
        <v>0</v>
      </c>
      <c r="V280" s="337">
        <v>102.84</v>
      </c>
      <c r="W280" s="337">
        <v>0</v>
      </c>
      <c r="X280" s="337">
        <v>0</v>
      </c>
      <c r="Y280" s="337">
        <v>0</v>
      </c>
      <c r="Z280" s="337">
        <v>0</v>
      </c>
      <c r="AA280" s="77">
        <v>0</v>
      </c>
      <c r="AB280" s="77">
        <v>178.25</v>
      </c>
      <c r="AC280" s="77">
        <v>0</v>
      </c>
      <c r="AD280" s="77">
        <v>0</v>
      </c>
      <c r="AE280" s="77">
        <v>0</v>
      </c>
      <c r="AF280" s="77">
        <v>0</v>
      </c>
      <c r="AG280" s="77">
        <v>0</v>
      </c>
      <c r="AH280" s="77">
        <v>0</v>
      </c>
      <c r="AI280" s="77">
        <v>0</v>
      </c>
      <c r="AJ280" s="77">
        <v>0</v>
      </c>
      <c r="AK280" s="77">
        <v>0</v>
      </c>
      <c r="AL280" s="77">
        <v>0</v>
      </c>
      <c r="AM280" s="77">
        <v>0</v>
      </c>
    </row>
    <row r="281" spans="1:39" x14ac:dyDescent="0.15">
      <c r="A281" s="126">
        <f t="shared" si="54"/>
        <v>3</v>
      </c>
      <c r="B281" s="1" t="str">
        <f t="shared" si="62"/>
        <v>EXP</v>
      </c>
      <c r="C281" s="126">
        <f t="shared" ca="1" si="52"/>
        <v>319</v>
      </c>
      <c r="D281" s="1" t="str">
        <f t="shared" si="50"/>
        <v>BONUS : 506909: GENERAL BONUSES</v>
      </c>
      <c r="E281" s="1" t="str">
        <f t="shared" si="63"/>
        <v>506909: GENERAL BONUSES</v>
      </c>
      <c r="F281" s="1" t="str">
        <f t="shared" si="55"/>
        <v>BONUS</v>
      </c>
      <c r="H281" s="76" t="s">
        <v>237</v>
      </c>
      <c r="I281" s="76" t="s">
        <v>238</v>
      </c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337">
        <v>0</v>
      </c>
      <c r="V281" s="337">
        <v>300</v>
      </c>
      <c r="W281" s="337">
        <v>81.459999999999994</v>
      </c>
      <c r="X281" s="337">
        <v>0</v>
      </c>
      <c r="Y281" s="337">
        <v>100</v>
      </c>
      <c r="Z281" s="337">
        <v>965</v>
      </c>
      <c r="AA281" s="77">
        <v>0</v>
      </c>
      <c r="AB281" s="77">
        <v>0</v>
      </c>
      <c r="AC281" s="77">
        <v>0</v>
      </c>
      <c r="AD281" s="77">
        <v>0</v>
      </c>
      <c r="AE281" s="77">
        <v>0</v>
      </c>
      <c r="AF281" s="77">
        <v>0</v>
      </c>
      <c r="AG281" s="77">
        <v>0</v>
      </c>
      <c r="AH281" s="77">
        <v>0</v>
      </c>
      <c r="AI281" s="77">
        <v>0</v>
      </c>
      <c r="AJ281" s="77">
        <v>3321.4900000000002</v>
      </c>
      <c r="AK281" s="77">
        <v>550</v>
      </c>
      <c r="AL281" s="77">
        <v>1400</v>
      </c>
      <c r="AM281" s="77">
        <v>1000</v>
      </c>
    </row>
    <row r="282" spans="1:39" ht="16" x14ac:dyDescent="0.2">
      <c r="A282" s="126">
        <f t="shared" si="54"/>
        <v>3</v>
      </c>
      <c r="B282" s="1" t="str">
        <f t="shared" si="62"/>
        <v/>
      </c>
      <c r="C282" s="126" t="str">
        <f t="shared" ca="1" si="52"/>
        <v/>
      </c>
      <c r="D282" s="1" t="str">
        <f t="shared" si="50"/>
        <v/>
      </c>
      <c r="E282" s="1" t="str">
        <f t="shared" si="63"/>
        <v/>
      </c>
      <c r="F282" s="1" t="str">
        <f t="shared" si="55"/>
        <v>BONUS</v>
      </c>
      <c r="H282" s="83" t="s">
        <v>238</v>
      </c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341">
        <v>256.44</v>
      </c>
      <c r="V282" s="341">
        <v>2323.84</v>
      </c>
      <c r="W282" s="341">
        <v>484.27</v>
      </c>
      <c r="X282" s="341">
        <v>784.32</v>
      </c>
      <c r="Y282" s="341">
        <v>882.45</v>
      </c>
      <c r="Z282" s="341">
        <v>1243.3</v>
      </c>
      <c r="AA282" s="85">
        <v>233.56</v>
      </c>
      <c r="AB282" s="85">
        <v>348.46000000000004</v>
      </c>
      <c r="AC282" s="85">
        <v>244.44</v>
      </c>
      <c r="AD282" s="85">
        <v>79.31</v>
      </c>
      <c r="AE282" s="85">
        <v>2595.12</v>
      </c>
      <c r="AF282" s="85">
        <v>70.38</v>
      </c>
      <c r="AG282" s="85">
        <v>2577.81</v>
      </c>
      <c r="AH282" s="85">
        <v>58.94</v>
      </c>
      <c r="AI282" s="85">
        <v>54.44</v>
      </c>
      <c r="AJ282" s="85">
        <v>3407.9300000000003</v>
      </c>
      <c r="AK282" s="85">
        <v>657.13</v>
      </c>
      <c r="AL282" s="85">
        <v>1543.94</v>
      </c>
      <c r="AM282" s="85">
        <v>1122.76</v>
      </c>
    </row>
    <row r="283" spans="1:39" x14ac:dyDescent="0.15">
      <c r="A283" s="126">
        <f t="shared" si="54"/>
        <v>3</v>
      </c>
      <c r="B283" s="1" t="str">
        <f t="shared" si="62"/>
        <v>EXP</v>
      </c>
      <c r="C283" s="126">
        <f t="shared" ca="1" si="52"/>
        <v>319</v>
      </c>
      <c r="D283" s="1" t="str">
        <f t="shared" si="50"/>
        <v>BONUS : 506600: RESIDENT REFERRAL BONUS</v>
      </c>
      <c r="E283" s="1" t="str">
        <f t="shared" si="63"/>
        <v>506600: RESIDENT REFERRAL BONUS</v>
      </c>
      <c r="F283" s="1" t="str">
        <f t="shared" si="55"/>
        <v>BONUS</v>
      </c>
      <c r="H283" s="76" t="s">
        <v>239</v>
      </c>
      <c r="I283" s="76" t="s">
        <v>240</v>
      </c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337">
        <v>0</v>
      </c>
      <c r="V283" s="337">
        <v>0</v>
      </c>
      <c r="W283" s="337">
        <v>0</v>
      </c>
      <c r="X283" s="337">
        <v>0</v>
      </c>
      <c r="Y283" s="337">
        <v>0</v>
      </c>
      <c r="Z283" s="337">
        <v>0</v>
      </c>
      <c r="AA283" s="77">
        <v>0</v>
      </c>
      <c r="AB283" s="77">
        <v>0</v>
      </c>
      <c r="AC283" s="77">
        <v>0</v>
      </c>
      <c r="AD283" s="77">
        <v>0</v>
      </c>
      <c r="AE283" s="77">
        <v>0</v>
      </c>
      <c r="AF283" s="77">
        <v>26.13</v>
      </c>
      <c r="AG283" s="77">
        <v>0</v>
      </c>
      <c r="AH283" s="77">
        <v>0</v>
      </c>
      <c r="AI283" s="77">
        <v>0</v>
      </c>
      <c r="AJ283" s="77">
        <v>0</v>
      </c>
      <c r="AK283" s="77">
        <v>0</v>
      </c>
      <c r="AL283" s="77">
        <v>0</v>
      </c>
      <c r="AM283" s="77">
        <v>0</v>
      </c>
    </row>
    <row r="284" spans="1:39" ht="16" x14ac:dyDescent="0.2">
      <c r="A284" s="126">
        <f t="shared" si="54"/>
        <v>3</v>
      </c>
      <c r="B284" s="1" t="str">
        <f t="shared" si="62"/>
        <v/>
      </c>
      <c r="C284" s="126" t="str">
        <f t="shared" ca="1" si="52"/>
        <v/>
      </c>
      <c r="D284" s="1" t="str">
        <f t="shared" si="50"/>
        <v/>
      </c>
      <c r="E284" s="1" t="str">
        <f t="shared" si="63"/>
        <v/>
      </c>
      <c r="F284" s="1" t="str">
        <f t="shared" si="55"/>
        <v>BONUS</v>
      </c>
      <c r="H284" s="83" t="s">
        <v>240</v>
      </c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341">
        <v>0</v>
      </c>
      <c r="V284" s="341">
        <v>0</v>
      </c>
      <c r="W284" s="341">
        <v>0</v>
      </c>
      <c r="X284" s="341">
        <v>0</v>
      </c>
      <c r="Y284" s="341">
        <v>0</v>
      </c>
      <c r="Z284" s="341">
        <v>0</v>
      </c>
      <c r="AA284" s="85">
        <v>0</v>
      </c>
      <c r="AB284" s="85">
        <v>0</v>
      </c>
      <c r="AC284" s="85">
        <v>0</v>
      </c>
      <c r="AD284" s="85">
        <v>0</v>
      </c>
      <c r="AE284" s="85">
        <v>0</v>
      </c>
      <c r="AF284" s="85">
        <v>26.13</v>
      </c>
      <c r="AG284" s="85">
        <v>0</v>
      </c>
      <c r="AH284" s="85">
        <v>0</v>
      </c>
      <c r="AI284" s="85">
        <v>0</v>
      </c>
      <c r="AJ284" s="85">
        <v>0</v>
      </c>
      <c r="AK284" s="85">
        <v>0</v>
      </c>
      <c r="AL284" s="85">
        <v>0</v>
      </c>
      <c r="AM284" s="85">
        <v>0</v>
      </c>
    </row>
    <row r="285" spans="1:39" x14ac:dyDescent="0.15">
      <c r="A285" s="126">
        <f t="shared" si="54"/>
        <v>3</v>
      </c>
      <c r="B285" s="1" t="str">
        <f t="shared" si="62"/>
        <v>EXP</v>
      </c>
      <c r="C285" s="126">
        <f t="shared" ca="1" si="52"/>
        <v>319</v>
      </c>
      <c r="D285" s="1" t="str">
        <f t="shared" si="50"/>
        <v>BONUS : 507300: CMIP BONUS</v>
      </c>
      <c r="E285" s="1" t="str">
        <f t="shared" si="63"/>
        <v>507300: CMIP BONUS</v>
      </c>
      <c r="F285" s="1" t="str">
        <f t="shared" si="55"/>
        <v>BONUS</v>
      </c>
      <c r="H285" s="76" t="s">
        <v>241</v>
      </c>
      <c r="I285" s="76" t="s">
        <v>242</v>
      </c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337">
        <v>-22587.119999999999</v>
      </c>
      <c r="V285" s="337">
        <v>4683.25</v>
      </c>
      <c r="W285" s="337">
        <v>4683.25</v>
      </c>
      <c r="X285" s="337">
        <v>4683.25</v>
      </c>
      <c r="Y285" s="337">
        <v>-6827.28</v>
      </c>
      <c r="Z285" s="337">
        <v>5117.03</v>
      </c>
      <c r="AA285" s="77">
        <v>4683.25</v>
      </c>
      <c r="AB285" s="77">
        <v>-9466.48</v>
      </c>
      <c r="AC285" s="77">
        <v>4683.25</v>
      </c>
      <c r="AD285" s="77">
        <v>-6355.64</v>
      </c>
      <c r="AE285" s="77">
        <v>4683.25</v>
      </c>
      <c r="AF285" s="77">
        <v>4683.25</v>
      </c>
      <c r="AG285" s="77">
        <v>-6814.05</v>
      </c>
      <c r="AH285" s="77">
        <v>5058.6660000000002</v>
      </c>
      <c r="AI285" s="77">
        <v>5058.6660000000002</v>
      </c>
      <c r="AJ285" s="77">
        <v>-669.67399999999998</v>
      </c>
      <c r="AK285" s="77">
        <v>5058.6660000000002</v>
      </c>
      <c r="AL285" s="77">
        <v>5058.6660000000002</v>
      </c>
      <c r="AM285" s="77">
        <v>5058.6660000000002</v>
      </c>
    </row>
    <row r="286" spans="1:39" x14ac:dyDescent="0.15">
      <c r="A286" s="126">
        <f t="shared" si="54"/>
        <v>3</v>
      </c>
      <c r="B286" s="1" t="str">
        <f t="shared" si="62"/>
        <v>EXP</v>
      </c>
      <c r="C286" s="126">
        <f t="shared" ca="1" si="52"/>
        <v>319</v>
      </c>
      <c r="D286" s="1" t="str">
        <f t="shared" si="50"/>
        <v>BONUS : 507330: CMIP BONUS PROTEM</v>
      </c>
      <c r="E286" s="1" t="str">
        <f t="shared" si="63"/>
        <v>507330: CMIP BONUS PROTEM</v>
      </c>
      <c r="F286" s="1" t="str">
        <f t="shared" si="55"/>
        <v>BONUS</v>
      </c>
      <c r="H286" s="76" t="s">
        <v>243</v>
      </c>
      <c r="I286" s="76" t="s">
        <v>244</v>
      </c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337">
        <v>0</v>
      </c>
      <c r="V286" s="337">
        <v>0</v>
      </c>
      <c r="W286" s="337">
        <v>0</v>
      </c>
      <c r="X286" s="337">
        <v>0</v>
      </c>
      <c r="Y286" s="337">
        <v>0</v>
      </c>
      <c r="Z286" s="337">
        <v>0</v>
      </c>
      <c r="AA286" s="77">
        <v>640</v>
      </c>
      <c r="AB286" s="77">
        <v>10552.43</v>
      </c>
      <c r="AC286" s="77">
        <v>0</v>
      </c>
      <c r="AD286" s="77">
        <v>3165.57</v>
      </c>
      <c r="AE286" s="77">
        <v>375.58</v>
      </c>
      <c r="AF286" s="77">
        <v>0</v>
      </c>
      <c r="AG286" s="77">
        <v>0</v>
      </c>
      <c r="AH286" s="77">
        <v>0</v>
      </c>
      <c r="AI286" s="77">
        <v>1174.54</v>
      </c>
      <c r="AJ286" s="77">
        <v>2484.16</v>
      </c>
      <c r="AK286" s="77">
        <v>1752.83</v>
      </c>
      <c r="AL286" s="77">
        <v>1347.54</v>
      </c>
      <c r="AM286" s="77">
        <v>2187.63</v>
      </c>
    </row>
    <row r="287" spans="1:39" ht="16" x14ac:dyDescent="0.2">
      <c r="A287" s="126">
        <f t="shared" si="54"/>
        <v>3</v>
      </c>
      <c r="B287" s="1" t="str">
        <f t="shared" si="62"/>
        <v/>
      </c>
      <c r="C287" s="126" t="str">
        <f t="shared" ca="1" si="52"/>
        <v/>
      </c>
      <c r="D287" s="1" t="str">
        <f t="shared" si="50"/>
        <v/>
      </c>
      <c r="E287" s="1" t="str">
        <f t="shared" si="63"/>
        <v/>
      </c>
      <c r="F287" s="1" t="str">
        <f t="shared" si="55"/>
        <v>BONUS</v>
      </c>
      <c r="H287" s="83" t="s">
        <v>242</v>
      </c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341">
        <v>-22587.119999999999</v>
      </c>
      <c r="V287" s="341">
        <v>4683.25</v>
      </c>
      <c r="W287" s="341">
        <v>4683.25</v>
      </c>
      <c r="X287" s="341">
        <v>4683.25</v>
      </c>
      <c r="Y287" s="341">
        <v>-6827.28</v>
      </c>
      <c r="Z287" s="341">
        <v>5117.03</v>
      </c>
      <c r="AA287" s="85">
        <v>5323.25</v>
      </c>
      <c r="AB287" s="85">
        <v>1085.9500000000007</v>
      </c>
      <c r="AC287" s="85">
        <v>4683.25</v>
      </c>
      <c r="AD287" s="85">
        <v>-3190.07</v>
      </c>
      <c r="AE287" s="85">
        <v>5058.83</v>
      </c>
      <c r="AF287" s="85">
        <v>4683.25</v>
      </c>
      <c r="AG287" s="85">
        <v>-6814.05</v>
      </c>
      <c r="AH287" s="85">
        <v>5058.6660000000002</v>
      </c>
      <c r="AI287" s="85">
        <v>6233.2060000000001</v>
      </c>
      <c r="AJ287" s="85">
        <v>1814.4859999999999</v>
      </c>
      <c r="AK287" s="85">
        <v>6811.4960000000001</v>
      </c>
      <c r="AL287" s="85">
        <v>6406.2060000000001</v>
      </c>
      <c r="AM287" s="85">
        <v>7246.2960000000003</v>
      </c>
    </row>
    <row r="288" spans="1:39" ht="16" x14ac:dyDescent="0.2">
      <c r="A288" s="126">
        <f t="shared" si="54"/>
        <v>3</v>
      </c>
      <c r="B288" s="1" t="str">
        <f t="shared" si="62"/>
        <v/>
      </c>
      <c r="C288" s="126" t="str">
        <f t="shared" ca="1" si="52"/>
        <v/>
      </c>
      <c r="D288" s="1" t="str">
        <f t="shared" si="50"/>
        <v/>
      </c>
      <c r="E288" s="1" t="str">
        <f t="shared" si="63"/>
        <v/>
      </c>
      <c r="F288" s="1" t="str">
        <f t="shared" si="55"/>
        <v>BONUS</v>
      </c>
      <c r="H288" s="75" t="s">
        <v>230</v>
      </c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344">
        <v>-22330.68</v>
      </c>
      <c r="V288" s="344">
        <v>7007.09</v>
      </c>
      <c r="W288" s="344">
        <v>5167.5200000000004</v>
      </c>
      <c r="X288" s="344">
        <v>5467.57</v>
      </c>
      <c r="Y288" s="344">
        <v>-5944.83</v>
      </c>
      <c r="Z288" s="344">
        <v>6360.33</v>
      </c>
      <c r="AA288" s="86">
        <v>5556.81</v>
      </c>
      <c r="AB288" s="86">
        <v>1434.4099999999999</v>
      </c>
      <c r="AC288" s="86">
        <v>4927.6899999999996</v>
      </c>
      <c r="AD288" s="86">
        <v>-3110.7599999999998</v>
      </c>
      <c r="AE288" s="86">
        <v>7653.95</v>
      </c>
      <c r="AF288" s="86">
        <v>4779.76</v>
      </c>
      <c r="AG288" s="86">
        <v>-4236.24</v>
      </c>
      <c r="AH288" s="86">
        <v>5117.6059999999998</v>
      </c>
      <c r="AI288" s="86">
        <v>6287.6459999999997</v>
      </c>
      <c r="AJ288" s="86">
        <v>5222.4160000000002</v>
      </c>
      <c r="AK288" s="86">
        <v>7468.6260000000002</v>
      </c>
      <c r="AL288" s="86">
        <v>7950.1459999999997</v>
      </c>
      <c r="AM288" s="86">
        <v>8369.0560000000005</v>
      </c>
    </row>
    <row r="289" spans="1:39" ht="16" x14ac:dyDescent="0.2">
      <c r="A289" s="126">
        <f t="shared" si="54"/>
        <v>3</v>
      </c>
      <c r="B289" s="1" t="str">
        <f t="shared" si="62"/>
        <v>GROUP</v>
      </c>
      <c r="C289" s="126" t="str">
        <f t="shared" ca="1" si="52"/>
        <v/>
      </c>
      <c r="D289" s="1" t="str">
        <f t="shared" si="50"/>
        <v/>
      </c>
      <c r="E289" s="1" t="str">
        <f t="shared" si="63"/>
        <v/>
      </c>
      <c r="F289" s="1" t="str">
        <f t="shared" si="55"/>
        <v>COMMISSIONS</v>
      </c>
      <c r="H289" s="80" t="s">
        <v>245</v>
      </c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347"/>
      <c r="V289" s="347"/>
      <c r="W289" s="347"/>
      <c r="X289" s="347"/>
      <c r="Y289" s="347"/>
      <c r="Z289" s="347"/>
      <c r="AA289" s="82"/>
      <c r="AB289" s="82"/>
      <c r="AC289" s="82"/>
      <c r="AD289" s="82"/>
      <c r="AE289" s="82"/>
      <c r="AF289" s="82"/>
      <c r="AG289" s="82"/>
      <c r="AH289" s="82"/>
      <c r="AI289" s="82"/>
      <c r="AJ289" s="82"/>
      <c r="AK289" s="82"/>
      <c r="AL289" s="82"/>
      <c r="AM289" s="82"/>
    </row>
    <row r="290" spans="1:39" x14ac:dyDescent="0.15">
      <c r="A290" s="126">
        <f t="shared" si="54"/>
        <v>3</v>
      </c>
      <c r="B290" s="1" t="str">
        <f t="shared" si="62"/>
        <v>EXP</v>
      </c>
      <c r="C290" s="126">
        <f t="shared" ca="1" si="52"/>
        <v>315.10000000000002</v>
      </c>
      <c r="D290" s="1" t="str">
        <f t="shared" ref="D290:D326" si="64">IF(LEN(E290)&gt;0,F290&amp;" : "&amp;E290,"")</f>
        <v>COMMISSIONS : 507500: COMMISSIONS WAGES</v>
      </c>
      <c r="E290" s="1" t="str">
        <f t="shared" si="63"/>
        <v>507500: COMMISSIONS WAGES</v>
      </c>
      <c r="F290" s="1" t="str">
        <f t="shared" si="55"/>
        <v>COMMISSIONS</v>
      </c>
      <c r="H290" s="76" t="s">
        <v>246</v>
      </c>
      <c r="I290" s="76" t="s">
        <v>247</v>
      </c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337">
        <v>0</v>
      </c>
      <c r="V290" s="337">
        <v>0</v>
      </c>
      <c r="W290" s="337">
        <v>0</v>
      </c>
      <c r="X290" s="337">
        <v>0</v>
      </c>
      <c r="Y290" s="337">
        <v>0</v>
      </c>
      <c r="Z290" s="337">
        <v>0</v>
      </c>
      <c r="AA290" s="77">
        <v>0</v>
      </c>
      <c r="AB290" s="77">
        <v>0</v>
      </c>
      <c r="AC290" s="77">
        <v>0</v>
      </c>
      <c r="AD290" s="77">
        <v>0</v>
      </c>
      <c r="AE290" s="77">
        <v>0</v>
      </c>
      <c r="AF290" s="77">
        <v>0</v>
      </c>
      <c r="AG290" s="77">
        <v>0</v>
      </c>
      <c r="AH290" s="77">
        <v>-117.29</v>
      </c>
      <c r="AI290" s="77">
        <v>0</v>
      </c>
      <c r="AJ290" s="77">
        <v>0</v>
      </c>
      <c r="AK290" s="77">
        <v>0</v>
      </c>
      <c r="AL290" s="77">
        <v>0</v>
      </c>
      <c r="AM290" s="77">
        <v>0</v>
      </c>
    </row>
    <row r="291" spans="1:39" ht="16" x14ac:dyDescent="0.2">
      <c r="A291" s="126">
        <f t="shared" si="54"/>
        <v>3</v>
      </c>
      <c r="B291" s="1" t="str">
        <f t="shared" si="62"/>
        <v/>
      </c>
      <c r="C291" s="126" t="str">
        <f t="shared" ca="1" si="52"/>
        <v/>
      </c>
      <c r="D291" s="1" t="str">
        <f t="shared" si="64"/>
        <v/>
      </c>
      <c r="E291" s="1" t="str">
        <f t="shared" si="63"/>
        <v/>
      </c>
      <c r="F291" s="1" t="str">
        <f t="shared" si="55"/>
        <v>COMMISSIONS</v>
      </c>
      <c r="H291" s="83" t="s">
        <v>247</v>
      </c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341">
        <v>0</v>
      </c>
      <c r="V291" s="341">
        <v>0</v>
      </c>
      <c r="W291" s="341">
        <v>0</v>
      </c>
      <c r="X291" s="341">
        <v>0</v>
      </c>
      <c r="Y291" s="341">
        <v>0</v>
      </c>
      <c r="Z291" s="341">
        <v>0</v>
      </c>
      <c r="AA291" s="85">
        <v>0</v>
      </c>
      <c r="AB291" s="85">
        <v>0</v>
      </c>
      <c r="AC291" s="85">
        <v>0</v>
      </c>
      <c r="AD291" s="85">
        <v>0</v>
      </c>
      <c r="AE291" s="85">
        <v>0</v>
      </c>
      <c r="AF291" s="85">
        <v>0</v>
      </c>
      <c r="AG291" s="85">
        <v>0</v>
      </c>
      <c r="AH291" s="85">
        <v>-117.29</v>
      </c>
      <c r="AI291" s="85">
        <v>0</v>
      </c>
      <c r="AJ291" s="85">
        <v>0</v>
      </c>
      <c r="AK291" s="85">
        <v>0</v>
      </c>
      <c r="AL291" s="85">
        <v>0</v>
      </c>
      <c r="AM291" s="85">
        <v>0</v>
      </c>
    </row>
    <row r="292" spans="1:39" ht="16" x14ac:dyDescent="0.2">
      <c r="A292" s="126">
        <f t="shared" si="54"/>
        <v>3</v>
      </c>
      <c r="B292" s="1" t="str">
        <f t="shared" si="62"/>
        <v/>
      </c>
      <c r="C292" s="126" t="str">
        <f t="shared" ca="1" si="52"/>
        <v/>
      </c>
      <c r="D292" s="1" t="str">
        <f t="shared" si="64"/>
        <v/>
      </c>
      <c r="E292" s="1" t="str">
        <f t="shared" si="63"/>
        <v/>
      </c>
      <c r="F292" s="1" t="str">
        <f t="shared" si="55"/>
        <v>COMMISSIONS</v>
      </c>
      <c r="H292" s="75" t="s">
        <v>245</v>
      </c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344">
        <v>0</v>
      </c>
      <c r="V292" s="344">
        <v>0</v>
      </c>
      <c r="W292" s="344">
        <v>0</v>
      </c>
      <c r="X292" s="344">
        <v>0</v>
      </c>
      <c r="Y292" s="344">
        <v>0</v>
      </c>
      <c r="Z292" s="344">
        <v>0</v>
      </c>
      <c r="AA292" s="86">
        <v>0</v>
      </c>
      <c r="AB292" s="86">
        <v>0</v>
      </c>
      <c r="AC292" s="86">
        <v>0</v>
      </c>
      <c r="AD292" s="86">
        <v>0</v>
      </c>
      <c r="AE292" s="86">
        <v>0</v>
      </c>
      <c r="AF292" s="86">
        <v>0</v>
      </c>
      <c r="AG292" s="86">
        <v>0</v>
      </c>
      <c r="AH292" s="86">
        <v>-117.29</v>
      </c>
      <c r="AI292" s="86">
        <v>0</v>
      </c>
      <c r="AJ292" s="86">
        <v>0</v>
      </c>
      <c r="AK292" s="86">
        <v>0</v>
      </c>
      <c r="AL292" s="86">
        <v>0</v>
      </c>
      <c r="AM292" s="86">
        <v>0</v>
      </c>
    </row>
    <row r="293" spans="1:39" ht="16" x14ac:dyDescent="0.2">
      <c r="A293" s="126">
        <f t="shared" si="54"/>
        <v>3</v>
      </c>
      <c r="B293" s="1" t="str">
        <f t="shared" si="62"/>
        <v>GROUP</v>
      </c>
      <c r="C293" s="126" t="str">
        <f t="shared" ca="1" si="52"/>
        <v/>
      </c>
      <c r="D293" s="1" t="str">
        <f t="shared" si="64"/>
        <v/>
      </c>
      <c r="E293" s="1" t="str">
        <f t="shared" si="63"/>
        <v/>
      </c>
      <c r="F293" s="1" t="str">
        <f t="shared" si="55"/>
        <v>CONTRACT LABOR</v>
      </c>
      <c r="H293" s="80" t="s">
        <v>248</v>
      </c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347"/>
      <c r="V293" s="347"/>
      <c r="W293" s="347"/>
      <c r="X293" s="347"/>
      <c r="Y293" s="347"/>
      <c r="Z293" s="347"/>
      <c r="AA293" s="82"/>
      <c r="AB293" s="82"/>
      <c r="AC293" s="82"/>
      <c r="AD293" s="82"/>
      <c r="AE293" s="82"/>
      <c r="AF293" s="82"/>
      <c r="AG293" s="82"/>
      <c r="AH293" s="82"/>
      <c r="AI293" s="82"/>
      <c r="AJ293" s="82"/>
      <c r="AK293" s="82"/>
      <c r="AL293" s="82"/>
      <c r="AM293" s="82"/>
    </row>
    <row r="294" spans="1:39" x14ac:dyDescent="0.15">
      <c r="A294" s="126">
        <f t="shared" si="54"/>
        <v>3</v>
      </c>
      <c r="B294" s="1" t="str">
        <f t="shared" si="62"/>
        <v>EXP</v>
      </c>
      <c r="C294" s="126">
        <f t="shared" ca="1" si="52"/>
        <v>326.2</v>
      </c>
      <c r="D294" s="1" t="str">
        <f t="shared" si="64"/>
        <v>CONTRACT LABOR : 516000: CONTRACT LABOR TEMP EMPLOYEES</v>
      </c>
      <c r="E294" s="1" t="str">
        <f t="shared" si="63"/>
        <v>516000: CONTRACT LABOR TEMP EMPLOYEES</v>
      </c>
      <c r="F294" s="1" t="str">
        <f t="shared" si="55"/>
        <v>CONTRACT LABOR</v>
      </c>
      <c r="H294" s="76" t="s">
        <v>249</v>
      </c>
      <c r="I294" s="76" t="s">
        <v>250</v>
      </c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337">
        <v>0</v>
      </c>
      <c r="V294" s="337">
        <v>380</v>
      </c>
      <c r="W294" s="337">
        <v>-380</v>
      </c>
      <c r="X294" s="337">
        <v>9177.1</v>
      </c>
      <c r="Y294" s="337">
        <v>0</v>
      </c>
      <c r="Z294" s="337">
        <v>4167.76</v>
      </c>
      <c r="AA294" s="77">
        <v>17747.25</v>
      </c>
      <c r="AB294" s="77">
        <v>0</v>
      </c>
      <c r="AC294" s="77">
        <v>0</v>
      </c>
      <c r="AD294" s="77">
        <v>0</v>
      </c>
      <c r="AE294" s="77">
        <v>0</v>
      </c>
      <c r="AF294" s="77">
        <v>818.75</v>
      </c>
      <c r="AG294" s="77">
        <v>0</v>
      </c>
      <c r="AH294" s="77">
        <v>6149.1</v>
      </c>
      <c r="AI294" s="77">
        <v>-234.45000000000002</v>
      </c>
      <c r="AJ294" s="77">
        <v>-5914.6500000000005</v>
      </c>
      <c r="AK294" s="77">
        <v>0</v>
      </c>
      <c r="AL294" s="77">
        <v>0</v>
      </c>
      <c r="AM294" s="77">
        <v>0</v>
      </c>
    </row>
    <row r="295" spans="1:39" x14ac:dyDescent="0.15">
      <c r="A295" s="126">
        <f t="shared" si="54"/>
        <v>3</v>
      </c>
      <c r="B295" s="1" t="str">
        <f t="shared" si="62"/>
        <v>EXP</v>
      </c>
      <c r="C295" s="126">
        <f t="shared" ca="1" si="52"/>
        <v>326.2</v>
      </c>
      <c r="D295" s="1" t="str">
        <f t="shared" si="64"/>
        <v>CONTRACT LABOR : 516009: CONTRACT COMMUNITY</v>
      </c>
      <c r="E295" s="1" t="str">
        <f t="shared" si="63"/>
        <v>516009: CONTRACT COMMUNITY</v>
      </c>
      <c r="F295" s="1" t="str">
        <f t="shared" si="55"/>
        <v>CONTRACT LABOR</v>
      </c>
      <c r="H295" s="76" t="s">
        <v>251</v>
      </c>
      <c r="I295" s="76" t="s">
        <v>252</v>
      </c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337">
        <v>0</v>
      </c>
      <c r="V295" s="337">
        <v>0</v>
      </c>
      <c r="W295" s="337">
        <v>0</v>
      </c>
      <c r="X295" s="337">
        <v>0</v>
      </c>
      <c r="Y295" s="337">
        <v>0</v>
      </c>
      <c r="Z295" s="337">
        <v>0</v>
      </c>
      <c r="AA295" s="77">
        <v>0</v>
      </c>
      <c r="AB295" s="77">
        <v>0</v>
      </c>
      <c r="AC295" s="77">
        <v>0</v>
      </c>
      <c r="AD295" s="77">
        <v>0</v>
      </c>
      <c r="AE295" s="77">
        <v>0</v>
      </c>
      <c r="AF295" s="77">
        <v>0</v>
      </c>
      <c r="AG295" s="77">
        <v>0</v>
      </c>
      <c r="AH295" s="77">
        <v>0</v>
      </c>
      <c r="AI295" s="77">
        <v>6149.1</v>
      </c>
      <c r="AJ295" s="77">
        <v>15802</v>
      </c>
      <c r="AK295" s="77">
        <v>40203.4</v>
      </c>
      <c r="AL295" s="77">
        <v>22280.400000000001</v>
      </c>
      <c r="AM295" s="77">
        <v>49393.9</v>
      </c>
    </row>
    <row r="296" spans="1:39" ht="16" x14ac:dyDescent="0.2">
      <c r="A296" s="126">
        <f t="shared" si="54"/>
        <v>3</v>
      </c>
      <c r="B296" s="1" t="str">
        <f t="shared" si="62"/>
        <v/>
      </c>
      <c r="C296" s="126" t="str">
        <f t="shared" ca="1" si="52"/>
        <v/>
      </c>
      <c r="D296" s="1" t="str">
        <f t="shared" si="64"/>
        <v/>
      </c>
      <c r="E296" s="1" t="str">
        <f t="shared" si="63"/>
        <v/>
      </c>
      <c r="F296" s="1" t="str">
        <f t="shared" si="55"/>
        <v>CONTRACT LABOR</v>
      </c>
      <c r="H296" s="83" t="s">
        <v>252</v>
      </c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341">
        <v>0</v>
      </c>
      <c r="V296" s="341">
        <v>380</v>
      </c>
      <c r="W296" s="341">
        <v>-380</v>
      </c>
      <c r="X296" s="341">
        <v>9177.1</v>
      </c>
      <c r="Y296" s="341">
        <v>0</v>
      </c>
      <c r="Z296" s="341">
        <v>4167.76</v>
      </c>
      <c r="AA296" s="85">
        <v>17747.25</v>
      </c>
      <c r="AB296" s="85">
        <v>0</v>
      </c>
      <c r="AC296" s="85">
        <v>0</v>
      </c>
      <c r="AD296" s="85">
        <v>0</v>
      </c>
      <c r="AE296" s="85">
        <v>0</v>
      </c>
      <c r="AF296" s="85">
        <v>818.75</v>
      </c>
      <c r="AG296" s="85">
        <v>0</v>
      </c>
      <c r="AH296" s="85">
        <v>6149.1</v>
      </c>
      <c r="AI296" s="85">
        <v>5914.6500000000005</v>
      </c>
      <c r="AJ296" s="85">
        <v>9887.3499999999985</v>
      </c>
      <c r="AK296" s="85">
        <v>40203.4</v>
      </c>
      <c r="AL296" s="85">
        <v>22280.400000000001</v>
      </c>
      <c r="AM296" s="85">
        <v>49393.9</v>
      </c>
    </row>
    <row r="297" spans="1:39" ht="16" x14ac:dyDescent="0.2">
      <c r="A297" s="126">
        <f t="shared" si="54"/>
        <v>3</v>
      </c>
      <c r="B297" s="1" t="str">
        <f t="shared" si="62"/>
        <v/>
      </c>
      <c r="C297" s="126" t="str">
        <f t="shared" ca="1" si="52"/>
        <v/>
      </c>
      <c r="D297" s="1" t="str">
        <f t="shared" si="64"/>
        <v/>
      </c>
      <c r="E297" s="1" t="str">
        <f t="shared" si="63"/>
        <v/>
      </c>
      <c r="F297" s="1" t="str">
        <f t="shared" si="55"/>
        <v>CONTRACT LABOR</v>
      </c>
      <c r="H297" s="75" t="s">
        <v>248</v>
      </c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344">
        <v>0</v>
      </c>
      <c r="V297" s="344">
        <v>380</v>
      </c>
      <c r="W297" s="344">
        <v>-380</v>
      </c>
      <c r="X297" s="344">
        <v>9177.1</v>
      </c>
      <c r="Y297" s="344">
        <v>0</v>
      </c>
      <c r="Z297" s="344">
        <v>4167.76</v>
      </c>
      <c r="AA297" s="86">
        <v>17747.25</v>
      </c>
      <c r="AB297" s="86">
        <v>0</v>
      </c>
      <c r="AC297" s="86">
        <v>0</v>
      </c>
      <c r="AD297" s="86">
        <v>0</v>
      </c>
      <c r="AE297" s="86">
        <v>0</v>
      </c>
      <c r="AF297" s="86">
        <v>818.75</v>
      </c>
      <c r="AG297" s="86">
        <v>0</v>
      </c>
      <c r="AH297" s="86">
        <v>6149.1</v>
      </c>
      <c r="AI297" s="86">
        <v>5914.6500000000005</v>
      </c>
      <c r="AJ297" s="86">
        <v>9887.3499999999985</v>
      </c>
      <c r="AK297" s="86">
        <v>40203.4</v>
      </c>
      <c r="AL297" s="86">
        <v>22280.400000000001</v>
      </c>
      <c r="AM297" s="86">
        <v>49393.9</v>
      </c>
    </row>
    <row r="298" spans="1:39" ht="16" x14ac:dyDescent="0.2">
      <c r="A298" s="126">
        <f t="shared" si="54"/>
        <v>3</v>
      </c>
      <c r="B298" s="1" t="str">
        <f t="shared" si="62"/>
        <v>GROUP</v>
      </c>
      <c r="C298" s="126" t="str">
        <f t="shared" ca="1" si="52"/>
        <v/>
      </c>
      <c r="D298" s="1" t="str">
        <f t="shared" si="64"/>
        <v/>
      </c>
      <c r="E298" s="1" t="str">
        <f t="shared" si="63"/>
        <v/>
      </c>
      <c r="F298" s="1" t="str">
        <f t="shared" si="55"/>
        <v>PTO &amp; HOLIDAY WAGES</v>
      </c>
      <c r="H298" s="80" t="s">
        <v>253</v>
      </c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347"/>
      <c r="V298" s="347"/>
      <c r="W298" s="347"/>
      <c r="X298" s="347"/>
      <c r="Y298" s="347"/>
      <c r="Z298" s="347"/>
      <c r="AA298" s="82"/>
      <c r="AB298" s="82"/>
      <c r="AC298" s="82"/>
      <c r="AD298" s="82"/>
      <c r="AE298" s="82"/>
      <c r="AF298" s="82"/>
      <c r="AG298" s="82"/>
      <c r="AH298" s="82"/>
      <c r="AI298" s="82"/>
      <c r="AJ298" s="82"/>
      <c r="AK298" s="82"/>
      <c r="AL298" s="82"/>
      <c r="AM298" s="82"/>
    </row>
    <row r="299" spans="1:39" x14ac:dyDescent="0.15">
      <c r="A299" s="126">
        <f t="shared" si="54"/>
        <v>3</v>
      </c>
      <c r="B299" s="1" t="str">
        <f t="shared" si="62"/>
        <v>EXP</v>
      </c>
      <c r="C299" s="126">
        <f t="shared" ca="1" si="52"/>
        <v>319</v>
      </c>
      <c r="D299" s="1" t="str">
        <f t="shared" si="64"/>
        <v>PTO &amp; HOLIDAY WAGES : 523300: HOLIDAY</v>
      </c>
      <c r="E299" s="1" t="str">
        <f t="shared" si="63"/>
        <v>523300: HOLIDAY</v>
      </c>
      <c r="F299" s="1" t="str">
        <f t="shared" si="55"/>
        <v>PTO &amp; HOLIDAY WAGES</v>
      </c>
      <c r="H299" s="76" t="s">
        <v>254</v>
      </c>
      <c r="I299" s="76" t="s">
        <v>255</v>
      </c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7">
        <v>17114.13</v>
      </c>
      <c r="V299" s="77">
        <v>11843.2</v>
      </c>
      <c r="W299" s="77">
        <v>0</v>
      </c>
      <c r="X299" s="77">
        <v>0</v>
      </c>
      <c r="Y299" s="77">
        <v>0</v>
      </c>
      <c r="Z299" s="77">
        <v>12608.62</v>
      </c>
      <c r="AA299" s="77">
        <v>-269.23</v>
      </c>
      <c r="AB299" s="77">
        <v>11918.12</v>
      </c>
      <c r="AC299" s="77">
        <v>0</v>
      </c>
      <c r="AD299" s="77">
        <v>11252.89</v>
      </c>
      <c r="AE299" s="77">
        <v>0</v>
      </c>
      <c r="AF299" s="77">
        <v>9898.33</v>
      </c>
      <c r="AG299" s="77">
        <v>11170.95</v>
      </c>
      <c r="AH299" s="77">
        <v>8362.9600000000009</v>
      </c>
      <c r="AI299" s="77">
        <v>0</v>
      </c>
      <c r="AJ299" s="77">
        <v>0</v>
      </c>
      <c r="AK299" s="77">
        <v>0</v>
      </c>
      <c r="AL299" s="77">
        <v>8908.02</v>
      </c>
      <c r="AM299" s="77">
        <v>-446.39</v>
      </c>
    </row>
    <row r="300" spans="1:39" x14ac:dyDescent="0.15">
      <c r="A300" s="126">
        <f t="shared" si="54"/>
        <v>3</v>
      </c>
      <c r="B300" s="1" t="str">
        <f t="shared" si="62"/>
        <v>EXP</v>
      </c>
      <c r="C300" s="126">
        <f t="shared" ca="1" si="52"/>
        <v>319</v>
      </c>
      <c r="D300" s="1" t="str">
        <f t="shared" si="64"/>
        <v>PTO &amp; HOLIDAY WAGES : 523600: PTO WAGES</v>
      </c>
      <c r="E300" s="1" t="str">
        <f t="shared" si="63"/>
        <v>523600: PTO WAGES</v>
      </c>
      <c r="F300" s="1" t="str">
        <f t="shared" si="55"/>
        <v>PTO &amp; HOLIDAY WAGES</v>
      </c>
      <c r="H300" s="76" t="s">
        <v>256</v>
      </c>
      <c r="I300" s="76" t="s">
        <v>257</v>
      </c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7">
        <v>14681.18</v>
      </c>
      <c r="V300" s="77">
        <v>13723</v>
      </c>
      <c r="W300" s="77">
        <v>13740</v>
      </c>
      <c r="X300" s="77">
        <v>16298.18</v>
      </c>
      <c r="Y300" s="77">
        <v>14059</v>
      </c>
      <c r="Z300" s="77">
        <v>21101</v>
      </c>
      <c r="AA300" s="77">
        <v>7126.07</v>
      </c>
      <c r="AB300" s="77">
        <v>14849.73</v>
      </c>
      <c r="AC300" s="77">
        <v>14698.83</v>
      </c>
      <c r="AD300" s="77">
        <v>8669.5300000000007</v>
      </c>
      <c r="AE300" s="77">
        <v>21481.600000000002</v>
      </c>
      <c r="AF300" s="77">
        <v>14156</v>
      </c>
      <c r="AG300" s="77">
        <v>12085.58</v>
      </c>
      <c r="AH300" s="77">
        <v>12680</v>
      </c>
      <c r="AI300" s="77">
        <v>12275.91</v>
      </c>
      <c r="AJ300" s="77">
        <v>7140.62</v>
      </c>
      <c r="AK300" s="77">
        <v>9582.880000000001</v>
      </c>
      <c r="AL300" s="77">
        <v>13430.2</v>
      </c>
      <c r="AM300" s="77">
        <v>19457.189999999999</v>
      </c>
    </row>
    <row r="301" spans="1:39" ht="16" x14ac:dyDescent="0.2">
      <c r="A301" s="126">
        <f t="shared" si="54"/>
        <v>3</v>
      </c>
      <c r="B301" s="1" t="str">
        <f t="shared" si="62"/>
        <v/>
      </c>
      <c r="C301" s="126" t="str">
        <f t="shared" ca="1" si="52"/>
        <v/>
      </c>
      <c r="D301" s="1" t="str">
        <f t="shared" si="64"/>
        <v/>
      </c>
      <c r="E301" s="1" t="str">
        <f t="shared" si="63"/>
        <v/>
      </c>
      <c r="F301" s="1" t="str">
        <f t="shared" si="55"/>
        <v>PTO &amp; HOLIDAY WAGES</v>
      </c>
      <c r="H301" s="83" t="s">
        <v>258</v>
      </c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85">
        <v>31795.31</v>
      </c>
      <c r="V301" s="85">
        <v>25566.2</v>
      </c>
      <c r="W301" s="85">
        <v>13740</v>
      </c>
      <c r="X301" s="85">
        <v>16298.18</v>
      </c>
      <c r="Y301" s="85">
        <v>14059</v>
      </c>
      <c r="Z301" s="85">
        <v>33709.620000000003</v>
      </c>
      <c r="AA301" s="85">
        <v>6856.84</v>
      </c>
      <c r="AB301" s="85">
        <v>26767.85</v>
      </c>
      <c r="AC301" s="85">
        <v>14698.83</v>
      </c>
      <c r="AD301" s="85">
        <v>19922.419999999998</v>
      </c>
      <c r="AE301" s="85">
        <v>21481.600000000002</v>
      </c>
      <c r="AF301" s="85">
        <v>24054.33</v>
      </c>
      <c r="AG301" s="85">
        <v>23256.53</v>
      </c>
      <c r="AH301" s="85">
        <v>21042.959999999999</v>
      </c>
      <c r="AI301" s="85">
        <v>12275.91</v>
      </c>
      <c r="AJ301" s="85">
        <v>7140.62</v>
      </c>
      <c r="AK301" s="85">
        <v>9582.880000000001</v>
      </c>
      <c r="AL301" s="85">
        <v>22338.22</v>
      </c>
      <c r="AM301" s="85">
        <v>19010.8</v>
      </c>
    </row>
    <row r="302" spans="1:39" ht="16" x14ac:dyDescent="0.2">
      <c r="A302" s="126">
        <f t="shared" si="54"/>
        <v>3</v>
      </c>
      <c r="B302" s="1" t="str">
        <f t="shared" si="62"/>
        <v/>
      </c>
      <c r="C302" s="126" t="str">
        <f t="shared" ca="1" si="52"/>
        <v/>
      </c>
      <c r="D302" s="1" t="str">
        <f t="shared" si="64"/>
        <v/>
      </c>
      <c r="E302" s="1" t="str">
        <f t="shared" si="63"/>
        <v/>
      </c>
      <c r="F302" s="1" t="str">
        <f t="shared" si="55"/>
        <v>PTO &amp; HOLIDAY WAGES</v>
      </c>
      <c r="H302" s="75" t="s">
        <v>253</v>
      </c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86">
        <v>31795.31</v>
      </c>
      <c r="V302" s="86">
        <v>25566.2</v>
      </c>
      <c r="W302" s="86">
        <v>13740</v>
      </c>
      <c r="X302" s="86">
        <v>16298.18</v>
      </c>
      <c r="Y302" s="86">
        <v>14059</v>
      </c>
      <c r="Z302" s="86">
        <v>33709.620000000003</v>
      </c>
      <c r="AA302" s="86">
        <v>6856.84</v>
      </c>
      <c r="AB302" s="86">
        <v>26767.85</v>
      </c>
      <c r="AC302" s="86">
        <v>14698.83</v>
      </c>
      <c r="AD302" s="86">
        <v>19922.419999999998</v>
      </c>
      <c r="AE302" s="86">
        <v>21481.600000000002</v>
      </c>
      <c r="AF302" s="86">
        <v>24054.33</v>
      </c>
      <c r="AG302" s="86">
        <v>23256.53</v>
      </c>
      <c r="AH302" s="86">
        <v>21042.959999999999</v>
      </c>
      <c r="AI302" s="86">
        <v>12275.91</v>
      </c>
      <c r="AJ302" s="86">
        <v>7140.62</v>
      </c>
      <c r="AK302" s="86">
        <v>9582.880000000001</v>
      </c>
      <c r="AL302" s="86">
        <v>22338.22</v>
      </c>
      <c r="AM302" s="86">
        <v>19010.8</v>
      </c>
    </row>
    <row r="303" spans="1:39" ht="16" x14ac:dyDescent="0.2">
      <c r="A303" s="126">
        <f t="shared" si="54"/>
        <v>3</v>
      </c>
      <c r="B303" s="1" t="str">
        <f t="shared" si="62"/>
        <v>GROUP</v>
      </c>
      <c r="C303" s="126" t="str">
        <f t="shared" ca="1" si="52"/>
        <v/>
      </c>
      <c r="D303" s="1" t="str">
        <f t="shared" si="64"/>
        <v/>
      </c>
      <c r="E303" s="1" t="str">
        <f t="shared" si="63"/>
        <v/>
      </c>
      <c r="F303" s="1" t="str">
        <f t="shared" si="55"/>
        <v>PAYROLL TAXES</v>
      </c>
      <c r="H303" s="80" t="s">
        <v>259</v>
      </c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347"/>
      <c r="V303" s="347"/>
      <c r="W303" s="347"/>
      <c r="X303" s="347"/>
      <c r="Y303" s="347"/>
      <c r="Z303" s="347"/>
      <c r="AA303" s="82"/>
      <c r="AB303" s="82"/>
      <c r="AC303" s="82"/>
      <c r="AD303" s="82"/>
      <c r="AE303" s="82"/>
      <c r="AF303" s="82"/>
      <c r="AG303" s="82"/>
      <c r="AH303" s="82"/>
      <c r="AI303" s="82"/>
      <c r="AJ303" s="82"/>
      <c r="AK303" s="82"/>
      <c r="AL303" s="82"/>
      <c r="AM303" s="82"/>
    </row>
    <row r="304" spans="1:39" x14ac:dyDescent="0.15">
      <c r="A304" s="126">
        <f t="shared" si="54"/>
        <v>3</v>
      </c>
      <c r="B304" s="1" t="str">
        <f t="shared" ref="B304:B335" si="65">IF(AND(LEN(H304)&gt;0,COUNT(V304:AL304)=0),"GROUP",IF(OR(LEN(I304)=0,LEN(H304)=0),"",INDEX(MARKER_ARRAY,A304,3)))</f>
        <v>EXP</v>
      </c>
      <c r="C304" s="126">
        <f t="shared" ca="1" si="52"/>
        <v>318</v>
      </c>
      <c r="D304" s="1" t="str">
        <f t="shared" si="64"/>
        <v>PAYROLL TAXES : 515000: PAYROLL TAXES</v>
      </c>
      <c r="E304" s="1" t="str">
        <f t="shared" si="63"/>
        <v>515000: PAYROLL TAXES</v>
      </c>
      <c r="F304" s="1" t="str">
        <f t="shared" si="55"/>
        <v>PAYROLL TAXES</v>
      </c>
      <c r="H304" s="76" t="s">
        <v>260</v>
      </c>
      <c r="I304" s="76" t="s">
        <v>259</v>
      </c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7">
        <v>26714.57</v>
      </c>
      <c r="V304" s="77">
        <v>30724.93</v>
      </c>
      <c r="W304" s="77">
        <v>22889.7</v>
      </c>
      <c r="X304" s="77">
        <v>25470.22</v>
      </c>
      <c r="Y304" s="77">
        <v>21880.84</v>
      </c>
      <c r="Z304" s="77">
        <v>20779.330000000002</v>
      </c>
      <c r="AA304" s="77">
        <v>18671.120999999999</v>
      </c>
      <c r="AB304" s="77">
        <v>22088.073</v>
      </c>
      <c r="AC304" s="77">
        <v>21419.282999999999</v>
      </c>
      <c r="AD304" s="77">
        <v>18932.733</v>
      </c>
      <c r="AE304" s="77">
        <v>17928.683000000001</v>
      </c>
      <c r="AF304" s="77">
        <v>17035.573</v>
      </c>
      <c r="AG304" s="77">
        <v>16453.593000000001</v>
      </c>
      <c r="AH304" s="77">
        <v>20942.917000000001</v>
      </c>
      <c r="AI304" s="77">
        <v>18747.555</v>
      </c>
      <c r="AJ304" s="77">
        <v>21433.555</v>
      </c>
      <c r="AK304" s="77">
        <v>16926.305</v>
      </c>
      <c r="AL304" s="77">
        <v>16659.424999999999</v>
      </c>
      <c r="AM304" s="77">
        <v>16670.474999999999</v>
      </c>
    </row>
    <row r="305" spans="1:39" ht="16" x14ac:dyDescent="0.2">
      <c r="A305" s="126">
        <f t="shared" si="54"/>
        <v>3</v>
      </c>
      <c r="B305" s="1" t="str">
        <f t="shared" si="65"/>
        <v/>
      </c>
      <c r="C305" s="126" t="str">
        <f t="shared" ca="1" si="52"/>
        <v/>
      </c>
      <c r="D305" s="1" t="str">
        <f t="shared" si="64"/>
        <v/>
      </c>
      <c r="E305" s="1" t="str">
        <f t="shared" si="63"/>
        <v/>
      </c>
      <c r="F305" s="1" t="str">
        <f t="shared" si="55"/>
        <v>PAYROLL TAXES</v>
      </c>
      <c r="H305" s="83" t="s">
        <v>259</v>
      </c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85">
        <v>26714.57</v>
      </c>
      <c r="V305" s="85">
        <v>30724.93</v>
      </c>
      <c r="W305" s="85">
        <v>22889.7</v>
      </c>
      <c r="X305" s="85">
        <v>25470.22</v>
      </c>
      <c r="Y305" s="85">
        <v>21880.84</v>
      </c>
      <c r="Z305" s="85">
        <v>20779.330000000002</v>
      </c>
      <c r="AA305" s="85">
        <v>18671.120999999999</v>
      </c>
      <c r="AB305" s="85">
        <v>22088.073</v>
      </c>
      <c r="AC305" s="85">
        <v>21419.282999999999</v>
      </c>
      <c r="AD305" s="85">
        <v>18932.733</v>
      </c>
      <c r="AE305" s="85">
        <v>17928.683000000001</v>
      </c>
      <c r="AF305" s="85">
        <v>17035.573</v>
      </c>
      <c r="AG305" s="85">
        <v>16453.593000000001</v>
      </c>
      <c r="AH305" s="85">
        <v>20942.917000000001</v>
      </c>
      <c r="AI305" s="85">
        <v>18747.555</v>
      </c>
      <c r="AJ305" s="85">
        <v>21433.555</v>
      </c>
      <c r="AK305" s="85">
        <v>16926.305</v>
      </c>
      <c r="AL305" s="85">
        <v>16659.424999999999</v>
      </c>
      <c r="AM305" s="85">
        <v>16670.474999999999</v>
      </c>
    </row>
    <row r="306" spans="1:39" ht="16" x14ac:dyDescent="0.2">
      <c r="A306" s="126">
        <f t="shared" si="54"/>
        <v>3</v>
      </c>
      <c r="B306" s="1" t="str">
        <f t="shared" si="65"/>
        <v/>
      </c>
      <c r="C306" s="126" t="str">
        <f t="shared" ca="1" si="52"/>
        <v/>
      </c>
      <c r="D306" s="1" t="str">
        <f t="shared" si="64"/>
        <v/>
      </c>
      <c r="E306" s="1" t="str">
        <f t="shared" si="63"/>
        <v/>
      </c>
      <c r="F306" s="1" t="str">
        <f t="shared" si="55"/>
        <v>PAYROLL TAXES</v>
      </c>
      <c r="H306" s="75" t="s">
        <v>259</v>
      </c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6">
        <v>26714.57</v>
      </c>
      <c r="V306" s="86">
        <v>30724.93</v>
      </c>
      <c r="W306" s="86">
        <v>22889.7</v>
      </c>
      <c r="X306" s="86">
        <v>25470.22</v>
      </c>
      <c r="Y306" s="86">
        <v>21880.84</v>
      </c>
      <c r="Z306" s="86">
        <v>20779.330000000002</v>
      </c>
      <c r="AA306" s="86">
        <v>18671.120999999999</v>
      </c>
      <c r="AB306" s="86">
        <v>22088.073</v>
      </c>
      <c r="AC306" s="86">
        <v>21419.282999999999</v>
      </c>
      <c r="AD306" s="86">
        <v>18932.733</v>
      </c>
      <c r="AE306" s="86">
        <v>17928.683000000001</v>
      </c>
      <c r="AF306" s="86">
        <v>17035.573</v>
      </c>
      <c r="AG306" s="86">
        <v>16453.593000000001</v>
      </c>
      <c r="AH306" s="86">
        <v>20942.917000000001</v>
      </c>
      <c r="AI306" s="86">
        <v>18747.555</v>
      </c>
      <c r="AJ306" s="86">
        <v>21433.555</v>
      </c>
      <c r="AK306" s="86">
        <v>16926.305</v>
      </c>
      <c r="AL306" s="86">
        <v>16659.424999999999</v>
      </c>
      <c r="AM306" s="86">
        <v>16670.474999999999</v>
      </c>
    </row>
    <row r="307" spans="1:39" ht="16" x14ac:dyDescent="0.2">
      <c r="A307" s="126">
        <f t="shared" si="54"/>
        <v>3</v>
      </c>
      <c r="B307" s="1" t="str">
        <f t="shared" si="65"/>
        <v>GROUP</v>
      </c>
      <c r="C307" s="126" t="str">
        <f t="shared" ca="1" si="52"/>
        <v/>
      </c>
      <c r="D307" s="1" t="str">
        <f t="shared" si="64"/>
        <v/>
      </c>
      <c r="E307" s="1" t="str">
        <f t="shared" si="63"/>
        <v/>
      </c>
      <c r="F307" s="1" t="str">
        <f t="shared" si="55"/>
        <v>EMPLOYEE BENEFITS</v>
      </c>
      <c r="H307" s="80" t="s">
        <v>261</v>
      </c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340"/>
      <c r="V307" s="340"/>
      <c r="W307" s="340"/>
      <c r="X307" s="340"/>
      <c r="Y307" s="340"/>
      <c r="Z307" s="340"/>
      <c r="AA307" s="82"/>
      <c r="AB307" s="82"/>
      <c r="AC307" s="82"/>
      <c r="AD307" s="82"/>
      <c r="AE307" s="82"/>
      <c r="AF307" s="82"/>
      <c r="AG307" s="82"/>
      <c r="AH307" s="82"/>
      <c r="AI307" s="82"/>
      <c r="AJ307" s="82"/>
      <c r="AK307" s="82"/>
      <c r="AL307" s="82"/>
      <c r="AM307" s="82"/>
    </row>
    <row r="308" spans="1:39" x14ac:dyDescent="0.15">
      <c r="A308" s="126">
        <f t="shared" si="54"/>
        <v>3</v>
      </c>
      <c r="B308" s="1" t="str">
        <f t="shared" si="65"/>
        <v>EXP</v>
      </c>
      <c r="C308" s="126">
        <f t="shared" ca="1" si="52"/>
        <v>319</v>
      </c>
      <c r="D308" s="1" t="str">
        <f t="shared" si="64"/>
        <v>EMPLOYEE BENEFITS : 521900: LIFE AND ADD INSURANCE</v>
      </c>
      <c r="E308" s="1" t="str">
        <f t="shared" si="63"/>
        <v>521900: LIFE AND ADD INSURANCE</v>
      </c>
      <c r="F308" s="1" t="str">
        <f t="shared" si="55"/>
        <v>EMPLOYEE BENEFITS</v>
      </c>
      <c r="H308" s="76" t="s">
        <v>262</v>
      </c>
      <c r="I308" s="76" t="s">
        <v>263</v>
      </c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7">
        <v>460.78</v>
      </c>
      <c r="V308" s="77">
        <v>418.91</v>
      </c>
      <c r="W308" s="77">
        <v>312.57</v>
      </c>
      <c r="X308" s="77">
        <v>320.41000000000003</v>
      </c>
      <c r="Y308" s="77">
        <v>355.41</v>
      </c>
      <c r="Z308" s="77">
        <v>346.9</v>
      </c>
      <c r="AA308" s="77">
        <v>320.52</v>
      </c>
      <c r="AB308" s="77">
        <v>347.41</v>
      </c>
      <c r="AC308" s="77">
        <v>328.19</v>
      </c>
      <c r="AD308" s="77">
        <v>337.65000000000003</v>
      </c>
      <c r="AE308" s="77">
        <v>339.08</v>
      </c>
      <c r="AF308" s="77">
        <v>322.81</v>
      </c>
      <c r="AG308" s="77">
        <v>176.12</v>
      </c>
      <c r="AH308" s="77">
        <v>619.72</v>
      </c>
      <c r="AI308" s="77">
        <v>-51.64</v>
      </c>
      <c r="AJ308" s="77">
        <v>242.42000000000002</v>
      </c>
      <c r="AK308" s="77">
        <v>309.16000000000003</v>
      </c>
      <c r="AL308" s="77">
        <v>294.03000000000003</v>
      </c>
      <c r="AM308" s="77">
        <v>271.37</v>
      </c>
    </row>
    <row r="309" spans="1:39" x14ac:dyDescent="0.15">
      <c r="A309" s="126">
        <f t="shared" si="54"/>
        <v>3</v>
      </c>
      <c r="B309" s="1" t="str">
        <f t="shared" si="65"/>
        <v>EXP</v>
      </c>
      <c r="C309" s="126">
        <f t="shared" ca="1" si="52"/>
        <v>319</v>
      </c>
      <c r="D309" s="1" t="str">
        <f t="shared" si="64"/>
        <v>EMPLOYEE BENEFITS : 522500: DISABILITY INSURANCE</v>
      </c>
      <c r="E309" s="1" t="str">
        <f t="shared" si="63"/>
        <v>522500: DISABILITY INSURANCE</v>
      </c>
      <c r="F309" s="1" t="str">
        <f t="shared" si="55"/>
        <v>EMPLOYEE BENEFITS</v>
      </c>
      <c r="H309" s="76" t="s">
        <v>264</v>
      </c>
      <c r="I309" s="76" t="s">
        <v>265</v>
      </c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7">
        <v>61.27</v>
      </c>
      <c r="V309" s="77">
        <v>40.31</v>
      </c>
      <c r="W309" s="77">
        <v>-6.85</v>
      </c>
      <c r="X309" s="77">
        <v>0</v>
      </c>
      <c r="Y309" s="77">
        <v>0</v>
      </c>
      <c r="Z309" s="77">
        <v>0</v>
      </c>
      <c r="AA309" s="77">
        <v>0</v>
      </c>
      <c r="AB309" s="77">
        <v>0</v>
      </c>
      <c r="AC309" s="77">
        <v>0</v>
      </c>
      <c r="AD309" s="77">
        <v>46.08</v>
      </c>
      <c r="AE309" s="77">
        <v>36.619999999999997</v>
      </c>
      <c r="AF309" s="77">
        <v>35.44</v>
      </c>
      <c r="AG309" s="77">
        <v>20.09</v>
      </c>
      <c r="AH309" s="77">
        <v>36.619999999999997</v>
      </c>
      <c r="AI309" s="77">
        <v>34.26</v>
      </c>
      <c r="AJ309" s="77">
        <v>-10.63</v>
      </c>
      <c r="AK309" s="77">
        <v>0</v>
      </c>
      <c r="AL309" s="77">
        <v>0</v>
      </c>
      <c r="AM309" s="77">
        <v>0</v>
      </c>
    </row>
    <row r="310" spans="1:39" x14ac:dyDescent="0.15">
      <c r="A310" s="126">
        <f t="shared" si="54"/>
        <v>3</v>
      </c>
      <c r="B310" s="1" t="str">
        <f t="shared" si="65"/>
        <v>EXP</v>
      </c>
      <c r="C310" s="126">
        <f t="shared" ca="1" si="52"/>
        <v>319</v>
      </c>
      <c r="D310" s="1" t="str">
        <f t="shared" si="64"/>
        <v>EMPLOYEE BENEFITS : 523100: EMPLOYEE BENEFITS - MISC.</v>
      </c>
      <c r="E310" s="1" t="str">
        <f t="shared" si="63"/>
        <v>523100: EMPLOYEE BENEFITS - MISC.</v>
      </c>
      <c r="F310" s="1" t="str">
        <f t="shared" si="55"/>
        <v>EMPLOYEE BENEFITS</v>
      </c>
      <c r="H310" s="76" t="s">
        <v>266</v>
      </c>
      <c r="I310" s="76" t="s">
        <v>267</v>
      </c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7">
        <v>13.56</v>
      </c>
      <c r="V310" s="77">
        <v>-0.01</v>
      </c>
      <c r="W310" s="77">
        <v>0</v>
      </c>
      <c r="X310" s="77">
        <v>0</v>
      </c>
      <c r="Y310" s="77">
        <v>0</v>
      </c>
      <c r="Z310" s="77">
        <v>0</v>
      </c>
      <c r="AA310" s="77">
        <v>12.370000000000001</v>
      </c>
      <c r="AB310" s="77">
        <v>22.82</v>
      </c>
      <c r="AC310" s="77">
        <v>18.670000000000002</v>
      </c>
      <c r="AD310" s="77">
        <v>19.71</v>
      </c>
      <c r="AE310" s="77">
        <v>7.26</v>
      </c>
      <c r="AF310" s="77">
        <v>0</v>
      </c>
      <c r="AG310" s="77">
        <v>0</v>
      </c>
      <c r="AH310" s="77">
        <v>0</v>
      </c>
      <c r="AI310" s="77">
        <v>0</v>
      </c>
      <c r="AJ310" s="77">
        <v>0</v>
      </c>
      <c r="AK310" s="77">
        <v>0</v>
      </c>
      <c r="AL310" s="77">
        <v>0</v>
      </c>
      <c r="AM310" s="77">
        <v>0</v>
      </c>
    </row>
    <row r="311" spans="1:39" x14ac:dyDescent="0.15">
      <c r="A311" s="126">
        <f t="shared" si="54"/>
        <v>3</v>
      </c>
      <c r="B311" s="1" t="str">
        <f t="shared" si="65"/>
        <v>EXP</v>
      </c>
      <c r="C311" s="126">
        <f t="shared" ca="1" si="52"/>
        <v>319</v>
      </c>
      <c r="D311" s="1" t="str">
        <f t="shared" si="64"/>
        <v>EMPLOYEE BENEFITS : 523200: 401(K) SAVINGS PLAN</v>
      </c>
      <c r="E311" s="1" t="str">
        <f t="shared" si="63"/>
        <v>523200: 401(K) SAVINGS PLAN</v>
      </c>
      <c r="F311" s="1" t="str">
        <f t="shared" si="55"/>
        <v>EMPLOYEE BENEFITS</v>
      </c>
      <c r="H311" s="76" t="s">
        <v>268</v>
      </c>
      <c r="I311" s="76" t="s">
        <v>269</v>
      </c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7">
        <v>1926.69</v>
      </c>
      <c r="V311" s="77">
        <v>2460.87</v>
      </c>
      <c r="W311" s="77">
        <v>2156.8000000000002</v>
      </c>
      <c r="X311" s="77">
        <v>2798.93</v>
      </c>
      <c r="Y311" s="77">
        <v>2534.98</v>
      </c>
      <c r="Z311" s="77">
        <v>-257.26</v>
      </c>
      <c r="AA311" s="77">
        <v>2497.87</v>
      </c>
      <c r="AB311" s="77">
        <v>2859.43</v>
      </c>
      <c r="AC311" s="77">
        <v>-1410.26</v>
      </c>
      <c r="AD311" s="77">
        <v>2478.14</v>
      </c>
      <c r="AE311" s="77">
        <v>2931.69</v>
      </c>
      <c r="AF311" s="77">
        <v>-1289.52</v>
      </c>
      <c r="AG311" s="77">
        <v>2256.6</v>
      </c>
      <c r="AH311" s="77">
        <v>2016.22</v>
      </c>
      <c r="AI311" s="77">
        <v>-733.73</v>
      </c>
      <c r="AJ311" s="77">
        <v>2435.8000000000002</v>
      </c>
      <c r="AK311" s="77">
        <v>2625.7000000000003</v>
      </c>
      <c r="AL311" s="77">
        <v>592.72</v>
      </c>
      <c r="AM311" s="77">
        <v>2257.96</v>
      </c>
    </row>
    <row r="312" spans="1:39" x14ac:dyDescent="0.15">
      <c r="A312" s="126">
        <f t="shared" si="54"/>
        <v>3</v>
      </c>
      <c r="B312" s="1" t="str">
        <f t="shared" si="65"/>
        <v>EXP</v>
      </c>
      <c r="C312" s="126">
        <f t="shared" ca="1" si="52"/>
        <v>319</v>
      </c>
      <c r="D312" s="1" t="str">
        <f t="shared" si="64"/>
        <v>EMPLOYEE BENEFITS : 524300: BEREAVEMENT PAY</v>
      </c>
      <c r="E312" s="1" t="str">
        <f t="shared" si="63"/>
        <v>524300: BEREAVEMENT PAY</v>
      </c>
      <c r="F312" s="1" t="str">
        <f t="shared" si="55"/>
        <v>EMPLOYEE BENEFITS</v>
      </c>
      <c r="H312" s="76" t="s">
        <v>270</v>
      </c>
      <c r="I312" s="76" t="s">
        <v>271</v>
      </c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7">
        <v>952.32</v>
      </c>
      <c r="V312" s="77">
        <v>1829.93</v>
      </c>
      <c r="W312" s="77">
        <v>-173.02</v>
      </c>
      <c r="X312" s="77">
        <v>1086.24</v>
      </c>
      <c r="Y312" s="77">
        <v>102.96</v>
      </c>
      <c r="Z312" s="77">
        <v>590.48</v>
      </c>
      <c r="AA312" s="77">
        <v>0</v>
      </c>
      <c r="AB312" s="77">
        <v>531.12</v>
      </c>
      <c r="AC312" s="77">
        <v>0</v>
      </c>
      <c r="AD312" s="77">
        <v>540</v>
      </c>
      <c r="AE312" s="77">
        <v>292.5</v>
      </c>
      <c r="AF312" s="77">
        <v>216.32</v>
      </c>
      <c r="AG312" s="77">
        <v>269.60000000000002</v>
      </c>
      <c r="AH312" s="77">
        <v>590.48</v>
      </c>
      <c r="AI312" s="77">
        <v>323.52</v>
      </c>
      <c r="AJ312" s="77">
        <v>558.24</v>
      </c>
      <c r="AK312" s="77">
        <v>0</v>
      </c>
      <c r="AL312" s="77">
        <v>0</v>
      </c>
      <c r="AM312" s="77">
        <v>224.16</v>
      </c>
    </row>
    <row r="313" spans="1:39" x14ac:dyDescent="0.15">
      <c r="A313" s="126">
        <f t="shared" si="54"/>
        <v>3</v>
      </c>
      <c r="B313" s="1" t="str">
        <f t="shared" si="65"/>
        <v>EXP</v>
      </c>
      <c r="C313" s="126">
        <f t="shared" ca="1" si="52"/>
        <v>319</v>
      </c>
      <c r="D313" s="1" t="str">
        <f t="shared" si="64"/>
        <v>EMPLOYEE BENEFITS : 524500: SEVERANCE PAY</v>
      </c>
      <c r="E313" s="1" t="str">
        <f t="shared" si="63"/>
        <v>524500: SEVERANCE PAY</v>
      </c>
      <c r="F313" s="1" t="str">
        <f t="shared" si="55"/>
        <v>EMPLOYEE BENEFITS</v>
      </c>
      <c r="H313" s="76" t="s">
        <v>272</v>
      </c>
      <c r="I313" s="76" t="s">
        <v>273</v>
      </c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7">
        <v>0</v>
      </c>
      <c r="V313" s="77">
        <v>0</v>
      </c>
      <c r="W313" s="77">
        <v>0</v>
      </c>
      <c r="X313" s="77">
        <v>0</v>
      </c>
      <c r="Y313" s="77">
        <v>0</v>
      </c>
      <c r="Z313" s="77">
        <v>0</v>
      </c>
      <c r="AA313" s="77">
        <v>0</v>
      </c>
      <c r="AB313" s="77">
        <v>0</v>
      </c>
      <c r="AC313" s="77">
        <v>0</v>
      </c>
      <c r="AD313" s="77">
        <v>0</v>
      </c>
      <c r="AE313" s="77">
        <v>0</v>
      </c>
      <c r="AF313" s="77">
        <v>0</v>
      </c>
      <c r="AG313" s="77">
        <v>0</v>
      </c>
      <c r="AH313" s="77">
        <v>0</v>
      </c>
      <c r="AI313" s="77">
        <v>19662.5</v>
      </c>
      <c r="AJ313" s="77">
        <v>915.94</v>
      </c>
      <c r="AK313" s="77">
        <v>-3653.64</v>
      </c>
      <c r="AL313" s="77">
        <v>0</v>
      </c>
      <c r="AM313" s="77">
        <v>0</v>
      </c>
    </row>
    <row r="314" spans="1:39" x14ac:dyDescent="0.15">
      <c r="A314" s="126">
        <f t="shared" si="54"/>
        <v>3</v>
      </c>
      <c r="B314" s="1" t="str">
        <f t="shared" si="65"/>
        <v>EXP</v>
      </c>
      <c r="C314" s="126">
        <f t="shared" ca="1" si="52"/>
        <v>319</v>
      </c>
      <c r="D314" s="1" t="str">
        <f t="shared" si="64"/>
        <v>EMPLOYEE BENEFITS : 524800: LONG TERM BANK</v>
      </c>
      <c r="E314" s="1" t="str">
        <f t="shared" si="63"/>
        <v>524800: LONG TERM BANK</v>
      </c>
      <c r="F314" s="1" t="str">
        <f t="shared" si="55"/>
        <v>EMPLOYEE BENEFITS</v>
      </c>
      <c r="H314" s="76" t="s">
        <v>274</v>
      </c>
      <c r="I314" s="76" t="s">
        <v>275</v>
      </c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7">
        <v>0</v>
      </c>
      <c r="V314" s="77">
        <v>0</v>
      </c>
      <c r="W314" s="77">
        <v>0</v>
      </c>
      <c r="X314" s="77">
        <v>0</v>
      </c>
      <c r="Y314" s="77">
        <v>0</v>
      </c>
      <c r="Z314" s="77">
        <v>0</v>
      </c>
      <c r="AA314" s="77">
        <v>0</v>
      </c>
      <c r="AB314" s="77">
        <v>270.39999999999998</v>
      </c>
      <c r="AC314" s="77">
        <v>46.24</v>
      </c>
      <c r="AD314" s="77">
        <v>0</v>
      </c>
      <c r="AE314" s="77">
        <v>0</v>
      </c>
      <c r="AF314" s="77">
        <v>0</v>
      </c>
      <c r="AG314" s="77">
        <v>0</v>
      </c>
      <c r="AH314" s="77">
        <v>0</v>
      </c>
      <c r="AI314" s="77">
        <v>0</v>
      </c>
      <c r="AJ314" s="77">
        <v>0</v>
      </c>
      <c r="AK314" s="77">
        <v>0</v>
      </c>
      <c r="AL314" s="77">
        <v>0</v>
      </c>
      <c r="AM314" s="77">
        <v>0</v>
      </c>
    </row>
    <row r="315" spans="1:39" ht="16" x14ac:dyDescent="0.2">
      <c r="A315" s="126">
        <f t="shared" si="54"/>
        <v>3</v>
      </c>
      <c r="B315" s="1" t="str">
        <f t="shared" si="65"/>
        <v/>
      </c>
      <c r="C315" s="126" t="str">
        <f t="shared" ca="1" si="52"/>
        <v/>
      </c>
      <c r="D315" s="1" t="str">
        <f t="shared" si="64"/>
        <v/>
      </c>
      <c r="E315" s="1" t="str">
        <f t="shared" si="63"/>
        <v/>
      </c>
      <c r="F315" s="1" t="str">
        <f t="shared" si="55"/>
        <v>EMPLOYEE BENEFITS</v>
      </c>
      <c r="H315" s="83" t="s">
        <v>276</v>
      </c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5">
        <v>3414.62</v>
      </c>
      <c r="V315" s="85">
        <v>4750.01</v>
      </c>
      <c r="W315" s="85">
        <v>2289.5</v>
      </c>
      <c r="X315" s="85">
        <v>4205.58</v>
      </c>
      <c r="Y315" s="85">
        <v>2993.35</v>
      </c>
      <c r="Z315" s="85">
        <v>680.12</v>
      </c>
      <c r="AA315" s="85">
        <v>2830.7599999999998</v>
      </c>
      <c r="AB315" s="85">
        <v>4031.18</v>
      </c>
      <c r="AC315" s="85">
        <v>-1017.1600000000001</v>
      </c>
      <c r="AD315" s="85">
        <v>3421.58</v>
      </c>
      <c r="AE315" s="85">
        <v>3607.15</v>
      </c>
      <c r="AF315" s="85">
        <v>-714.95</v>
      </c>
      <c r="AG315" s="85">
        <v>2722.41</v>
      </c>
      <c r="AH315" s="85">
        <v>3263.04</v>
      </c>
      <c r="AI315" s="85">
        <v>19234.91</v>
      </c>
      <c r="AJ315" s="85">
        <v>4141.7700000000004</v>
      </c>
      <c r="AK315" s="85">
        <v>-718.77999999999975</v>
      </c>
      <c r="AL315" s="85">
        <v>886.75</v>
      </c>
      <c r="AM315" s="85">
        <v>2753.49</v>
      </c>
    </row>
    <row r="316" spans="1:39" x14ac:dyDescent="0.15">
      <c r="A316" s="126">
        <f t="shared" si="54"/>
        <v>3</v>
      </c>
      <c r="B316" s="1" t="str">
        <f t="shared" si="65"/>
        <v>EXP</v>
      </c>
      <c r="C316" s="126">
        <f t="shared" ref="C316:C326" ca="1" si="66">IFERROR(IF(OR(B316="GROUP",LEN(D316)=0),"",VLOOKUP(D316,INDIRECT(B316&amp;"_LOOKUP"),2,FALSE)),-100)</f>
        <v>319</v>
      </c>
      <c r="D316" s="1" t="str">
        <f t="shared" si="64"/>
        <v>EMPLOYEE BENEFITS : 520100: GROUP HEALTH INSURANCE</v>
      </c>
      <c r="E316" s="1" t="str">
        <f t="shared" si="63"/>
        <v>520100: GROUP HEALTH INSURANCE</v>
      </c>
      <c r="F316" s="1" t="str">
        <f t="shared" si="55"/>
        <v>EMPLOYEE BENEFITS</v>
      </c>
      <c r="H316" s="76" t="s">
        <v>277</v>
      </c>
      <c r="I316" s="76" t="s">
        <v>278</v>
      </c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7">
        <v>47553.61</v>
      </c>
      <c r="V316" s="77">
        <v>32864.089999999997</v>
      </c>
      <c r="W316" s="77">
        <v>22163.67</v>
      </c>
      <c r="X316" s="77">
        <v>8048.98</v>
      </c>
      <c r="Y316" s="77">
        <v>26227.95</v>
      </c>
      <c r="Z316" s="77">
        <v>23436.71</v>
      </c>
      <c r="AA316" s="77">
        <v>27475.63</v>
      </c>
      <c r="AB316" s="77">
        <v>28259.190000000002</v>
      </c>
      <c r="AC316" s="77">
        <v>16350.87</v>
      </c>
      <c r="AD316" s="77">
        <v>13581.380000000001</v>
      </c>
      <c r="AE316" s="77">
        <v>21951.100000000002</v>
      </c>
      <c r="AF316" s="77">
        <v>18359.88</v>
      </c>
      <c r="AG316" s="77">
        <v>7781.04</v>
      </c>
      <c r="AH316" s="77">
        <v>16570.760000000002</v>
      </c>
      <c r="AI316" s="77">
        <v>20999.64</v>
      </c>
      <c r="AJ316" s="77">
        <v>21717.5</v>
      </c>
      <c r="AK316" s="77">
        <v>20111.580000000002</v>
      </c>
      <c r="AL316" s="77">
        <v>20115.060000000001</v>
      </c>
      <c r="AM316" s="77">
        <v>21194.81</v>
      </c>
    </row>
    <row r="317" spans="1:39" ht="16" x14ac:dyDescent="0.2">
      <c r="A317" s="126">
        <f t="shared" si="54"/>
        <v>3</v>
      </c>
      <c r="B317" s="1" t="str">
        <f t="shared" si="65"/>
        <v/>
      </c>
      <c r="C317" s="126" t="str">
        <f t="shared" ca="1" si="66"/>
        <v/>
      </c>
      <c r="D317" s="1" t="str">
        <f t="shared" si="64"/>
        <v/>
      </c>
      <c r="E317" s="1" t="str">
        <f t="shared" si="63"/>
        <v/>
      </c>
      <c r="F317" s="1" t="str">
        <f t="shared" si="55"/>
        <v>EMPLOYEE BENEFITS</v>
      </c>
      <c r="H317" s="83" t="s">
        <v>278</v>
      </c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5">
        <v>47553.61</v>
      </c>
      <c r="V317" s="85">
        <v>32864.089999999997</v>
      </c>
      <c r="W317" s="85">
        <v>22163.67</v>
      </c>
      <c r="X317" s="85">
        <v>8048.98</v>
      </c>
      <c r="Y317" s="85">
        <v>26227.95</v>
      </c>
      <c r="Z317" s="85">
        <v>23436.71</v>
      </c>
      <c r="AA317" s="85">
        <v>27475.63</v>
      </c>
      <c r="AB317" s="85">
        <v>28259.190000000002</v>
      </c>
      <c r="AC317" s="85">
        <v>16350.87</v>
      </c>
      <c r="AD317" s="85">
        <v>13581.380000000001</v>
      </c>
      <c r="AE317" s="85">
        <v>21951.100000000002</v>
      </c>
      <c r="AF317" s="85">
        <v>18359.88</v>
      </c>
      <c r="AG317" s="85">
        <v>7781.04</v>
      </c>
      <c r="AH317" s="85">
        <v>16570.760000000002</v>
      </c>
      <c r="AI317" s="85">
        <v>20999.64</v>
      </c>
      <c r="AJ317" s="85">
        <v>21717.5</v>
      </c>
      <c r="AK317" s="85">
        <v>20111.580000000002</v>
      </c>
      <c r="AL317" s="85">
        <v>20115.060000000001</v>
      </c>
      <c r="AM317" s="85">
        <v>21194.81</v>
      </c>
    </row>
    <row r="318" spans="1:39" ht="16" x14ac:dyDescent="0.2">
      <c r="A318" s="126">
        <f t="shared" ref="A318:A381" si="67">IFERROR(VLOOKUP(H318,MARKER_ARRAY,2,FALSE),A317)</f>
        <v>3</v>
      </c>
      <c r="B318" s="1" t="str">
        <f t="shared" si="65"/>
        <v/>
      </c>
      <c r="C318" s="126" t="str">
        <f t="shared" ca="1" si="66"/>
        <v/>
      </c>
      <c r="D318" s="1" t="str">
        <f t="shared" si="64"/>
        <v/>
      </c>
      <c r="E318" s="1" t="str">
        <f t="shared" si="63"/>
        <v/>
      </c>
      <c r="F318" s="1" t="str">
        <f t="shared" si="55"/>
        <v>EMPLOYEE BENEFITS</v>
      </c>
      <c r="H318" s="75" t="s">
        <v>261</v>
      </c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6">
        <v>50968.23</v>
      </c>
      <c r="V318" s="86">
        <v>37614.1</v>
      </c>
      <c r="W318" s="86">
        <v>24453.17</v>
      </c>
      <c r="X318" s="86">
        <v>12254.56</v>
      </c>
      <c r="Y318" s="86">
        <v>29221.3</v>
      </c>
      <c r="Z318" s="86">
        <v>24116.83</v>
      </c>
      <c r="AA318" s="86">
        <v>30306.39</v>
      </c>
      <c r="AB318" s="86">
        <v>32290.370000000003</v>
      </c>
      <c r="AC318" s="86">
        <v>15333.71</v>
      </c>
      <c r="AD318" s="86">
        <v>17002.96</v>
      </c>
      <c r="AE318" s="86">
        <v>25558.25</v>
      </c>
      <c r="AF318" s="86">
        <v>17644.93</v>
      </c>
      <c r="AG318" s="86">
        <v>10503.45</v>
      </c>
      <c r="AH318" s="86">
        <v>19833.800000000003</v>
      </c>
      <c r="AI318" s="86">
        <v>40234.550000000003</v>
      </c>
      <c r="AJ318" s="86">
        <v>25859.269999999997</v>
      </c>
      <c r="AK318" s="86">
        <v>19392.800000000003</v>
      </c>
      <c r="AL318" s="86">
        <v>21001.81</v>
      </c>
      <c r="AM318" s="86">
        <v>23948.3</v>
      </c>
    </row>
    <row r="319" spans="1:39" ht="16" x14ac:dyDescent="0.2">
      <c r="A319" s="126">
        <f t="shared" si="67"/>
        <v>3</v>
      </c>
      <c r="B319" s="1" t="str">
        <f t="shared" si="65"/>
        <v>GROUP</v>
      </c>
      <c r="C319" s="126" t="str">
        <f t="shared" ca="1" si="66"/>
        <v/>
      </c>
      <c r="D319" s="1" t="str">
        <f t="shared" si="64"/>
        <v/>
      </c>
      <c r="E319" s="1" t="str">
        <f t="shared" si="63"/>
        <v/>
      </c>
      <c r="F319" s="1" t="str">
        <f t="shared" si="55"/>
        <v>WORKERS COMPENSATION</v>
      </c>
      <c r="H319" s="80" t="s">
        <v>279</v>
      </c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340"/>
      <c r="V319" s="340"/>
      <c r="W319" s="340"/>
      <c r="X319" s="340"/>
      <c r="Y319" s="340"/>
      <c r="Z319" s="340"/>
      <c r="AA319" s="82"/>
      <c r="AB319" s="82"/>
      <c r="AC319" s="82"/>
      <c r="AD319" s="82"/>
      <c r="AE319" s="82"/>
      <c r="AF319" s="82"/>
      <c r="AG319" s="82"/>
      <c r="AH319" s="82"/>
      <c r="AI319" s="82"/>
      <c r="AJ319" s="82"/>
      <c r="AK319" s="82"/>
      <c r="AL319" s="82"/>
      <c r="AM319" s="82"/>
    </row>
    <row r="320" spans="1:39" x14ac:dyDescent="0.15">
      <c r="A320" s="126">
        <f t="shared" si="67"/>
        <v>3</v>
      </c>
      <c r="B320" s="1" t="str">
        <f t="shared" si="65"/>
        <v>EXP</v>
      </c>
      <c r="C320" s="126">
        <f t="shared" ca="1" si="66"/>
        <v>320</v>
      </c>
      <c r="D320" s="1" t="str">
        <f t="shared" si="64"/>
        <v>WORKERS COMPENSATION : 524700: WORKERS COMP PREMIUM</v>
      </c>
      <c r="E320" s="1" t="str">
        <f t="shared" si="63"/>
        <v>524700: WORKERS COMP PREMIUM</v>
      </c>
      <c r="F320" s="1" t="str">
        <f t="shared" si="55"/>
        <v>WORKERS COMPENSATION</v>
      </c>
      <c r="H320" s="76" t="s">
        <v>280</v>
      </c>
      <c r="I320" s="76" t="s">
        <v>281</v>
      </c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7">
        <v>1085.28</v>
      </c>
      <c r="V320" s="77">
        <v>588.52</v>
      </c>
      <c r="W320" s="77">
        <v>585.77</v>
      </c>
      <c r="X320" s="77">
        <v>585.77</v>
      </c>
      <c r="Y320" s="77">
        <v>469.92</v>
      </c>
      <c r="Z320" s="77">
        <v>469.92</v>
      </c>
      <c r="AA320" s="77">
        <v>480.58</v>
      </c>
      <c r="AB320" s="77">
        <v>490.61</v>
      </c>
      <c r="AC320" s="77">
        <v>486.02</v>
      </c>
      <c r="AD320" s="77">
        <v>486.91</v>
      </c>
      <c r="AE320" s="77">
        <v>476.18</v>
      </c>
      <c r="AF320" s="77">
        <v>469.92</v>
      </c>
      <c r="AG320" s="77">
        <v>469.92</v>
      </c>
      <c r="AH320" s="77">
        <v>502.91</v>
      </c>
      <c r="AI320" s="77">
        <v>522.49</v>
      </c>
      <c r="AJ320" s="77">
        <v>561.48</v>
      </c>
      <c r="AK320" s="77">
        <v>532.12</v>
      </c>
      <c r="AL320" s="77">
        <v>-27.64</v>
      </c>
      <c r="AM320" s="77">
        <v>551.04</v>
      </c>
    </row>
    <row r="321" spans="1:39" x14ac:dyDescent="0.15">
      <c r="A321" s="126">
        <f t="shared" si="67"/>
        <v>3</v>
      </c>
      <c r="B321" s="1" t="str">
        <f t="shared" si="65"/>
        <v>EXP</v>
      </c>
      <c r="C321" s="126">
        <f t="shared" ca="1" si="66"/>
        <v>320</v>
      </c>
      <c r="D321" s="1" t="str">
        <f t="shared" si="64"/>
        <v>WORKERS COMPENSATION : 524710: WORKERS COMP-CLAIM COSTS</v>
      </c>
      <c r="E321" s="1" t="str">
        <f t="shared" si="63"/>
        <v>524710: WORKERS COMP-CLAIM COSTS</v>
      </c>
      <c r="F321" s="1" t="str">
        <f t="shared" si="55"/>
        <v>WORKERS COMPENSATION</v>
      </c>
      <c r="H321" s="76" t="s">
        <v>282</v>
      </c>
      <c r="I321" s="76" t="s">
        <v>283</v>
      </c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7">
        <v>3311.3</v>
      </c>
      <c r="V321" s="77">
        <v>2121.56</v>
      </c>
      <c r="W321" s="77">
        <v>4978.25</v>
      </c>
      <c r="X321" s="77">
        <v>573.78</v>
      </c>
      <c r="Y321" s="77">
        <v>2698.95</v>
      </c>
      <c r="Z321" s="77">
        <v>5912.32</v>
      </c>
      <c r="AA321" s="77">
        <v>8883.6200000000008</v>
      </c>
      <c r="AB321" s="77">
        <v>4908.55</v>
      </c>
      <c r="AC321" s="77">
        <v>1201.4000000000001</v>
      </c>
      <c r="AD321" s="77">
        <v>847.2</v>
      </c>
      <c r="AE321" s="77">
        <v>5480.7</v>
      </c>
      <c r="AF321" s="77">
        <v>565.66</v>
      </c>
      <c r="AG321" s="77">
        <v>-4452.04</v>
      </c>
      <c r="AH321" s="77">
        <v>1522.19</v>
      </c>
      <c r="AI321" s="77">
        <v>2160.1</v>
      </c>
      <c r="AJ321" s="77">
        <v>4622.6500000000005</v>
      </c>
      <c r="AK321" s="77">
        <v>-805.42000000000007</v>
      </c>
      <c r="AL321" s="77">
        <v>463.03000000000003</v>
      </c>
      <c r="AM321" s="77">
        <v>5969.76</v>
      </c>
    </row>
    <row r="322" spans="1:39" x14ac:dyDescent="0.15">
      <c r="A322" s="126">
        <f t="shared" si="67"/>
        <v>3</v>
      </c>
      <c r="B322" s="1" t="str">
        <f t="shared" si="65"/>
        <v>EXP</v>
      </c>
      <c r="C322" s="126">
        <f t="shared" ca="1" si="66"/>
        <v>320</v>
      </c>
      <c r="D322" s="1" t="str">
        <f t="shared" si="64"/>
        <v>WORKERS COMPENSATION : 524720: WORKERS COMP - TPA COST</v>
      </c>
      <c r="E322" s="1" t="str">
        <f t="shared" si="63"/>
        <v>524720: WORKERS COMP - TPA COST</v>
      </c>
      <c r="F322" s="1" t="str">
        <f t="shared" si="55"/>
        <v>WORKERS COMPENSATION</v>
      </c>
      <c r="H322" s="76" t="s">
        <v>284</v>
      </c>
      <c r="I322" s="76" t="s">
        <v>285</v>
      </c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7">
        <v>575.55999999999995</v>
      </c>
      <c r="V322" s="77">
        <v>424.31</v>
      </c>
      <c r="W322" s="77">
        <v>424.31</v>
      </c>
      <c r="X322" s="77">
        <v>76.150000000000006</v>
      </c>
      <c r="Y322" s="77">
        <v>433.3</v>
      </c>
      <c r="Z322" s="77">
        <v>424.3</v>
      </c>
      <c r="AA322" s="77">
        <v>186.55</v>
      </c>
      <c r="AB322" s="77">
        <v>424.3</v>
      </c>
      <c r="AC322" s="77">
        <v>170.46</v>
      </c>
      <c r="AD322" s="77">
        <v>424.3</v>
      </c>
      <c r="AE322" s="77">
        <v>208.20000000000002</v>
      </c>
      <c r="AF322" s="77">
        <v>424.3</v>
      </c>
      <c r="AG322" s="77">
        <v>424.3</v>
      </c>
      <c r="AH322" s="77">
        <v>464.86</v>
      </c>
      <c r="AI322" s="77">
        <v>671.49</v>
      </c>
      <c r="AJ322" s="77">
        <v>671.49</v>
      </c>
      <c r="AK322" s="77">
        <v>671.49</v>
      </c>
      <c r="AL322" s="77">
        <v>363.26</v>
      </c>
      <c r="AM322" s="77">
        <v>671.49</v>
      </c>
    </row>
    <row r="323" spans="1:39" x14ac:dyDescent="0.15">
      <c r="A323" s="126">
        <f t="shared" si="67"/>
        <v>3</v>
      </c>
      <c r="B323" s="1" t="str">
        <f t="shared" si="65"/>
        <v>EXP</v>
      </c>
      <c r="C323" s="126">
        <f t="shared" ca="1" si="66"/>
        <v>320</v>
      </c>
      <c r="D323" s="1" t="str">
        <f t="shared" si="64"/>
        <v>WORKERS COMPENSATION : 524740: WORKERS COMP PY RESERVE ADJ</v>
      </c>
      <c r="E323" s="1" t="str">
        <f t="shared" si="63"/>
        <v>524740: WORKERS COMP PY RESERVE ADJ</v>
      </c>
      <c r="F323" s="1" t="str">
        <f t="shared" si="55"/>
        <v>WORKERS COMPENSATION</v>
      </c>
      <c r="H323" s="76" t="s">
        <v>286</v>
      </c>
      <c r="I323" s="76" t="s">
        <v>287</v>
      </c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7">
        <v>-3345.97</v>
      </c>
      <c r="V323" s="77">
        <v>0</v>
      </c>
      <c r="W323" s="77">
        <v>0</v>
      </c>
      <c r="X323" s="77">
        <v>280.23</v>
      </c>
      <c r="Y323" s="77">
        <v>0</v>
      </c>
      <c r="Z323" s="77">
        <v>0</v>
      </c>
      <c r="AA323" s="77">
        <v>-8449.35</v>
      </c>
      <c r="AB323" s="77">
        <v>1720.71</v>
      </c>
      <c r="AC323" s="77">
        <v>0</v>
      </c>
      <c r="AD323" s="77">
        <v>-4770.2</v>
      </c>
      <c r="AE323" s="77">
        <v>0</v>
      </c>
      <c r="AF323" s="77">
        <v>0</v>
      </c>
      <c r="AG323" s="77">
        <v>-4849.6000000000004</v>
      </c>
      <c r="AH323" s="77">
        <v>0</v>
      </c>
      <c r="AI323" s="77">
        <v>0</v>
      </c>
      <c r="AJ323" s="77">
        <v>-1032.1300000000001</v>
      </c>
      <c r="AK323" s="77">
        <v>0</v>
      </c>
      <c r="AL323" s="77">
        <v>0</v>
      </c>
      <c r="AM323" s="77">
        <v>-5125</v>
      </c>
    </row>
    <row r="324" spans="1:39" ht="16" x14ac:dyDescent="0.2">
      <c r="A324" s="126">
        <f t="shared" si="67"/>
        <v>3</v>
      </c>
      <c r="B324" s="1" t="str">
        <f t="shared" si="65"/>
        <v/>
      </c>
      <c r="C324" s="126" t="str">
        <f t="shared" ca="1" si="66"/>
        <v/>
      </c>
      <c r="D324" s="1" t="str">
        <f t="shared" si="64"/>
        <v/>
      </c>
      <c r="E324" s="1" t="str">
        <f t="shared" si="63"/>
        <v/>
      </c>
      <c r="F324" s="1" t="str">
        <f t="shared" si="55"/>
        <v>WORKERS COMPENSATION</v>
      </c>
      <c r="H324" s="83" t="s">
        <v>288</v>
      </c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5">
        <v>1626.17</v>
      </c>
      <c r="V324" s="85">
        <v>3134.39</v>
      </c>
      <c r="W324" s="85">
        <v>5988.33</v>
      </c>
      <c r="X324" s="85">
        <v>1515.93</v>
      </c>
      <c r="Y324" s="85">
        <v>3602.17</v>
      </c>
      <c r="Z324" s="85">
        <v>6806.54</v>
      </c>
      <c r="AA324" s="85">
        <v>1101.3999999999996</v>
      </c>
      <c r="AB324" s="85">
        <v>7544.17</v>
      </c>
      <c r="AC324" s="85">
        <v>1857.88</v>
      </c>
      <c r="AD324" s="85">
        <v>-3011.79</v>
      </c>
      <c r="AE324" s="85">
        <v>6165.08</v>
      </c>
      <c r="AF324" s="85">
        <v>1459.8799999999999</v>
      </c>
      <c r="AG324" s="85">
        <v>-8407.42</v>
      </c>
      <c r="AH324" s="85">
        <v>2489.96</v>
      </c>
      <c r="AI324" s="85">
        <v>3354.08</v>
      </c>
      <c r="AJ324" s="85">
        <v>4823.4900000000007</v>
      </c>
      <c r="AK324" s="85">
        <v>398.18999999999994</v>
      </c>
      <c r="AL324" s="85">
        <v>798.65000000000009</v>
      </c>
      <c r="AM324" s="85">
        <v>2067.29</v>
      </c>
    </row>
    <row r="325" spans="1:39" x14ac:dyDescent="0.15">
      <c r="A325" s="126">
        <f t="shared" si="67"/>
        <v>3</v>
      </c>
      <c r="B325" s="1" t="str">
        <f t="shared" si="65"/>
        <v>EXP</v>
      </c>
      <c r="C325" s="126">
        <f t="shared" ca="1" si="66"/>
        <v>320</v>
      </c>
      <c r="D325" s="1" t="str">
        <f t="shared" si="64"/>
        <v>WORKERS COMPENSATION : 524750: ISC-PER LIV WORKER COMP ALLOC</v>
      </c>
      <c r="E325" s="1" t="str">
        <f t="shared" si="63"/>
        <v>524750: ISC-PER LIV WORKER COMP ALLOC</v>
      </c>
      <c r="F325" s="1" t="str">
        <f t="shared" si="55"/>
        <v>WORKERS COMPENSATION</v>
      </c>
      <c r="H325" s="76" t="s">
        <v>289</v>
      </c>
      <c r="I325" s="76" t="s">
        <v>290</v>
      </c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7">
        <v>-3439.6</v>
      </c>
      <c r="V325" s="77">
        <v>-881.53</v>
      </c>
      <c r="W325" s="77">
        <v>-822.2</v>
      </c>
      <c r="X325" s="77">
        <v>-996.32</v>
      </c>
      <c r="Y325" s="77">
        <v>-879.29</v>
      </c>
      <c r="Z325" s="77">
        <v>-869.46</v>
      </c>
      <c r="AA325" s="77">
        <v>-794.74</v>
      </c>
      <c r="AB325" s="77">
        <v>-797.03</v>
      </c>
      <c r="AC325" s="77">
        <v>-937.06000000000006</v>
      </c>
      <c r="AD325" s="77">
        <v>-1130.8500000000001</v>
      </c>
      <c r="AE325" s="77">
        <v>-663.73</v>
      </c>
      <c r="AF325" s="77">
        <v>-777.2</v>
      </c>
      <c r="AG325" s="77">
        <v>-797.01</v>
      </c>
      <c r="AH325" s="77">
        <v>-835.49</v>
      </c>
      <c r="AI325" s="77">
        <v>-826.47</v>
      </c>
      <c r="AJ325" s="77">
        <v>-378.32</v>
      </c>
      <c r="AK325" s="77">
        <v>-688.6</v>
      </c>
      <c r="AL325" s="77">
        <v>-758.25</v>
      </c>
      <c r="AM325" s="77">
        <v>-850.38</v>
      </c>
    </row>
    <row r="326" spans="1:39" ht="16" x14ac:dyDescent="0.2">
      <c r="A326" s="126">
        <f t="shared" si="67"/>
        <v>3</v>
      </c>
      <c r="B326" s="1" t="str">
        <f t="shared" si="65"/>
        <v/>
      </c>
      <c r="C326" s="126" t="str">
        <f t="shared" ca="1" si="66"/>
        <v/>
      </c>
      <c r="D326" s="1" t="str">
        <f t="shared" si="64"/>
        <v/>
      </c>
      <c r="E326" s="1" t="str">
        <f t="shared" si="63"/>
        <v/>
      </c>
      <c r="F326" s="1" t="str">
        <f t="shared" si="55"/>
        <v>WORKERS COMPENSATION</v>
      </c>
      <c r="H326" s="83" t="s">
        <v>290</v>
      </c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5">
        <v>-3439.6</v>
      </c>
      <c r="V326" s="85">
        <v>-881.53</v>
      </c>
      <c r="W326" s="85">
        <v>-822.2</v>
      </c>
      <c r="X326" s="85">
        <v>-996.32</v>
      </c>
      <c r="Y326" s="85">
        <v>-879.29</v>
      </c>
      <c r="Z326" s="85">
        <v>-869.46</v>
      </c>
      <c r="AA326" s="85">
        <v>-794.74</v>
      </c>
      <c r="AB326" s="85">
        <v>-797.03</v>
      </c>
      <c r="AC326" s="85">
        <v>-937.06000000000006</v>
      </c>
      <c r="AD326" s="85">
        <v>-1130.8500000000001</v>
      </c>
      <c r="AE326" s="85">
        <v>-663.73</v>
      </c>
      <c r="AF326" s="85">
        <v>-777.2</v>
      </c>
      <c r="AG326" s="85">
        <v>-797.01</v>
      </c>
      <c r="AH326" s="85">
        <v>-835.49</v>
      </c>
      <c r="AI326" s="85">
        <v>-826.47</v>
      </c>
      <c r="AJ326" s="85">
        <v>-378.32</v>
      </c>
      <c r="AK326" s="85">
        <v>-688.6</v>
      </c>
      <c r="AL326" s="85">
        <v>-758.25</v>
      </c>
      <c r="AM326" s="85">
        <v>-850.38</v>
      </c>
    </row>
    <row r="327" spans="1:39" ht="16" x14ac:dyDescent="0.2">
      <c r="A327" s="126">
        <f t="shared" si="67"/>
        <v>3</v>
      </c>
      <c r="B327" s="1" t="str">
        <f t="shared" si="65"/>
        <v/>
      </c>
      <c r="C327" s="126" t="str">
        <f ca="1">IFERROR(IF(OR(B327="GROUP",LEN(D327)=0),"",VLOOKUP(D327,INDIRECT(B327&amp;"_LOOKUP"),2,FALSE)),-100)</f>
        <v/>
      </c>
      <c r="D327" s="1" t="str">
        <f>IF(LEN(E327)&gt;0,F327&amp;" : "&amp;E327,"")</f>
        <v/>
      </c>
      <c r="E327" s="1" t="str">
        <f t="shared" si="63"/>
        <v/>
      </c>
      <c r="F327" s="1" t="str">
        <f>IF(B327="GROUP",UPPER(H327),UPPER(F326))</f>
        <v>WORKERS COMPENSATION</v>
      </c>
      <c r="H327" s="75" t="s">
        <v>279</v>
      </c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6">
        <v>-1813.43</v>
      </c>
      <c r="V327" s="86">
        <v>2252.86</v>
      </c>
      <c r="W327" s="86">
        <v>5166.13</v>
      </c>
      <c r="X327" s="86">
        <v>519.61</v>
      </c>
      <c r="Y327" s="86">
        <v>2722.88</v>
      </c>
      <c r="Z327" s="86">
        <v>5937.08</v>
      </c>
      <c r="AA327" s="86">
        <v>306.65999999999963</v>
      </c>
      <c r="AB327" s="86">
        <v>6747.14</v>
      </c>
      <c r="AC327" s="86">
        <v>920.82</v>
      </c>
      <c r="AD327" s="86">
        <v>-4142.6400000000003</v>
      </c>
      <c r="AE327" s="86">
        <v>5501.35</v>
      </c>
      <c r="AF327" s="86">
        <v>682.67999999999984</v>
      </c>
      <c r="AG327" s="86">
        <v>-9204.43</v>
      </c>
      <c r="AH327" s="86">
        <v>1654.47</v>
      </c>
      <c r="AI327" s="86">
        <v>2527.6099999999997</v>
      </c>
      <c r="AJ327" s="86">
        <v>4445.170000000001</v>
      </c>
      <c r="AK327" s="86">
        <v>-290.41000000000008</v>
      </c>
      <c r="AL327" s="86">
        <v>40.400000000000091</v>
      </c>
      <c r="AM327" s="86">
        <v>1216.9099999999999</v>
      </c>
    </row>
    <row r="328" spans="1:39" x14ac:dyDescent="0.15">
      <c r="A328" s="126">
        <f t="shared" si="67"/>
        <v>3</v>
      </c>
      <c r="B328" s="1" t="str">
        <f t="shared" si="65"/>
        <v>GROUP</v>
      </c>
      <c r="C328" s="126" t="str">
        <f t="shared" ref="C328:C351" ca="1" si="68">IFERROR(IF(OR(B328="GROUP",LEN(D328)=0),"",VLOOKUP(D328,INDIRECT(B328&amp;"_LOOKUP"),2,FALSE)),-100)</f>
        <v/>
      </c>
      <c r="D328" s="1" t="str">
        <f t="shared" ref="D328:D351" si="69">IF(LEN(E328)&gt;0,F328&amp;" : "&amp;E328,"")</f>
        <v/>
      </c>
      <c r="E328" s="1" t="str">
        <f t="shared" si="63"/>
        <v/>
      </c>
      <c r="F328" s="1" t="str">
        <f t="shared" ref="F328:F351" si="70">IF(B328="GROUP",UPPER(H328),UPPER(F327))</f>
        <v>PERSONALIZED LIVING</v>
      </c>
      <c r="H328" s="1" t="s">
        <v>1383</v>
      </c>
    </row>
    <row r="329" spans="1:39" x14ac:dyDescent="0.15">
      <c r="A329" s="126">
        <f t="shared" si="67"/>
        <v>3</v>
      </c>
      <c r="B329" s="1" t="str">
        <f t="shared" si="65"/>
        <v>EXP</v>
      </c>
      <c r="C329" s="126">
        <f t="shared" ca="1" si="68"/>
        <v>304.10000000000002</v>
      </c>
      <c r="D329" s="1" t="str">
        <f t="shared" si="69"/>
        <v>PERSONALIZED LIVING : 500000: SALARIES &amp; WAGES EXEMPT</v>
      </c>
      <c r="E329" s="1" t="str">
        <f t="shared" si="63"/>
        <v>500000: SALARIES &amp; WAGES EXEMPT</v>
      </c>
      <c r="F329" s="1" t="str">
        <f t="shared" si="70"/>
        <v>PERSONALIZED LIVING</v>
      </c>
      <c r="H329" s="76" t="s">
        <v>180</v>
      </c>
      <c r="I329" s="76" t="s">
        <v>181</v>
      </c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337">
        <v>3277.68</v>
      </c>
      <c r="V329" s="337">
        <v>3290.79</v>
      </c>
      <c r="W329" s="337">
        <v>3579.21</v>
      </c>
      <c r="X329" s="337">
        <v>4266.8599999999997</v>
      </c>
      <c r="Y329" s="337">
        <v>3519.95</v>
      </c>
      <c r="Z329" s="337">
        <v>3833.9</v>
      </c>
      <c r="AA329" s="77">
        <v>4106.82</v>
      </c>
      <c r="AB329" s="77">
        <v>4038.54</v>
      </c>
      <c r="AC329" s="77">
        <v>3847.54</v>
      </c>
      <c r="AD329" s="77">
        <v>3028.8</v>
      </c>
      <c r="AE329" s="77">
        <v>4338.6900000000005</v>
      </c>
      <c r="AF329" s="77">
        <v>3032.36</v>
      </c>
      <c r="AG329" s="77">
        <v>3410.79</v>
      </c>
      <c r="AH329" s="77">
        <v>3983.96</v>
      </c>
      <c r="AI329" s="77">
        <v>3329.17</v>
      </c>
      <c r="AJ329" s="77">
        <v>3331.15</v>
      </c>
      <c r="AK329" s="77">
        <v>4509.7300000000005</v>
      </c>
      <c r="AL329" s="77">
        <v>3361.28</v>
      </c>
      <c r="AM329" s="77">
        <v>4201.46</v>
      </c>
    </row>
    <row r="330" spans="1:39" x14ac:dyDescent="0.15">
      <c r="A330" s="126">
        <f t="shared" si="67"/>
        <v>3</v>
      </c>
      <c r="B330" s="1" t="str">
        <f t="shared" si="65"/>
        <v>EXP</v>
      </c>
      <c r="C330" s="126">
        <f t="shared" ca="1" si="68"/>
        <v>304.10000000000002</v>
      </c>
      <c r="D330" s="1" t="str">
        <f t="shared" si="69"/>
        <v>PERSONALIZED LIVING : 501000: SALARIES &amp; WAGES NONEXEMPT</v>
      </c>
      <c r="E330" s="1" t="str">
        <f t="shared" si="63"/>
        <v>501000: SALARIES &amp; WAGES NONEXEMPT</v>
      </c>
      <c r="F330" s="1" t="str">
        <f t="shared" si="70"/>
        <v>PERSONALIZED LIVING</v>
      </c>
      <c r="H330" s="76" t="s">
        <v>183</v>
      </c>
      <c r="I330" s="76" t="s">
        <v>184</v>
      </c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337">
        <v>2143.09</v>
      </c>
      <c r="V330" s="337">
        <v>2185.1799999999998</v>
      </c>
      <c r="W330" s="337">
        <v>2320.0300000000002</v>
      </c>
      <c r="X330" s="337">
        <v>2090.91</v>
      </c>
      <c r="Y330" s="337">
        <v>2267.5500000000002</v>
      </c>
      <c r="Z330" s="337">
        <v>2263.9499999999998</v>
      </c>
      <c r="AA330" s="77">
        <v>2235.1</v>
      </c>
      <c r="AB330" s="77">
        <v>1892.63</v>
      </c>
      <c r="AC330" s="77">
        <v>2260.34</v>
      </c>
      <c r="AD330" s="77">
        <v>1684.07</v>
      </c>
      <c r="AE330" s="77">
        <v>2676.58</v>
      </c>
      <c r="AF330" s="77">
        <v>2341.7800000000002</v>
      </c>
      <c r="AG330" s="77">
        <v>2536.4</v>
      </c>
      <c r="AH330" s="77">
        <v>2253.4</v>
      </c>
      <c r="AI330" s="77">
        <v>2136.9299999999998</v>
      </c>
      <c r="AJ330" s="77">
        <v>2804.07</v>
      </c>
      <c r="AK330" s="77">
        <v>2328.85</v>
      </c>
      <c r="AL330" s="77">
        <v>2542.87</v>
      </c>
      <c r="AM330" s="77">
        <v>2379.65</v>
      </c>
    </row>
    <row r="331" spans="1:39" x14ac:dyDescent="0.15">
      <c r="A331" s="126">
        <f t="shared" si="67"/>
        <v>3</v>
      </c>
      <c r="B331" s="1" t="str">
        <f t="shared" si="65"/>
        <v>EXP</v>
      </c>
      <c r="C331" s="126">
        <f t="shared" ca="1" si="68"/>
        <v>309.10000000000002</v>
      </c>
      <c r="D331" s="1" t="str">
        <f t="shared" si="69"/>
        <v>PERSONALIZED LIVING : 501250: SERVER WAGES</v>
      </c>
      <c r="E331" s="1" t="str">
        <f t="shared" si="63"/>
        <v>501250: SERVER WAGES</v>
      </c>
      <c r="F331" s="1" t="str">
        <f t="shared" si="70"/>
        <v>PERSONALIZED LIVING</v>
      </c>
      <c r="H331" s="76" t="s">
        <v>191</v>
      </c>
      <c r="I331" s="76" t="s">
        <v>192</v>
      </c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343">
        <v>0</v>
      </c>
      <c r="V331" s="343">
        <v>0</v>
      </c>
      <c r="W331" s="343">
        <v>0</v>
      </c>
      <c r="X331" s="343">
        <v>0</v>
      </c>
      <c r="Y331" s="343">
        <v>0</v>
      </c>
      <c r="Z331" s="343">
        <v>0</v>
      </c>
      <c r="AA331" s="77">
        <v>0</v>
      </c>
      <c r="AB331" s="77">
        <v>0</v>
      </c>
      <c r="AC331" s="77">
        <v>0</v>
      </c>
      <c r="AD331" s="77">
        <v>0</v>
      </c>
      <c r="AE331" s="77">
        <v>38.380000000000003</v>
      </c>
      <c r="AF331" s="77">
        <v>0</v>
      </c>
      <c r="AG331" s="77">
        <v>0</v>
      </c>
      <c r="AH331" s="77">
        <v>0</v>
      </c>
      <c r="AI331" s="77">
        <v>0</v>
      </c>
      <c r="AJ331" s="77">
        <v>0</v>
      </c>
      <c r="AK331" s="77">
        <v>0</v>
      </c>
      <c r="AL331" s="77">
        <v>0</v>
      </c>
      <c r="AM331" s="77">
        <v>0</v>
      </c>
    </row>
    <row r="332" spans="1:39" x14ac:dyDescent="0.15">
      <c r="A332" s="126">
        <f t="shared" si="67"/>
        <v>3</v>
      </c>
      <c r="B332" s="1" t="str">
        <f t="shared" si="65"/>
        <v>EXP</v>
      </c>
      <c r="C332" s="126">
        <f t="shared" ca="1" si="68"/>
        <v>301.10000000000002</v>
      </c>
      <c r="D332" s="1" t="str">
        <f t="shared" si="69"/>
        <v>PERSONALIZED LIVING : 501520: RES CARE ASSOCIATE WAGES</v>
      </c>
      <c r="E332" s="1" t="str">
        <f t="shared" si="63"/>
        <v>501520: RES CARE ASSOCIATE WAGES</v>
      </c>
      <c r="F332" s="1" t="str">
        <f t="shared" si="70"/>
        <v>PERSONALIZED LIVING</v>
      </c>
      <c r="H332" s="76" t="s">
        <v>197</v>
      </c>
      <c r="I332" s="76" t="s">
        <v>198</v>
      </c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337">
        <v>16703.73</v>
      </c>
      <c r="V332" s="337">
        <v>19119.45</v>
      </c>
      <c r="W332" s="337">
        <v>20547.36</v>
      </c>
      <c r="X332" s="337">
        <v>25055.31</v>
      </c>
      <c r="Y332" s="337">
        <v>21219.9</v>
      </c>
      <c r="Z332" s="337">
        <v>20727.25</v>
      </c>
      <c r="AA332" s="77">
        <v>23897.32</v>
      </c>
      <c r="AB332" s="77">
        <v>27115.05</v>
      </c>
      <c r="AC332" s="77">
        <v>25336.58</v>
      </c>
      <c r="AD332" s="77">
        <v>21726.86</v>
      </c>
      <c r="AE332" s="77">
        <v>19380.27</v>
      </c>
      <c r="AF332" s="77">
        <v>16996.599999999999</v>
      </c>
      <c r="AG332" s="77">
        <v>19807.760000000002</v>
      </c>
      <c r="AH332" s="77">
        <v>14871.27</v>
      </c>
      <c r="AI332" s="77">
        <v>15280.130000000001</v>
      </c>
      <c r="AJ332" s="77">
        <v>17772.82</v>
      </c>
      <c r="AK332" s="77">
        <v>15582.7</v>
      </c>
      <c r="AL332" s="77">
        <v>15297.800000000001</v>
      </c>
      <c r="AM332" s="77">
        <v>13573.39</v>
      </c>
    </row>
    <row r="333" spans="1:39" x14ac:dyDescent="0.15">
      <c r="A333" s="126">
        <f t="shared" si="67"/>
        <v>3</v>
      </c>
      <c r="B333" s="1" t="str">
        <f t="shared" si="65"/>
        <v>EXP</v>
      </c>
      <c r="C333" s="126">
        <f t="shared" ca="1" si="68"/>
        <v>323.10000000000002</v>
      </c>
      <c r="D333" s="1" t="str">
        <f t="shared" si="69"/>
        <v>PERSONALIZED LIVING : 501550: DRIVERS WAGES</v>
      </c>
      <c r="E333" s="1" t="str">
        <f t="shared" si="63"/>
        <v>501550: DRIVERS WAGES</v>
      </c>
      <c r="F333" s="1" t="str">
        <f t="shared" si="70"/>
        <v>PERSONALIZED LIVING</v>
      </c>
      <c r="H333" s="76" t="s">
        <v>199</v>
      </c>
      <c r="I333" s="76" t="s">
        <v>200</v>
      </c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343">
        <v>0</v>
      </c>
      <c r="V333" s="343">
        <v>0</v>
      </c>
      <c r="W333" s="343">
        <v>0</v>
      </c>
      <c r="X333" s="343">
        <v>0</v>
      </c>
      <c r="Y333" s="343">
        <v>0</v>
      </c>
      <c r="Z333" s="343">
        <v>0</v>
      </c>
      <c r="AA333" s="77">
        <v>39.96</v>
      </c>
      <c r="AB333" s="77">
        <v>0</v>
      </c>
      <c r="AC333" s="77">
        <v>0</v>
      </c>
      <c r="AD333" s="77">
        <v>0</v>
      </c>
      <c r="AE333" s="77">
        <v>0</v>
      </c>
      <c r="AF333" s="77">
        <v>0</v>
      </c>
      <c r="AG333" s="77">
        <v>0</v>
      </c>
      <c r="AH333" s="77">
        <v>0</v>
      </c>
      <c r="AI333" s="77">
        <v>0</v>
      </c>
      <c r="AJ333" s="77">
        <v>0</v>
      </c>
      <c r="AK333" s="77">
        <v>0</v>
      </c>
      <c r="AL333" s="77">
        <v>0</v>
      </c>
      <c r="AM333" s="77">
        <v>0</v>
      </c>
    </row>
    <row r="334" spans="1:39" x14ac:dyDescent="0.15">
      <c r="A334" s="126">
        <f t="shared" si="67"/>
        <v>3</v>
      </c>
      <c r="B334" s="1" t="str">
        <f t="shared" si="65"/>
        <v>EXP</v>
      </c>
      <c r="C334" s="126">
        <f t="shared" ca="1" si="68"/>
        <v>303.10000000000002</v>
      </c>
      <c r="D334" s="1" t="str">
        <f t="shared" si="69"/>
        <v>PERSONALIZED LIVING : 501750: PERSONALIZED LIVING WAGES</v>
      </c>
      <c r="E334" s="1" t="str">
        <f t="shared" si="63"/>
        <v>501750: PERSONALIZED LIVING WAGES</v>
      </c>
      <c r="F334" s="1" t="str">
        <f t="shared" si="70"/>
        <v>PERSONALIZED LIVING</v>
      </c>
      <c r="H334" s="76" t="s">
        <v>216</v>
      </c>
      <c r="I334" s="76" t="s">
        <v>217</v>
      </c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343">
        <v>17970.259999999998</v>
      </c>
      <c r="V334" s="343">
        <v>16535.63</v>
      </c>
      <c r="W334" s="343">
        <v>17846.88</v>
      </c>
      <c r="X334" s="343">
        <v>20941</v>
      </c>
      <c r="Y334" s="343">
        <v>17209.97</v>
      </c>
      <c r="Z334" s="343">
        <v>20423.919999999998</v>
      </c>
      <c r="AA334" s="77">
        <v>16227.76</v>
      </c>
      <c r="AB334" s="77">
        <v>18798.740000000002</v>
      </c>
      <c r="AC334" s="77">
        <v>19272.830000000002</v>
      </c>
      <c r="AD334" s="77">
        <v>24270.44</v>
      </c>
      <c r="AE334" s="77">
        <v>21817.7</v>
      </c>
      <c r="AF334" s="77">
        <v>21334.11</v>
      </c>
      <c r="AG334" s="77">
        <v>23344.91</v>
      </c>
      <c r="AH334" s="77">
        <v>22291.13</v>
      </c>
      <c r="AI334" s="77">
        <v>29420.29</v>
      </c>
      <c r="AJ334" s="77">
        <v>33090.49</v>
      </c>
      <c r="AK334" s="77">
        <v>28538.99</v>
      </c>
      <c r="AL334" s="77">
        <v>28634.52</v>
      </c>
      <c r="AM334" s="77">
        <v>26498.91</v>
      </c>
    </row>
    <row r="335" spans="1:39" x14ac:dyDescent="0.15">
      <c r="A335" s="126">
        <f t="shared" si="67"/>
        <v>3</v>
      </c>
      <c r="B335" s="1" t="str">
        <f t="shared" si="65"/>
        <v>EXP</v>
      </c>
      <c r="C335" s="126">
        <f t="shared" ca="1" si="68"/>
        <v>301.10000000000002</v>
      </c>
      <c r="D335" s="1" t="str">
        <f t="shared" si="69"/>
        <v>PERSONALIZED LIVING : 501900: CERTIFIED NURSING AIDES (CNAS)</v>
      </c>
      <c r="E335" s="1" t="str">
        <f t="shared" si="63"/>
        <v>501900: CERTIFIED NURSING AIDES (CNAS)</v>
      </c>
      <c r="F335" s="1" t="str">
        <f t="shared" si="70"/>
        <v>PERSONALIZED LIVING</v>
      </c>
      <c r="H335" s="76" t="s">
        <v>207</v>
      </c>
      <c r="I335" s="76" t="s">
        <v>208</v>
      </c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343">
        <v>0</v>
      </c>
      <c r="V335" s="343">
        <v>0</v>
      </c>
      <c r="W335" s="343">
        <v>147.01</v>
      </c>
      <c r="X335" s="343">
        <v>0</v>
      </c>
      <c r="Y335" s="343">
        <v>0</v>
      </c>
      <c r="Z335" s="343">
        <v>0</v>
      </c>
      <c r="AA335" s="77">
        <v>0</v>
      </c>
      <c r="AB335" s="77">
        <v>0</v>
      </c>
      <c r="AC335" s="77">
        <v>0</v>
      </c>
      <c r="AD335" s="77">
        <v>0</v>
      </c>
      <c r="AE335" s="77">
        <v>0</v>
      </c>
      <c r="AF335" s="77">
        <v>0</v>
      </c>
      <c r="AG335" s="77">
        <v>0</v>
      </c>
      <c r="AH335" s="77">
        <v>0</v>
      </c>
      <c r="AI335" s="77">
        <v>0</v>
      </c>
      <c r="AJ335" s="77">
        <v>0</v>
      </c>
      <c r="AK335" s="77">
        <v>0</v>
      </c>
      <c r="AL335" s="77">
        <v>0</v>
      </c>
      <c r="AM335" s="77">
        <v>0</v>
      </c>
    </row>
    <row r="336" spans="1:39" x14ac:dyDescent="0.15">
      <c r="A336" s="126">
        <f t="shared" si="67"/>
        <v>3</v>
      </c>
      <c r="B336" s="1" t="str">
        <f t="shared" ref="B336:B367" si="71">IF(AND(LEN(H336)&gt;0,COUNT(V336:AL336)=0),"GROUP",IF(OR(LEN(I336)=0,LEN(H336)=0),"",INDEX(MARKER_ARRAY,A336,3)))</f>
        <v>EXP</v>
      </c>
      <c r="C336" s="126">
        <f t="shared" ca="1" si="68"/>
        <v>301.10000000000002</v>
      </c>
      <c r="D336" s="1" t="str">
        <f t="shared" si="69"/>
        <v>PERSONALIZED LIVING : 501903: MED AIDE</v>
      </c>
      <c r="E336" s="1" t="str">
        <f t="shared" ref="E336:E399" si="72">IF(AND(B336&lt;&gt;"GROUP",LEN(B336)&gt;0),UPPER(H336&amp;": "&amp;I336),"")</f>
        <v>501903: MED AIDE</v>
      </c>
      <c r="F336" s="1" t="str">
        <f t="shared" si="70"/>
        <v>PERSONALIZED LIVING</v>
      </c>
      <c r="H336" s="76" t="s">
        <v>209</v>
      </c>
      <c r="I336" s="76" t="s">
        <v>210</v>
      </c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337">
        <v>0</v>
      </c>
      <c r="V336" s="337">
        <v>0</v>
      </c>
      <c r="W336" s="337">
        <v>0</v>
      </c>
      <c r="X336" s="337">
        <v>87.5</v>
      </c>
      <c r="Y336" s="337">
        <v>0</v>
      </c>
      <c r="Z336" s="337">
        <v>0</v>
      </c>
      <c r="AA336" s="77">
        <v>0</v>
      </c>
      <c r="AB336" s="77">
        <v>0</v>
      </c>
      <c r="AC336" s="77">
        <v>0</v>
      </c>
      <c r="AD336" s="77">
        <v>0</v>
      </c>
      <c r="AE336" s="77">
        <v>0</v>
      </c>
      <c r="AF336" s="77">
        <v>0</v>
      </c>
      <c r="AG336" s="77">
        <v>0</v>
      </c>
      <c r="AH336" s="77">
        <v>0</v>
      </c>
      <c r="AI336" s="77">
        <v>0</v>
      </c>
      <c r="AJ336" s="77">
        <v>0</v>
      </c>
      <c r="AK336" s="77">
        <v>0</v>
      </c>
      <c r="AL336" s="77">
        <v>0</v>
      </c>
      <c r="AM336" s="77">
        <v>0</v>
      </c>
    </row>
    <row r="337" spans="1:39" x14ac:dyDescent="0.15">
      <c r="A337" s="126">
        <f t="shared" si="67"/>
        <v>3</v>
      </c>
      <c r="B337" s="1" t="str">
        <f t="shared" si="71"/>
        <v>EXP</v>
      </c>
      <c r="C337" s="126">
        <f t="shared" ca="1" si="68"/>
        <v>303.10000000000002</v>
      </c>
      <c r="D337" s="1" t="str">
        <f t="shared" si="69"/>
        <v>PERSONALIZED LIVING : 502000: SALARIES &amp; WAGES-OT NONEXEMPT</v>
      </c>
      <c r="E337" s="1" t="str">
        <f t="shared" si="72"/>
        <v>502000: SALARIES &amp; WAGES-OT NONEXEMPT</v>
      </c>
      <c r="F337" s="1" t="str">
        <f t="shared" si="70"/>
        <v>PERSONALIZED LIVING</v>
      </c>
      <c r="H337" s="76" t="s">
        <v>228</v>
      </c>
      <c r="I337" s="76" t="s">
        <v>229</v>
      </c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337">
        <v>4321.21</v>
      </c>
      <c r="V337" s="337">
        <v>4053.39</v>
      </c>
      <c r="W337" s="337">
        <v>8705.4500000000007</v>
      </c>
      <c r="X337" s="337">
        <v>9575.15</v>
      </c>
      <c r="Y337" s="337">
        <v>7499.12</v>
      </c>
      <c r="Z337" s="337">
        <v>8897.58</v>
      </c>
      <c r="AA337" s="77">
        <v>5561.22</v>
      </c>
      <c r="AB337" s="77">
        <v>12809.66</v>
      </c>
      <c r="AC337" s="77">
        <v>12135.960000000001</v>
      </c>
      <c r="AD337" s="77">
        <v>3399.83</v>
      </c>
      <c r="AE337" s="77">
        <v>5781.97</v>
      </c>
      <c r="AF337" s="77">
        <v>3862.9700000000003</v>
      </c>
      <c r="AG337" s="77">
        <v>6274.2300000000005</v>
      </c>
      <c r="AH337" s="77">
        <v>6960.5</v>
      </c>
      <c r="AI337" s="77">
        <v>4580.34</v>
      </c>
      <c r="AJ337" s="77">
        <v>3315.86</v>
      </c>
      <c r="AK337" s="77">
        <v>4007.4500000000003</v>
      </c>
      <c r="AL337" s="77">
        <v>501.03000000000003</v>
      </c>
      <c r="AM337" s="77">
        <v>596.79</v>
      </c>
    </row>
    <row r="338" spans="1:39" x14ac:dyDescent="0.15">
      <c r="A338" s="126">
        <f t="shared" si="67"/>
        <v>3</v>
      </c>
      <c r="B338" s="1" t="str">
        <f t="shared" si="71"/>
        <v>EXP</v>
      </c>
      <c r="C338" s="126">
        <f t="shared" ca="1" si="68"/>
        <v>301.10000000000002</v>
      </c>
      <c r="D338" s="1" t="str">
        <f t="shared" si="69"/>
        <v>PERSONALIZED LIVING : 502400: ON CALL PAY</v>
      </c>
      <c r="E338" s="1" t="str">
        <f t="shared" si="72"/>
        <v>502400: ON CALL PAY</v>
      </c>
      <c r="F338" s="1" t="str">
        <f t="shared" si="70"/>
        <v>PERSONALIZED LIVING</v>
      </c>
      <c r="H338" s="76" t="s">
        <v>218</v>
      </c>
      <c r="I338" s="76" t="s">
        <v>219</v>
      </c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337">
        <v>150</v>
      </c>
      <c r="V338" s="337">
        <v>40</v>
      </c>
      <c r="W338" s="337">
        <v>100</v>
      </c>
      <c r="X338" s="337">
        <v>80</v>
      </c>
      <c r="Y338" s="337">
        <v>60</v>
      </c>
      <c r="Z338" s="337">
        <v>90</v>
      </c>
      <c r="AA338" s="77">
        <v>0</v>
      </c>
      <c r="AB338" s="77">
        <v>160</v>
      </c>
      <c r="AC338" s="77">
        <v>0</v>
      </c>
      <c r="AD338" s="77">
        <v>90</v>
      </c>
      <c r="AE338" s="77">
        <v>0</v>
      </c>
      <c r="AF338" s="77">
        <v>40</v>
      </c>
      <c r="AG338" s="77">
        <v>80</v>
      </c>
      <c r="AH338" s="77">
        <v>0</v>
      </c>
      <c r="AI338" s="77">
        <v>25</v>
      </c>
      <c r="AJ338" s="77">
        <v>0</v>
      </c>
      <c r="AK338" s="77">
        <v>160</v>
      </c>
      <c r="AL338" s="77">
        <v>0</v>
      </c>
      <c r="AM338" s="77">
        <v>30</v>
      </c>
    </row>
    <row r="339" spans="1:39" x14ac:dyDescent="0.15">
      <c r="A339" s="126">
        <f t="shared" si="67"/>
        <v>3</v>
      </c>
      <c r="B339" s="1" t="str">
        <f t="shared" si="71"/>
        <v>EXP</v>
      </c>
      <c r="C339" s="126">
        <f t="shared" ca="1" si="68"/>
        <v>303.10000000000002</v>
      </c>
      <c r="D339" s="1" t="str">
        <f t="shared" si="69"/>
        <v>PERSONALIZED LIVING : 505200: SALARIES - OTHER</v>
      </c>
      <c r="E339" s="1" t="str">
        <f t="shared" si="72"/>
        <v>505200: SALARIES - OTHER</v>
      </c>
      <c r="F339" s="1" t="str">
        <f t="shared" si="70"/>
        <v>PERSONALIZED LIVING</v>
      </c>
      <c r="H339" s="76" t="s">
        <v>222</v>
      </c>
      <c r="I339" s="76" t="s">
        <v>223</v>
      </c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337">
        <v>205.22</v>
      </c>
      <c r="V339" s="337">
        <v>272.87</v>
      </c>
      <c r="W339" s="337">
        <v>444.94</v>
      </c>
      <c r="X339" s="337">
        <v>281.26</v>
      </c>
      <c r="Y339" s="337">
        <v>424.1</v>
      </c>
      <c r="Z339" s="337">
        <v>571.07000000000005</v>
      </c>
      <c r="AA339" s="77">
        <v>356.6</v>
      </c>
      <c r="AB339" s="77">
        <v>170</v>
      </c>
      <c r="AC339" s="77">
        <v>328.97</v>
      </c>
      <c r="AD339" s="77">
        <v>452.28000000000003</v>
      </c>
      <c r="AE339" s="77">
        <v>436.06</v>
      </c>
      <c r="AF339" s="77">
        <v>454.14</v>
      </c>
      <c r="AG339" s="77">
        <v>616.72</v>
      </c>
      <c r="AH339" s="77">
        <v>1514.66</v>
      </c>
      <c r="AI339" s="77">
        <v>730.61</v>
      </c>
      <c r="AJ339" s="77">
        <v>739.54</v>
      </c>
      <c r="AK339" s="77">
        <v>600.12</v>
      </c>
      <c r="AL339" s="77">
        <v>136.51</v>
      </c>
      <c r="AM339" s="77">
        <v>511.48</v>
      </c>
    </row>
    <row r="340" spans="1:39" x14ac:dyDescent="0.15">
      <c r="A340" s="126">
        <f t="shared" si="67"/>
        <v>3</v>
      </c>
      <c r="B340" s="1" t="str">
        <f t="shared" si="71"/>
        <v>EXP</v>
      </c>
      <c r="C340" s="126">
        <f t="shared" ca="1" si="68"/>
        <v>303.10000000000002</v>
      </c>
      <c r="D340" s="1" t="str">
        <f t="shared" si="69"/>
        <v>PERSONALIZED LIVING : 505760: NON-RECURRING EXPENSE LABOR</v>
      </c>
      <c r="E340" s="1" t="str">
        <f t="shared" si="72"/>
        <v>505760: NON-RECURRING EXPENSE LABOR</v>
      </c>
      <c r="F340" s="1" t="str">
        <f t="shared" si="70"/>
        <v>PERSONALIZED LIVING</v>
      </c>
      <c r="H340" s="76" t="s">
        <v>225</v>
      </c>
      <c r="I340" s="76" t="s">
        <v>226</v>
      </c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337">
        <v>0</v>
      </c>
      <c r="V340" s="337">
        <v>0</v>
      </c>
      <c r="W340" s="337">
        <v>0</v>
      </c>
      <c r="X340" s="337">
        <v>0</v>
      </c>
      <c r="Y340" s="337">
        <v>0</v>
      </c>
      <c r="Z340" s="337">
        <v>0</v>
      </c>
      <c r="AA340" s="77">
        <v>0</v>
      </c>
      <c r="AB340" s="77">
        <v>0</v>
      </c>
      <c r="AC340" s="77">
        <v>0</v>
      </c>
      <c r="AD340" s="77">
        <v>-395.87</v>
      </c>
      <c r="AE340" s="77">
        <v>0</v>
      </c>
      <c r="AF340" s="77">
        <v>0</v>
      </c>
      <c r="AG340" s="77">
        <v>0</v>
      </c>
      <c r="AH340" s="77">
        <v>0</v>
      </c>
      <c r="AI340" s="77">
        <v>0</v>
      </c>
      <c r="AJ340" s="77">
        <v>0</v>
      </c>
      <c r="AK340" s="77">
        <v>0</v>
      </c>
      <c r="AL340" s="77">
        <v>0</v>
      </c>
      <c r="AM340" s="77">
        <v>0</v>
      </c>
    </row>
    <row r="341" spans="1:39" x14ac:dyDescent="0.15">
      <c r="A341" s="126">
        <f t="shared" si="67"/>
        <v>3</v>
      </c>
      <c r="B341" s="1" t="str">
        <f t="shared" si="71"/>
        <v>EXP</v>
      </c>
      <c r="C341" s="126">
        <f t="shared" ca="1" si="68"/>
        <v>319</v>
      </c>
      <c r="D341" s="1" t="str">
        <f t="shared" si="69"/>
        <v>PERSONALIZED LIVING : 506500: BONUS - EMPLOYEE REFERRAL</v>
      </c>
      <c r="E341" s="1" t="str">
        <f t="shared" si="72"/>
        <v>506500: BONUS - EMPLOYEE REFERRAL</v>
      </c>
      <c r="F341" s="1" t="str">
        <f t="shared" si="70"/>
        <v>PERSONALIZED LIVING</v>
      </c>
      <c r="H341" s="76" t="s">
        <v>231</v>
      </c>
      <c r="I341" s="76" t="s">
        <v>232</v>
      </c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337">
        <v>73.44</v>
      </c>
      <c r="V341" s="337">
        <v>65.94</v>
      </c>
      <c r="W341" s="337">
        <v>136.13</v>
      </c>
      <c r="X341" s="337">
        <v>67.19</v>
      </c>
      <c r="Y341" s="337">
        <v>43.13</v>
      </c>
      <c r="Z341" s="337">
        <v>68.56</v>
      </c>
      <c r="AA341" s="77">
        <v>14.92</v>
      </c>
      <c r="AB341" s="77">
        <v>50.39</v>
      </c>
      <c r="AC341" s="77">
        <v>99.44</v>
      </c>
      <c r="AD341" s="77">
        <v>35.5</v>
      </c>
      <c r="AE341" s="77">
        <v>0</v>
      </c>
      <c r="AF341" s="77">
        <v>0</v>
      </c>
      <c r="AG341" s="77">
        <v>0</v>
      </c>
      <c r="AH341" s="77">
        <v>20.51</v>
      </c>
      <c r="AI341" s="77">
        <v>62.940000000000005</v>
      </c>
      <c r="AJ341" s="77">
        <v>73</v>
      </c>
      <c r="AK341" s="77">
        <v>88.94</v>
      </c>
      <c r="AL341" s="77">
        <v>107.44</v>
      </c>
      <c r="AM341" s="77">
        <v>28.810000000000002</v>
      </c>
    </row>
    <row r="342" spans="1:39" x14ac:dyDescent="0.15">
      <c r="A342" s="126">
        <f t="shared" si="67"/>
        <v>3</v>
      </c>
      <c r="B342" s="1" t="str">
        <f t="shared" si="71"/>
        <v>EXP</v>
      </c>
      <c r="C342" s="126">
        <f t="shared" ca="1" si="68"/>
        <v>319</v>
      </c>
      <c r="D342" s="1" t="str">
        <f t="shared" si="69"/>
        <v>PERSONALIZED LIVING : 506800: BONUS - SIGNING</v>
      </c>
      <c r="E342" s="1" t="str">
        <f t="shared" si="72"/>
        <v>506800: BONUS - SIGNING</v>
      </c>
      <c r="F342" s="1" t="str">
        <f t="shared" si="70"/>
        <v>PERSONALIZED LIVING</v>
      </c>
      <c r="H342" s="76" t="s">
        <v>233</v>
      </c>
      <c r="I342" s="76" t="s">
        <v>234</v>
      </c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337">
        <v>0</v>
      </c>
      <c r="V342" s="337">
        <v>40</v>
      </c>
      <c r="W342" s="337">
        <v>0</v>
      </c>
      <c r="X342" s="337">
        <v>0</v>
      </c>
      <c r="Y342" s="337">
        <v>0</v>
      </c>
      <c r="Z342" s="337">
        <v>0</v>
      </c>
      <c r="AA342" s="77">
        <v>0</v>
      </c>
      <c r="AB342" s="77">
        <v>0</v>
      </c>
      <c r="AC342" s="77">
        <v>0</v>
      </c>
      <c r="AD342" s="77">
        <v>0</v>
      </c>
      <c r="AE342" s="77">
        <v>0</v>
      </c>
      <c r="AF342" s="77">
        <v>0</v>
      </c>
      <c r="AG342" s="77">
        <v>0</v>
      </c>
      <c r="AH342" s="77">
        <v>0</v>
      </c>
      <c r="AI342" s="77">
        <v>0</v>
      </c>
      <c r="AJ342" s="77">
        <v>0</v>
      </c>
      <c r="AK342" s="77">
        <v>0</v>
      </c>
      <c r="AL342" s="77">
        <v>0</v>
      </c>
      <c r="AM342" s="77">
        <v>0</v>
      </c>
    </row>
    <row r="343" spans="1:39" x14ac:dyDescent="0.15">
      <c r="A343" s="126">
        <f t="shared" si="67"/>
        <v>3</v>
      </c>
      <c r="B343" s="1" t="str">
        <f t="shared" si="71"/>
        <v>EXP</v>
      </c>
      <c r="C343" s="126">
        <f t="shared" ca="1" si="68"/>
        <v>319</v>
      </c>
      <c r="D343" s="1" t="str">
        <f t="shared" si="69"/>
        <v>PERSONALIZED LIVING : 506900: BONUS - OTHER RECOGNITION</v>
      </c>
      <c r="E343" s="1" t="str">
        <f t="shared" si="72"/>
        <v>506900: BONUS - OTHER RECOGNITION</v>
      </c>
      <c r="F343" s="1" t="str">
        <f t="shared" si="70"/>
        <v>PERSONALIZED LIVING</v>
      </c>
      <c r="H343" s="76" t="s">
        <v>235</v>
      </c>
      <c r="I343" s="76" t="s">
        <v>236</v>
      </c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337">
        <v>0</v>
      </c>
      <c r="V343" s="337">
        <v>0</v>
      </c>
      <c r="W343" s="337">
        <v>325</v>
      </c>
      <c r="X343" s="337">
        <v>275</v>
      </c>
      <c r="Y343" s="337">
        <v>-600</v>
      </c>
      <c r="Z343" s="337">
        <v>0</v>
      </c>
      <c r="AA343" s="77">
        <v>0</v>
      </c>
      <c r="AB343" s="77">
        <v>0</v>
      </c>
      <c r="AC343" s="77">
        <v>0</v>
      </c>
      <c r="AD343" s="77">
        <v>0</v>
      </c>
      <c r="AE343" s="77">
        <v>0</v>
      </c>
      <c r="AF343" s="77">
        <v>0</v>
      </c>
      <c r="AG343" s="77">
        <v>0</v>
      </c>
      <c r="AH343" s="77">
        <v>0</v>
      </c>
      <c r="AI343" s="77">
        <v>0</v>
      </c>
      <c r="AJ343" s="77">
        <v>0</v>
      </c>
      <c r="AK343" s="77">
        <v>0</v>
      </c>
      <c r="AL343" s="77">
        <v>0</v>
      </c>
      <c r="AM343" s="77">
        <v>0</v>
      </c>
    </row>
    <row r="344" spans="1:39" x14ac:dyDescent="0.15">
      <c r="A344" s="126">
        <f t="shared" si="67"/>
        <v>3</v>
      </c>
      <c r="B344" s="1" t="str">
        <f t="shared" si="71"/>
        <v>EXP</v>
      </c>
      <c r="C344" s="126">
        <f t="shared" ca="1" si="68"/>
        <v>319</v>
      </c>
      <c r="D344" s="1" t="str">
        <f t="shared" si="69"/>
        <v>PERSONALIZED LIVING : 506909: GENERAL BONUSES</v>
      </c>
      <c r="E344" s="1" t="str">
        <f t="shared" si="72"/>
        <v>506909: GENERAL BONUSES</v>
      </c>
      <c r="F344" s="1" t="str">
        <f t="shared" si="70"/>
        <v>PERSONALIZED LIVING</v>
      </c>
      <c r="H344" s="76" t="s">
        <v>237</v>
      </c>
      <c r="I344" s="76" t="s">
        <v>238</v>
      </c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337">
        <v>0</v>
      </c>
      <c r="V344" s="337">
        <v>0</v>
      </c>
      <c r="W344" s="337">
        <v>0</v>
      </c>
      <c r="X344" s="337">
        <v>0</v>
      </c>
      <c r="Y344" s="337">
        <v>2075</v>
      </c>
      <c r="Z344" s="337">
        <v>963</v>
      </c>
      <c r="AA344" s="77">
        <v>1050</v>
      </c>
      <c r="AB344" s="77">
        <v>893</v>
      </c>
      <c r="AC344" s="77">
        <v>1208</v>
      </c>
      <c r="AD344" s="77">
        <v>875</v>
      </c>
      <c r="AE344" s="77">
        <v>875</v>
      </c>
      <c r="AF344" s="77">
        <v>875</v>
      </c>
      <c r="AG344" s="77">
        <v>1250</v>
      </c>
      <c r="AH344" s="77">
        <v>0</v>
      </c>
      <c r="AI344" s="77">
        <v>-1814</v>
      </c>
      <c r="AJ344" s="77">
        <v>1200</v>
      </c>
      <c r="AK344" s="77">
        <v>0</v>
      </c>
      <c r="AL344" s="77">
        <v>0</v>
      </c>
      <c r="AM344" s="77">
        <v>0</v>
      </c>
    </row>
    <row r="345" spans="1:39" x14ac:dyDescent="0.15">
      <c r="A345" s="126">
        <f t="shared" si="67"/>
        <v>3</v>
      </c>
      <c r="B345" s="1" t="str">
        <f t="shared" si="71"/>
        <v>EXP</v>
      </c>
      <c r="C345" s="126">
        <f t="shared" ca="1" si="68"/>
        <v>319</v>
      </c>
      <c r="D345" s="1" t="str">
        <f t="shared" si="69"/>
        <v>PERSONALIZED LIVING : 507300: CMIP BONUS</v>
      </c>
      <c r="E345" s="1" t="str">
        <f t="shared" si="72"/>
        <v>507300: CMIP BONUS</v>
      </c>
      <c r="F345" s="1" t="str">
        <f t="shared" si="70"/>
        <v>PERSONALIZED LIVING</v>
      </c>
      <c r="H345" s="76" t="s">
        <v>241</v>
      </c>
      <c r="I345" s="76" t="s">
        <v>242</v>
      </c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345">
        <v>0</v>
      </c>
      <c r="V345" s="345">
        <v>0</v>
      </c>
      <c r="W345" s="345">
        <v>0</v>
      </c>
      <c r="X345" s="345">
        <v>0</v>
      </c>
      <c r="Y345" s="345">
        <v>0</v>
      </c>
      <c r="Z345" s="345">
        <v>0</v>
      </c>
      <c r="AA345" s="77">
        <v>0</v>
      </c>
      <c r="AB345" s="77">
        <v>0</v>
      </c>
      <c r="AC345" s="77">
        <v>0</v>
      </c>
      <c r="AD345" s="77">
        <v>0</v>
      </c>
      <c r="AE345" s="77">
        <v>0</v>
      </c>
      <c r="AF345" s="77">
        <v>0</v>
      </c>
      <c r="AG345" s="77">
        <v>0</v>
      </c>
      <c r="AH345" s="77">
        <v>0</v>
      </c>
      <c r="AI345" s="77">
        <v>0</v>
      </c>
      <c r="AJ345" s="77">
        <v>0</v>
      </c>
      <c r="AK345" s="77">
        <v>0</v>
      </c>
      <c r="AL345" s="77">
        <v>0</v>
      </c>
      <c r="AM345" s="77">
        <v>0</v>
      </c>
    </row>
    <row r="346" spans="1:39" x14ac:dyDescent="0.15">
      <c r="A346" s="126">
        <f t="shared" si="67"/>
        <v>3</v>
      </c>
      <c r="B346" s="1" t="str">
        <f t="shared" si="71"/>
        <v>EXP</v>
      </c>
      <c r="C346" s="126">
        <f t="shared" ca="1" si="68"/>
        <v>318</v>
      </c>
      <c r="D346" s="1" t="str">
        <f t="shared" si="69"/>
        <v>PERSONALIZED LIVING : 515000: PAYROLL TAXES</v>
      </c>
      <c r="E346" s="1" t="str">
        <f t="shared" si="72"/>
        <v>515000: PAYROLL TAXES</v>
      </c>
      <c r="F346" s="1" t="str">
        <f t="shared" si="70"/>
        <v>PERSONALIZED LIVING</v>
      </c>
      <c r="H346" s="76" t="s">
        <v>260</v>
      </c>
      <c r="I346" s="76" t="s">
        <v>259</v>
      </c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345">
        <v>0</v>
      </c>
      <c r="V346" s="345">
        <v>0</v>
      </c>
      <c r="W346" s="345">
        <v>0</v>
      </c>
      <c r="X346" s="345">
        <v>0</v>
      </c>
      <c r="Y346" s="345">
        <v>0</v>
      </c>
      <c r="Z346" s="345">
        <v>0</v>
      </c>
      <c r="AA346" s="77">
        <v>4616.5200000000004</v>
      </c>
      <c r="AB346" s="77">
        <v>5791.66</v>
      </c>
      <c r="AC346" s="77">
        <v>5793.12</v>
      </c>
      <c r="AD346" s="77">
        <v>4685.66</v>
      </c>
      <c r="AE346" s="77">
        <v>4409.16</v>
      </c>
      <c r="AF346" s="77">
        <v>4287.59</v>
      </c>
      <c r="AG346" s="77">
        <v>4897.1000000000004</v>
      </c>
      <c r="AH346" s="77">
        <v>6280.16</v>
      </c>
      <c r="AI346" s="77">
        <v>5361.64</v>
      </c>
      <c r="AJ346" s="77">
        <v>5985.71</v>
      </c>
      <c r="AK346" s="77">
        <v>5834.67</v>
      </c>
      <c r="AL346" s="77">
        <v>4757.22</v>
      </c>
      <c r="AM346" s="77">
        <v>4309.76</v>
      </c>
    </row>
    <row r="347" spans="1:39" x14ac:dyDescent="0.15">
      <c r="A347" s="126">
        <f t="shared" si="67"/>
        <v>3</v>
      </c>
      <c r="B347" s="1" t="str">
        <f t="shared" si="71"/>
        <v>EXP</v>
      </c>
      <c r="C347" s="126">
        <f t="shared" ca="1" si="68"/>
        <v>303.3</v>
      </c>
      <c r="D347" s="1" t="str">
        <f t="shared" si="69"/>
        <v>PERSONALIZED LIVING : 516009: CONTRACT COMMUNITY</v>
      </c>
      <c r="E347" s="1" t="str">
        <f t="shared" si="72"/>
        <v>516009: CONTRACT COMMUNITY</v>
      </c>
      <c r="F347" s="1" t="str">
        <f t="shared" si="70"/>
        <v>PERSONALIZED LIVING</v>
      </c>
      <c r="H347" s="76" t="s">
        <v>251</v>
      </c>
      <c r="I347" s="76" t="s">
        <v>252</v>
      </c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345">
        <v>0</v>
      </c>
      <c r="V347" s="345">
        <v>0</v>
      </c>
      <c r="W347" s="345">
        <v>0</v>
      </c>
      <c r="X347" s="345">
        <v>0</v>
      </c>
      <c r="Y347" s="345">
        <v>0</v>
      </c>
      <c r="Z347" s="345">
        <v>0</v>
      </c>
      <c r="AA347" s="77">
        <v>0</v>
      </c>
      <c r="AB347" s="77">
        <v>0</v>
      </c>
      <c r="AC347" s="77">
        <v>0</v>
      </c>
      <c r="AD347" s="77">
        <v>0</v>
      </c>
      <c r="AE347" s="77">
        <v>0</v>
      </c>
      <c r="AF347" s="77">
        <v>0</v>
      </c>
      <c r="AG347" s="77">
        <v>0</v>
      </c>
      <c r="AH347" s="77">
        <v>0</v>
      </c>
      <c r="AI347" s="77">
        <v>0</v>
      </c>
      <c r="AJ347" s="77">
        <v>0</v>
      </c>
      <c r="AK347" s="77">
        <v>0</v>
      </c>
      <c r="AL347" s="77">
        <v>0</v>
      </c>
      <c r="AM347" s="77">
        <v>0</v>
      </c>
    </row>
    <row r="348" spans="1:39" x14ac:dyDescent="0.15">
      <c r="A348" s="126">
        <f t="shared" si="67"/>
        <v>3</v>
      </c>
      <c r="B348" s="1" t="str">
        <f t="shared" si="71"/>
        <v>EXP</v>
      </c>
      <c r="C348" s="126">
        <f t="shared" ca="1" si="68"/>
        <v>319</v>
      </c>
      <c r="D348" s="1" t="str">
        <f t="shared" si="69"/>
        <v>PERSONALIZED LIVING : 520120: GRP HEALTH INSURANCE ALLOC</v>
      </c>
      <c r="E348" s="1" t="str">
        <f t="shared" si="72"/>
        <v>520120: GRP HEALTH INSURANCE ALLOC</v>
      </c>
      <c r="F348" s="1" t="str">
        <f t="shared" si="70"/>
        <v>PERSONALIZED LIVING</v>
      </c>
      <c r="H348" s="76" t="s">
        <v>291</v>
      </c>
      <c r="I348" s="76" t="s">
        <v>292</v>
      </c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345">
        <v>0</v>
      </c>
      <c r="V348" s="345">
        <v>0</v>
      </c>
      <c r="W348" s="345">
        <v>0</v>
      </c>
      <c r="X348" s="345">
        <v>0</v>
      </c>
      <c r="Y348" s="345">
        <v>0</v>
      </c>
      <c r="Z348" s="345">
        <v>0</v>
      </c>
      <c r="AA348" s="77">
        <v>0</v>
      </c>
      <c r="AB348" s="77">
        <v>0</v>
      </c>
      <c r="AC348" s="77">
        <v>0</v>
      </c>
      <c r="AD348" s="77">
        <v>0</v>
      </c>
      <c r="AE348" s="77">
        <v>0</v>
      </c>
      <c r="AF348" s="77">
        <v>0</v>
      </c>
      <c r="AG348" s="77">
        <v>0</v>
      </c>
      <c r="AH348" s="77">
        <v>0</v>
      </c>
      <c r="AI348" s="77">
        <v>0</v>
      </c>
      <c r="AJ348" s="77">
        <v>0</v>
      </c>
      <c r="AK348" s="77">
        <v>0</v>
      </c>
      <c r="AL348" s="77">
        <v>0</v>
      </c>
      <c r="AM348" s="77">
        <v>0</v>
      </c>
    </row>
    <row r="349" spans="1:39" x14ac:dyDescent="0.15">
      <c r="A349" s="126">
        <f t="shared" si="67"/>
        <v>3</v>
      </c>
      <c r="B349" s="1" t="str">
        <f t="shared" si="71"/>
        <v>EXP</v>
      </c>
      <c r="C349" s="126">
        <f t="shared" ca="1" si="68"/>
        <v>303.10000000000002</v>
      </c>
      <c r="D349" s="1" t="str">
        <f t="shared" si="69"/>
        <v>PERSONALIZED LIVING : 523300: HOLIDAY</v>
      </c>
      <c r="E349" s="1" t="str">
        <f t="shared" si="72"/>
        <v>523300: HOLIDAY</v>
      </c>
      <c r="F349" s="1" t="str">
        <f t="shared" si="70"/>
        <v>PERSONALIZED LIVING</v>
      </c>
      <c r="H349" s="76" t="s">
        <v>254</v>
      </c>
      <c r="I349" s="76" t="s">
        <v>255</v>
      </c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343">
        <v>2808.41</v>
      </c>
      <c r="V349" s="343">
        <v>1447.13</v>
      </c>
      <c r="W349" s="343">
        <v>0</v>
      </c>
      <c r="X349" s="343">
        <v>0</v>
      </c>
      <c r="Y349" s="343">
        <v>0</v>
      </c>
      <c r="Z349" s="343">
        <v>2057.69</v>
      </c>
      <c r="AA349" s="77">
        <v>74.25</v>
      </c>
      <c r="AB349" s="77">
        <v>2432.5500000000002</v>
      </c>
      <c r="AC349" s="77">
        <v>0</v>
      </c>
      <c r="AD349" s="77">
        <v>2313.89</v>
      </c>
      <c r="AE349" s="77">
        <v>0</v>
      </c>
      <c r="AF349" s="77">
        <v>1853.64</v>
      </c>
      <c r="AG349" s="77">
        <v>3180.4300000000003</v>
      </c>
      <c r="AH349" s="77">
        <v>1663.71</v>
      </c>
      <c r="AI349" s="77">
        <v>0</v>
      </c>
      <c r="AJ349" s="77">
        <v>0</v>
      </c>
      <c r="AK349" s="77">
        <v>0</v>
      </c>
      <c r="AL349" s="77">
        <v>2691.01</v>
      </c>
      <c r="AM349" s="77">
        <v>67.44</v>
      </c>
    </row>
    <row r="350" spans="1:39" x14ac:dyDescent="0.15">
      <c r="A350" s="126">
        <f t="shared" si="67"/>
        <v>3</v>
      </c>
      <c r="B350" s="1" t="str">
        <f t="shared" si="71"/>
        <v>EXP</v>
      </c>
      <c r="C350" s="126">
        <f t="shared" ca="1" si="68"/>
        <v>303.10000000000002</v>
      </c>
      <c r="D350" s="1" t="str">
        <f t="shared" si="69"/>
        <v>PERSONALIZED LIVING : 523620: PTO ALLOCATION</v>
      </c>
      <c r="E350" s="1" t="str">
        <f t="shared" si="72"/>
        <v>523620: PTO ALLOCATION</v>
      </c>
      <c r="F350" s="1" t="str">
        <f t="shared" si="70"/>
        <v>PERSONALIZED LIVING</v>
      </c>
      <c r="H350" s="76" t="s">
        <v>293</v>
      </c>
      <c r="I350" s="76" t="s">
        <v>294</v>
      </c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345">
        <v>0</v>
      </c>
      <c r="V350" s="345">
        <v>0</v>
      </c>
      <c r="W350" s="345">
        <v>0</v>
      </c>
      <c r="X350" s="345">
        <v>0</v>
      </c>
      <c r="Y350" s="345">
        <v>0</v>
      </c>
      <c r="Z350" s="345">
        <v>0</v>
      </c>
      <c r="AA350" s="77">
        <v>0</v>
      </c>
      <c r="AB350" s="77">
        <v>0</v>
      </c>
      <c r="AC350" s="77">
        <v>0</v>
      </c>
      <c r="AD350" s="77">
        <v>0</v>
      </c>
      <c r="AE350" s="77">
        <v>0</v>
      </c>
      <c r="AF350" s="77">
        <v>0</v>
      </c>
      <c r="AG350" s="77">
        <v>0</v>
      </c>
      <c r="AH350" s="77">
        <v>0</v>
      </c>
      <c r="AI350" s="77">
        <v>0</v>
      </c>
      <c r="AJ350" s="77">
        <v>0</v>
      </c>
      <c r="AK350" s="77">
        <v>0</v>
      </c>
      <c r="AL350" s="77">
        <v>0</v>
      </c>
      <c r="AM350" s="77">
        <v>0</v>
      </c>
    </row>
    <row r="351" spans="1:39" x14ac:dyDescent="0.15">
      <c r="A351" s="126">
        <f t="shared" si="67"/>
        <v>3</v>
      </c>
      <c r="B351" s="1" t="str">
        <f t="shared" si="71"/>
        <v>EXP</v>
      </c>
      <c r="C351" s="126">
        <f t="shared" ca="1" si="68"/>
        <v>303.10000000000002</v>
      </c>
      <c r="D351" s="1" t="str">
        <f t="shared" si="69"/>
        <v>PERSONALIZED LIVING : 524300: BEREAVEMENT PAY</v>
      </c>
      <c r="E351" s="1" t="str">
        <f t="shared" si="72"/>
        <v>524300: BEREAVEMENT PAY</v>
      </c>
      <c r="F351" s="1" t="str">
        <f t="shared" si="70"/>
        <v>PERSONALIZED LIVING</v>
      </c>
      <c r="H351" s="76" t="s">
        <v>270</v>
      </c>
      <c r="I351" s="76" t="s">
        <v>271</v>
      </c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345">
        <v>0</v>
      </c>
      <c r="V351" s="345">
        <v>0</v>
      </c>
      <c r="W351" s="345">
        <v>0</v>
      </c>
      <c r="X351" s="345">
        <v>0</v>
      </c>
      <c r="Y351" s="345">
        <v>0</v>
      </c>
      <c r="Z351" s="345">
        <v>0</v>
      </c>
      <c r="AA351" s="77">
        <v>0</v>
      </c>
      <c r="AB351" s="77">
        <v>0</v>
      </c>
      <c r="AC351" s="77">
        <v>258.95999999999998</v>
      </c>
      <c r="AD351" s="77">
        <v>0</v>
      </c>
      <c r="AE351" s="77">
        <v>0</v>
      </c>
      <c r="AF351" s="77">
        <v>0</v>
      </c>
      <c r="AG351" s="77">
        <v>0</v>
      </c>
      <c r="AH351" s="77">
        <v>72.960000000000008</v>
      </c>
      <c r="AI351" s="77">
        <v>0</v>
      </c>
      <c r="AJ351" s="77">
        <v>0</v>
      </c>
      <c r="AK351" s="77">
        <v>0</v>
      </c>
      <c r="AL351" s="77">
        <v>0</v>
      </c>
      <c r="AM351" s="77">
        <v>0</v>
      </c>
    </row>
    <row r="352" spans="1:39" ht="16" x14ac:dyDescent="0.2">
      <c r="A352" s="126">
        <f t="shared" si="67"/>
        <v>3</v>
      </c>
      <c r="B352" s="1" t="str">
        <f t="shared" si="71"/>
        <v/>
      </c>
      <c r="C352" s="126" t="str">
        <f t="shared" ref="C352:C389" ca="1" si="73">IFERROR(IF(OR(B352="GROUP",LEN(D352)=0),"",VLOOKUP(D352,INDIRECT(B352&amp;"_LOOKUP"),2,FALSE)),-100)</f>
        <v/>
      </c>
      <c r="D352" s="1" t="str">
        <f t="shared" ref="D352:D389" si="74">IF(LEN(E352)&gt;0,F352&amp;" : "&amp;E352,"")</f>
        <v/>
      </c>
      <c r="E352" s="1" t="str">
        <f t="shared" si="72"/>
        <v/>
      </c>
      <c r="F352" s="1" t="str">
        <f t="shared" ref="F352:F389" si="75">IF(B352="GROUP",UPPER(H352),UPPER(F351))</f>
        <v>PERSONALIZED LIVING</v>
      </c>
      <c r="H352" s="95" t="s">
        <v>295</v>
      </c>
      <c r="I352" s="96"/>
      <c r="J352" s="96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349">
        <v>47699.35</v>
      </c>
      <c r="V352" s="349">
        <v>47050.38</v>
      </c>
      <c r="W352" s="349">
        <v>54152.01</v>
      </c>
      <c r="X352" s="349">
        <v>62720.18</v>
      </c>
      <c r="Y352" s="349">
        <v>53718.720000000001</v>
      </c>
      <c r="Z352" s="349">
        <v>59896.92</v>
      </c>
      <c r="AA352" s="90">
        <v>58180.47</v>
      </c>
      <c r="AB352" s="90">
        <v>74152.220000000016</v>
      </c>
      <c r="AC352" s="90">
        <v>70541.74000000002</v>
      </c>
      <c r="AD352" s="90">
        <v>62166.459999999992</v>
      </c>
      <c r="AE352" s="90">
        <v>59753.81</v>
      </c>
      <c r="AF352" s="90">
        <v>55078.19</v>
      </c>
      <c r="AG352" s="90">
        <v>65398.340000000004</v>
      </c>
      <c r="AH352" s="90">
        <v>59912.260000000009</v>
      </c>
      <c r="AI352" s="90">
        <v>59113.05</v>
      </c>
      <c r="AJ352" s="90">
        <v>68312.639999999999</v>
      </c>
      <c r="AK352" s="90">
        <v>61651.450000000004</v>
      </c>
      <c r="AL352" s="90">
        <v>58029.680000000008</v>
      </c>
      <c r="AM352" s="90">
        <v>52197.69000000001</v>
      </c>
    </row>
    <row r="353" spans="1:39" ht="16" x14ac:dyDescent="0.2">
      <c r="A353" s="126">
        <f t="shared" si="67"/>
        <v>3</v>
      </c>
      <c r="B353" s="1" t="str">
        <f t="shared" si="71"/>
        <v>GROUP</v>
      </c>
      <c r="C353" s="126" t="str">
        <f t="shared" ca="1" si="73"/>
        <v/>
      </c>
      <c r="D353" s="1" t="str">
        <f t="shared" si="74"/>
        <v/>
      </c>
      <c r="E353" s="1" t="str">
        <f t="shared" si="72"/>
        <v/>
      </c>
      <c r="F353" s="1" t="str">
        <f t="shared" si="75"/>
        <v>SKILLED THERAPY COMPENSATION</v>
      </c>
      <c r="H353" s="95" t="s">
        <v>324</v>
      </c>
      <c r="I353" s="96"/>
      <c r="J353" s="96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349"/>
      <c r="V353" s="349"/>
      <c r="W353" s="349"/>
      <c r="X353" s="349"/>
      <c r="Y353" s="349"/>
      <c r="Z353" s="349"/>
      <c r="AA353" s="90"/>
      <c r="AB353" s="90"/>
      <c r="AC353" s="90"/>
      <c r="AD353" s="90"/>
      <c r="AE353" s="90"/>
      <c r="AF353" s="90"/>
      <c r="AG353" s="90"/>
      <c r="AH353" s="90"/>
      <c r="AI353" s="90"/>
      <c r="AJ353" s="90"/>
      <c r="AK353" s="90"/>
      <c r="AL353" s="90"/>
      <c r="AM353" s="90"/>
    </row>
    <row r="354" spans="1:39" x14ac:dyDescent="0.15">
      <c r="A354" s="126">
        <f t="shared" si="67"/>
        <v>3</v>
      </c>
      <c r="B354" s="1" t="str">
        <f t="shared" si="71"/>
        <v>EXP</v>
      </c>
      <c r="C354" s="126">
        <f t="shared" ca="1" si="73"/>
        <v>308.10000000000002</v>
      </c>
      <c r="D354" s="1" t="str">
        <f t="shared" si="74"/>
        <v>SKILLED THERAPY COMPENSATION : 500000: SALARIES &amp; WAGES EXEMPT</v>
      </c>
      <c r="E354" s="1" t="str">
        <f t="shared" si="72"/>
        <v>500000: SALARIES &amp; WAGES EXEMPT</v>
      </c>
      <c r="F354" s="1" t="str">
        <f t="shared" si="75"/>
        <v>SKILLED THERAPY COMPENSATION</v>
      </c>
      <c r="H354" s="76" t="s">
        <v>180</v>
      </c>
      <c r="I354" s="76" t="s">
        <v>181</v>
      </c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7">
        <v>6918.31</v>
      </c>
      <c r="V354" s="77">
        <v>15096.84</v>
      </c>
      <c r="W354" s="77">
        <v>8048.33</v>
      </c>
      <c r="X354" s="77">
        <v>8626.2800000000007</v>
      </c>
      <c r="Y354" s="77">
        <v>8806.39</v>
      </c>
      <c r="Z354" s="77">
        <v>8689.27</v>
      </c>
      <c r="AA354" s="77">
        <v>8806.8000000000011</v>
      </c>
      <c r="AB354" s="77">
        <v>8689.26</v>
      </c>
      <c r="AC354" s="77">
        <v>9100.24</v>
      </c>
      <c r="AD354" s="77">
        <v>7640.07</v>
      </c>
      <c r="AE354" s="77">
        <v>9339.19</v>
      </c>
      <c r="AF354" s="77">
        <v>7821.27</v>
      </c>
      <c r="AG354" s="77">
        <v>8094.24</v>
      </c>
      <c r="AH354" s="77">
        <v>8094.6100000000006</v>
      </c>
      <c r="AI354" s="77">
        <v>7930.76</v>
      </c>
      <c r="AJ354" s="77">
        <v>8923.02</v>
      </c>
      <c r="AK354" s="77">
        <v>10779.800000000001</v>
      </c>
      <c r="AL354" s="77">
        <v>8798.66</v>
      </c>
      <c r="AM354" s="77">
        <v>7548.6</v>
      </c>
    </row>
    <row r="355" spans="1:39" x14ac:dyDescent="0.15">
      <c r="A355" s="126">
        <f t="shared" si="67"/>
        <v>3</v>
      </c>
      <c r="B355" s="1" t="str">
        <f t="shared" si="71"/>
        <v>EXP</v>
      </c>
      <c r="C355" s="126">
        <f t="shared" ca="1" si="73"/>
        <v>308.10000000000002</v>
      </c>
      <c r="D355" s="1" t="str">
        <f t="shared" si="74"/>
        <v>SKILLED THERAPY COMPENSATION : 501000: SALARIES &amp; WAGES NONEXEMPT</v>
      </c>
      <c r="E355" s="1" t="str">
        <f t="shared" si="72"/>
        <v>501000: SALARIES &amp; WAGES NONEXEMPT</v>
      </c>
      <c r="F355" s="1" t="str">
        <f t="shared" si="75"/>
        <v>SKILLED THERAPY COMPENSATION</v>
      </c>
      <c r="H355" s="76" t="s">
        <v>183</v>
      </c>
      <c r="I355" s="76" t="s">
        <v>184</v>
      </c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7">
        <v>0</v>
      </c>
      <c r="V355" s="77">
        <v>0</v>
      </c>
      <c r="W355" s="77">
        <v>0</v>
      </c>
      <c r="X355" s="77">
        <v>0</v>
      </c>
      <c r="Y355" s="77">
        <v>0</v>
      </c>
      <c r="Z355" s="77">
        <v>0</v>
      </c>
      <c r="AA355" s="77">
        <v>0</v>
      </c>
      <c r="AB355" s="77">
        <v>0</v>
      </c>
      <c r="AC355" s="77">
        <v>0</v>
      </c>
      <c r="AD355" s="77">
        <v>0</v>
      </c>
      <c r="AE355" s="77">
        <v>0</v>
      </c>
      <c r="AF355" s="77">
        <v>0</v>
      </c>
      <c r="AG355" s="77">
        <v>0</v>
      </c>
      <c r="AH355" s="77">
        <v>0</v>
      </c>
      <c r="AI355" s="77">
        <v>0</v>
      </c>
      <c r="AJ355" s="77">
        <v>0</v>
      </c>
      <c r="AK355" s="77">
        <v>0</v>
      </c>
      <c r="AL355" s="77">
        <v>0</v>
      </c>
      <c r="AM355" s="77">
        <v>0</v>
      </c>
    </row>
    <row r="356" spans="1:39" x14ac:dyDescent="0.15">
      <c r="A356" s="126">
        <f t="shared" si="67"/>
        <v>3</v>
      </c>
      <c r="B356" s="1" t="str">
        <f t="shared" si="71"/>
        <v>EXP</v>
      </c>
      <c r="C356" s="126">
        <f t="shared" ca="1" si="73"/>
        <v>308.10000000000002</v>
      </c>
      <c r="D356" s="1" t="str">
        <f t="shared" si="74"/>
        <v>SKILLED THERAPY COMPENSATION : 501520: RES CARE ASSOCIATE WAGES</v>
      </c>
      <c r="E356" s="1" t="str">
        <f t="shared" si="72"/>
        <v>501520: RES CARE ASSOCIATE WAGES</v>
      </c>
      <c r="F356" s="1" t="str">
        <f t="shared" si="75"/>
        <v>SKILLED THERAPY COMPENSATION</v>
      </c>
      <c r="H356" s="76" t="s">
        <v>197</v>
      </c>
      <c r="I356" s="76" t="s">
        <v>198</v>
      </c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7">
        <v>0</v>
      </c>
      <c r="V356" s="77">
        <v>0</v>
      </c>
      <c r="W356" s="77">
        <v>1187.3800000000001</v>
      </c>
      <c r="X356" s="77">
        <v>2326.4899999999998</v>
      </c>
      <c r="Y356" s="77">
        <v>1881</v>
      </c>
      <c r="Z356" s="77">
        <v>1718.75</v>
      </c>
      <c r="AA356" s="77">
        <v>1908.5</v>
      </c>
      <c r="AB356" s="77">
        <v>1647.25</v>
      </c>
      <c r="AC356" s="77">
        <v>-440</v>
      </c>
      <c r="AD356" s="77">
        <v>0</v>
      </c>
      <c r="AE356" s="77">
        <v>0</v>
      </c>
      <c r="AF356" s="77">
        <v>0</v>
      </c>
      <c r="AG356" s="77">
        <v>0</v>
      </c>
      <c r="AH356" s="77">
        <v>0</v>
      </c>
      <c r="AI356" s="77">
        <v>0</v>
      </c>
      <c r="AJ356" s="77">
        <v>0</v>
      </c>
      <c r="AK356" s="77">
        <v>0</v>
      </c>
      <c r="AL356" s="77">
        <v>0</v>
      </c>
      <c r="AM356" s="77">
        <v>0</v>
      </c>
    </row>
    <row r="357" spans="1:39" x14ac:dyDescent="0.15">
      <c r="A357" s="126">
        <f t="shared" si="67"/>
        <v>3</v>
      </c>
      <c r="B357" s="1" t="str">
        <f t="shared" si="71"/>
        <v>EXP</v>
      </c>
      <c r="C357" s="126">
        <f t="shared" ca="1" si="73"/>
        <v>308.10000000000002</v>
      </c>
      <c r="D357" s="1" t="str">
        <f t="shared" si="74"/>
        <v>SKILLED THERAPY COMPENSATION : 501904: REHAB AIDE</v>
      </c>
      <c r="E357" s="1" t="str">
        <f t="shared" si="72"/>
        <v>501904: REHAB AIDE</v>
      </c>
      <c r="F357" s="1" t="str">
        <f t="shared" si="75"/>
        <v>SKILLED THERAPY COMPENSATION</v>
      </c>
      <c r="H357" s="76" t="s">
        <v>211</v>
      </c>
      <c r="I357" s="76" t="s">
        <v>212</v>
      </c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7">
        <v>1773.75</v>
      </c>
      <c r="V357" s="77">
        <v>0</v>
      </c>
      <c r="W357" s="77">
        <v>0</v>
      </c>
      <c r="X357" s="77">
        <v>0</v>
      </c>
      <c r="Y357" s="77">
        <v>0</v>
      </c>
      <c r="Z357" s="77">
        <v>0</v>
      </c>
      <c r="AA357" s="77">
        <v>0</v>
      </c>
      <c r="AB357" s="77">
        <v>0</v>
      </c>
      <c r="AC357" s="77">
        <v>2241.25</v>
      </c>
      <c r="AD357" s="77">
        <v>1881</v>
      </c>
      <c r="AE357" s="77">
        <v>1905.75</v>
      </c>
      <c r="AF357" s="77">
        <v>1705</v>
      </c>
      <c r="AG357" s="77">
        <v>1801.25</v>
      </c>
      <c r="AH357" s="77">
        <v>1749</v>
      </c>
      <c r="AI357" s="77">
        <v>1846.25</v>
      </c>
      <c r="AJ357" s="77">
        <v>1527.19</v>
      </c>
      <c r="AK357" s="77">
        <v>1875.95</v>
      </c>
      <c r="AL357" s="77">
        <v>1887.19</v>
      </c>
      <c r="AM357" s="77">
        <v>1904.06</v>
      </c>
    </row>
    <row r="358" spans="1:39" x14ac:dyDescent="0.15">
      <c r="A358" s="126">
        <f t="shared" si="67"/>
        <v>3</v>
      </c>
      <c r="B358" s="1" t="str">
        <f t="shared" si="71"/>
        <v>EXP</v>
      </c>
      <c r="C358" s="126">
        <f t="shared" ca="1" si="73"/>
        <v>308.10000000000002</v>
      </c>
      <c r="D358" s="1" t="str">
        <f t="shared" si="74"/>
        <v>SKILLED THERAPY COMPENSATION : 502000: SALARIES &amp; WAGES-OT NONEXEMPT</v>
      </c>
      <c r="E358" s="1" t="str">
        <f t="shared" si="72"/>
        <v>502000: SALARIES &amp; WAGES-OT NONEXEMPT</v>
      </c>
      <c r="F358" s="1" t="str">
        <f t="shared" si="75"/>
        <v>SKILLED THERAPY COMPENSATION</v>
      </c>
      <c r="H358" s="76" t="s">
        <v>228</v>
      </c>
      <c r="I358" s="76" t="s">
        <v>229</v>
      </c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345">
        <v>0</v>
      </c>
      <c r="V358" s="345">
        <v>21.77</v>
      </c>
      <c r="W358" s="345">
        <v>14.25</v>
      </c>
      <c r="X358" s="345">
        <v>25.4</v>
      </c>
      <c r="Y358" s="345">
        <v>0</v>
      </c>
      <c r="Z358" s="345">
        <v>619.83000000000004</v>
      </c>
      <c r="AA358" s="77">
        <v>1159.82</v>
      </c>
      <c r="AB358" s="77">
        <v>121.42</v>
      </c>
      <c r="AC358" s="77">
        <v>457.92</v>
      </c>
      <c r="AD358" s="77">
        <v>-109.2</v>
      </c>
      <c r="AE358" s="77">
        <v>0</v>
      </c>
      <c r="AF358" s="77">
        <v>33.480000000000004</v>
      </c>
      <c r="AG358" s="77">
        <v>11.16</v>
      </c>
      <c r="AH358" s="77">
        <v>56.480000000000004</v>
      </c>
      <c r="AI358" s="77">
        <v>65.16</v>
      </c>
      <c r="AJ358" s="77">
        <v>91.33</v>
      </c>
      <c r="AK358" s="77">
        <v>11.55</v>
      </c>
      <c r="AL358" s="77">
        <v>80.88</v>
      </c>
      <c r="AM358" s="77">
        <v>205.37</v>
      </c>
    </row>
    <row r="359" spans="1:39" x14ac:dyDescent="0.15">
      <c r="A359" s="126">
        <f t="shared" si="67"/>
        <v>3</v>
      </c>
      <c r="B359" s="1" t="str">
        <f t="shared" si="71"/>
        <v>EXP</v>
      </c>
      <c r="C359" s="126">
        <f t="shared" ca="1" si="73"/>
        <v>308.10000000000002</v>
      </c>
      <c r="D359" s="1" t="str">
        <f t="shared" si="74"/>
        <v>SKILLED THERAPY COMPENSATION : 504920: PHYSICAL THERAPY WAGES</v>
      </c>
      <c r="E359" s="1" t="str">
        <f t="shared" si="72"/>
        <v>504920: PHYSICAL THERAPY WAGES</v>
      </c>
      <c r="F359" s="1" t="str">
        <f t="shared" si="75"/>
        <v>SKILLED THERAPY COMPENSATION</v>
      </c>
      <c r="H359" s="76" t="s">
        <v>296</v>
      </c>
      <c r="I359" s="76" t="s">
        <v>297</v>
      </c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337">
        <v>14783.19</v>
      </c>
      <c r="V359" s="337">
        <v>14792.26</v>
      </c>
      <c r="W359" s="337">
        <v>13099.32</v>
      </c>
      <c r="X359" s="337">
        <v>16336.36</v>
      </c>
      <c r="Y359" s="337">
        <v>13924</v>
      </c>
      <c r="Z359" s="337">
        <v>14457.78</v>
      </c>
      <c r="AA359" s="77">
        <v>10311.550000000001</v>
      </c>
      <c r="AB359" s="77">
        <v>12699.89</v>
      </c>
      <c r="AC359" s="77">
        <v>22488.71</v>
      </c>
      <c r="AD359" s="77">
        <v>21973.360000000001</v>
      </c>
      <c r="AE359" s="77">
        <v>13769.06</v>
      </c>
      <c r="AF359" s="77">
        <v>12804.31</v>
      </c>
      <c r="AG359" s="77">
        <v>13242.43</v>
      </c>
      <c r="AH359" s="77">
        <v>13808.74</v>
      </c>
      <c r="AI359" s="77">
        <v>12882.960000000001</v>
      </c>
      <c r="AJ359" s="77">
        <v>8121.02</v>
      </c>
      <c r="AK359" s="77">
        <v>3566.92</v>
      </c>
      <c r="AL359" s="77">
        <v>18230</v>
      </c>
      <c r="AM359" s="77">
        <v>16145.470000000001</v>
      </c>
    </row>
    <row r="360" spans="1:39" x14ac:dyDescent="0.15">
      <c r="A360" s="126">
        <f t="shared" si="67"/>
        <v>3</v>
      </c>
      <c r="B360" s="1" t="str">
        <f t="shared" si="71"/>
        <v>EXP</v>
      </c>
      <c r="C360" s="126">
        <f t="shared" ca="1" si="73"/>
        <v>308.10000000000002</v>
      </c>
      <c r="D360" s="1" t="str">
        <f t="shared" si="74"/>
        <v>SKILLED THERAPY COMPENSATION : 504921: PTA WAGES</v>
      </c>
      <c r="E360" s="1" t="str">
        <f t="shared" si="72"/>
        <v>504921: PTA WAGES</v>
      </c>
      <c r="F360" s="1" t="str">
        <f t="shared" si="75"/>
        <v>SKILLED THERAPY COMPENSATION</v>
      </c>
      <c r="H360" s="76" t="s">
        <v>298</v>
      </c>
      <c r="I360" s="76" t="s">
        <v>299</v>
      </c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337">
        <v>11001.34</v>
      </c>
      <c r="V360" s="337">
        <v>18523.009999999998</v>
      </c>
      <c r="W360" s="337">
        <v>12910.09</v>
      </c>
      <c r="X360" s="337">
        <v>11990.64</v>
      </c>
      <c r="Y360" s="337">
        <v>9027.16</v>
      </c>
      <c r="Z360" s="337">
        <v>12343.51</v>
      </c>
      <c r="AA360" s="77">
        <v>10516.87</v>
      </c>
      <c r="AB360" s="77">
        <v>9101.130000000001</v>
      </c>
      <c r="AC360" s="77">
        <v>9497.130000000001</v>
      </c>
      <c r="AD360" s="77">
        <v>6691.76</v>
      </c>
      <c r="AE360" s="77">
        <v>9229.82</v>
      </c>
      <c r="AF360" s="77">
        <v>7115.77</v>
      </c>
      <c r="AG360" s="77">
        <v>7088.66</v>
      </c>
      <c r="AH360" s="77">
        <v>7221.06</v>
      </c>
      <c r="AI360" s="77">
        <v>9258.68</v>
      </c>
      <c r="AJ360" s="77">
        <v>9096.48</v>
      </c>
      <c r="AK360" s="77">
        <v>9018.56</v>
      </c>
      <c r="AL360" s="77">
        <v>8759.74</v>
      </c>
      <c r="AM360" s="77">
        <v>10361.780000000001</v>
      </c>
    </row>
    <row r="361" spans="1:39" x14ac:dyDescent="0.15">
      <c r="A361" s="126">
        <f t="shared" si="67"/>
        <v>3</v>
      </c>
      <c r="B361" s="1" t="str">
        <f t="shared" si="71"/>
        <v>EXP</v>
      </c>
      <c r="C361" s="126">
        <f t="shared" ca="1" si="73"/>
        <v>308.10000000000002</v>
      </c>
      <c r="D361" s="1" t="str">
        <f t="shared" si="74"/>
        <v>SKILLED THERAPY COMPENSATION : 504925: PRN PHYSICAL THERAPY WAGES</v>
      </c>
      <c r="E361" s="1" t="str">
        <f t="shared" si="72"/>
        <v>504925: PRN PHYSICAL THERAPY WAGES</v>
      </c>
      <c r="F361" s="1" t="str">
        <f t="shared" si="75"/>
        <v>SKILLED THERAPY COMPENSATION</v>
      </c>
      <c r="H361" s="76" t="s">
        <v>300</v>
      </c>
      <c r="I361" s="76" t="s">
        <v>301</v>
      </c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337">
        <v>266</v>
      </c>
      <c r="V361" s="337">
        <v>2369</v>
      </c>
      <c r="W361" s="337">
        <v>1073.5</v>
      </c>
      <c r="X361" s="337">
        <v>636.5</v>
      </c>
      <c r="Y361" s="337">
        <v>275.5</v>
      </c>
      <c r="Z361" s="337">
        <v>646</v>
      </c>
      <c r="AA361" s="77">
        <v>0</v>
      </c>
      <c r="AB361" s="77">
        <v>282</v>
      </c>
      <c r="AC361" s="77">
        <v>0</v>
      </c>
      <c r="AD361" s="77">
        <v>0</v>
      </c>
      <c r="AE361" s="77">
        <v>140.63</v>
      </c>
      <c r="AF361" s="77">
        <v>0</v>
      </c>
      <c r="AG361" s="77">
        <v>0</v>
      </c>
      <c r="AH361" s="77">
        <v>384</v>
      </c>
      <c r="AI361" s="77">
        <v>0</v>
      </c>
      <c r="AJ361" s="77">
        <v>0</v>
      </c>
      <c r="AK361" s="77">
        <v>0</v>
      </c>
      <c r="AL361" s="77">
        <v>0</v>
      </c>
      <c r="AM361" s="77">
        <v>0</v>
      </c>
    </row>
    <row r="362" spans="1:39" x14ac:dyDescent="0.15">
      <c r="A362" s="126">
        <f t="shared" si="67"/>
        <v>3</v>
      </c>
      <c r="B362" s="1" t="str">
        <f t="shared" si="71"/>
        <v>EXP</v>
      </c>
      <c r="C362" s="126">
        <f t="shared" ca="1" si="73"/>
        <v>308.10000000000002</v>
      </c>
      <c r="D362" s="1" t="str">
        <f t="shared" si="74"/>
        <v>SKILLED THERAPY COMPENSATION : 504926: PRN PTA WAGES</v>
      </c>
      <c r="E362" s="1" t="str">
        <f t="shared" si="72"/>
        <v>504926: PRN PTA WAGES</v>
      </c>
      <c r="F362" s="1" t="str">
        <f t="shared" si="75"/>
        <v>SKILLED THERAPY COMPENSATION</v>
      </c>
      <c r="H362" s="76" t="s">
        <v>302</v>
      </c>
      <c r="I362" s="76" t="s">
        <v>303</v>
      </c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337">
        <v>0</v>
      </c>
      <c r="V362" s="337">
        <v>0</v>
      </c>
      <c r="W362" s="337">
        <v>0</v>
      </c>
      <c r="X362" s="337">
        <v>0</v>
      </c>
      <c r="Y362" s="337">
        <v>0</v>
      </c>
      <c r="Z362" s="337">
        <v>0</v>
      </c>
      <c r="AA362" s="77">
        <v>550.82000000000005</v>
      </c>
      <c r="AB362" s="77">
        <v>459.68</v>
      </c>
      <c r="AC362" s="77">
        <v>0</v>
      </c>
      <c r="AD362" s="77">
        <v>114</v>
      </c>
      <c r="AE362" s="77">
        <v>294.5</v>
      </c>
      <c r="AF362" s="77">
        <v>0</v>
      </c>
      <c r="AG362" s="77">
        <v>0</v>
      </c>
      <c r="AH362" s="77">
        <v>0</v>
      </c>
      <c r="AI362" s="77">
        <v>0</v>
      </c>
      <c r="AJ362" s="77">
        <v>0</v>
      </c>
      <c r="AK362" s="77">
        <v>0</v>
      </c>
      <c r="AL362" s="77">
        <v>0</v>
      </c>
      <c r="AM362" s="77">
        <v>1083</v>
      </c>
    </row>
    <row r="363" spans="1:39" x14ac:dyDescent="0.15">
      <c r="A363" s="126">
        <f t="shared" si="67"/>
        <v>3</v>
      </c>
      <c r="B363" s="1" t="str">
        <f t="shared" si="71"/>
        <v>EXP</v>
      </c>
      <c r="C363" s="126">
        <f t="shared" ca="1" si="73"/>
        <v>308.10000000000002</v>
      </c>
      <c r="D363" s="1" t="str">
        <f t="shared" si="74"/>
        <v>SKILLED THERAPY COMPENSATION : 504930: OCCUPATIONAL THERAPY WAGES</v>
      </c>
      <c r="E363" s="1" t="str">
        <f t="shared" si="72"/>
        <v>504930: OCCUPATIONAL THERAPY WAGES</v>
      </c>
      <c r="F363" s="1" t="str">
        <f t="shared" si="75"/>
        <v>SKILLED THERAPY COMPENSATION</v>
      </c>
      <c r="H363" s="76" t="s">
        <v>304</v>
      </c>
      <c r="I363" s="76" t="s">
        <v>305</v>
      </c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337">
        <v>12994.97</v>
      </c>
      <c r="V363" s="337">
        <v>16098.17</v>
      </c>
      <c r="W363" s="337">
        <v>18508.96</v>
      </c>
      <c r="X363" s="337">
        <v>21068.46</v>
      </c>
      <c r="Y363" s="337">
        <v>19921.310000000001</v>
      </c>
      <c r="Z363" s="337">
        <v>21672.22</v>
      </c>
      <c r="AA363" s="77">
        <v>21408.33</v>
      </c>
      <c r="AB363" s="77">
        <v>19059.05</v>
      </c>
      <c r="AC363" s="77">
        <v>16477.87</v>
      </c>
      <c r="AD363" s="77">
        <v>22938.9</v>
      </c>
      <c r="AE363" s="77">
        <v>21775.56</v>
      </c>
      <c r="AF363" s="77">
        <v>19922.68</v>
      </c>
      <c r="AG363" s="77">
        <v>19546.14</v>
      </c>
      <c r="AH363" s="77">
        <v>19485.189999999999</v>
      </c>
      <c r="AI363" s="77">
        <v>18132.37</v>
      </c>
      <c r="AJ363" s="77">
        <v>1892.91</v>
      </c>
      <c r="AK363" s="77">
        <v>10652.6</v>
      </c>
      <c r="AL363" s="77">
        <v>8097.66</v>
      </c>
      <c r="AM363" s="77">
        <v>14522.35</v>
      </c>
    </row>
    <row r="364" spans="1:39" x14ac:dyDescent="0.15">
      <c r="A364" s="126">
        <f t="shared" si="67"/>
        <v>3</v>
      </c>
      <c r="B364" s="1" t="str">
        <f t="shared" si="71"/>
        <v>EXP</v>
      </c>
      <c r="C364" s="126">
        <f t="shared" ca="1" si="73"/>
        <v>308.10000000000002</v>
      </c>
      <c r="D364" s="1" t="str">
        <f t="shared" si="74"/>
        <v>SKILLED THERAPY COMPENSATION : 504931: COTA WAGES</v>
      </c>
      <c r="E364" s="1" t="str">
        <f t="shared" si="72"/>
        <v>504931: COTA WAGES</v>
      </c>
      <c r="F364" s="1" t="str">
        <f t="shared" si="75"/>
        <v>SKILLED THERAPY COMPENSATION</v>
      </c>
      <c r="H364" s="76" t="s">
        <v>306</v>
      </c>
      <c r="I364" s="76" t="s">
        <v>307</v>
      </c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337">
        <v>10234.99</v>
      </c>
      <c r="V364" s="337">
        <v>14471.49</v>
      </c>
      <c r="W364" s="337">
        <v>12434.67</v>
      </c>
      <c r="X364" s="337">
        <v>11358.87</v>
      </c>
      <c r="Y364" s="337">
        <v>10056.84</v>
      </c>
      <c r="Z364" s="337">
        <v>8171.17</v>
      </c>
      <c r="AA364" s="77">
        <v>6081.1</v>
      </c>
      <c r="AB364" s="77">
        <v>4954.74</v>
      </c>
      <c r="AC364" s="77">
        <v>6882.71</v>
      </c>
      <c r="AD364" s="77">
        <v>8075.42</v>
      </c>
      <c r="AE364" s="77">
        <v>9674.4600000000009</v>
      </c>
      <c r="AF364" s="77">
        <v>8377.18</v>
      </c>
      <c r="AG364" s="77">
        <v>9910.52</v>
      </c>
      <c r="AH364" s="77">
        <v>9828.15</v>
      </c>
      <c r="AI364" s="77">
        <v>10001.35</v>
      </c>
      <c r="AJ364" s="77">
        <v>10000.530000000001</v>
      </c>
      <c r="AK364" s="77">
        <v>9959.5</v>
      </c>
      <c r="AL364" s="77">
        <v>9993.94</v>
      </c>
      <c r="AM364" s="77">
        <v>11115.42</v>
      </c>
    </row>
    <row r="365" spans="1:39" x14ac:dyDescent="0.15">
      <c r="A365" s="126">
        <f t="shared" si="67"/>
        <v>3</v>
      </c>
      <c r="B365" s="1" t="str">
        <f t="shared" si="71"/>
        <v>EXP</v>
      </c>
      <c r="C365" s="126">
        <f t="shared" ca="1" si="73"/>
        <v>308.10000000000002</v>
      </c>
      <c r="D365" s="1" t="str">
        <f t="shared" si="74"/>
        <v>SKILLED THERAPY COMPENSATION : 504935: PRN OCCUPATIONAL THERAPY WAGES</v>
      </c>
      <c r="E365" s="1" t="str">
        <f t="shared" si="72"/>
        <v>504935: PRN OCCUPATIONAL THERAPY WAGES</v>
      </c>
      <c r="F365" s="1" t="str">
        <f t="shared" si="75"/>
        <v>SKILLED THERAPY COMPENSATION</v>
      </c>
      <c r="H365" s="76" t="s">
        <v>308</v>
      </c>
      <c r="I365" s="76" t="s">
        <v>309</v>
      </c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337">
        <v>0</v>
      </c>
      <c r="V365" s="337">
        <v>0</v>
      </c>
      <c r="W365" s="337">
        <v>0</v>
      </c>
      <c r="X365" s="337">
        <v>0</v>
      </c>
      <c r="Y365" s="337">
        <v>266</v>
      </c>
      <c r="Z365" s="337">
        <v>684</v>
      </c>
      <c r="AA365" s="77">
        <v>0</v>
      </c>
      <c r="AB365" s="77">
        <v>0</v>
      </c>
      <c r="AC365" s="77">
        <v>0</v>
      </c>
      <c r="AD365" s="77">
        <v>0</v>
      </c>
      <c r="AE365" s="77">
        <v>0</v>
      </c>
      <c r="AF365" s="77">
        <v>0</v>
      </c>
      <c r="AG365" s="77">
        <v>0</v>
      </c>
      <c r="AH365" s="77">
        <v>0</v>
      </c>
      <c r="AI365" s="77">
        <v>0</v>
      </c>
      <c r="AJ365" s="77">
        <v>0</v>
      </c>
      <c r="AK365" s="77">
        <v>0</v>
      </c>
      <c r="AL365" s="77">
        <v>0</v>
      </c>
      <c r="AM365" s="77">
        <v>0</v>
      </c>
    </row>
    <row r="366" spans="1:39" x14ac:dyDescent="0.15">
      <c r="A366" s="126">
        <f t="shared" si="67"/>
        <v>3</v>
      </c>
      <c r="B366" s="1" t="str">
        <f t="shared" si="71"/>
        <v>EXP</v>
      </c>
      <c r="C366" s="126">
        <f t="shared" ca="1" si="73"/>
        <v>308.10000000000002</v>
      </c>
      <c r="D366" s="1" t="str">
        <f t="shared" si="74"/>
        <v>SKILLED THERAPY COMPENSATION : 504936: PRN COTA WAGES</v>
      </c>
      <c r="E366" s="1" t="str">
        <f t="shared" si="72"/>
        <v>504936: PRN COTA WAGES</v>
      </c>
      <c r="F366" s="1" t="str">
        <f t="shared" si="75"/>
        <v>SKILLED THERAPY COMPENSATION</v>
      </c>
      <c r="H366" s="76" t="s">
        <v>310</v>
      </c>
      <c r="I366" s="76" t="s">
        <v>311</v>
      </c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337">
        <v>0</v>
      </c>
      <c r="V366" s="337">
        <v>0</v>
      </c>
      <c r="W366" s="337">
        <v>0</v>
      </c>
      <c r="X366" s="337">
        <v>0</v>
      </c>
      <c r="Y366" s="337">
        <v>0</v>
      </c>
      <c r="Z366" s="337">
        <v>0</v>
      </c>
      <c r="AA366" s="77">
        <v>500.93</v>
      </c>
      <c r="AB366" s="77">
        <v>1966.5</v>
      </c>
      <c r="AC366" s="77">
        <v>2964</v>
      </c>
      <c r="AD366" s="77">
        <v>0</v>
      </c>
      <c r="AE366" s="77">
        <v>0</v>
      </c>
      <c r="AF366" s="77">
        <v>0</v>
      </c>
      <c r="AG366" s="77">
        <v>0</v>
      </c>
      <c r="AH366" s="77">
        <v>0</v>
      </c>
      <c r="AI366" s="77">
        <v>0</v>
      </c>
      <c r="AJ366" s="77">
        <v>0</v>
      </c>
      <c r="AK366" s="77">
        <v>0</v>
      </c>
      <c r="AL366" s="77">
        <v>0</v>
      </c>
      <c r="AM366" s="77">
        <v>0</v>
      </c>
    </row>
    <row r="367" spans="1:39" x14ac:dyDescent="0.15">
      <c r="A367" s="126">
        <f t="shared" si="67"/>
        <v>3</v>
      </c>
      <c r="B367" s="1" t="str">
        <f t="shared" si="71"/>
        <v>EXP</v>
      </c>
      <c r="C367" s="126">
        <f t="shared" ca="1" si="73"/>
        <v>308.10000000000002</v>
      </c>
      <c r="D367" s="1" t="str">
        <f t="shared" si="74"/>
        <v>SKILLED THERAPY COMPENSATION : 504940: SPEECH THERAPY WAGES</v>
      </c>
      <c r="E367" s="1" t="str">
        <f t="shared" si="72"/>
        <v>504940: SPEECH THERAPY WAGES</v>
      </c>
      <c r="F367" s="1" t="str">
        <f t="shared" si="75"/>
        <v>SKILLED THERAPY COMPENSATION</v>
      </c>
      <c r="H367" s="76" t="s">
        <v>312</v>
      </c>
      <c r="I367" s="76" t="s">
        <v>313</v>
      </c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337">
        <v>12320.1</v>
      </c>
      <c r="V367" s="337">
        <v>12822.94</v>
      </c>
      <c r="W367" s="337">
        <v>12480</v>
      </c>
      <c r="X367" s="337">
        <v>24785.96</v>
      </c>
      <c r="Y367" s="337">
        <v>20877.16</v>
      </c>
      <c r="Z367" s="337">
        <v>15064.78</v>
      </c>
      <c r="AA367" s="77">
        <v>16071.03</v>
      </c>
      <c r="AB367" s="77">
        <v>18086.8</v>
      </c>
      <c r="AC367" s="77">
        <v>20571.61</v>
      </c>
      <c r="AD367" s="77">
        <v>10955.76</v>
      </c>
      <c r="AE367" s="77">
        <v>22429.64</v>
      </c>
      <c r="AF367" s="77">
        <v>17835.32</v>
      </c>
      <c r="AG367" s="77">
        <v>17559.37</v>
      </c>
      <c r="AH367" s="77">
        <v>20300.650000000001</v>
      </c>
      <c r="AI367" s="77">
        <v>19786.41</v>
      </c>
      <c r="AJ367" s="77">
        <v>-4321.49</v>
      </c>
      <c r="AK367" s="77">
        <v>20546.05</v>
      </c>
      <c r="AL367" s="77">
        <v>16917.439999999999</v>
      </c>
      <c r="AM367" s="77">
        <v>19045.48</v>
      </c>
    </row>
    <row r="368" spans="1:39" x14ac:dyDescent="0.15">
      <c r="A368" s="126">
        <f t="shared" si="67"/>
        <v>3</v>
      </c>
      <c r="B368" s="1" t="str">
        <f t="shared" ref="B368:B377" si="76">IF(AND(LEN(H368)&gt;0,COUNT(V368:AL368)=0),"GROUP",IF(OR(LEN(I368)=0,LEN(H368)=0),"",INDEX(MARKER_ARRAY,A368,3)))</f>
        <v>EXP</v>
      </c>
      <c r="C368" s="126">
        <f t="shared" ca="1" si="73"/>
        <v>308.10000000000002</v>
      </c>
      <c r="D368" s="1" t="str">
        <f t="shared" si="74"/>
        <v>SKILLED THERAPY COMPENSATION : 504945: PRN SPEECH THERAPY WAGES</v>
      </c>
      <c r="E368" s="1" t="str">
        <f t="shared" si="72"/>
        <v>504945: PRN SPEECH THERAPY WAGES</v>
      </c>
      <c r="F368" s="1" t="str">
        <f t="shared" si="75"/>
        <v>SKILLED THERAPY COMPENSATION</v>
      </c>
      <c r="H368" s="76" t="s">
        <v>314</v>
      </c>
      <c r="I368" s="76" t="s">
        <v>315</v>
      </c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337">
        <v>2060</v>
      </c>
      <c r="V368" s="337">
        <v>7216.25</v>
      </c>
      <c r="W368" s="337">
        <v>587.5</v>
      </c>
      <c r="X368" s="337">
        <v>100</v>
      </c>
      <c r="Y368" s="337">
        <v>662.5</v>
      </c>
      <c r="Z368" s="337">
        <v>175</v>
      </c>
      <c r="AA368" s="77">
        <v>0</v>
      </c>
      <c r="AB368" s="77">
        <v>0</v>
      </c>
      <c r="AC368" s="77">
        <v>1062.5</v>
      </c>
      <c r="AD368" s="77">
        <v>5440.78</v>
      </c>
      <c r="AE368" s="77">
        <v>1075</v>
      </c>
      <c r="AF368" s="77">
        <v>350</v>
      </c>
      <c r="AG368" s="77">
        <v>0</v>
      </c>
      <c r="AH368" s="77">
        <v>287.5</v>
      </c>
      <c r="AI368" s="77">
        <v>325</v>
      </c>
      <c r="AJ368" s="77">
        <v>237.5</v>
      </c>
      <c r="AK368" s="77">
        <v>0</v>
      </c>
      <c r="AL368" s="77">
        <v>617.15</v>
      </c>
      <c r="AM368" s="77">
        <v>349.69</v>
      </c>
    </row>
    <row r="369" spans="1:39" x14ac:dyDescent="0.15">
      <c r="A369" s="126">
        <f t="shared" si="67"/>
        <v>3</v>
      </c>
      <c r="B369" s="1" t="str">
        <f t="shared" si="76"/>
        <v>EXP</v>
      </c>
      <c r="C369" s="126">
        <f t="shared" ca="1" si="73"/>
        <v>308.10000000000002</v>
      </c>
      <c r="D369" s="1" t="str">
        <f t="shared" si="74"/>
        <v>SKILLED THERAPY COMPENSATION : 504950: FIT/PREMIUM WAGES</v>
      </c>
      <c r="E369" s="1" t="str">
        <f t="shared" si="72"/>
        <v>504950: FIT/PREMIUM WAGES</v>
      </c>
      <c r="F369" s="1" t="str">
        <f t="shared" si="75"/>
        <v>SKILLED THERAPY COMPENSATION</v>
      </c>
      <c r="H369" s="76" t="s">
        <v>316</v>
      </c>
      <c r="I369" s="76" t="s">
        <v>317</v>
      </c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337">
        <v>2211.36</v>
      </c>
      <c r="V369" s="337">
        <v>2335</v>
      </c>
      <c r="W369" s="337">
        <v>1875.51</v>
      </c>
      <c r="X369" s="337">
        <v>2376.92</v>
      </c>
      <c r="Y369" s="337">
        <v>2231.3200000000002</v>
      </c>
      <c r="Z369" s="337">
        <v>2264.08</v>
      </c>
      <c r="AA369" s="77">
        <v>2158.52</v>
      </c>
      <c r="AB369" s="77">
        <v>2635.36</v>
      </c>
      <c r="AC369" s="77">
        <v>2402.4</v>
      </c>
      <c r="AD369" s="77">
        <v>1663.48</v>
      </c>
      <c r="AE369" s="77">
        <v>2213.12</v>
      </c>
      <c r="AF369" s="77">
        <v>1754.48</v>
      </c>
      <c r="AG369" s="77">
        <v>2427.88</v>
      </c>
      <c r="AH369" s="77">
        <v>2333.2400000000002</v>
      </c>
      <c r="AI369" s="77">
        <v>2418.08</v>
      </c>
      <c r="AJ369" s="77">
        <v>2263.29</v>
      </c>
      <c r="AK369" s="77">
        <v>2449.41</v>
      </c>
      <c r="AL369" s="77">
        <v>2441.98</v>
      </c>
      <c r="AM369" s="77">
        <v>2077.15</v>
      </c>
    </row>
    <row r="370" spans="1:39" x14ac:dyDescent="0.15">
      <c r="A370" s="126">
        <f t="shared" si="67"/>
        <v>3</v>
      </c>
      <c r="B370" s="1" t="str">
        <f t="shared" si="76"/>
        <v>EXP</v>
      </c>
      <c r="C370" s="126">
        <f t="shared" ca="1" si="73"/>
        <v>308.10000000000002</v>
      </c>
      <c r="D370" s="1" t="str">
        <f t="shared" si="74"/>
        <v>SKILLED THERAPY COMPENSATION : 505200: SALARIES - OTHER</v>
      </c>
      <c r="E370" s="1" t="str">
        <f t="shared" si="72"/>
        <v>505200: SALARIES - OTHER</v>
      </c>
      <c r="F370" s="1" t="str">
        <f t="shared" si="75"/>
        <v>SKILLED THERAPY COMPENSATION</v>
      </c>
      <c r="H370" s="76" t="s">
        <v>222</v>
      </c>
      <c r="I370" s="76" t="s">
        <v>223</v>
      </c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345">
        <v>800</v>
      </c>
      <c r="V370" s="345">
        <v>0</v>
      </c>
      <c r="W370" s="345">
        <v>0</v>
      </c>
      <c r="X370" s="345">
        <v>0</v>
      </c>
      <c r="Y370" s="345">
        <v>0</v>
      </c>
      <c r="Z370" s="345">
        <v>439.08</v>
      </c>
      <c r="AA370" s="77">
        <v>0</v>
      </c>
      <c r="AB370" s="77">
        <v>0</v>
      </c>
      <c r="AC370" s="77">
        <v>0</v>
      </c>
      <c r="AD370" s="77">
        <v>376</v>
      </c>
      <c r="AE370" s="77">
        <v>0</v>
      </c>
      <c r="AF370" s="77">
        <v>0</v>
      </c>
      <c r="AG370" s="77">
        <v>19.25</v>
      </c>
      <c r="AH370" s="77">
        <v>0</v>
      </c>
      <c r="AI370" s="77">
        <v>0</v>
      </c>
      <c r="AJ370" s="77">
        <v>0</v>
      </c>
      <c r="AK370" s="77">
        <v>0</v>
      </c>
      <c r="AL370" s="77">
        <v>0</v>
      </c>
      <c r="AM370" s="77">
        <v>680</v>
      </c>
    </row>
    <row r="371" spans="1:39" x14ac:dyDescent="0.15">
      <c r="A371" s="126">
        <f t="shared" si="67"/>
        <v>3</v>
      </c>
      <c r="B371" s="1" t="str">
        <f t="shared" si="76"/>
        <v>EXP</v>
      </c>
      <c r="C371" s="126">
        <f t="shared" ca="1" si="73"/>
        <v>308.10000000000002</v>
      </c>
      <c r="D371" s="1" t="str">
        <f t="shared" si="74"/>
        <v>SKILLED THERAPY COMPENSATION : 505760: NON-RECURRING EXPENSE LABOR</v>
      </c>
      <c r="E371" s="1" t="str">
        <f t="shared" si="72"/>
        <v>505760: NON-RECURRING EXPENSE LABOR</v>
      </c>
      <c r="F371" s="1" t="str">
        <f t="shared" si="75"/>
        <v>SKILLED THERAPY COMPENSATION</v>
      </c>
      <c r="H371" s="76" t="s">
        <v>225</v>
      </c>
      <c r="I371" s="76" t="s">
        <v>226</v>
      </c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345">
        <v>0</v>
      </c>
      <c r="V371" s="345">
        <v>-1931.08</v>
      </c>
      <c r="W371" s="345">
        <v>0</v>
      </c>
      <c r="X371" s="345">
        <v>0</v>
      </c>
      <c r="Y371" s="345">
        <v>0</v>
      </c>
      <c r="Z371" s="345">
        <v>0</v>
      </c>
      <c r="AA371" s="77">
        <v>0</v>
      </c>
      <c r="AB371" s="77">
        <v>0</v>
      </c>
      <c r="AC371" s="77">
        <v>0</v>
      </c>
      <c r="AD371" s="77">
        <v>-62167.25</v>
      </c>
      <c r="AE371" s="77">
        <v>0</v>
      </c>
      <c r="AF371" s="77">
        <v>0</v>
      </c>
      <c r="AG371" s="77">
        <v>0</v>
      </c>
      <c r="AH371" s="77">
        <v>0</v>
      </c>
      <c r="AI371" s="77">
        <v>0</v>
      </c>
      <c r="AJ371" s="77">
        <v>0</v>
      </c>
      <c r="AK371" s="77">
        <v>0</v>
      </c>
      <c r="AL371" s="77">
        <v>0</v>
      </c>
      <c r="AM371" s="77">
        <v>0</v>
      </c>
    </row>
    <row r="372" spans="1:39" x14ac:dyDescent="0.15">
      <c r="A372" s="126">
        <f t="shared" si="67"/>
        <v>3</v>
      </c>
      <c r="B372" s="1" t="str">
        <f t="shared" si="76"/>
        <v>EXP</v>
      </c>
      <c r="C372" s="126">
        <f t="shared" ca="1" si="73"/>
        <v>319</v>
      </c>
      <c r="D372" s="1" t="str">
        <f t="shared" si="74"/>
        <v>SKILLED THERAPY COMPENSATION : 506500: BONUS - EMPLOYEE REFERRAL</v>
      </c>
      <c r="E372" s="1" t="str">
        <f t="shared" si="72"/>
        <v>506500: BONUS - EMPLOYEE REFERRAL</v>
      </c>
      <c r="F372" s="1" t="str">
        <f t="shared" si="75"/>
        <v>SKILLED THERAPY COMPENSATION</v>
      </c>
      <c r="H372" s="76" t="s">
        <v>231</v>
      </c>
      <c r="I372" s="76" t="s">
        <v>232</v>
      </c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345">
        <v>108.19</v>
      </c>
      <c r="V372" s="345">
        <v>89.88</v>
      </c>
      <c r="W372" s="345">
        <v>0</v>
      </c>
      <c r="X372" s="345">
        <v>0</v>
      </c>
      <c r="Y372" s="345">
        <v>0</v>
      </c>
      <c r="Z372" s="345">
        <v>0</v>
      </c>
      <c r="AA372" s="77">
        <v>0</v>
      </c>
      <c r="AB372" s="77">
        <v>0</v>
      </c>
      <c r="AC372" s="77">
        <v>0</v>
      </c>
      <c r="AD372" s="77">
        <v>0</v>
      </c>
      <c r="AE372" s="77">
        <v>0</v>
      </c>
      <c r="AF372" s="77">
        <v>0</v>
      </c>
      <c r="AG372" s="77">
        <v>0</v>
      </c>
      <c r="AH372" s="77">
        <v>0</v>
      </c>
      <c r="AI372" s="77">
        <v>0</v>
      </c>
      <c r="AJ372" s="77">
        <v>0</v>
      </c>
      <c r="AK372" s="77">
        <v>0</v>
      </c>
      <c r="AL372" s="77">
        <v>0</v>
      </c>
      <c r="AM372" s="77">
        <v>0</v>
      </c>
    </row>
    <row r="373" spans="1:39" x14ac:dyDescent="0.15">
      <c r="A373" s="126">
        <f t="shared" si="67"/>
        <v>3</v>
      </c>
      <c r="B373" s="1" t="str">
        <f t="shared" si="76"/>
        <v>EXP</v>
      </c>
      <c r="C373" s="126">
        <f t="shared" ca="1" si="73"/>
        <v>319</v>
      </c>
      <c r="D373" s="1" t="str">
        <f t="shared" si="74"/>
        <v>SKILLED THERAPY COMPENSATION : 506800: BONUS - SIGNING</v>
      </c>
      <c r="E373" s="1" t="str">
        <f t="shared" si="72"/>
        <v>506800: BONUS - SIGNING</v>
      </c>
      <c r="F373" s="1" t="str">
        <f t="shared" si="75"/>
        <v>SKILLED THERAPY COMPENSATION</v>
      </c>
      <c r="H373" s="76" t="s">
        <v>233</v>
      </c>
      <c r="I373" s="76" t="s">
        <v>234</v>
      </c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345">
        <v>0</v>
      </c>
      <c r="V373" s="345">
        <v>0</v>
      </c>
      <c r="W373" s="345">
        <v>0</v>
      </c>
      <c r="X373" s="345">
        <v>0</v>
      </c>
      <c r="Y373" s="345">
        <v>0</v>
      </c>
      <c r="Z373" s="345">
        <v>0</v>
      </c>
      <c r="AA373" s="77">
        <v>0</v>
      </c>
      <c r="AB373" s="77">
        <v>0</v>
      </c>
      <c r="AC373" s="77">
        <v>0</v>
      </c>
      <c r="AD373" s="77">
        <v>0</v>
      </c>
      <c r="AE373" s="77">
        <v>0</v>
      </c>
      <c r="AF373" s="77">
        <v>0</v>
      </c>
      <c r="AG373" s="77">
        <v>0</v>
      </c>
      <c r="AH373" s="77">
        <v>0</v>
      </c>
      <c r="AI373" s="77">
        <v>0</v>
      </c>
      <c r="AJ373" s="77">
        <v>0</v>
      </c>
      <c r="AK373" s="77">
        <v>0</v>
      </c>
      <c r="AL373" s="77">
        <v>0</v>
      </c>
      <c r="AM373" s="77">
        <v>0</v>
      </c>
    </row>
    <row r="374" spans="1:39" x14ac:dyDescent="0.15">
      <c r="A374" s="126">
        <f t="shared" si="67"/>
        <v>3</v>
      </c>
      <c r="B374" s="1" t="str">
        <f t="shared" si="76"/>
        <v>EXP</v>
      </c>
      <c r="C374" s="126">
        <f t="shared" ca="1" si="73"/>
        <v>319</v>
      </c>
      <c r="D374" s="1" t="str">
        <f t="shared" si="74"/>
        <v>SKILLED THERAPY COMPENSATION : 506909: GENERAL BONUSES</v>
      </c>
      <c r="E374" s="1" t="str">
        <f t="shared" si="72"/>
        <v>506909: GENERAL BONUSES</v>
      </c>
      <c r="F374" s="1" t="str">
        <f t="shared" si="75"/>
        <v>SKILLED THERAPY COMPENSATION</v>
      </c>
      <c r="H374" s="76" t="s">
        <v>237</v>
      </c>
      <c r="I374" s="76" t="s">
        <v>238</v>
      </c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345">
        <v>0</v>
      </c>
      <c r="V374" s="345">
        <v>0</v>
      </c>
      <c r="W374" s="345">
        <v>0</v>
      </c>
      <c r="X374" s="345">
        <v>0</v>
      </c>
      <c r="Y374" s="345">
        <v>0</v>
      </c>
      <c r="Z374" s="345">
        <v>0</v>
      </c>
      <c r="AA374" s="77">
        <v>0</v>
      </c>
      <c r="AB374" s="77">
        <v>0</v>
      </c>
      <c r="AC374" s="77">
        <v>0</v>
      </c>
      <c r="AD374" s="77">
        <v>500</v>
      </c>
      <c r="AE374" s="77">
        <v>0</v>
      </c>
      <c r="AF374" s="77">
        <v>0</v>
      </c>
      <c r="AG374" s="77">
        <v>0</v>
      </c>
      <c r="AH374" s="77">
        <v>0</v>
      </c>
      <c r="AI374" s="77">
        <v>0</v>
      </c>
      <c r="AJ374" s="77">
        <v>0</v>
      </c>
      <c r="AK374" s="77">
        <v>0</v>
      </c>
      <c r="AL374" s="77">
        <v>0</v>
      </c>
      <c r="AM374" s="77">
        <v>0</v>
      </c>
    </row>
    <row r="375" spans="1:39" x14ac:dyDescent="0.15">
      <c r="A375" s="126">
        <f t="shared" si="67"/>
        <v>3</v>
      </c>
      <c r="B375" s="1" t="str">
        <f t="shared" si="76"/>
        <v>EXP</v>
      </c>
      <c r="C375" s="126">
        <f t="shared" ca="1" si="73"/>
        <v>319</v>
      </c>
      <c r="D375" s="1" t="str">
        <f t="shared" si="74"/>
        <v>SKILLED THERAPY COMPENSATION : 507300: CMIP BONUS</v>
      </c>
      <c r="E375" s="1" t="str">
        <f t="shared" si="72"/>
        <v>507300: CMIP BONUS</v>
      </c>
      <c r="F375" s="1" t="str">
        <f t="shared" si="75"/>
        <v>SKILLED THERAPY COMPENSATION</v>
      </c>
      <c r="H375" s="76" t="s">
        <v>241</v>
      </c>
      <c r="I375" s="76" t="s">
        <v>242</v>
      </c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345">
        <v>2019.38</v>
      </c>
      <c r="V375" s="345">
        <v>1393.538</v>
      </c>
      <c r="W375" s="345">
        <v>1017.926</v>
      </c>
      <c r="X375" s="345">
        <v>1129.992</v>
      </c>
      <c r="Y375" s="345">
        <v>1117.4470000000001</v>
      </c>
      <c r="Z375" s="345">
        <v>1187.463</v>
      </c>
      <c r="AA375" s="77">
        <v>1270.1480000000001</v>
      </c>
      <c r="AB375" s="77">
        <v>1186.377</v>
      </c>
      <c r="AC375" s="77">
        <v>482.13400000000001</v>
      </c>
      <c r="AD375" s="77">
        <v>-961.13800000000003</v>
      </c>
      <c r="AE375" s="77">
        <v>623.68500000000006</v>
      </c>
      <c r="AF375" s="77">
        <v>260.25800000000004</v>
      </c>
      <c r="AG375" s="77">
        <v>1153.644</v>
      </c>
      <c r="AH375" s="77">
        <v>850.25</v>
      </c>
      <c r="AI375" s="77">
        <v>850.25</v>
      </c>
      <c r="AJ375" s="77">
        <v>2043.67</v>
      </c>
      <c r="AK375" s="77">
        <v>850.25</v>
      </c>
      <c r="AL375" s="77">
        <v>850.25</v>
      </c>
      <c r="AM375" s="77">
        <v>850.25</v>
      </c>
    </row>
    <row r="376" spans="1:39" x14ac:dyDescent="0.15">
      <c r="A376" s="126">
        <f t="shared" si="67"/>
        <v>3</v>
      </c>
      <c r="B376" s="1" t="str">
        <f t="shared" si="76"/>
        <v>EXP</v>
      </c>
      <c r="C376" s="126">
        <f t="shared" ca="1" si="73"/>
        <v>319</v>
      </c>
      <c r="D376" s="1" t="str">
        <f t="shared" si="74"/>
        <v>SKILLED THERAPY COMPENSATION : 507800: THERAPY&amp;NURSING RETENTIONBONUS</v>
      </c>
      <c r="E376" s="1" t="str">
        <f t="shared" si="72"/>
        <v>507800: THERAPY&amp;NURSING RETENTIONBONUS</v>
      </c>
      <c r="F376" s="1" t="str">
        <f t="shared" si="75"/>
        <v>SKILLED THERAPY COMPENSATION</v>
      </c>
      <c r="H376" s="76" t="s">
        <v>318</v>
      </c>
      <c r="I376" s="76" t="s">
        <v>319</v>
      </c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345">
        <v>345.58</v>
      </c>
      <c r="V376" s="345">
        <v>551.30999999999995</v>
      </c>
      <c r="W376" s="345">
        <v>441.52</v>
      </c>
      <c r="X376" s="345">
        <v>444.13800000000003</v>
      </c>
      <c r="Y376" s="345">
        <v>452.22500000000002</v>
      </c>
      <c r="Z376" s="345">
        <v>474.09300000000002</v>
      </c>
      <c r="AA376" s="77">
        <v>470.74900000000002</v>
      </c>
      <c r="AB376" s="77">
        <v>469.947</v>
      </c>
      <c r="AC376" s="77">
        <v>471.75800000000004</v>
      </c>
      <c r="AD376" s="77">
        <v>468.49600000000004</v>
      </c>
      <c r="AE376" s="77">
        <v>465.76600000000002</v>
      </c>
      <c r="AF376" s="77">
        <v>463.21500000000003</v>
      </c>
      <c r="AG376" s="77">
        <v>461.92100000000005</v>
      </c>
      <c r="AH376" s="77">
        <v>454.51400000000001</v>
      </c>
      <c r="AI376" s="77">
        <v>454.51400000000001</v>
      </c>
      <c r="AJ376" s="77">
        <v>271.18400000000003</v>
      </c>
      <c r="AK376" s="77">
        <v>454.51400000000001</v>
      </c>
      <c r="AL376" s="77">
        <v>454.51400000000001</v>
      </c>
      <c r="AM376" s="77">
        <v>454.51400000000001</v>
      </c>
    </row>
    <row r="377" spans="1:39" x14ac:dyDescent="0.15">
      <c r="A377" s="126">
        <f t="shared" si="67"/>
        <v>3</v>
      </c>
      <c r="B377" s="1" t="str">
        <f t="shared" si="76"/>
        <v>EXP</v>
      </c>
      <c r="C377" s="126">
        <f t="shared" ca="1" si="73"/>
        <v>318</v>
      </c>
      <c r="D377" s="1" t="str">
        <f t="shared" si="74"/>
        <v>SKILLED THERAPY COMPENSATION : 515000: PAYROLL TAXES</v>
      </c>
      <c r="E377" s="1" t="str">
        <f t="shared" si="72"/>
        <v>515000: PAYROLL TAXES</v>
      </c>
      <c r="F377" s="1" t="str">
        <f t="shared" si="75"/>
        <v>SKILLED THERAPY COMPENSATION</v>
      </c>
      <c r="H377" s="76" t="s">
        <v>260</v>
      </c>
      <c r="I377" s="76" t="s">
        <v>259</v>
      </c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345">
        <v>0</v>
      </c>
      <c r="V377" s="345">
        <v>0</v>
      </c>
      <c r="W377" s="345">
        <v>0</v>
      </c>
      <c r="X377" s="345">
        <v>0</v>
      </c>
      <c r="Y377" s="345">
        <v>0</v>
      </c>
      <c r="Z377" s="345">
        <v>0</v>
      </c>
      <c r="AA377" s="77">
        <v>6451.74</v>
      </c>
      <c r="AB377" s="77">
        <v>6850.8</v>
      </c>
      <c r="AC377" s="77">
        <v>7903.62</v>
      </c>
      <c r="AD377" s="77">
        <v>7456.4000000000005</v>
      </c>
      <c r="AE377" s="77">
        <v>7081.17</v>
      </c>
      <c r="AF377" s="77">
        <v>6439.39</v>
      </c>
      <c r="AG377" s="77">
        <v>6725.59</v>
      </c>
      <c r="AH377" s="77">
        <v>9971.25</v>
      </c>
      <c r="AI377" s="77">
        <v>7287.39</v>
      </c>
      <c r="AJ377" s="77">
        <v>3291.25</v>
      </c>
      <c r="AK377" s="77">
        <v>5562.53</v>
      </c>
      <c r="AL377" s="77">
        <v>6021.51</v>
      </c>
      <c r="AM377" s="77">
        <v>6387.25</v>
      </c>
    </row>
    <row r="378" spans="1:39" x14ac:dyDescent="0.15">
      <c r="A378" s="126">
        <f t="shared" si="67"/>
        <v>3</v>
      </c>
      <c r="B378" s="1" t="str">
        <f>IF(AND(LEN(H378)&gt;0,COUNT(AA378:AL378)=0),"GROUP",IF(OR(LEN(I378)=0,LEN(H378)=0),"",INDEX(MARKER_ARRAY,A378,3)))</f>
        <v>EXP</v>
      </c>
      <c r="C378" s="126">
        <f t="shared" ca="1" si="73"/>
        <v>308.3</v>
      </c>
      <c r="D378" s="1" t="str">
        <f t="shared" si="74"/>
        <v>SKILLED THERAPY COMPENSATION : 517600: PHYSICAL THERAPY EXPENSE</v>
      </c>
      <c r="E378" s="1" t="str">
        <f t="shared" si="72"/>
        <v>517600: PHYSICAL THERAPY EXPENSE</v>
      </c>
      <c r="F378" s="1" t="str">
        <f t="shared" si="75"/>
        <v>SKILLED THERAPY COMPENSATION</v>
      </c>
      <c r="H378" s="76" t="s">
        <v>320</v>
      </c>
      <c r="I378" s="76" t="s">
        <v>321</v>
      </c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345">
        <v>6144</v>
      </c>
      <c r="V378" s="345">
        <v>0</v>
      </c>
      <c r="W378" s="345">
        <v>5632</v>
      </c>
      <c r="X378" s="345">
        <v>5120</v>
      </c>
      <c r="Y378" s="345">
        <v>23040</v>
      </c>
      <c r="Z378" s="345">
        <v>0</v>
      </c>
      <c r="AA378" s="77">
        <v>2048</v>
      </c>
      <c r="AB378" s="77">
        <v>0</v>
      </c>
      <c r="AC378" s="77">
        <v>0</v>
      </c>
      <c r="AD378" s="77">
        <v>0</v>
      </c>
      <c r="AE378" s="77">
        <v>0</v>
      </c>
      <c r="AF378" s="77">
        <v>0</v>
      </c>
      <c r="AG378" s="77">
        <v>0</v>
      </c>
      <c r="AH378" s="77">
        <v>0</v>
      </c>
      <c r="AI378" s="77">
        <v>0</v>
      </c>
      <c r="AJ378" s="77">
        <v>0</v>
      </c>
      <c r="AK378" s="77">
        <v>0</v>
      </c>
      <c r="AL378" s="77">
        <v>0</v>
      </c>
      <c r="AM378" s="77">
        <v>0</v>
      </c>
    </row>
    <row r="379" spans="1:39" x14ac:dyDescent="0.15">
      <c r="A379" s="126">
        <f t="shared" si="67"/>
        <v>3</v>
      </c>
      <c r="B379" s="1" t="str">
        <f t="shared" ref="B379:B442" si="77">IF(AND(LEN(H379)&gt;0,COUNT(V379:AL379)=0),"GROUP",IF(OR(LEN(I379)=0,LEN(H379)=0),"",INDEX(MARKER_ARRAY,A379,3)))</f>
        <v>EXP</v>
      </c>
      <c r="C379" s="126">
        <f t="shared" ca="1" si="73"/>
        <v>308.3</v>
      </c>
      <c r="D379" s="1" t="str">
        <f t="shared" si="74"/>
        <v>SKILLED THERAPY COMPENSATION : 517800: SPEECH THERAPY EXPENSE</v>
      </c>
      <c r="E379" s="1" t="str">
        <f t="shared" si="72"/>
        <v>517800: SPEECH THERAPY EXPENSE</v>
      </c>
      <c r="F379" s="1" t="str">
        <f t="shared" si="75"/>
        <v>SKILLED THERAPY COMPENSATION</v>
      </c>
      <c r="H379" s="76" t="s">
        <v>322</v>
      </c>
      <c r="I379" s="76" t="s">
        <v>323</v>
      </c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345">
        <v>0</v>
      </c>
      <c r="V379" s="345">
        <v>0</v>
      </c>
      <c r="W379" s="345">
        <v>0</v>
      </c>
      <c r="X379" s="345">
        <v>0</v>
      </c>
      <c r="Y379" s="345">
        <v>0</v>
      </c>
      <c r="Z379" s="345">
        <v>1706.25</v>
      </c>
      <c r="AA379" s="77">
        <v>1396.5</v>
      </c>
      <c r="AB379" s="77">
        <v>0</v>
      </c>
      <c r="AC379" s="77">
        <v>0</v>
      </c>
      <c r="AD379" s="77">
        <v>0</v>
      </c>
      <c r="AE379" s="77">
        <v>0</v>
      </c>
      <c r="AF379" s="77">
        <v>0</v>
      </c>
      <c r="AG379" s="77">
        <v>0</v>
      </c>
      <c r="AH379" s="77">
        <v>0</v>
      </c>
      <c r="AI379" s="77">
        <v>0</v>
      </c>
      <c r="AJ379" s="77">
        <v>0</v>
      </c>
      <c r="AK379" s="77">
        <v>0</v>
      </c>
      <c r="AL379" s="77">
        <v>0</v>
      </c>
      <c r="AM379" s="77">
        <v>0</v>
      </c>
    </row>
    <row r="380" spans="1:39" x14ac:dyDescent="0.15">
      <c r="A380" s="126">
        <f t="shared" si="67"/>
        <v>3</v>
      </c>
      <c r="B380" s="1" t="str">
        <f t="shared" si="77"/>
        <v>EXP</v>
      </c>
      <c r="C380" s="126">
        <f t="shared" ca="1" si="73"/>
        <v>319</v>
      </c>
      <c r="D380" s="1" t="str">
        <f t="shared" si="74"/>
        <v>SKILLED THERAPY COMPENSATION : 520100: GROUP HEALTH INSURANCE</v>
      </c>
      <c r="E380" s="1" t="str">
        <f t="shared" si="72"/>
        <v>520100: GROUP HEALTH INSURANCE</v>
      </c>
      <c r="F380" s="1" t="str">
        <f t="shared" si="75"/>
        <v>SKILLED THERAPY COMPENSATION</v>
      </c>
      <c r="H380" s="76" t="s">
        <v>277</v>
      </c>
      <c r="I380" s="76" t="s">
        <v>278</v>
      </c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345">
        <v>0</v>
      </c>
      <c r="V380" s="345">
        <v>0</v>
      </c>
      <c r="W380" s="345">
        <v>0</v>
      </c>
      <c r="X380" s="345">
        <v>0</v>
      </c>
      <c r="Y380" s="345">
        <v>0</v>
      </c>
      <c r="Z380" s="345">
        <v>0</v>
      </c>
      <c r="AA380" s="77">
        <v>4650.8</v>
      </c>
      <c r="AB380" s="77">
        <v>3897.17</v>
      </c>
      <c r="AC380" s="77">
        <v>2189.14</v>
      </c>
      <c r="AD380" s="77">
        <v>2146.25</v>
      </c>
      <c r="AE380" s="77">
        <v>6187.04</v>
      </c>
      <c r="AF380" s="77">
        <v>3235.13</v>
      </c>
      <c r="AG380" s="77">
        <v>1442.56</v>
      </c>
      <c r="AH380" s="77">
        <v>3029.46</v>
      </c>
      <c r="AI380" s="77">
        <v>3415.98</v>
      </c>
      <c r="AJ380" s="77">
        <v>2829.15</v>
      </c>
      <c r="AK380" s="77">
        <v>4495.34</v>
      </c>
      <c r="AL380" s="77">
        <v>4515.95</v>
      </c>
      <c r="AM380" s="77">
        <v>4964.82</v>
      </c>
    </row>
    <row r="381" spans="1:39" x14ac:dyDescent="0.15">
      <c r="A381" s="126">
        <f t="shared" si="67"/>
        <v>3</v>
      </c>
      <c r="B381" s="1" t="str">
        <f t="shared" si="77"/>
        <v>EXP</v>
      </c>
      <c r="C381" s="126">
        <f t="shared" ca="1" si="73"/>
        <v>319</v>
      </c>
      <c r="D381" s="1" t="str">
        <f t="shared" si="74"/>
        <v>SKILLED THERAPY COMPENSATION : 521900: LIFE AND ADD INSURANCE</v>
      </c>
      <c r="E381" s="1" t="str">
        <f t="shared" si="72"/>
        <v>521900: LIFE AND ADD INSURANCE</v>
      </c>
      <c r="F381" s="1" t="str">
        <f t="shared" si="75"/>
        <v>SKILLED THERAPY COMPENSATION</v>
      </c>
      <c r="H381" s="76" t="s">
        <v>262</v>
      </c>
      <c r="I381" s="76" t="s">
        <v>263</v>
      </c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345">
        <v>0</v>
      </c>
      <c r="V381" s="345">
        <v>0</v>
      </c>
      <c r="W381" s="345">
        <v>0</v>
      </c>
      <c r="X381" s="345">
        <v>0</v>
      </c>
      <c r="Y381" s="345">
        <v>0</v>
      </c>
      <c r="Z381" s="345">
        <v>0</v>
      </c>
      <c r="AA381" s="77">
        <v>172.83</v>
      </c>
      <c r="AB381" s="77">
        <v>180.89000000000001</v>
      </c>
      <c r="AC381" s="77">
        <v>221.52</v>
      </c>
      <c r="AD381" s="77">
        <v>200.09</v>
      </c>
      <c r="AE381" s="77">
        <v>248.92000000000002</v>
      </c>
      <c r="AF381" s="77">
        <v>187.72</v>
      </c>
      <c r="AG381" s="77">
        <v>106.36</v>
      </c>
      <c r="AH381" s="77">
        <v>212.14000000000001</v>
      </c>
      <c r="AI381" s="77">
        <v>196.07</v>
      </c>
      <c r="AJ381" s="77">
        <v>184.05</v>
      </c>
      <c r="AK381" s="77">
        <v>213.74</v>
      </c>
      <c r="AL381" s="77">
        <v>215.29</v>
      </c>
      <c r="AM381" s="77">
        <v>217.87</v>
      </c>
    </row>
    <row r="382" spans="1:39" x14ac:dyDescent="0.15">
      <c r="A382" s="126">
        <f t="shared" ref="A382:A445" si="78">IFERROR(VLOOKUP(H382,MARKER_ARRAY,2,FALSE),A381)</f>
        <v>3</v>
      </c>
      <c r="B382" s="1" t="str">
        <f t="shared" si="77"/>
        <v>EXP</v>
      </c>
      <c r="C382" s="126">
        <f t="shared" ca="1" si="73"/>
        <v>319</v>
      </c>
      <c r="D382" s="1" t="str">
        <f t="shared" si="74"/>
        <v>SKILLED THERAPY COMPENSATION : 522500: DISABILITY INSURANCE</v>
      </c>
      <c r="E382" s="1" t="str">
        <f t="shared" si="72"/>
        <v>522500: DISABILITY INSURANCE</v>
      </c>
      <c r="F382" s="1" t="str">
        <f t="shared" si="75"/>
        <v>SKILLED THERAPY COMPENSATION</v>
      </c>
      <c r="H382" s="76" t="s">
        <v>264</v>
      </c>
      <c r="I382" s="76" t="s">
        <v>265</v>
      </c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345">
        <v>0</v>
      </c>
      <c r="V382" s="345">
        <v>0</v>
      </c>
      <c r="W382" s="345">
        <v>0</v>
      </c>
      <c r="X382" s="345">
        <v>0</v>
      </c>
      <c r="Y382" s="345">
        <v>0</v>
      </c>
      <c r="Z382" s="345">
        <v>0</v>
      </c>
      <c r="AA382" s="77">
        <v>0</v>
      </c>
      <c r="AB382" s="77">
        <v>0</v>
      </c>
      <c r="AC382" s="77">
        <v>0</v>
      </c>
      <c r="AD382" s="77">
        <v>0</v>
      </c>
      <c r="AE382" s="77">
        <v>0</v>
      </c>
      <c r="AF382" s="77">
        <v>0</v>
      </c>
      <c r="AG382" s="77">
        <v>0</v>
      </c>
      <c r="AH382" s="77">
        <v>0</v>
      </c>
      <c r="AI382" s="77">
        <v>0</v>
      </c>
      <c r="AJ382" s="77">
        <v>0</v>
      </c>
      <c r="AK382" s="77">
        <v>0</v>
      </c>
      <c r="AL382" s="77">
        <v>0</v>
      </c>
      <c r="AM382" s="77">
        <v>0</v>
      </c>
    </row>
    <row r="383" spans="1:39" x14ac:dyDescent="0.15">
      <c r="A383" s="126">
        <f t="shared" si="78"/>
        <v>3</v>
      </c>
      <c r="B383" s="1" t="str">
        <f t="shared" si="77"/>
        <v>EXP</v>
      </c>
      <c r="C383" s="126">
        <f t="shared" ca="1" si="73"/>
        <v>319</v>
      </c>
      <c r="D383" s="1" t="str">
        <f t="shared" si="74"/>
        <v>SKILLED THERAPY COMPENSATION : 523200: 401(K) SAVINGS PLAN</v>
      </c>
      <c r="E383" s="1" t="str">
        <f t="shared" si="72"/>
        <v>523200: 401(K) SAVINGS PLAN</v>
      </c>
      <c r="F383" s="1" t="str">
        <f t="shared" si="75"/>
        <v>SKILLED THERAPY COMPENSATION</v>
      </c>
      <c r="H383" s="76" t="s">
        <v>268</v>
      </c>
      <c r="I383" s="76" t="s">
        <v>269</v>
      </c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345">
        <v>0</v>
      </c>
      <c r="V383" s="345">
        <v>0</v>
      </c>
      <c r="W383" s="345">
        <v>0</v>
      </c>
      <c r="X383" s="345">
        <v>0</v>
      </c>
      <c r="Y383" s="345">
        <v>0</v>
      </c>
      <c r="Z383" s="345">
        <v>0</v>
      </c>
      <c r="AA383" s="77">
        <v>1054.72</v>
      </c>
      <c r="AB383" s="77">
        <v>1041.0899999999999</v>
      </c>
      <c r="AC383" s="77">
        <v>-673.16</v>
      </c>
      <c r="AD383" s="77">
        <v>1028.31</v>
      </c>
      <c r="AE383" s="77">
        <v>1083.8900000000001</v>
      </c>
      <c r="AF383" s="77">
        <v>-663.52</v>
      </c>
      <c r="AG383" s="77">
        <v>818.63</v>
      </c>
      <c r="AH383" s="77">
        <v>1079.48</v>
      </c>
      <c r="AI383" s="77">
        <v>-103.18</v>
      </c>
      <c r="AJ383" s="77">
        <v>1110.97</v>
      </c>
      <c r="AK383" s="77">
        <v>1313.58</v>
      </c>
      <c r="AL383" s="77">
        <v>341.71</v>
      </c>
      <c r="AM383" s="77">
        <v>1119.1100000000001</v>
      </c>
    </row>
    <row r="384" spans="1:39" x14ac:dyDescent="0.15">
      <c r="A384" s="126">
        <f t="shared" si="78"/>
        <v>3</v>
      </c>
      <c r="B384" s="1" t="str">
        <f t="shared" si="77"/>
        <v>EXP</v>
      </c>
      <c r="C384" s="126">
        <f t="shared" ca="1" si="73"/>
        <v>308.10000000000002</v>
      </c>
      <c r="D384" s="1" t="str">
        <f t="shared" si="74"/>
        <v>SKILLED THERAPY COMPENSATION : 523300: HOLIDAY</v>
      </c>
      <c r="E384" s="1" t="str">
        <f t="shared" si="72"/>
        <v>523300: HOLIDAY</v>
      </c>
      <c r="F384" s="1" t="str">
        <f t="shared" si="75"/>
        <v>SKILLED THERAPY COMPENSATION</v>
      </c>
      <c r="H384" s="76" t="s">
        <v>254</v>
      </c>
      <c r="I384" s="76" t="s">
        <v>255</v>
      </c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7">
        <v>2545.56</v>
      </c>
      <c r="V384" s="77">
        <v>5956.56</v>
      </c>
      <c r="W384" s="77">
        <v>0</v>
      </c>
      <c r="X384" s="77">
        <v>0</v>
      </c>
      <c r="Y384" s="77">
        <v>0</v>
      </c>
      <c r="Z384" s="77">
        <v>4512.3599999999997</v>
      </c>
      <c r="AA384" s="77">
        <v>0</v>
      </c>
      <c r="AB384" s="77">
        <v>4077.1</v>
      </c>
      <c r="AC384" s="77">
        <v>0</v>
      </c>
      <c r="AD384" s="77">
        <v>4353.6900000000005</v>
      </c>
      <c r="AE384" s="77">
        <v>0</v>
      </c>
      <c r="AF384" s="77">
        <v>4277.05</v>
      </c>
      <c r="AG384" s="77">
        <v>4291.93</v>
      </c>
      <c r="AH384" s="77">
        <v>4269.7</v>
      </c>
      <c r="AI384" s="77">
        <v>0</v>
      </c>
      <c r="AJ384" s="77">
        <v>0</v>
      </c>
      <c r="AK384" s="77">
        <v>0</v>
      </c>
      <c r="AL384" s="77">
        <v>4778.67</v>
      </c>
      <c r="AM384" s="77">
        <v>0</v>
      </c>
    </row>
    <row r="385" spans="1:39" x14ac:dyDescent="0.15">
      <c r="A385" s="126">
        <f t="shared" si="78"/>
        <v>3</v>
      </c>
      <c r="B385" s="1" t="str">
        <f t="shared" si="77"/>
        <v>EXP</v>
      </c>
      <c r="C385" s="126">
        <f t="shared" ca="1" si="73"/>
        <v>308.10000000000002</v>
      </c>
      <c r="D385" s="1" t="str">
        <f t="shared" si="74"/>
        <v>SKILLED THERAPY COMPENSATION : 523600: PTO WAGES</v>
      </c>
      <c r="E385" s="1" t="str">
        <f t="shared" si="72"/>
        <v>523600: PTO WAGES</v>
      </c>
      <c r="F385" s="1" t="str">
        <f t="shared" si="75"/>
        <v>SKILLED THERAPY COMPENSATION</v>
      </c>
      <c r="H385" s="76" t="s">
        <v>256</v>
      </c>
      <c r="I385" s="76" t="s">
        <v>257</v>
      </c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7">
        <v>4729.3100000000004</v>
      </c>
      <c r="V385" s="77">
        <v>6398.1890000000003</v>
      </c>
      <c r="W385" s="77">
        <v>5786.2220000000007</v>
      </c>
      <c r="X385" s="77">
        <v>17068.71</v>
      </c>
      <c r="Y385" s="77">
        <v>6520.5650000000005</v>
      </c>
      <c r="Z385" s="77">
        <v>6722.33</v>
      </c>
      <c r="AA385" s="77">
        <v>6874.951</v>
      </c>
      <c r="AB385" s="77">
        <v>6738.723</v>
      </c>
      <c r="AC385" s="77">
        <v>6729.232</v>
      </c>
      <c r="AD385" s="77">
        <v>-449.54500000000002</v>
      </c>
      <c r="AE385" s="77">
        <v>6736.9970000000003</v>
      </c>
      <c r="AF385" s="77">
        <v>6333.991</v>
      </c>
      <c r="AG385" s="77">
        <v>9016.83</v>
      </c>
      <c r="AH385" s="77">
        <v>6384.8630000000003</v>
      </c>
      <c r="AI385" s="77">
        <v>4141.0560000000005</v>
      </c>
      <c r="AJ385" s="77">
        <v>7132.7150000000001</v>
      </c>
      <c r="AK385" s="77">
        <v>1159.0260000000001</v>
      </c>
      <c r="AL385" s="77">
        <v>1191.047</v>
      </c>
      <c r="AM385" s="77">
        <v>24092.245999999999</v>
      </c>
    </row>
    <row r="386" spans="1:39" x14ac:dyDescent="0.15">
      <c r="A386" s="126">
        <f t="shared" si="78"/>
        <v>3</v>
      </c>
      <c r="B386" s="1" t="str">
        <f t="shared" si="77"/>
        <v>EXP</v>
      </c>
      <c r="C386" s="126">
        <f t="shared" ca="1" si="73"/>
        <v>308.10000000000002</v>
      </c>
      <c r="D386" s="1" t="str">
        <f t="shared" si="74"/>
        <v>SKILLED THERAPY COMPENSATION : 524500: SEVERANCE PAY</v>
      </c>
      <c r="E386" s="1" t="str">
        <f t="shared" si="72"/>
        <v>524500: SEVERANCE PAY</v>
      </c>
      <c r="F386" s="1" t="str">
        <f t="shared" si="75"/>
        <v>SKILLED THERAPY COMPENSATION</v>
      </c>
      <c r="H386" s="76" t="s">
        <v>272</v>
      </c>
      <c r="I386" s="76" t="s">
        <v>273</v>
      </c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345">
        <v>0</v>
      </c>
      <c r="V386" s="345">
        <v>0</v>
      </c>
      <c r="W386" s="345">
        <v>0</v>
      </c>
      <c r="X386" s="345">
        <v>0</v>
      </c>
      <c r="Y386" s="345">
        <v>0</v>
      </c>
      <c r="Z386" s="77">
        <v>0</v>
      </c>
      <c r="AA386" s="77">
        <v>0</v>
      </c>
      <c r="AB386" s="77">
        <v>0</v>
      </c>
      <c r="AC386" s="77">
        <v>0</v>
      </c>
      <c r="AD386" s="77">
        <v>0</v>
      </c>
      <c r="AE386" s="77">
        <v>0</v>
      </c>
      <c r="AF386" s="77">
        <v>0</v>
      </c>
      <c r="AG386" s="77">
        <v>0</v>
      </c>
      <c r="AH386" s="77">
        <v>0</v>
      </c>
      <c r="AI386" s="77">
        <v>0</v>
      </c>
      <c r="AJ386" s="77">
        <v>0</v>
      </c>
      <c r="AK386" s="77">
        <v>0</v>
      </c>
      <c r="AL386" s="77">
        <v>0</v>
      </c>
      <c r="AM386" s="77">
        <v>7861.92</v>
      </c>
    </row>
    <row r="387" spans="1:39" x14ac:dyDescent="0.15">
      <c r="A387" s="126">
        <f t="shared" si="78"/>
        <v>3</v>
      </c>
      <c r="B387" s="1" t="str">
        <f t="shared" si="77"/>
        <v>EXP</v>
      </c>
      <c r="C387" s="126">
        <f t="shared" ca="1" si="73"/>
        <v>320</v>
      </c>
      <c r="D387" s="1" t="str">
        <f t="shared" si="74"/>
        <v>SKILLED THERAPY COMPENSATION : 524750: ISC-PER LIV WORKER COMP ALLOC</v>
      </c>
      <c r="E387" s="1" t="str">
        <f t="shared" si="72"/>
        <v>524750: ISC-PER LIV WORKER COMP ALLOC</v>
      </c>
      <c r="F387" s="1" t="str">
        <f t="shared" si="75"/>
        <v>SKILLED THERAPY COMPENSATION</v>
      </c>
      <c r="H387" s="76" t="s">
        <v>289</v>
      </c>
      <c r="I387" s="76" t="s">
        <v>290</v>
      </c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345">
        <v>0</v>
      </c>
      <c r="V387" s="345">
        <v>0</v>
      </c>
      <c r="W387" s="345">
        <v>0</v>
      </c>
      <c r="X387" s="345">
        <v>0</v>
      </c>
      <c r="Y387" s="345">
        <v>0</v>
      </c>
      <c r="Z387" s="77">
        <v>0</v>
      </c>
      <c r="AA387" s="77">
        <v>794.74</v>
      </c>
      <c r="AB387" s="77">
        <v>797.03</v>
      </c>
      <c r="AC387" s="77">
        <v>937.06000000000006</v>
      </c>
      <c r="AD387" s="77">
        <v>1130.8500000000001</v>
      </c>
      <c r="AE387" s="77">
        <v>663.73</v>
      </c>
      <c r="AF387" s="77">
        <v>777.2</v>
      </c>
      <c r="AG387" s="77">
        <v>797.01</v>
      </c>
      <c r="AH387" s="77">
        <v>835.49</v>
      </c>
      <c r="AI387" s="77">
        <v>826.47</v>
      </c>
      <c r="AJ387" s="77">
        <v>378.32</v>
      </c>
      <c r="AK387" s="77">
        <v>688.6</v>
      </c>
      <c r="AL387" s="77">
        <v>758.25</v>
      </c>
      <c r="AM387" s="77">
        <v>850.38</v>
      </c>
    </row>
    <row r="388" spans="1:39" ht="16" x14ac:dyDescent="0.2">
      <c r="A388" s="126">
        <f t="shared" si="78"/>
        <v>3</v>
      </c>
      <c r="B388" s="1" t="str">
        <f t="shared" si="77"/>
        <v/>
      </c>
      <c r="C388" s="126" t="str">
        <f t="shared" ca="1" si="73"/>
        <v/>
      </c>
      <c r="D388" s="1" t="str">
        <f t="shared" si="74"/>
        <v/>
      </c>
      <c r="E388" s="1" t="str">
        <f t="shared" si="72"/>
        <v/>
      </c>
      <c r="F388" s="1" t="str">
        <f t="shared" si="75"/>
        <v>SKILLED THERAPY COMPENSATION</v>
      </c>
      <c r="H388" s="95" t="s">
        <v>324</v>
      </c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0">
        <v>91256.03</v>
      </c>
      <c r="V388" s="90">
        <v>116205.12700000001</v>
      </c>
      <c r="W388" s="90">
        <v>95097.178</v>
      </c>
      <c r="X388" s="90">
        <v>123394.72</v>
      </c>
      <c r="Y388" s="90">
        <v>119059.41700000002</v>
      </c>
      <c r="Z388" s="90">
        <v>101547.966</v>
      </c>
      <c r="AA388" s="90">
        <v>104659.44800000002</v>
      </c>
      <c r="AB388" s="90">
        <v>104942.20699999998</v>
      </c>
      <c r="AC388" s="90">
        <v>111967.644</v>
      </c>
      <c r="AD388" s="90">
        <v>41347.482999999986</v>
      </c>
      <c r="AE388" s="90">
        <v>114937.92799999999</v>
      </c>
      <c r="AF388" s="90">
        <v>99029.923999999985</v>
      </c>
      <c r="AG388" s="90">
        <v>104515.375</v>
      </c>
      <c r="AH388" s="90">
        <v>110635.76700000001</v>
      </c>
      <c r="AI388" s="90">
        <v>99715.57</v>
      </c>
      <c r="AJ388" s="90">
        <v>55073.089000000014</v>
      </c>
      <c r="AK388" s="90">
        <v>83597.919999999998</v>
      </c>
      <c r="AL388" s="90">
        <v>94951.830999999991</v>
      </c>
      <c r="AM388" s="90">
        <v>131836.72999999998</v>
      </c>
    </row>
    <row r="389" spans="1:39" ht="16" x14ac:dyDescent="0.2">
      <c r="A389" s="126">
        <f t="shared" si="78"/>
        <v>3</v>
      </c>
      <c r="B389" s="1" t="str">
        <f t="shared" si="77"/>
        <v/>
      </c>
      <c r="C389" s="126" t="str">
        <f t="shared" ca="1" si="73"/>
        <v/>
      </c>
      <c r="D389" s="1" t="str">
        <f t="shared" si="74"/>
        <v/>
      </c>
      <c r="E389" s="1" t="str">
        <f t="shared" si="72"/>
        <v/>
      </c>
      <c r="F389" s="1" t="str">
        <f t="shared" si="75"/>
        <v>SKILLED THERAPY COMPENSATION</v>
      </c>
      <c r="H389" s="74" t="s">
        <v>325</v>
      </c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8">
        <v>420448.49</v>
      </c>
      <c r="V389" s="78">
        <v>473299.92700000003</v>
      </c>
      <c r="W389" s="78">
        <v>412615.038</v>
      </c>
      <c r="X389" s="78">
        <v>488040.39</v>
      </c>
      <c r="Y389" s="78">
        <v>444372.50699999998</v>
      </c>
      <c r="Z389" s="78">
        <v>448690.58600000001</v>
      </c>
      <c r="AA389" s="78">
        <v>473599.90900000004</v>
      </c>
      <c r="AB389" s="78">
        <v>598535.41999999993</v>
      </c>
      <c r="AC389" s="78">
        <v>494175.35700000008</v>
      </c>
      <c r="AD389" s="78">
        <v>200484.19599999997</v>
      </c>
      <c r="AE389" s="78">
        <v>478119.62100000004</v>
      </c>
      <c r="AF389" s="78">
        <v>418981.94700000004</v>
      </c>
      <c r="AG389" s="78">
        <v>400346.73800000007</v>
      </c>
      <c r="AH389" s="78">
        <v>427021.41000000003</v>
      </c>
      <c r="AI389" s="78">
        <v>435035.86099999998</v>
      </c>
      <c r="AJ389" s="78">
        <v>403545.38000000006</v>
      </c>
      <c r="AK389" s="78">
        <v>424256.55100000004</v>
      </c>
      <c r="AL389" s="78">
        <v>424580.522</v>
      </c>
      <c r="AM389" s="78">
        <v>481768.81099999993</v>
      </c>
    </row>
    <row r="390" spans="1:39" ht="16" x14ac:dyDescent="0.2">
      <c r="A390" s="126">
        <f t="shared" si="78"/>
        <v>3</v>
      </c>
      <c r="B390" s="1" t="str">
        <f t="shared" si="77"/>
        <v/>
      </c>
      <c r="C390" s="126" t="str">
        <f t="shared" ref="C390:C445" ca="1" si="79">IFERROR(IF(OR(B390="GROUP",LEN(D390)=0),"",VLOOKUP(D390,INDIRECT(B390&amp;"_LOOKUP"),2,FALSE)),-100)</f>
        <v/>
      </c>
      <c r="D390" s="1" t="str">
        <f t="shared" ref="D390:D419" si="80">IF(LEN(E390)&gt;0,F390&amp;" : "&amp;E390,"")</f>
        <v/>
      </c>
      <c r="E390" s="1" t="str">
        <f t="shared" si="72"/>
        <v/>
      </c>
      <c r="F390" s="1" t="str">
        <f t="shared" ref="F390:F398" si="81">IF(B390="GROUP",UPPER(H390),UPPER(F389))</f>
        <v>SKILLED THERAPY COMPENSATION</v>
      </c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338"/>
      <c r="V390" s="338"/>
      <c r="W390" s="338"/>
      <c r="X390" s="338"/>
      <c r="Y390" s="338"/>
      <c r="Z390" s="338"/>
      <c r="AA390" s="74"/>
      <c r="AB390" s="74"/>
      <c r="AC390" s="74"/>
      <c r="AD390" s="74"/>
      <c r="AE390" s="74"/>
      <c r="AF390" s="74"/>
      <c r="AG390" s="74"/>
      <c r="AH390" s="74"/>
      <c r="AI390" s="74"/>
      <c r="AJ390" s="74"/>
      <c r="AK390" s="74"/>
      <c r="AL390" s="74"/>
      <c r="AM390" s="74"/>
    </row>
    <row r="391" spans="1:39" ht="16" x14ac:dyDescent="0.2">
      <c r="A391" s="126">
        <f t="shared" si="78"/>
        <v>3</v>
      </c>
      <c r="B391" s="1" t="str">
        <f t="shared" si="77"/>
        <v>GROUP</v>
      </c>
      <c r="C391" s="126" t="str">
        <f t="shared" ca="1" si="79"/>
        <v/>
      </c>
      <c r="D391" s="1" t="str">
        <f t="shared" si="80"/>
        <v/>
      </c>
      <c r="E391" s="1" t="str">
        <f t="shared" si="72"/>
        <v/>
      </c>
      <c r="F391" s="1" t="str">
        <f t="shared" si="81"/>
        <v>OTHER CONTROLLABLE EXPENSES</v>
      </c>
      <c r="H391" s="72" t="s">
        <v>326</v>
      </c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338"/>
      <c r="V391" s="338"/>
      <c r="W391" s="338"/>
      <c r="X391" s="338"/>
      <c r="Y391" s="338"/>
      <c r="Z391" s="338"/>
      <c r="AA391" s="74"/>
      <c r="AB391" s="74"/>
      <c r="AC391" s="74"/>
      <c r="AD391" s="74"/>
      <c r="AE391" s="74"/>
      <c r="AF391" s="74"/>
      <c r="AG391" s="74"/>
      <c r="AH391" s="74"/>
      <c r="AI391" s="74"/>
      <c r="AJ391" s="74"/>
      <c r="AK391" s="74"/>
      <c r="AL391" s="74"/>
      <c r="AM391" s="74"/>
    </row>
    <row r="392" spans="1:39" ht="16" x14ac:dyDescent="0.2">
      <c r="A392" s="126">
        <f t="shared" si="78"/>
        <v>3</v>
      </c>
      <c r="B392" s="1" t="str">
        <f t="shared" si="77"/>
        <v>GROUP</v>
      </c>
      <c r="C392" s="126" t="str">
        <f t="shared" ca="1" si="79"/>
        <v/>
      </c>
      <c r="D392" s="1" t="str">
        <f t="shared" si="80"/>
        <v/>
      </c>
      <c r="E392" s="1" t="str">
        <f t="shared" si="72"/>
        <v/>
      </c>
      <c r="F392" s="1" t="str">
        <f t="shared" si="81"/>
        <v>FOOD EXPENSES</v>
      </c>
      <c r="H392" s="80" t="s">
        <v>327</v>
      </c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347"/>
      <c r="V392" s="347"/>
      <c r="W392" s="347"/>
      <c r="X392" s="347"/>
      <c r="Y392" s="347"/>
      <c r="Z392" s="347"/>
      <c r="AA392" s="82"/>
      <c r="AB392" s="82"/>
      <c r="AC392" s="82"/>
      <c r="AD392" s="82"/>
      <c r="AE392" s="82"/>
      <c r="AF392" s="82"/>
      <c r="AG392" s="82"/>
      <c r="AH392" s="82"/>
      <c r="AI392" s="82"/>
      <c r="AJ392" s="82"/>
      <c r="AK392" s="82"/>
      <c r="AL392" s="82"/>
      <c r="AM392" s="82"/>
    </row>
    <row r="393" spans="1:39" x14ac:dyDescent="0.15">
      <c r="A393" s="126">
        <f t="shared" si="78"/>
        <v>3</v>
      </c>
      <c r="B393" s="1" t="str">
        <f t="shared" si="77"/>
        <v>EXP</v>
      </c>
      <c r="C393" s="126">
        <f t="shared" ca="1" si="79"/>
        <v>309.3</v>
      </c>
      <c r="D393" s="1" t="str">
        <f t="shared" si="80"/>
        <v>FOOD EXPENSES : 530001: FOOD TARGET ADJUSTMENTS</v>
      </c>
      <c r="E393" s="1" t="str">
        <f t="shared" si="72"/>
        <v>530001: FOOD TARGET ADJUSTMENTS</v>
      </c>
      <c r="F393" s="1" t="str">
        <f t="shared" si="81"/>
        <v>FOOD EXPENSES</v>
      </c>
      <c r="H393" s="76" t="s">
        <v>328</v>
      </c>
      <c r="I393" s="76" t="s">
        <v>329</v>
      </c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7">
        <v>0</v>
      </c>
      <c r="V393" s="77">
        <v>0</v>
      </c>
      <c r="W393" s="77">
        <v>0</v>
      </c>
      <c r="X393" s="77">
        <v>0</v>
      </c>
      <c r="Y393" s="77">
        <v>0</v>
      </c>
      <c r="Z393" s="77">
        <v>0</v>
      </c>
      <c r="AA393" s="77">
        <v>0</v>
      </c>
      <c r="AB393" s="77">
        <v>0</v>
      </c>
      <c r="AC393" s="77">
        <v>0</v>
      </c>
      <c r="AD393" s="77">
        <v>0</v>
      </c>
      <c r="AE393" s="77">
        <v>0</v>
      </c>
      <c r="AF393" s="77">
        <v>0</v>
      </c>
      <c r="AG393" s="77">
        <v>0</v>
      </c>
      <c r="AH393" s="77">
        <v>0</v>
      </c>
      <c r="AI393" s="77">
        <v>0</v>
      </c>
      <c r="AJ393" s="77">
        <v>0</v>
      </c>
      <c r="AK393" s="77">
        <v>0</v>
      </c>
      <c r="AL393" s="77">
        <v>0</v>
      </c>
      <c r="AM393" s="77">
        <v>0</v>
      </c>
    </row>
    <row r="394" spans="1:39" x14ac:dyDescent="0.15">
      <c r="A394" s="126">
        <f t="shared" si="78"/>
        <v>3</v>
      </c>
      <c r="B394" s="1" t="str">
        <f t="shared" si="77"/>
        <v>EXP</v>
      </c>
      <c r="C394" s="126">
        <f t="shared" ca="1" si="79"/>
        <v>309.3</v>
      </c>
      <c r="D394" s="1" t="str">
        <f t="shared" si="80"/>
        <v>FOOD EXPENSES : 530009: RAW FOOD</v>
      </c>
      <c r="E394" s="1" t="str">
        <f t="shared" si="72"/>
        <v>530009: RAW FOOD</v>
      </c>
      <c r="F394" s="1" t="str">
        <f t="shared" si="81"/>
        <v>FOOD EXPENSES</v>
      </c>
      <c r="H394" s="76" t="s">
        <v>330</v>
      </c>
      <c r="I394" s="76" t="s">
        <v>331</v>
      </c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7">
        <v>-980.12</v>
      </c>
      <c r="V394" s="77">
        <v>75.819999999999993</v>
      </c>
      <c r="W394" s="77">
        <v>10893.31</v>
      </c>
      <c r="X394" s="77">
        <v>12026.54</v>
      </c>
      <c r="Y394" s="77">
        <v>11022.86</v>
      </c>
      <c r="Z394" s="77">
        <v>12966.85</v>
      </c>
      <c r="AA394" s="77">
        <v>13735.69</v>
      </c>
      <c r="AB394" s="77">
        <v>11407.28</v>
      </c>
      <c r="AC394" s="77">
        <v>10272.550000000001</v>
      </c>
      <c r="AD394" s="77">
        <v>12544.19</v>
      </c>
      <c r="AE394" s="77">
        <v>9580.57</v>
      </c>
      <c r="AF394" s="77">
        <v>9563.94</v>
      </c>
      <c r="AG394" s="77">
        <v>11922.58</v>
      </c>
      <c r="AH394" s="77">
        <v>10271.530000000001</v>
      </c>
      <c r="AI394" s="77">
        <v>10750.29</v>
      </c>
      <c r="AJ394" s="77">
        <v>9874.31</v>
      </c>
      <c r="AK394" s="77">
        <v>12848.32</v>
      </c>
      <c r="AL394" s="77">
        <v>8131.22</v>
      </c>
      <c r="AM394" s="77">
        <v>7207.3600000000006</v>
      </c>
    </row>
    <row r="395" spans="1:39" x14ac:dyDescent="0.15">
      <c r="A395" s="126">
        <f t="shared" si="78"/>
        <v>3</v>
      </c>
      <c r="B395" s="1" t="str">
        <f t="shared" si="77"/>
        <v>EXP</v>
      </c>
      <c r="C395" s="126">
        <f t="shared" ca="1" si="79"/>
        <v>309.3</v>
      </c>
      <c r="D395" s="1" t="str">
        <f t="shared" si="80"/>
        <v>FOOD EXPENSES : 530100: BAKERY</v>
      </c>
      <c r="E395" s="1" t="str">
        <f t="shared" si="72"/>
        <v>530100: BAKERY</v>
      </c>
      <c r="F395" s="1" t="str">
        <f t="shared" si="81"/>
        <v>FOOD EXPENSES</v>
      </c>
      <c r="H395" s="76" t="s">
        <v>332</v>
      </c>
      <c r="I395" s="76" t="s">
        <v>333</v>
      </c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7">
        <v>1278.08</v>
      </c>
      <c r="V395" s="77">
        <v>1112.6400000000001</v>
      </c>
      <c r="W395" s="77">
        <v>279.57</v>
      </c>
      <c r="X395" s="77">
        <v>38.630000000000003</v>
      </c>
      <c r="Y395" s="77">
        <v>44.28</v>
      </c>
      <c r="Z395" s="77">
        <v>0</v>
      </c>
      <c r="AA395" s="77">
        <v>0</v>
      </c>
      <c r="AB395" s="77">
        <v>0</v>
      </c>
      <c r="AC395" s="77">
        <v>56.07</v>
      </c>
      <c r="AD395" s="77">
        <v>-209.3</v>
      </c>
      <c r="AE395" s="77">
        <v>0</v>
      </c>
      <c r="AF395" s="77">
        <v>122.41</v>
      </c>
      <c r="AG395" s="77">
        <v>-122.41</v>
      </c>
      <c r="AH395" s="77">
        <v>0</v>
      </c>
      <c r="AI395" s="77">
        <v>0</v>
      </c>
      <c r="AJ395" s="77">
        <v>0</v>
      </c>
      <c r="AK395" s="77">
        <v>-12</v>
      </c>
      <c r="AL395" s="77">
        <v>0</v>
      </c>
      <c r="AM395" s="77">
        <v>0</v>
      </c>
    </row>
    <row r="396" spans="1:39" x14ac:dyDescent="0.15">
      <c r="A396" s="126">
        <f t="shared" si="78"/>
        <v>3</v>
      </c>
      <c r="B396" s="1" t="str">
        <f t="shared" si="77"/>
        <v>EXP</v>
      </c>
      <c r="C396" s="126">
        <f t="shared" ca="1" si="79"/>
        <v>309.3</v>
      </c>
      <c r="D396" s="1" t="str">
        <f t="shared" si="80"/>
        <v>FOOD EXPENSES : 530200: DAIRY</v>
      </c>
      <c r="E396" s="1" t="str">
        <f t="shared" si="72"/>
        <v>530200: DAIRY</v>
      </c>
      <c r="F396" s="1" t="str">
        <f t="shared" si="81"/>
        <v>FOOD EXPENSES</v>
      </c>
      <c r="H396" s="76" t="s">
        <v>334</v>
      </c>
      <c r="I396" s="76" t="s">
        <v>335</v>
      </c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7">
        <v>1883.84</v>
      </c>
      <c r="V396" s="77">
        <v>1975.05</v>
      </c>
      <c r="W396" s="77">
        <v>28.99</v>
      </c>
      <c r="X396" s="77">
        <v>15.9</v>
      </c>
      <c r="Y396" s="77">
        <v>0</v>
      </c>
      <c r="Z396" s="77">
        <v>0</v>
      </c>
      <c r="AA396" s="77">
        <v>0</v>
      </c>
      <c r="AB396" s="77">
        <v>0</v>
      </c>
      <c r="AC396" s="77">
        <v>0</v>
      </c>
      <c r="AD396" s="77">
        <v>0</v>
      </c>
      <c r="AE396" s="77">
        <v>0</v>
      </c>
      <c r="AF396" s="77">
        <v>0</v>
      </c>
      <c r="AG396" s="77">
        <v>0</v>
      </c>
      <c r="AH396" s="77">
        <v>0</v>
      </c>
      <c r="AI396" s="77">
        <v>0</v>
      </c>
      <c r="AJ396" s="77">
        <v>0</v>
      </c>
      <c r="AK396" s="77">
        <v>0</v>
      </c>
      <c r="AL396" s="77">
        <v>0</v>
      </c>
      <c r="AM396" s="77">
        <v>0</v>
      </c>
    </row>
    <row r="397" spans="1:39" x14ac:dyDescent="0.15">
      <c r="A397" s="126">
        <f t="shared" si="78"/>
        <v>3</v>
      </c>
      <c r="B397" s="1" t="str">
        <f t="shared" si="77"/>
        <v>EXP</v>
      </c>
      <c r="C397" s="126">
        <f t="shared" ca="1" si="79"/>
        <v>309.3</v>
      </c>
      <c r="D397" s="1" t="str">
        <f t="shared" si="80"/>
        <v>FOOD EXPENSES : 530300: PRODUCE</v>
      </c>
      <c r="E397" s="1" t="str">
        <f t="shared" si="72"/>
        <v>530300: PRODUCE</v>
      </c>
      <c r="F397" s="1" t="str">
        <f t="shared" si="81"/>
        <v>FOOD EXPENSES</v>
      </c>
      <c r="H397" s="76" t="s">
        <v>336</v>
      </c>
      <c r="I397" s="76" t="s">
        <v>337</v>
      </c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7">
        <v>1335.19</v>
      </c>
      <c r="V397" s="77">
        <v>1193.71</v>
      </c>
      <c r="W397" s="77">
        <v>1417.54</v>
      </c>
      <c r="X397" s="77">
        <v>1246.95</v>
      </c>
      <c r="Y397" s="77">
        <v>1010.06</v>
      </c>
      <c r="Z397" s="77">
        <v>751.67</v>
      </c>
      <c r="AA397" s="77">
        <v>264.39999999999998</v>
      </c>
      <c r="AB397" s="77">
        <v>0</v>
      </c>
      <c r="AC397" s="77">
        <v>0</v>
      </c>
      <c r="AD397" s="77">
        <v>0</v>
      </c>
      <c r="AE397" s="77">
        <v>173.47</v>
      </c>
      <c r="AF397" s="77">
        <v>180.16</v>
      </c>
      <c r="AG397" s="77">
        <v>-353.63</v>
      </c>
      <c r="AH397" s="77">
        <v>0</v>
      </c>
      <c r="AI397" s="77">
        <v>0</v>
      </c>
      <c r="AJ397" s="77">
        <v>0</v>
      </c>
      <c r="AK397" s="77">
        <v>0</v>
      </c>
      <c r="AL397" s="77">
        <v>0</v>
      </c>
      <c r="AM397" s="77">
        <v>0</v>
      </c>
    </row>
    <row r="398" spans="1:39" x14ac:dyDescent="0.15">
      <c r="A398" s="126">
        <f t="shared" si="78"/>
        <v>3</v>
      </c>
      <c r="B398" s="1" t="str">
        <f t="shared" si="77"/>
        <v>EXP</v>
      </c>
      <c r="C398" s="126">
        <f t="shared" ca="1" si="79"/>
        <v>309.3</v>
      </c>
      <c r="D398" s="1" t="str">
        <f t="shared" si="80"/>
        <v>FOOD EXPENSES : 530400: MEAT &amp; SEAFOOD</v>
      </c>
      <c r="E398" s="1" t="str">
        <f t="shared" si="72"/>
        <v>530400: MEAT &amp; SEAFOOD</v>
      </c>
      <c r="F398" s="1" t="str">
        <f t="shared" si="81"/>
        <v>FOOD EXPENSES</v>
      </c>
      <c r="H398" s="76" t="s">
        <v>338</v>
      </c>
      <c r="I398" s="76" t="s">
        <v>339</v>
      </c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7">
        <v>3296.45</v>
      </c>
      <c r="V398" s="77">
        <v>3798.65</v>
      </c>
      <c r="W398" s="77">
        <v>167.46</v>
      </c>
      <c r="X398" s="77">
        <v>327.94</v>
      </c>
      <c r="Y398" s="77">
        <v>105.2</v>
      </c>
      <c r="Z398" s="77">
        <v>0</v>
      </c>
      <c r="AA398" s="77">
        <v>0</v>
      </c>
      <c r="AB398" s="77">
        <v>0</v>
      </c>
      <c r="AC398" s="77">
        <v>0</v>
      </c>
      <c r="AD398" s="77">
        <v>0</v>
      </c>
      <c r="AE398" s="77">
        <v>25</v>
      </c>
      <c r="AF398" s="77">
        <v>0</v>
      </c>
      <c r="AG398" s="77">
        <v>0</v>
      </c>
      <c r="AH398" s="77">
        <v>0</v>
      </c>
      <c r="AI398" s="77">
        <v>0</v>
      </c>
      <c r="AJ398" s="77">
        <v>0</v>
      </c>
      <c r="AK398" s="77">
        <v>0</v>
      </c>
      <c r="AL398" s="77">
        <v>0</v>
      </c>
      <c r="AM398" s="77">
        <v>0</v>
      </c>
    </row>
    <row r="399" spans="1:39" x14ac:dyDescent="0.15">
      <c r="A399" s="126">
        <f t="shared" si="78"/>
        <v>3</v>
      </c>
      <c r="B399" s="1" t="str">
        <f t="shared" si="77"/>
        <v>EXP</v>
      </c>
      <c r="C399" s="126">
        <f t="shared" ca="1" si="79"/>
        <v>309.3</v>
      </c>
      <c r="D399" s="1" t="str">
        <f t="shared" si="80"/>
        <v>FOOD EXPENSES : 530500: GROCERIES</v>
      </c>
      <c r="E399" s="1" t="str">
        <f t="shared" si="72"/>
        <v>530500: GROCERIES</v>
      </c>
      <c r="F399" s="1" t="str">
        <f t="shared" ref="F399:F462" si="82">IF(B399="GROUP",UPPER(H399),UPPER(F398))</f>
        <v>FOOD EXPENSES</v>
      </c>
      <c r="H399" s="76" t="s">
        <v>340</v>
      </c>
      <c r="I399" s="76" t="s">
        <v>341</v>
      </c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7">
        <v>4819.57</v>
      </c>
      <c r="V399" s="77">
        <v>4604.74</v>
      </c>
      <c r="W399" s="77">
        <v>569.09</v>
      </c>
      <c r="X399" s="77">
        <v>487.27</v>
      </c>
      <c r="Y399" s="77">
        <v>495.52</v>
      </c>
      <c r="Z399" s="77">
        <v>32.6</v>
      </c>
      <c r="AA399" s="77">
        <v>384.12</v>
      </c>
      <c r="AB399" s="77">
        <v>1662.83</v>
      </c>
      <c r="AC399" s="77">
        <v>-769.05000000000007</v>
      </c>
      <c r="AD399" s="77">
        <v>1890.51</v>
      </c>
      <c r="AE399" s="77">
        <v>174.49</v>
      </c>
      <c r="AF399" s="77">
        <v>1125.07</v>
      </c>
      <c r="AG399" s="77">
        <v>0</v>
      </c>
      <c r="AH399" s="77">
        <v>0</v>
      </c>
      <c r="AI399" s="77">
        <v>0</v>
      </c>
      <c r="AJ399" s="77">
        <v>0</v>
      </c>
      <c r="AK399" s="77">
        <v>34.590000000000003</v>
      </c>
      <c r="AL399" s="77">
        <v>0</v>
      </c>
      <c r="AM399" s="77">
        <v>0</v>
      </c>
    </row>
    <row r="400" spans="1:39" x14ac:dyDescent="0.15">
      <c r="A400" s="126">
        <f t="shared" si="78"/>
        <v>3</v>
      </c>
      <c r="B400" s="1" t="str">
        <f t="shared" si="77"/>
        <v>EXP</v>
      </c>
      <c r="C400" s="126">
        <f t="shared" ca="1" si="79"/>
        <v>309.3</v>
      </c>
      <c r="D400" s="1" t="str">
        <f t="shared" si="80"/>
        <v>FOOD EXPENSES : 530600: LIQUOR</v>
      </c>
      <c r="E400" s="1" t="str">
        <f t="shared" ref="E400:E463" si="83">IF(AND(B400&lt;&gt;"GROUP",LEN(B400)&gt;0),UPPER(H400&amp;": "&amp;I400),"")</f>
        <v>530600: LIQUOR</v>
      </c>
      <c r="F400" s="1" t="str">
        <f t="shared" si="82"/>
        <v>FOOD EXPENSES</v>
      </c>
      <c r="H400" s="76" t="s">
        <v>342</v>
      </c>
      <c r="I400" s="76" t="s">
        <v>343</v>
      </c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7">
        <v>40.25</v>
      </c>
      <c r="V400" s="77">
        <v>0</v>
      </c>
      <c r="W400" s="77">
        <v>16.23</v>
      </c>
      <c r="X400" s="77">
        <v>45.34</v>
      </c>
      <c r="Y400" s="77">
        <v>0</v>
      </c>
      <c r="Z400" s="77">
        <v>0</v>
      </c>
      <c r="AA400" s="77">
        <v>0</v>
      </c>
      <c r="AB400" s="77">
        <v>0</v>
      </c>
      <c r="AC400" s="77">
        <v>0</v>
      </c>
      <c r="AD400" s="77">
        <v>0</v>
      </c>
      <c r="AE400" s="77">
        <v>0</v>
      </c>
      <c r="AF400" s="77">
        <v>41.33</v>
      </c>
      <c r="AG400" s="77">
        <v>0</v>
      </c>
      <c r="AH400" s="77">
        <v>0</v>
      </c>
      <c r="AI400" s="77">
        <v>0</v>
      </c>
      <c r="AJ400" s="77">
        <v>0</v>
      </c>
      <c r="AK400" s="77">
        <v>0</v>
      </c>
      <c r="AL400" s="77">
        <v>0</v>
      </c>
      <c r="AM400" s="77">
        <v>0</v>
      </c>
    </row>
    <row r="401" spans="1:39" x14ac:dyDescent="0.15">
      <c r="A401" s="126">
        <f t="shared" si="78"/>
        <v>3</v>
      </c>
      <c r="B401" s="1" t="str">
        <f t="shared" si="77"/>
        <v>EXP</v>
      </c>
      <c r="C401" s="126">
        <f t="shared" ca="1" si="79"/>
        <v>309.3</v>
      </c>
      <c r="D401" s="1" t="str">
        <f t="shared" si="80"/>
        <v>FOOD EXPENSES : 530900: INVENTORY ADJUSTMENT</v>
      </c>
      <c r="E401" s="1" t="str">
        <f t="shared" si="83"/>
        <v>530900: INVENTORY ADJUSTMENT</v>
      </c>
      <c r="F401" s="1" t="str">
        <f t="shared" si="82"/>
        <v>FOOD EXPENSES</v>
      </c>
      <c r="H401" s="76" t="s">
        <v>344</v>
      </c>
      <c r="I401" s="76" t="s">
        <v>345</v>
      </c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7">
        <v>-453.35</v>
      </c>
      <c r="V401" s="77">
        <v>-417.41</v>
      </c>
      <c r="W401" s="77">
        <v>393.98</v>
      </c>
      <c r="X401" s="77">
        <v>425.17</v>
      </c>
      <c r="Y401" s="77">
        <v>-139.24</v>
      </c>
      <c r="Z401" s="77">
        <v>-436.81</v>
      </c>
      <c r="AA401" s="77">
        <v>588.29</v>
      </c>
      <c r="AB401" s="77">
        <v>-1987.8700000000001</v>
      </c>
      <c r="AC401" s="77">
        <v>840.76</v>
      </c>
      <c r="AD401" s="77">
        <v>-1427.38</v>
      </c>
      <c r="AE401" s="77">
        <v>830.95</v>
      </c>
      <c r="AF401" s="77">
        <v>-222.79</v>
      </c>
      <c r="AG401" s="77">
        <v>-71.19</v>
      </c>
      <c r="AH401" s="77">
        <v>-268.16000000000003</v>
      </c>
      <c r="AI401" s="77">
        <v>346.76</v>
      </c>
      <c r="AJ401" s="77">
        <v>459.96000000000004</v>
      </c>
      <c r="AK401" s="77">
        <v>-1137.1100000000001</v>
      </c>
      <c r="AL401" s="77">
        <v>1673.83</v>
      </c>
      <c r="AM401" s="77">
        <v>-130.91</v>
      </c>
    </row>
    <row r="402" spans="1:39" x14ac:dyDescent="0.15">
      <c r="A402" s="126">
        <f t="shared" si="78"/>
        <v>3</v>
      </c>
      <c r="B402" s="1" t="str">
        <f t="shared" si="77"/>
        <v>EXP</v>
      </c>
      <c r="C402" s="126">
        <f t="shared" ca="1" si="79"/>
        <v>309.3</v>
      </c>
      <c r="D402" s="1" t="str">
        <f t="shared" si="80"/>
        <v>FOOD EXPENSES : 540660: LIQUID NUTRITIONAL SUPPLEMENTS</v>
      </c>
      <c r="E402" s="1" t="str">
        <f t="shared" si="83"/>
        <v>540660: LIQUID NUTRITIONAL SUPPLEMENTS</v>
      </c>
      <c r="F402" s="1" t="str">
        <f t="shared" si="82"/>
        <v>FOOD EXPENSES</v>
      </c>
      <c r="H402" s="76" t="s">
        <v>346</v>
      </c>
      <c r="I402" s="76" t="s">
        <v>347</v>
      </c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7">
        <v>389.86</v>
      </c>
      <c r="V402" s="77">
        <v>327.45</v>
      </c>
      <c r="W402" s="77">
        <v>385.31</v>
      </c>
      <c r="X402" s="77">
        <v>298.20999999999998</v>
      </c>
      <c r="Y402" s="77">
        <v>262.57</v>
      </c>
      <c r="Z402" s="77">
        <v>448.95</v>
      </c>
      <c r="AA402" s="77">
        <v>356.84000000000003</v>
      </c>
      <c r="AB402" s="77">
        <v>367.66</v>
      </c>
      <c r="AC402" s="77">
        <v>49.24</v>
      </c>
      <c r="AD402" s="77">
        <v>51.58</v>
      </c>
      <c r="AE402" s="77">
        <v>0</v>
      </c>
      <c r="AF402" s="77">
        <v>0</v>
      </c>
      <c r="AG402" s="77">
        <v>0</v>
      </c>
      <c r="AH402" s="77">
        <v>0</v>
      </c>
      <c r="AI402" s="77">
        <v>0</v>
      </c>
      <c r="AJ402" s="77">
        <v>0</v>
      </c>
      <c r="AK402" s="77">
        <v>0</v>
      </c>
      <c r="AL402" s="77">
        <v>0</v>
      </c>
      <c r="AM402" s="77">
        <v>0</v>
      </c>
    </row>
    <row r="403" spans="1:39" ht="16" x14ac:dyDescent="0.2">
      <c r="A403" s="126">
        <f t="shared" si="78"/>
        <v>3</v>
      </c>
      <c r="B403" s="1" t="str">
        <f t="shared" si="77"/>
        <v/>
      </c>
      <c r="C403" s="126" t="str">
        <f t="shared" ca="1" si="79"/>
        <v/>
      </c>
      <c r="D403" s="1" t="str">
        <f t="shared" si="80"/>
        <v/>
      </c>
      <c r="E403" s="1" t="str">
        <f t="shared" si="83"/>
        <v/>
      </c>
      <c r="F403" s="1" t="str">
        <f t="shared" si="82"/>
        <v>FOOD EXPENSES</v>
      </c>
      <c r="H403" s="83" t="s">
        <v>331</v>
      </c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85">
        <v>11609.77</v>
      </c>
      <c r="V403" s="85">
        <v>12667.78</v>
      </c>
      <c r="W403" s="85">
        <v>14151.48</v>
      </c>
      <c r="X403" s="85">
        <v>14909.15</v>
      </c>
      <c r="Y403" s="85">
        <v>12771.65</v>
      </c>
      <c r="Z403" s="85">
        <v>13729.5</v>
      </c>
      <c r="AA403" s="85">
        <v>15329.34</v>
      </c>
      <c r="AB403" s="85">
        <v>11449.9</v>
      </c>
      <c r="AC403" s="85">
        <v>10449.570000000002</v>
      </c>
      <c r="AD403" s="85">
        <v>12849.6</v>
      </c>
      <c r="AE403" s="85">
        <v>10784.48</v>
      </c>
      <c r="AF403" s="85">
        <v>10810.119999999999</v>
      </c>
      <c r="AG403" s="85">
        <v>11375.35</v>
      </c>
      <c r="AH403" s="85">
        <v>10003.370000000001</v>
      </c>
      <c r="AI403" s="85">
        <v>11097.050000000001</v>
      </c>
      <c r="AJ403" s="85">
        <v>10334.27</v>
      </c>
      <c r="AK403" s="85">
        <v>11733.8</v>
      </c>
      <c r="AL403" s="85">
        <v>9805.0499999999993</v>
      </c>
      <c r="AM403" s="85">
        <v>7076.4500000000007</v>
      </c>
    </row>
    <row r="404" spans="1:39" x14ac:dyDescent="0.15">
      <c r="A404" s="126">
        <f t="shared" si="78"/>
        <v>3</v>
      </c>
      <c r="B404" s="1" t="str">
        <f t="shared" si="77"/>
        <v>EXP</v>
      </c>
      <c r="C404" s="126">
        <f t="shared" ca="1" si="79"/>
        <v>309.3</v>
      </c>
      <c r="D404" s="1" t="str">
        <f t="shared" si="80"/>
        <v>FOOD EXPENSES : 531109: FOOD ADJUSTMENTS</v>
      </c>
      <c r="E404" s="1" t="str">
        <f t="shared" si="83"/>
        <v>531109: FOOD ADJUSTMENTS</v>
      </c>
      <c r="F404" s="1" t="str">
        <f t="shared" si="82"/>
        <v>FOOD EXPENSES</v>
      </c>
      <c r="H404" s="76" t="s">
        <v>348</v>
      </c>
      <c r="I404" s="76" t="s">
        <v>349</v>
      </c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7">
        <v>175.92</v>
      </c>
      <c r="V404" s="77">
        <v>1299.45</v>
      </c>
      <c r="W404" s="77">
        <v>435.88</v>
      </c>
      <c r="X404" s="77">
        <v>718.95</v>
      </c>
      <c r="Y404" s="77">
        <v>969.17</v>
      </c>
      <c r="Z404" s="77">
        <v>717.38</v>
      </c>
      <c r="AA404" s="77">
        <v>1170.33</v>
      </c>
      <c r="AB404" s="77">
        <v>809.12</v>
      </c>
      <c r="AC404" s="77">
        <v>662.22</v>
      </c>
      <c r="AD404" s="77">
        <v>1269.92</v>
      </c>
      <c r="AE404" s="77">
        <v>1627.67</v>
      </c>
      <c r="AF404" s="77">
        <v>1554.16</v>
      </c>
      <c r="AG404" s="77">
        <v>1524.72</v>
      </c>
      <c r="AH404" s="77">
        <v>1070.77</v>
      </c>
      <c r="AI404" s="77">
        <v>1892.7</v>
      </c>
      <c r="AJ404" s="77">
        <v>989.27</v>
      </c>
      <c r="AK404" s="77">
        <v>3960.62</v>
      </c>
      <c r="AL404" s="77">
        <v>5116.76</v>
      </c>
      <c r="AM404" s="77">
        <v>-4128.68</v>
      </c>
    </row>
    <row r="405" spans="1:39" x14ac:dyDescent="0.15">
      <c r="A405" s="126">
        <f t="shared" si="78"/>
        <v>3</v>
      </c>
      <c r="B405" s="1" t="str">
        <f t="shared" si="77"/>
        <v>EXP</v>
      </c>
      <c r="C405" s="126">
        <f t="shared" ca="1" si="79"/>
        <v>309.3</v>
      </c>
      <c r="D405" s="1" t="str">
        <f t="shared" si="80"/>
        <v>FOOD EXPENSES : 531300: FOOD REBATE</v>
      </c>
      <c r="E405" s="1" t="str">
        <f t="shared" si="83"/>
        <v>531300: FOOD REBATE</v>
      </c>
      <c r="F405" s="1" t="str">
        <f t="shared" si="82"/>
        <v>FOOD EXPENSES</v>
      </c>
      <c r="H405" s="76" t="s">
        <v>350</v>
      </c>
      <c r="I405" s="76" t="s">
        <v>351</v>
      </c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7">
        <v>0</v>
      </c>
      <c r="V405" s="77">
        <v>0</v>
      </c>
      <c r="W405" s="77">
        <v>0</v>
      </c>
      <c r="X405" s="77">
        <v>0</v>
      </c>
      <c r="Y405" s="77">
        <v>0</v>
      </c>
      <c r="Z405" s="77">
        <v>0</v>
      </c>
      <c r="AA405" s="77">
        <v>-31.35</v>
      </c>
      <c r="AB405" s="77">
        <v>-15.94</v>
      </c>
      <c r="AC405" s="77">
        <v>0</v>
      </c>
      <c r="AD405" s="77">
        <v>0</v>
      </c>
      <c r="AE405" s="77">
        <v>0</v>
      </c>
      <c r="AF405" s="77">
        <v>0</v>
      </c>
      <c r="AG405" s="77">
        <v>0</v>
      </c>
      <c r="AH405" s="77">
        <v>-412.39</v>
      </c>
      <c r="AI405" s="77">
        <v>-412.39</v>
      </c>
      <c r="AJ405" s="77">
        <v>-492.33</v>
      </c>
      <c r="AK405" s="77">
        <v>-412.38900000000001</v>
      </c>
      <c r="AL405" s="77">
        <v>-412.38900000000001</v>
      </c>
      <c r="AM405" s="77">
        <v>-412.38900000000001</v>
      </c>
    </row>
    <row r="406" spans="1:39" x14ac:dyDescent="0.15">
      <c r="A406" s="126">
        <f t="shared" si="78"/>
        <v>3</v>
      </c>
      <c r="B406" s="1" t="str">
        <f t="shared" si="77"/>
        <v>EXP</v>
      </c>
      <c r="C406" s="126">
        <f t="shared" ca="1" si="79"/>
        <v>309.3</v>
      </c>
      <c r="D406" s="1" t="str">
        <f t="shared" si="80"/>
        <v>FOOD EXPENSES : 550300: RES SPECIAL EVENTS &amp; ACTV-FOOD</v>
      </c>
      <c r="E406" s="1" t="str">
        <f t="shared" si="83"/>
        <v>550300: RES SPECIAL EVENTS &amp; ACTV-FOOD</v>
      </c>
      <c r="F406" s="1" t="str">
        <f t="shared" si="82"/>
        <v>FOOD EXPENSES</v>
      </c>
      <c r="H406" s="76" t="s">
        <v>352</v>
      </c>
      <c r="I406" s="76" t="s">
        <v>353</v>
      </c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7">
        <v>0</v>
      </c>
      <c r="V406" s="77">
        <v>0</v>
      </c>
      <c r="W406" s="77">
        <v>0</v>
      </c>
      <c r="X406" s="77">
        <v>74.25</v>
      </c>
      <c r="Y406" s="77">
        <v>0</v>
      </c>
      <c r="Z406" s="77">
        <v>0</v>
      </c>
      <c r="AA406" s="77">
        <v>0</v>
      </c>
      <c r="AB406" s="77">
        <v>76.350000000000009</v>
      </c>
      <c r="AC406" s="77">
        <v>0</v>
      </c>
      <c r="AD406" s="77">
        <v>0</v>
      </c>
      <c r="AE406" s="77">
        <v>0</v>
      </c>
      <c r="AF406" s="77">
        <v>1048.8700000000001</v>
      </c>
      <c r="AG406" s="77">
        <v>0</v>
      </c>
      <c r="AH406" s="77">
        <v>0</v>
      </c>
      <c r="AI406" s="77">
        <v>0</v>
      </c>
      <c r="AJ406" s="77">
        <v>0</v>
      </c>
      <c r="AK406" s="77">
        <v>0</v>
      </c>
      <c r="AL406" s="77">
        <v>0</v>
      </c>
      <c r="AM406" s="77">
        <v>0</v>
      </c>
    </row>
    <row r="407" spans="1:39" x14ac:dyDescent="0.15">
      <c r="A407" s="126">
        <f t="shared" si="78"/>
        <v>3</v>
      </c>
      <c r="B407" s="1" t="str">
        <f t="shared" si="77"/>
        <v>EXP</v>
      </c>
      <c r="C407" s="126">
        <f t="shared" ca="1" si="79"/>
        <v>309.3</v>
      </c>
      <c r="D407" s="1" t="str">
        <f t="shared" si="80"/>
        <v>FOOD EXPENSES : 600700: SPCL EVENT-PROSP-INFL-FOOD</v>
      </c>
      <c r="E407" s="1" t="str">
        <f t="shared" si="83"/>
        <v>600700: SPCL EVENT-PROSP-INFL-FOOD</v>
      </c>
      <c r="F407" s="1" t="str">
        <f t="shared" si="82"/>
        <v>FOOD EXPENSES</v>
      </c>
      <c r="H407" s="76" t="s">
        <v>354</v>
      </c>
      <c r="I407" s="76" t="s">
        <v>355</v>
      </c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7">
        <v>266.08999999999997</v>
      </c>
      <c r="V407" s="77">
        <v>0</v>
      </c>
      <c r="W407" s="77">
        <v>132.6</v>
      </c>
      <c r="X407" s="77">
        <v>0</v>
      </c>
      <c r="Y407" s="77">
        <v>0</v>
      </c>
      <c r="Z407" s="77">
        <v>0</v>
      </c>
      <c r="AA407" s="77">
        <v>0</v>
      </c>
      <c r="AB407" s="77">
        <v>0</v>
      </c>
      <c r="AC407" s="77">
        <v>0</v>
      </c>
      <c r="AD407" s="77">
        <v>243.24</v>
      </c>
      <c r="AE407" s="77">
        <v>0</v>
      </c>
      <c r="AF407" s="77">
        <v>0</v>
      </c>
      <c r="AG407" s="77">
        <v>0</v>
      </c>
      <c r="AH407" s="77">
        <v>0</v>
      </c>
      <c r="AI407" s="77">
        <v>0</v>
      </c>
      <c r="AJ407" s="77">
        <v>0</v>
      </c>
      <c r="AK407" s="77">
        <v>0</v>
      </c>
      <c r="AL407" s="77">
        <v>0</v>
      </c>
      <c r="AM407" s="77">
        <v>0</v>
      </c>
    </row>
    <row r="408" spans="1:39" x14ac:dyDescent="0.15">
      <c r="A408" s="126">
        <f t="shared" si="78"/>
        <v>3</v>
      </c>
      <c r="B408" s="1" t="str">
        <f t="shared" si="77"/>
        <v>EXP</v>
      </c>
      <c r="C408" s="126">
        <f t="shared" ca="1" si="79"/>
        <v>309.3</v>
      </c>
      <c r="D408" s="1" t="str">
        <f t="shared" si="80"/>
        <v>FOOD EXPENSES : 650100: ASSOCIATE MEALS</v>
      </c>
      <c r="E408" s="1" t="str">
        <f t="shared" si="83"/>
        <v>650100: ASSOCIATE MEALS</v>
      </c>
      <c r="F408" s="1" t="str">
        <f t="shared" si="82"/>
        <v>FOOD EXPENSES</v>
      </c>
      <c r="H408" s="76" t="s">
        <v>356</v>
      </c>
      <c r="I408" s="76" t="s">
        <v>357</v>
      </c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7">
        <v>0</v>
      </c>
      <c r="V408" s="77">
        <v>0</v>
      </c>
      <c r="W408" s="77">
        <v>0</v>
      </c>
      <c r="X408" s="77">
        <v>0</v>
      </c>
      <c r="Y408" s="77">
        <v>0</v>
      </c>
      <c r="Z408" s="77">
        <v>0</v>
      </c>
      <c r="AA408" s="77">
        <v>0</v>
      </c>
      <c r="AB408" s="77">
        <v>0</v>
      </c>
      <c r="AC408" s="77">
        <v>53.04</v>
      </c>
      <c r="AD408" s="77">
        <v>0</v>
      </c>
      <c r="AE408" s="77">
        <v>0</v>
      </c>
      <c r="AF408" s="77">
        <v>0</v>
      </c>
      <c r="AG408" s="77">
        <v>53.71</v>
      </c>
      <c r="AH408" s="77">
        <v>50.660000000000004</v>
      </c>
      <c r="AI408" s="77">
        <v>0</v>
      </c>
      <c r="AJ408" s="77">
        <v>0</v>
      </c>
      <c r="AK408" s="77">
        <v>78.42</v>
      </c>
      <c r="AL408" s="77">
        <v>0</v>
      </c>
      <c r="AM408" s="77">
        <v>0</v>
      </c>
    </row>
    <row r="409" spans="1:39" ht="16" x14ac:dyDescent="0.2">
      <c r="A409" s="126">
        <f t="shared" si="78"/>
        <v>3</v>
      </c>
      <c r="B409" s="1" t="str">
        <f t="shared" si="77"/>
        <v/>
      </c>
      <c r="C409" s="126" t="str">
        <f t="shared" ca="1" si="79"/>
        <v/>
      </c>
      <c r="D409" s="1" t="str">
        <f t="shared" si="80"/>
        <v/>
      </c>
      <c r="E409" s="1" t="str">
        <f t="shared" si="83"/>
        <v/>
      </c>
      <c r="F409" s="1" t="str">
        <f t="shared" si="82"/>
        <v>FOOD EXPENSES</v>
      </c>
      <c r="H409" s="83" t="s">
        <v>349</v>
      </c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85">
        <v>442.01</v>
      </c>
      <c r="V409" s="85">
        <v>1299.45</v>
      </c>
      <c r="W409" s="85">
        <v>568.48</v>
      </c>
      <c r="X409" s="85">
        <v>793.2</v>
      </c>
      <c r="Y409" s="85">
        <v>969.17</v>
      </c>
      <c r="Z409" s="85">
        <v>717.38</v>
      </c>
      <c r="AA409" s="85">
        <v>1138.98</v>
      </c>
      <c r="AB409" s="85">
        <v>869.53</v>
      </c>
      <c r="AC409" s="85">
        <v>715.26</v>
      </c>
      <c r="AD409" s="85">
        <v>1513.16</v>
      </c>
      <c r="AE409" s="85">
        <v>1627.67</v>
      </c>
      <c r="AF409" s="85">
        <v>2603.0300000000002</v>
      </c>
      <c r="AG409" s="85">
        <v>1578.43</v>
      </c>
      <c r="AH409" s="85">
        <v>709.04</v>
      </c>
      <c r="AI409" s="85">
        <v>1480.31</v>
      </c>
      <c r="AJ409" s="85">
        <v>496.94</v>
      </c>
      <c r="AK409" s="85">
        <v>3626.6509999999998</v>
      </c>
      <c r="AL409" s="85">
        <v>4704.3710000000001</v>
      </c>
      <c r="AM409" s="85">
        <v>-4541.0690000000004</v>
      </c>
    </row>
    <row r="410" spans="1:39" x14ac:dyDescent="0.15">
      <c r="A410" s="126">
        <f t="shared" si="78"/>
        <v>3</v>
      </c>
      <c r="B410" s="1" t="str">
        <f t="shared" si="77"/>
        <v>EXP</v>
      </c>
      <c r="C410" s="126">
        <f t="shared" ca="1" si="79"/>
        <v>309.3</v>
      </c>
      <c r="D410" s="1" t="str">
        <f t="shared" si="80"/>
        <v>FOOD EXPENSES : 530800: CONVENIENCE STORE MERCHANDISE</v>
      </c>
      <c r="E410" s="1" t="str">
        <f t="shared" si="83"/>
        <v>530800: CONVENIENCE STORE MERCHANDISE</v>
      </c>
      <c r="F410" s="1" t="str">
        <f t="shared" si="82"/>
        <v>FOOD EXPENSES</v>
      </c>
      <c r="H410" s="76" t="s">
        <v>358</v>
      </c>
      <c r="I410" s="76" t="s">
        <v>359</v>
      </c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7">
        <v>0</v>
      </c>
      <c r="V410" s="77">
        <v>53.97</v>
      </c>
      <c r="W410" s="77">
        <v>15.23</v>
      </c>
      <c r="X410" s="77">
        <v>0</v>
      </c>
      <c r="Y410" s="77">
        <v>0</v>
      </c>
      <c r="Z410" s="77">
        <v>16.239999999999998</v>
      </c>
      <c r="AA410" s="77">
        <v>0</v>
      </c>
      <c r="AB410" s="77">
        <v>0</v>
      </c>
      <c r="AC410" s="77">
        <v>0</v>
      </c>
      <c r="AD410" s="77">
        <v>0</v>
      </c>
      <c r="AE410" s="77">
        <v>0</v>
      </c>
      <c r="AF410" s="77">
        <v>0</v>
      </c>
      <c r="AG410" s="77">
        <v>0</v>
      </c>
      <c r="AH410" s="77">
        <v>0</v>
      </c>
      <c r="AI410" s="77">
        <v>0</v>
      </c>
      <c r="AJ410" s="77">
        <v>23.82</v>
      </c>
      <c r="AK410" s="77">
        <v>0</v>
      </c>
      <c r="AL410" s="77">
        <v>0</v>
      </c>
      <c r="AM410" s="77">
        <v>0</v>
      </c>
    </row>
    <row r="411" spans="1:39" ht="16" x14ac:dyDescent="0.2">
      <c r="A411" s="126">
        <f t="shared" si="78"/>
        <v>3</v>
      </c>
      <c r="B411" s="1" t="str">
        <f t="shared" si="77"/>
        <v/>
      </c>
      <c r="C411" s="126" t="str">
        <f t="shared" ca="1" si="79"/>
        <v/>
      </c>
      <c r="D411" s="1" t="str">
        <f t="shared" si="80"/>
        <v/>
      </c>
      <c r="E411" s="1" t="str">
        <f t="shared" si="83"/>
        <v/>
      </c>
      <c r="F411" s="1" t="str">
        <f t="shared" si="82"/>
        <v>FOOD EXPENSES</v>
      </c>
      <c r="H411" s="83" t="s">
        <v>359</v>
      </c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85">
        <v>0</v>
      </c>
      <c r="V411" s="85">
        <v>53.97</v>
      </c>
      <c r="W411" s="85">
        <v>15.23</v>
      </c>
      <c r="X411" s="85">
        <v>0</v>
      </c>
      <c r="Y411" s="85">
        <v>0</v>
      </c>
      <c r="Z411" s="85">
        <v>16.239999999999998</v>
      </c>
      <c r="AA411" s="85">
        <v>0</v>
      </c>
      <c r="AB411" s="85">
        <v>0</v>
      </c>
      <c r="AC411" s="85">
        <v>0</v>
      </c>
      <c r="AD411" s="85">
        <v>0</v>
      </c>
      <c r="AE411" s="85">
        <v>0</v>
      </c>
      <c r="AF411" s="85">
        <v>0</v>
      </c>
      <c r="AG411" s="85">
        <v>0</v>
      </c>
      <c r="AH411" s="85">
        <v>0</v>
      </c>
      <c r="AI411" s="85">
        <v>0</v>
      </c>
      <c r="AJ411" s="85">
        <v>23.82</v>
      </c>
      <c r="AK411" s="85">
        <v>0</v>
      </c>
      <c r="AL411" s="85">
        <v>0</v>
      </c>
      <c r="AM411" s="85">
        <v>0</v>
      </c>
    </row>
    <row r="412" spans="1:39" ht="16" x14ac:dyDescent="0.2">
      <c r="A412" s="126">
        <f t="shared" si="78"/>
        <v>3</v>
      </c>
      <c r="B412" s="1" t="str">
        <f t="shared" si="77"/>
        <v/>
      </c>
      <c r="C412" s="126" t="str">
        <f t="shared" ca="1" si="79"/>
        <v/>
      </c>
      <c r="D412" s="1" t="str">
        <f t="shared" si="80"/>
        <v/>
      </c>
      <c r="E412" s="1" t="str">
        <f t="shared" si="83"/>
        <v/>
      </c>
      <c r="F412" s="1" t="str">
        <f t="shared" si="82"/>
        <v>FOOD EXPENSES</v>
      </c>
      <c r="H412" s="75" t="s">
        <v>327</v>
      </c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6">
        <v>12051.78</v>
      </c>
      <c r="V412" s="86">
        <v>14021.2</v>
      </c>
      <c r="W412" s="86">
        <v>14735.19</v>
      </c>
      <c r="X412" s="86">
        <v>15702.35</v>
      </c>
      <c r="Y412" s="86">
        <v>13740.82</v>
      </c>
      <c r="Z412" s="86">
        <v>14463.12</v>
      </c>
      <c r="AA412" s="86">
        <v>16468.32</v>
      </c>
      <c r="AB412" s="86">
        <v>12319.43</v>
      </c>
      <c r="AC412" s="86">
        <v>11164.830000000002</v>
      </c>
      <c r="AD412" s="86">
        <v>14362.76</v>
      </c>
      <c r="AE412" s="86">
        <v>12412.15</v>
      </c>
      <c r="AF412" s="86">
        <v>13413.15</v>
      </c>
      <c r="AG412" s="86">
        <v>12953.779999999999</v>
      </c>
      <c r="AH412" s="86">
        <v>10712.410000000002</v>
      </c>
      <c r="AI412" s="86">
        <v>12577.360000000002</v>
      </c>
      <c r="AJ412" s="86">
        <v>10855.03</v>
      </c>
      <c r="AK412" s="86">
        <v>15360.450999999999</v>
      </c>
      <c r="AL412" s="86">
        <v>14509.421</v>
      </c>
      <c r="AM412" s="86">
        <v>2535.3810000000003</v>
      </c>
    </row>
    <row r="413" spans="1:39" ht="16" x14ac:dyDescent="0.2">
      <c r="A413" s="126">
        <f t="shared" si="78"/>
        <v>3</v>
      </c>
      <c r="B413" s="1" t="str">
        <f t="shared" si="77"/>
        <v>GROUP</v>
      </c>
      <c r="C413" s="126" t="str">
        <f t="shared" ca="1" si="79"/>
        <v/>
      </c>
      <c r="D413" s="1" t="str">
        <f t="shared" si="80"/>
        <v/>
      </c>
      <c r="E413" s="1" t="str">
        <f t="shared" si="83"/>
        <v/>
      </c>
      <c r="F413" s="1" t="str">
        <f t="shared" si="82"/>
        <v>SUPPLIES</v>
      </c>
      <c r="H413" s="80" t="s">
        <v>360</v>
      </c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340"/>
      <c r="V413" s="340"/>
      <c r="W413" s="340"/>
      <c r="X413" s="340"/>
      <c r="Y413" s="340"/>
      <c r="Z413" s="340"/>
      <c r="AA413" s="82"/>
      <c r="AB413" s="82"/>
      <c r="AC413" s="82"/>
      <c r="AD413" s="82"/>
      <c r="AE413" s="82"/>
      <c r="AF413" s="82"/>
      <c r="AG413" s="82"/>
      <c r="AH413" s="82"/>
      <c r="AI413" s="82"/>
      <c r="AJ413" s="82"/>
      <c r="AK413" s="82"/>
      <c r="AL413" s="82"/>
      <c r="AM413" s="82"/>
    </row>
    <row r="414" spans="1:39" x14ac:dyDescent="0.15">
      <c r="A414" s="126">
        <f t="shared" si="78"/>
        <v>3</v>
      </c>
      <c r="B414" s="1" t="str">
        <f t="shared" si="77"/>
        <v>EXP</v>
      </c>
      <c r="C414" s="126">
        <f t="shared" ca="1" si="79"/>
        <v>309.3</v>
      </c>
      <c r="D414" s="1" t="str">
        <f t="shared" si="80"/>
        <v>SUPPLIES : 540000: KITCHEN AND DIETARY SUPPLIES</v>
      </c>
      <c r="E414" s="1" t="str">
        <f t="shared" si="83"/>
        <v>540000: KITCHEN AND DIETARY SUPPLIES</v>
      </c>
      <c r="F414" s="1" t="str">
        <f t="shared" si="82"/>
        <v>SUPPLIES</v>
      </c>
      <c r="H414" s="76" t="s">
        <v>361</v>
      </c>
      <c r="I414" s="76" t="s">
        <v>362</v>
      </c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345">
        <v>171.92</v>
      </c>
      <c r="V414" s="345">
        <v>0</v>
      </c>
      <c r="W414" s="345">
        <v>235.27</v>
      </c>
      <c r="X414" s="345">
        <v>299.25</v>
      </c>
      <c r="Y414" s="345">
        <v>255.18</v>
      </c>
      <c r="Z414" s="345">
        <v>73.62</v>
      </c>
      <c r="AA414" s="77">
        <v>134.67000000000002</v>
      </c>
      <c r="AB414" s="77">
        <v>358.52</v>
      </c>
      <c r="AC414" s="77">
        <v>154.68</v>
      </c>
      <c r="AD414" s="77">
        <v>401.39</v>
      </c>
      <c r="AE414" s="77">
        <v>657.49</v>
      </c>
      <c r="AF414" s="77">
        <v>0</v>
      </c>
      <c r="AG414" s="77">
        <v>0</v>
      </c>
      <c r="AH414" s="77">
        <v>0</v>
      </c>
      <c r="AI414" s="77">
        <v>0</v>
      </c>
      <c r="AJ414" s="77">
        <v>0</v>
      </c>
      <c r="AK414" s="77">
        <v>0</v>
      </c>
      <c r="AL414" s="77">
        <v>0</v>
      </c>
      <c r="AM414" s="77">
        <v>0</v>
      </c>
    </row>
    <row r="415" spans="1:39" x14ac:dyDescent="0.15">
      <c r="A415" s="126">
        <f t="shared" si="78"/>
        <v>3</v>
      </c>
      <c r="B415" s="1" t="str">
        <f t="shared" si="77"/>
        <v>EXP</v>
      </c>
      <c r="C415" s="126">
        <f t="shared" ca="1" si="79"/>
        <v>309.3</v>
      </c>
      <c r="D415" s="1" t="str">
        <f t="shared" si="80"/>
        <v>SUPPLIES : 540009: DIETARY SUPPLIES</v>
      </c>
      <c r="E415" s="1" t="str">
        <f t="shared" si="83"/>
        <v>540009: DIETARY SUPPLIES</v>
      </c>
      <c r="F415" s="1" t="str">
        <f t="shared" si="82"/>
        <v>SUPPLIES</v>
      </c>
      <c r="H415" s="76" t="s">
        <v>363</v>
      </c>
      <c r="I415" s="76" t="s">
        <v>364</v>
      </c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345">
        <v>0</v>
      </c>
      <c r="V415" s="345">
        <v>61.4</v>
      </c>
      <c r="W415" s="345">
        <v>310.89999999999998</v>
      </c>
      <c r="X415" s="345">
        <v>114.07</v>
      </c>
      <c r="Y415" s="345">
        <v>74.59</v>
      </c>
      <c r="Z415" s="345">
        <v>260.17</v>
      </c>
      <c r="AA415" s="77">
        <v>651.94000000000005</v>
      </c>
      <c r="AB415" s="77">
        <v>1112.49</v>
      </c>
      <c r="AC415" s="77">
        <v>-1709.43</v>
      </c>
      <c r="AD415" s="77">
        <v>350.25</v>
      </c>
      <c r="AE415" s="77">
        <v>-1438.64</v>
      </c>
      <c r="AF415" s="77">
        <v>38.01</v>
      </c>
      <c r="AG415" s="77">
        <v>-357.93</v>
      </c>
      <c r="AH415" s="77">
        <v>-1779.5900000000001</v>
      </c>
      <c r="AI415" s="77">
        <v>317.72000000000003</v>
      </c>
      <c r="AJ415" s="77">
        <v>-1250.73</v>
      </c>
      <c r="AK415" s="77">
        <v>-570.65</v>
      </c>
      <c r="AL415" s="77">
        <v>-179.64000000000001</v>
      </c>
      <c r="AM415" s="77">
        <v>-505.81</v>
      </c>
    </row>
    <row r="416" spans="1:39" x14ac:dyDescent="0.15">
      <c r="A416" s="126">
        <f t="shared" si="78"/>
        <v>3</v>
      </c>
      <c r="B416" s="1" t="str">
        <f t="shared" si="77"/>
        <v>EXP</v>
      </c>
      <c r="C416" s="126">
        <f t="shared" ca="1" si="79"/>
        <v>309.3</v>
      </c>
      <c r="D416" s="1" t="str">
        <f t="shared" si="80"/>
        <v>SUPPLIES : 543000: DISHES &amp; UTENSILS</v>
      </c>
      <c r="E416" s="1" t="str">
        <f t="shared" si="83"/>
        <v>543000: DISHES &amp; UTENSILS</v>
      </c>
      <c r="F416" s="1" t="str">
        <f t="shared" si="82"/>
        <v>SUPPLIES</v>
      </c>
      <c r="H416" s="76" t="s">
        <v>365</v>
      </c>
      <c r="I416" s="76" t="s">
        <v>366</v>
      </c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302">
        <v>38.619999999999997</v>
      </c>
      <c r="V416" s="302">
        <v>0</v>
      </c>
      <c r="W416" s="302">
        <v>0</v>
      </c>
      <c r="X416" s="302">
        <v>0</v>
      </c>
      <c r="Y416" s="302">
        <v>0</v>
      </c>
      <c r="Z416" s="302">
        <v>0</v>
      </c>
      <c r="AA416" s="77">
        <v>0</v>
      </c>
      <c r="AB416" s="77">
        <v>0</v>
      </c>
      <c r="AC416" s="77">
        <v>0</v>
      </c>
      <c r="AD416" s="77">
        <v>0</v>
      </c>
      <c r="AE416" s="77">
        <v>0</v>
      </c>
      <c r="AF416" s="77">
        <v>0</v>
      </c>
      <c r="AG416" s="77">
        <v>0</v>
      </c>
      <c r="AH416" s="77">
        <v>0</v>
      </c>
      <c r="AI416" s="77">
        <v>0</v>
      </c>
      <c r="AJ416" s="77">
        <v>0</v>
      </c>
      <c r="AK416" s="77">
        <v>0</v>
      </c>
      <c r="AL416" s="77">
        <v>0</v>
      </c>
      <c r="AM416" s="77">
        <v>0</v>
      </c>
    </row>
    <row r="417" spans="1:39" ht="16" x14ac:dyDescent="0.2">
      <c r="A417" s="126">
        <f t="shared" si="78"/>
        <v>3</v>
      </c>
      <c r="B417" s="1" t="str">
        <f t="shared" si="77"/>
        <v/>
      </c>
      <c r="C417" s="126" t="str">
        <f t="shared" ca="1" si="79"/>
        <v/>
      </c>
      <c r="D417" s="1" t="str">
        <f t="shared" si="80"/>
        <v/>
      </c>
      <c r="E417" s="1" t="str">
        <f t="shared" si="83"/>
        <v/>
      </c>
      <c r="F417" s="1" t="str">
        <f t="shared" si="82"/>
        <v>SUPPLIES</v>
      </c>
      <c r="H417" s="83" t="s">
        <v>364</v>
      </c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5">
        <v>210.54</v>
      </c>
      <c r="V417" s="85">
        <v>111.37</v>
      </c>
      <c r="W417" s="85">
        <v>609.07000000000005</v>
      </c>
      <c r="X417" s="85">
        <v>426.59</v>
      </c>
      <c r="Y417" s="85">
        <v>329.77</v>
      </c>
      <c r="Z417" s="85">
        <v>333.79</v>
      </c>
      <c r="AA417" s="85">
        <v>786.61000000000013</v>
      </c>
      <c r="AB417" s="85">
        <v>1471.01</v>
      </c>
      <c r="AC417" s="85">
        <v>-1554.75</v>
      </c>
      <c r="AD417" s="85">
        <v>751.64</v>
      </c>
      <c r="AE417" s="85">
        <v>-781.15000000000009</v>
      </c>
      <c r="AF417" s="85">
        <v>38.01</v>
      </c>
      <c r="AG417" s="85">
        <v>-357.93</v>
      </c>
      <c r="AH417" s="85">
        <v>-1779.5900000000001</v>
      </c>
      <c r="AI417" s="85">
        <v>317.72000000000003</v>
      </c>
      <c r="AJ417" s="85">
        <v>-1250.73</v>
      </c>
      <c r="AK417" s="85">
        <v>-570.65</v>
      </c>
      <c r="AL417" s="85">
        <v>-179.64000000000001</v>
      </c>
      <c r="AM417" s="85">
        <v>-505.81</v>
      </c>
    </row>
    <row r="418" spans="1:39" x14ac:dyDescent="0.15">
      <c r="A418" s="126">
        <f t="shared" si="78"/>
        <v>3</v>
      </c>
      <c r="B418" s="1" t="str">
        <f t="shared" si="77"/>
        <v>EXP</v>
      </c>
      <c r="C418" s="126">
        <f t="shared" ca="1" si="79"/>
        <v>316.3</v>
      </c>
      <c r="D418" s="1" t="str">
        <f t="shared" si="80"/>
        <v>SUPPLIES : 540500: GENERAL SUPPLIES</v>
      </c>
      <c r="E418" s="1" t="str">
        <f t="shared" si="83"/>
        <v>540500: GENERAL SUPPLIES</v>
      </c>
      <c r="F418" s="1" t="str">
        <f t="shared" si="82"/>
        <v>SUPPLIES</v>
      </c>
      <c r="H418" s="76" t="s">
        <v>367</v>
      </c>
      <c r="I418" s="76" t="s">
        <v>368</v>
      </c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7">
        <v>462.41</v>
      </c>
      <c r="V418" s="77">
        <v>425.28</v>
      </c>
      <c r="W418" s="77">
        <v>651.23</v>
      </c>
      <c r="X418" s="77">
        <v>266.93</v>
      </c>
      <c r="Y418" s="77">
        <v>50.36</v>
      </c>
      <c r="Z418" s="77">
        <v>48.5</v>
      </c>
      <c r="AA418" s="77">
        <v>294.42</v>
      </c>
      <c r="AB418" s="77">
        <v>182.66</v>
      </c>
      <c r="AC418" s="77">
        <v>1843.8</v>
      </c>
      <c r="AD418" s="77">
        <v>188.41</v>
      </c>
      <c r="AE418" s="77">
        <v>3974.85</v>
      </c>
      <c r="AF418" s="77">
        <v>1132.47</v>
      </c>
      <c r="AG418" s="77">
        <v>1371.1200000000001</v>
      </c>
      <c r="AH418" s="77">
        <v>2272.79</v>
      </c>
      <c r="AI418" s="77">
        <v>-1006.57</v>
      </c>
      <c r="AJ418" s="77">
        <v>1284.46</v>
      </c>
      <c r="AK418" s="77">
        <v>1075.72</v>
      </c>
      <c r="AL418" s="77">
        <v>0</v>
      </c>
      <c r="AM418" s="77">
        <v>0</v>
      </c>
    </row>
    <row r="419" spans="1:39" x14ac:dyDescent="0.15">
      <c r="A419" s="126">
        <f t="shared" si="78"/>
        <v>3</v>
      </c>
      <c r="B419" s="1" t="str">
        <f t="shared" si="77"/>
        <v>EXP</v>
      </c>
      <c r="C419" s="126">
        <f t="shared" ca="1" si="79"/>
        <v>316.3</v>
      </c>
      <c r="D419" s="1" t="str">
        <f t="shared" si="80"/>
        <v>SUPPLIES : 540501: SUPPLIES TARGET ADJUSTMENT</v>
      </c>
      <c r="E419" s="1" t="str">
        <f t="shared" si="83"/>
        <v>540501: SUPPLIES TARGET ADJUSTMENT</v>
      </c>
      <c r="F419" s="1" t="str">
        <f t="shared" si="82"/>
        <v>SUPPLIES</v>
      </c>
      <c r="H419" s="76" t="s">
        <v>369</v>
      </c>
      <c r="I419" s="76" t="s">
        <v>370</v>
      </c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352">
        <v>0</v>
      </c>
      <c r="V419" s="352">
        <v>0</v>
      </c>
      <c r="W419" s="352">
        <v>0</v>
      </c>
      <c r="X419" s="352">
        <v>0</v>
      </c>
      <c r="Y419" s="352">
        <v>0</v>
      </c>
      <c r="Z419" s="352">
        <v>0</v>
      </c>
      <c r="AA419" s="353">
        <v>0</v>
      </c>
      <c r="AB419" s="353">
        <v>0</v>
      </c>
      <c r="AC419" s="353">
        <v>0</v>
      </c>
      <c r="AD419" s="77">
        <v>0</v>
      </c>
      <c r="AE419" s="77">
        <v>0</v>
      </c>
      <c r="AF419" s="77">
        <v>0</v>
      </c>
      <c r="AG419" s="77">
        <v>0</v>
      </c>
      <c r="AH419" s="77">
        <v>0</v>
      </c>
      <c r="AI419" s="77">
        <v>0</v>
      </c>
      <c r="AJ419" s="77">
        <v>0</v>
      </c>
      <c r="AK419" s="77">
        <v>0</v>
      </c>
      <c r="AL419" s="77">
        <v>0</v>
      </c>
      <c r="AM419" s="77">
        <v>0</v>
      </c>
    </row>
    <row r="420" spans="1:39" x14ac:dyDescent="0.15">
      <c r="A420" s="126">
        <f t="shared" si="78"/>
        <v>3</v>
      </c>
      <c r="B420" s="1" t="str">
        <f t="shared" si="77"/>
        <v>EXP</v>
      </c>
      <c r="C420" s="126">
        <f t="shared" ca="1" si="79"/>
        <v>316.3</v>
      </c>
      <c r="D420" s="1" t="str">
        <f t="shared" ref="D420:D483" si="84">IF(LEN(E420)&gt;0,F420&amp;" : "&amp;E420,"")</f>
        <v>SUPPLIES : 540509: GENERAL SUPPLIES</v>
      </c>
      <c r="E420" s="1" t="str">
        <f t="shared" si="83"/>
        <v>540509: GENERAL SUPPLIES</v>
      </c>
      <c r="F420" s="1" t="str">
        <f t="shared" si="82"/>
        <v>SUPPLIES</v>
      </c>
      <c r="H420" s="76" t="s">
        <v>371</v>
      </c>
      <c r="I420" s="76" t="s">
        <v>368</v>
      </c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7">
        <v>16.53</v>
      </c>
      <c r="V420" s="77">
        <v>-328.82</v>
      </c>
      <c r="W420" s="77">
        <v>1408.48</v>
      </c>
      <c r="X420" s="77">
        <v>902.69</v>
      </c>
      <c r="Y420" s="77">
        <v>434.98</v>
      </c>
      <c r="Z420" s="77">
        <v>1028.4000000000001</v>
      </c>
      <c r="AA420" s="77">
        <v>307.98</v>
      </c>
      <c r="AB420" s="77">
        <v>903.49</v>
      </c>
      <c r="AC420" s="77">
        <v>1996.23</v>
      </c>
      <c r="AD420" s="77">
        <v>2998.9500000000003</v>
      </c>
      <c r="AE420" s="77">
        <v>1635.25</v>
      </c>
      <c r="AF420" s="77">
        <v>1318.32</v>
      </c>
      <c r="AG420" s="77">
        <v>215.8</v>
      </c>
      <c r="AH420" s="77">
        <v>2533.3000000000002</v>
      </c>
      <c r="AI420" s="77">
        <v>2342.7200000000003</v>
      </c>
      <c r="AJ420" s="77">
        <v>3925.66</v>
      </c>
      <c r="AK420" s="77">
        <v>2662.69</v>
      </c>
      <c r="AL420" s="77">
        <v>3191.4300000000003</v>
      </c>
      <c r="AM420" s="77">
        <v>2517.66</v>
      </c>
    </row>
    <row r="421" spans="1:39" x14ac:dyDescent="0.15">
      <c r="A421" s="126">
        <f t="shared" si="78"/>
        <v>3</v>
      </c>
      <c r="B421" s="1" t="str">
        <f t="shared" si="77"/>
        <v>EXP</v>
      </c>
      <c r="C421" s="126">
        <f t="shared" ca="1" si="79"/>
        <v>316.3</v>
      </c>
      <c r="D421" s="1" t="str">
        <f t="shared" si="84"/>
        <v>SUPPLIES : 541000: OFFICE SUPPLIES</v>
      </c>
      <c r="E421" s="1" t="str">
        <f t="shared" si="83"/>
        <v>541000: OFFICE SUPPLIES</v>
      </c>
      <c r="F421" s="1" t="str">
        <f t="shared" si="82"/>
        <v>SUPPLIES</v>
      </c>
      <c r="H421" s="76" t="s">
        <v>372</v>
      </c>
      <c r="I421" s="76" t="s">
        <v>373</v>
      </c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7">
        <v>2032.41</v>
      </c>
      <c r="V421" s="77">
        <v>1136.82</v>
      </c>
      <c r="W421" s="77">
        <v>1861</v>
      </c>
      <c r="X421" s="77">
        <v>1672.8</v>
      </c>
      <c r="Y421" s="77">
        <v>1446.94</v>
      </c>
      <c r="Z421" s="77">
        <v>812.28</v>
      </c>
      <c r="AA421" s="77">
        <v>1692.45</v>
      </c>
      <c r="AB421" s="77">
        <v>908.96</v>
      </c>
      <c r="AC421" s="77">
        <v>2521.16</v>
      </c>
      <c r="AD421" s="77">
        <v>614.76</v>
      </c>
      <c r="AE421" s="77">
        <v>1281.48</v>
      </c>
      <c r="AF421" s="77">
        <v>681.96</v>
      </c>
      <c r="AG421" s="77">
        <v>1197.3500000000001</v>
      </c>
      <c r="AH421" s="77">
        <v>1130.1400000000001</v>
      </c>
      <c r="AI421" s="77">
        <v>202.68</v>
      </c>
      <c r="AJ421" s="77">
        <v>0</v>
      </c>
      <c r="AK421" s="77">
        <v>0</v>
      </c>
      <c r="AL421" s="77">
        <v>0</v>
      </c>
      <c r="AM421" s="77">
        <v>0</v>
      </c>
    </row>
    <row r="422" spans="1:39" x14ac:dyDescent="0.15">
      <c r="A422" s="126">
        <f t="shared" si="78"/>
        <v>3</v>
      </c>
      <c r="B422" s="1" t="str">
        <f t="shared" si="77"/>
        <v>EXP</v>
      </c>
      <c r="C422" s="126">
        <f t="shared" ca="1" si="79"/>
        <v>316.3</v>
      </c>
      <c r="D422" s="1" t="str">
        <f t="shared" si="84"/>
        <v>SUPPLIES : 541500: PAPER &amp; FORMS</v>
      </c>
      <c r="E422" s="1" t="str">
        <f t="shared" si="83"/>
        <v>541500: PAPER &amp; FORMS</v>
      </c>
      <c r="F422" s="1" t="str">
        <f t="shared" si="82"/>
        <v>SUPPLIES</v>
      </c>
      <c r="H422" s="76" t="s">
        <v>374</v>
      </c>
      <c r="I422" s="76" t="s">
        <v>375</v>
      </c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7">
        <v>0</v>
      </c>
      <c r="V422" s="77">
        <v>419.63</v>
      </c>
      <c r="W422" s="77">
        <v>20.93</v>
      </c>
      <c r="X422" s="77">
        <v>126.69</v>
      </c>
      <c r="Y422" s="77">
        <v>0</v>
      </c>
      <c r="Z422" s="77">
        <v>0</v>
      </c>
      <c r="AA422" s="77">
        <v>131.35</v>
      </c>
      <c r="AB422" s="77">
        <v>107.14</v>
      </c>
      <c r="AC422" s="77">
        <v>19.34</v>
      </c>
      <c r="AD422" s="77">
        <v>0</v>
      </c>
      <c r="AE422" s="77">
        <v>64.19</v>
      </c>
      <c r="AF422" s="77">
        <v>58.99</v>
      </c>
      <c r="AG422" s="77">
        <v>110.16</v>
      </c>
      <c r="AH422" s="77">
        <v>0</v>
      </c>
      <c r="AI422" s="77">
        <v>21.89</v>
      </c>
      <c r="AJ422" s="77">
        <v>49.370000000000005</v>
      </c>
      <c r="AK422" s="77">
        <v>19.27</v>
      </c>
      <c r="AL422" s="77">
        <v>19.27</v>
      </c>
      <c r="AM422" s="77">
        <v>69.12</v>
      </c>
    </row>
    <row r="423" spans="1:39" x14ac:dyDescent="0.15">
      <c r="A423" s="126">
        <f t="shared" si="78"/>
        <v>3</v>
      </c>
      <c r="B423" s="1" t="str">
        <f t="shared" si="77"/>
        <v>EXP</v>
      </c>
      <c r="C423" s="126">
        <f t="shared" ca="1" si="79"/>
        <v>316.3</v>
      </c>
      <c r="D423" s="1" t="str">
        <f t="shared" si="84"/>
        <v>SUPPLIES : 542000: PAPER GOODS</v>
      </c>
      <c r="E423" s="1" t="str">
        <f t="shared" si="83"/>
        <v>542000: PAPER GOODS</v>
      </c>
      <c r="F423" s="1" t="str">
        <f t="shared" si="82"/>
        <v>SUPPLIES</v>
      </c>
      <c r="H423" s="76" t="s">
        <v>376</v>
      </c>
      <c r="I423" s="76" t="s">
        <v>377</v>
      </c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7">
        <v>1336.25</v>
      </c>
      <c r="V423" s="77">
        <v>1358.58</v>
      </c>
      <c r="W423" s="77">
        <v>1264.82</v>
      </c>
      <c r="X423" s="77">
        <v>896.03</v>
      </c>
      <c r="Y423" s="77">
        <v>1044.9000000000001</v>
      </c>
      <c r="Z423" s="77">
        <v>1251.05</v>
      </c>
      <c r="AA423" s="77">
        <v>770.76</v>
      </c>
      <c r="AB423" s="77">
        <v>883.13</v>
      </c>
      <c r="AC423" s="77">
        <v>-127.69</v>
      </c>
      <c r="AD423" s="77">
        <v>0</v>
      </c>
      <c r="AE423" s="77">
        <v>0</v>
      </c>
      <c r="AF423" s="77">
        <v>0</v>
      </c>
      <c r="AG423" s="77">
        <v>0</v>
      </c>
      <c r="AH423" s="77">
        <v>0</v>
      </c>
      <c r="AI423" s="77">
        <v>0</v>
      </c>
      <c r="AJ423" s="77">
        <v>0</v>
      </c>
      <c r="AK423" s="77">
        <v>0</v>
      </c>
      <c r="AL423" s="77">
        <v>0</v>
      </c>
      <c r="AM423" s="77">
        <v>0</v>
      </c>
    </row>
    <row r="424" spans="1:39" x14ac:dyDescent="0.15">
      <c r="A424" s="126">
        <f t="shared" si="78"/>
        <v>3</v>
      </c>
      <c r="B424" s="1" t="str">
        <f t="shared" si="77"/>
        <v>EXP</v>
      </c>
      <c r="C424" s="126">
        <f t="shared" ca="1" si="79"/>
        <v>311.10000000000002</v>
      </c>
      <c r="D424" s="1" t="str">
        <f t="shared" si="84"/>
        <v>SUPPLIES : 542500: LINENS</v>
      </c>
      <c r="E424" s="1" t="str">
        <f t="shared" si="83"/>
        <v>542500: LINENS</v>
      </c>
      <c r="F424" s="1" t="str">
        <f t="shared" si="82"/>
        <v>SUPPLIES</v>
      </c>
      <c r="H424" s="76" t="s">
        <v>378</v>
      </c>
      <c r="I424" s="76" t="s">
        <v>379</v>
      </c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7">
        <v>1147.68</v>
      </c>
      <c r="V424" s="77">
        <v>517.88</v>
      </c>
      <c r="W424" s="77">
        <v>492.79</v>
      </c>
      <c r="X424" s="77">
        <v>475.43</v>
      </c>
      <c r="Y424" s="77">
        <v>619.09</v>
      </c>
      <c r="Z424" s="77">
        <v>535.28</v>
      </c>
      <c r="AA424" s="77">
        <v>541.71</v>
      </c>
      <c r="AB424" s="77">
        <v>908.89</v>
      </c>
      <c r="AC424" s="77">
        <v>2820.73</v>
      </c>
      <c r="AD424" s="77">
        <v>558.23</v>
      </c>
      <c r="AE424" s="77">
        <v>0</v>
      </c>
      <c r="AF424" s="77">
        <v>641.04</v>
      </c>
      <c r="AG424" s="77">
        <v>604.77</v>
      </c>
      <c r="AH424" s="77">
        <v>0</v>
      </c>
      <c r="AI424" s="77">
        <v>656.62</v>
      </c>
      <c r="AJ424" s="77">
        <v>0</v>
      </c>
      <c r="AK424" s="77">
        <v>0</v>
      </c>
      <c r="AL424" s="77">
        <v>0</v>
      </c>
      <c r="AM424" s="77">
        <v>0</v>
      </c>
    </row>
    <row r="425" spans="1:39" x14ac:dyDescent="0.15">
      <c r="A425" s="126">
        <f t="shared" si="78"/>
        <v>3</v>
      </c>
      <c r="B425" s="1" t="str">
        <f>IF(AND(LEN(H425)&gt;0,COUNT(AA425:AL425)=0),"GROUP",IF(OR(LEN(I425)=0,LEN(H425)=0),"",INDEX(MARKER_ARRAY,A425,3)))</f>
        <v>EXP</v>
      </c>
      <c r="C425" s="126">
        <f t="shared" ca="1" si="79"/>
        <v>316.3</v>
      </c>
      <c r="D425" s="1" t="str">
        <f t="shared" si="84"/>
        <v>SUPPLIES : 543500: UNIFORMS</v>
      </c>
      <c r="E425" s="1" t="str">
        <f t="shared" si="83"/>
        <v>543500: UNIFORMS</v>
      </c>
      <c r="F425" s="1" t="str">
        <f t="shared" si="82"/>
        <v>SUPPLIES</v>
      </c>
      <c r="H425" s="76" t="s">
        <v>380</v>
      </c>
      <c r="I425" s="76" t="s">
        <v>381</v>
      </c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7">
        <v>457.78</v>
      </c>
      <c r="V425" s="77">
        <v>1367.75</v>
      </c>
      <c r="W425" s="77">
        <v>698.97</v>
      </c>
      <c r="X425" s="77">
        <v>-29.92</v>
      </c>
      <c r="Y425" s="77">
        <v>0</v>
      </c>
      <c r="Z425" s="77">
        <v>369.38</v>
      </c>
      <c r="AA425" s="77">
        <v>56.800000000000004</v>
      </c>
      <c r="AB425" s="77">
        <v>26.55</v>
      </c>
      <c r="AC425" s="77">
        <v>90.75</v>
      </c>
      <c r="AD425" s="77">
        <v>0</v>
      </c>
      <c r="AE425" s="77">
        <v>289.99</v>
      </c>
      <c r="AF425" s="77">
        <v>0</v>
      </c>
      <c r="AG425" s="77">
        <v>0</v>
      </c>
      <c r="AH425" s="77">
        <v>169.35</v>
      </c>
      <c r="AI425" s="77">
        <v>0</v>
      </c>
      <c r="AJ425" s="77">
        <v>0</v>
      </c>
      <c r="AK425" s="77">
        <v>0</v>
      </c>
      <c r="AL425" s="77">
        <v>0</v>
      </c>
      <c r="AM425" s="77">
        <v>0</v>
      </c>
    </row>
    <row r="426" spans="1:39" ht="16" x14ac:dyDescent="0.2">
      <c r="A426" s="126">
        <f t="shared" si="78"/>
        <v>3</v>
      </c>
      <c r="B426" s="1" t="str">
        <f t="shared" si="77"/>
        <v/>
      </c>
      <c r="C426" s="126" t="str">
        <f t="shared" ca="1" si="79"/>
        <v/>
      </c>
      <c r="D426" s="1" t="str">
        <f t="shared" si="84"/>
        <v/>
      </c>
      <c r="E426" s="1" t="str">
        <f t="shared" si="83"/>
        <v/>
      </c>
      <c r="F426" s="1" t="str">
        <f t="shared" si="82"/>
        <v>SUPPLIES</v>
      </c>
      <c r="H426" s="83" t="s">
        <v>368</v>
      </c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5">
        <v>5453.06</v>
      </c>
      <c r="V426" s="85">
        <v>4897.12</v>
      </c>
      <c r="W426" s="85">
        <v>6398.22</v>
      </c>
      <c r="X426" s="85">
        <v>4310.6499999999996</v>
      </c>
      <c r="Y426" s="85">
        <v>3596.27</v>
      </c>
      <c r="Z426" s="85">
        <v>4044.89</v>
      </c>
      <c r="AA426" s="85">
        <v>3795.4700000000003</v>
      </c>
      <c r="AB426" s="85">
        <v>3920.82</v>
      </c>
      <c r="AC426" s="85">
        <v>9164.32</v>
      </c>
      <c r="AD426" s="85">
        <v>4360.3500000000004</v>
      </c>
      <c r="AE426" s="85">
        <v>7245.7599999999993</v>
      </c>
      <c r="AF426" s="85">
        <v>3832.7799999999997</v>
      </c>
      <c r="AG426" s="85">
        <v>3499.2000000000003</v>
      </c>
      <c r="AH426" s="85">
        <v>6105.5800000000008</v>
      </c>
      <c r="AI426" s="85">
        <v>2217.34</v>
      </c>
      <c r="AJ426" s="85">
        <v>5259.49</v>
      </c>
      <c r="AK426" s="85">
        <v>3757.68</v>
      </c>
      <c r="AL426" s="85">
        <v>3210.7000000000003</v>
      </c>
      <c r="AM426" s="85">
        <v>2586.7799999999997</v>
      </c>
    </row>
    <row r="427" spans="1:39" x14ac:dyDescent="0.15">
      <c r="A427" s="126">
        <f t="shared" si="78"/>
        <v>3</v>
      </c>
      <c r="B427" s="1" t="str">
        <f t="shared" si="77"/>
        <v>EXP</v>
      </c>
      <c r="C427" s="126">
        <f t="shared" ca="1" si="79"/>
        <v>310.3</v>
      </c>
      <c r="D427" s="1" t="str">
        <f t="shared" si="84"/>
        <v>SUPPLIES : 544000: CHEMICALS</v>
      </c>
      <c r="E427" s="1" t="str">
        <f t="shared" si="83"/>
        <v>544000: CHEMICALS</v>
      </c>
      <c r="F427" s="1" t="str">
        <f t="shared" si="82"/>
        <v>SUPPLIES</v>
      </c>
      <c r="H427" s="76" t="s">
        <v>382</v>
      </c>
      <c r="I427" s="76" t="s">
        <v>383</v>
      </c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7">
        <v>1291.52</v>
      </c>
      <c r="V427" s="77">
        <v>1247.4100000000001</v>
      </c>
      <c r="W427" s="77">
        <v>1230.6600000000001</v>
      </c>
      <c r="X427" s="77">
        <v>1148.26</v>
      </c>
      <c r="Y427" s="77">
        <v>901.88</v>
      </c>
      <c r="Z427" s="77">
        <v>713.89</v>
      </c>
      <c r="AA427" s="77">
        <v>179.21</v>
      </c>
      <c r="AB427" s="77">
        <v>97.16</v>
      </c>
      <c r="AC427" s="77">
        <v>56.1</v>
      </c>
      <c r="AD427" s="77">
        <v>0</v>
      </c>
      <c r="AE427" s="77">
        <v>0</v>
      </c>
      <c r="AF427" s="77">
        <v>0</v>
      </c>
      <c r="AG427" s="77">
        <v>0</v>
      </c>
      <c r="AH427" s="77">
        <v>0</v>
      </c>
      <c r="AI427" s="77">
        <v>0</v>
      </c>
      <c r="AJ427" s="77">
        <v>0</v>
      </c>
      <c r="AK427" s="77">
        <v>0</v>
      </c>
      <c r="AL427" s="77">
        <v>0</v>
      </c>
      <c r="AM427" s="77">
        <v>0</v>
      </c>
    </row>
    <row r="428" spans="1:39" x14ac:dyDescent="0.15">
      <c r="A428" s="126">
        <f t="shared" si="78"/>
        <v>3</v>
      </c>
      <c r="B428" s="1" t="str">
        <f t="shared" si="77"/>
        <v>EXP</v>
      </c>
      <c r="C428" s="126">
        <f t="shared" ca="1" si="79"/>
        <v>310.3</v>
      </c>
      <c r="D428" s="1" t="str">
        <f t="shared" si="84"/>
        <v>SUPPLIES : 544700: HOUSEKEEPING SUPPLIES</v>
      </c>
      <c r="E428" s="1" t="str">
        <f t="shared" si="83"/>
        <v>544700: HOUSEKEEPING SUPPLIES</v>
      </c>
      <c r="F428" s="1" t="str">
        <f t="shared" si="82"/>
        <v>SUPPLIES</v>
      </c>
      <c r="H428" s="76" t="s">
        <v>384</v>
      </c>
      <c r="I428" s="76" t="s">
        <v>385</v>
      </c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7">
        <v>3612.69</v>
      </c>
      <c r="V428" s="77">
        <v>1623.79</v>
      </c>
      <c r="W428" s="77">
        <v>2195.41</v>
      </c>
      <c r="X428" s="77">
        <v>1538.58</v>
      </c>
      <c r="Y428" s="77">
        <v>-2124.96</v>
      </c>
      <c r="Z428" s="77">
        <v>2870.7</v>
      </c>
      <c r="AA428" s="77">
        <v>819.67000000000007</v>
      </c>
      <c r="AB428" s="77">
        <v>2072.64</v>
      </c>
      <c r="AC428" s="77">
        <v>1422.8</v>
      </c>
      <c r="AD428" s="77">
        <v>1297.05</v>
      </c>
      <c r="AE428" s="77">
        <v>1507.76</v>
      </c>
      <c r="AF428" s="77">
        <v>976.31000000000006</v>
      </c>
      <c r="AG428" s="77">
        <v>1358.3700000000001</v>
      </c>
      <c r="AH428" s="77">
        <v>1109.27</v>
      </c>
      <c r="AI428" s="77">
        <v>144.92000000000002</v>
      </c>
      <c r="AJ428" s="77">
        <v>0</v>
      </c>
      <c r="AK428" s="77">
        <v>0</v>
      </c>
      <c r="AL428" s="77">
        <v>0</v>
      </c>
      <c r="AM428" s="77">
        <v>0</v>
      </c>
    </row>
    <row r="429" spans="1:39" x14ac:dyDescent="0.15">
      <c r="A429" s="126">
        <f t="shared" si="78"/>
        <v>3</v>
      </c>
      <c r="B429" s="1" t="str">
        <f t="shared" si="77"/>
        <v>EXP</v>
      </c>
      <c r="C429" s="126">
        <f t="shared" ca="1" si="79"/>
        <v>310.3</v>
      </c>
      <c r="D429" s="1" t="str">
        <f t="shared" si="84"/>
        <v>SUPPLIES : 544709: CLEANING SUPPLIES</v>
      </c>
      <c r="E429" s="1" t="str">
        <f t="shared" si="83"/>
        <v>544709: CLEANING SUPPLIES</v>
      </c>
      <c r="F429" s="1" t="str">
        <f t="shared" si="82"/>
        <v>SUPPLIES</v>
      </c>
      <c r="H429" s="76" t="s">
        <v>386</v>
      </c>
      <c r="I429" s="76" t="s">
        <v>387</v>
      </c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7">
        <v>0</v>
      </c>
      <c r="V429" s="77">
        <v>0</v>
      </c>
      <c r="W429" s="77">
        <v>601.98</v>
      </c>
      <c r="X429" s="77">
        <v>93.41</v>
      </c>
      <c r="Y429" s="77">
        <v>139.16999999999999</v>
      </c>
      <c r="Z429" s="77">
        <v>1188.51</v>
      </c>
      <c r="AA429" s="77">
        <v>-232.29</v>
      </c>
      <c r="AB429" s="77">
        <v>658.28</v>
      </c>
      <c r="AC429" s="77">
        <v>1501.65</v>
      </c>
      <c r="AD429" s="77">
        <v>1780.78</v>
      </c>
      <c r="AE429" s="77">
        <v>1465.28</v>
      </c>
      <c r="AF429" s="77">
        <v>1800.65</v>
      </c>
      <c r="AG429" s="77">
        <v>973.85</v>
      </c>
      <c r="AH429" s="77">
        <v>1136.77</v>
      </c>
      <c r="AI429" s="77">
        <v>1706.21</v>
      </c>
      <c r="AJ429" s="77">
        <v>-127.55</v>
      </c>
      <c r="AK429" s="77">
        <v>1758.27</v>
      </c>
      <c r="AL429" s="77">
        <v>830.62</v>
      </c>
      <c r="AM429" s="77">
        <v>1529.23</v>
      </c>
    </row>
    <row r="430" spans="1:39" ht="16" x14ac:dyDescent="0.2">
      <c r="A430" s="126">
        <f t="shared" si="78"/>
        <v>3</v>
      </c>
      <c r="B430" s="1" t="str">
        <f t="shared" si="77"/>
        <v/>
      </c>
      <c r="C430" s="126" t="str">
        <f t="shared" ca="1" si="79"/>
        <v/>
      </c>
      <c r="D430" s="1" t="str">
        <f t="shared" si="84"/>
        <v/>
      </c>
      <c r="E430" s="1" t="str">
        <f t="shared" si="83"/>
        <v/>
      </c>
      <c r="F430" s="1" t="str">
        <f t="shared" si="82"/>
        <v>SUPPLIES</v>
      </c>
      <c r="H430" s="83" t="s">
        <v>387</v>
      </c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5">
        <v>4904.21</v>
      </c>
      <c r="V430" s="85">
        <v>2871.2</v>
      </c>
      <c r="W430" s="85">
        <v>4028.05</v>
      </c>
      <c r="X430" s="85">
        <v>2780.25</v>
      </c>
      <c r="Y430" s="85">
        <v>-1083.9100000000001</v>
      </c>
      <c r="Z430" s="85">
        <v>4773.1000000000004</v>
      </c>
      <c r="AA430" s="85">
        <v>766.59000000000015</v>
      </c>
      <c r="AB430" s="85">
        <v>2828.08</v>
      </c>
      <c r="AC430" s="85">
        <v>2980.55</v>
      </c>
      <c r="AD430" s="85">
        <v>3077.83</v>
      </c>
      <c r="AE430" s="85">
        <v>2973.04</v>
      </c>
      <c r="AF430" s="85">
        <v>2776.96</v>
      </c>
      <c r="AG430" s="85">
        <v>2332.2200000000003</v>
      </c>
      <c r="AH430" s="85">
        <v>2246.04</v>
      </c>
      <c r="AI430" s="85">
        <v>1851.13</v>
      </c>
      <c r="AJ430" s="85">
        <v>-127.55</v>
      </c>
      <c r="AK430" s="85">
        <v>1758.27</v>
      </c>
      <c r="AL430" s="85">
        <v>830.62</v>
      </c>
      <c r="AM430" s="85">
        <v>1529.23</v>
      </c>
    </row>
    <row r="431" spans="1:39" x14ac:dyDescent="0.15">
      <c r="A431" s="126">
        <f t="shared" si="78"/>
        <v>3</v>
      </c>
      <c r="B431" s="1" t="str">
        <f t="shared" si="77"/>
        <v>EXP</v>
      </c>
      <c r="C431" s="126">
        <f t="shared" ca="1" si="79"/>
        <v>316.3</v>
      </c>
      <c r="D431" s="1" t="str">
        <f t="shared" si="84"/>
        <v>SUPPLIES : 544050: BEAUTY SUPPLIES &amp; EXPENSES</v>
      </c>
      <c r="E431" s="1" t="str">
        <f t="shared" si="83"/>
        <v>544050: BEAUTY SUPPLIES &amp; EXPENSES</v>
      </c>
      <c r="F431" s="1" t="str">
        <f t="shared" si="82"/>
        <v>SUPPLIES</v>
      </c>
      <c r="H431" s="76" t="s">
        <v>388</v>
      </c>
      <c r="I431" s="76" t="s">
        <v>389</v>
      </c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7">
        <v>8507.2999999999993</v>
      </c>
      <c r="V431" s="77">
        <v>6157.75</v>
      </c>
      <c r="W431" s="77">
        <v>6672.3</v>
      </c>
      <c r="X431" s="77">
        <v>6068.19</v>
      </c>
      <c r="Y431" s="77">
        <v>7252.53</v>
      </c>
      <c r="Z431" s="77">
        <v>6806.5</v>
      </c>
      <c r="AA431" s="77">
        <v>7518.43</v>
      </c>
      <c r="AB431" s="77">
        <v>5134.5</v>
      </c>
      <c r="AC431" s="77">
        <v>3619.82</v>
      </c>
      <c r="AD431" s="77">
        <v>5585.67</v>
      </c>
      <c r="AE431" s="77">
        <v>5969.89</v>
      </c>
      <c r="AF431" s="77">
        <v>5235.21</v>
      </c>
      <c r="AG431" s="77">
        <v>0</v>
      </c>
      <c r="AH431" s="77">
        <v>0</v>
      </c>
      <c r="AI431" s="77">
        <v>0</v>
      </c>
      <c r="AJ431" s="77">
        <v>3000</v>
      </c>
      <c r="AK431" s="77">
        <v>712</v>
      </c>
      <c r="AL431" s="77">
        <v>728</v>
      </c>
      <c r="AM431" s="77">
        <v>-4440</v>
      </c>
    </row>
    <row r="432" spans="1:39" ht="16" x14ac:dyDescent="0.2">
      <c r="A432" s="126">
        <f t="shared" si="78"/>
        <v>3</v>
      </c>
      <c r="B432" s="1" t="str">
        <f t="shared" si="77"/>
        <v/>
      </c>
      <c r="C432" s="126" t="str">
        <f t="shared" ca="1" si="79"/>
        <v/>
      </c>
      <c r="D432" s="1" t="str">
        <f t="shared" si="84"/>
        <v/>
      </c>
      <c r="E432" s="1" t="str">
        <f t="shared" si="83"/>
        <v/>
      </c>
      <c r="F432" s="1" t="str">
        <f t="shared" si="82"/>
        <v>SUPPLIES</v>
      </c>
      <c r="H432" s="83" t="s">
        <v>389</v>
      </c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5">
        <v>8507.2999999999993</v>
      </c>
      <c r="V432" s="85">
        <v>6157.75</v>
      </c>
      <c r="W432" s="85">
        <v>6672.3</v>
      </c>
      <c r="X432" s="85">
        <v>6068.19</v>
      </c>
      <c r="Y432" s="85">
        <v>7252.53</v>
      </c>
      <c r="Z432" s="85">
        <v>6806.5</v>
      </c>
      <c r="AA432" s="85">
        <v>7518.43</v>
      </c>
      <c r="AB432" s="85">
        <v>5134.5</v>
      </c>
      <c r="AC432" s="85">
        <v>3619.82</v>
      </c>
      <c r="AD432" s="85">
        <v>5585.67</v>
      </c>
      <c r="AE432" s="85">
        <v>5969.89</v>
      </c>
      <c r="AF432" s="85">
        <v>5235.21</v>
      </c>
      <c r="AG432" s="85">
        <v>0</v>
      </c>
      <c r="AH432" s="85">
        <v>0</v>
      </c>
      <c r="AI432" s="85">
        <v>0</v>
      </c>
      <c r="AJ432" s="85">
        <v>3000</v>
      </c>
      <c r="AK432" s="85">
        <v>712</v>
      </c>
      <c r="AL432" s="85">
        <v>728</v>
      </c>
      <c r="AM432" s="85">
        <v>-4440</v>
      </c>
    </row>
    <row r="433" spans="1:39" x14ac:dyDescent="0.15">
      <c r="A433" s="126">
        <f t="shared" si="78"/>
        <v>3</v>
      </c>
      <c r="B433" s="1" t="str">
        <f t="shared" si="77"/>
        <v>EXP</v>
      </c>
      <c r="C433" s="126">
        <f t="shared" ca="1" si="79"/>
        <v>316.3</v>
      </c>
      <c r="D433" s="1" t="str">
        <f t="shared" si="84"/>
        <v>SUPPLIES : 544250: SOFTWARE EXPENSE</v>
      </c>
      <c r="E433" s="1" t="str">
        <f t="shared" si="83"/>
        <v>544250: SOFTWARE EXPENSE</v>
      </c>
      <c r="F433" s="1" t="str">
        <f t="shared" si="82"/>
        <v>SUPPLIES</v>
      </c>
      <c r="H433" s="76" t="s">
        <v>390</v>
      </c>
      <c r="I433" s="76" t="s">
        <v>391</v>
      </c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345">
        <v>0</v>
      </c>
      <c r="V433" s="345">
        <v>0</v>
      </c>
      <c r="W433" s="345">
        <v>0</v>
      </c>
      <c r="X433" s="345">
        <v>0</v>
      </c>
      <c r="Y433" s="345">
        <v>0</v>
      </c>
      <c r="Z433" s="345">
        <v>0</v>
      </c>
      <c r="AA433" s="77">
        <v>0</v>
      </c>
      <c r="AB433" s="77">
        <v>0</v>
      </c>
      <c r="AC433" s="77">
        <v>0</v>
      </c>
      <c r="AD433" s="77">
        <v>0</v>
      </c>
      <c r="AE433" s="77">
        <v>-1050.82</v>
      </c>
      <c r="AF433" s="77">
        <v>0</v>
      </c>
      <c r="AG433" s="77">
        <v>0</v>
      </c>
      <c r="AH433" s="77">
        <v>0</v>
      </c>
      <c r="AI433" s="77">
        <v>0</v>
      </c>
      <c r="AJ433" s="77">
        <v>0</v>
      </c>
      <c r="AK433" s="77">
        <v>0</v>
      </c>
      <c r="AL433" s="77">
        <v>0</v>
      </c>
      <c r="AM433" s="77">
        <v>0</v>
      </c>
    </row>
    <row r="434" spans="1:39" ht="16" x14ac:dyDescent="0.2">
      <c r="A434" s="126">
        <f t="shared" si="78"/>
        <v>3</v>
      </c>
      <c r="B434" s="1" t="str">
        <f t="shared" si="77"/>
        <v/>
      </c>
      <c r="C434" s="126" t="str">
        <f t="shared" ca="1" si="79"/>
        <v/>
      </c>
      <c r="D434" s="1" t="str">
        <f t="shared" si="84"/>
        <v/>
      </c>
      <c r="E434" s="1" t="str">
        <f t="shared" si="83"/>
        <v/>
      </c>
      <c r="F434" s="1" t="str">
        <f t="shared" si="82"/>
        <v>SUPPLIES</v>
      </c>
      <c r="H434" s="83" t="s">
        <v>391</v>
      </c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348">
        <v>0</v>
      </c>
      <c r="V434" s="348">
        <v>0</v>
      </c>
      <c r="W434" s="348">
        <v>0</v>
      </c>
      <c r="X434" s="348">
        <v>0</v>
      </c>
      <c r="Y434" s="348">
        <v>0</v>
      </c>
      <c r="Z434" s="348">
        <v>0</v>
      </c>
      <c r="AA434" s="85">
        <v>0</v>
      </c>
      <c r="AB434" s="85">
        <v>0</v>
      </c>
      <c r="AC434" s="85">
        <v>0</v>
      </c>
      <c r="AD434" s="85">
        <v>0</v>
      </c>
      <c r="AE434" s="85">
        <v>-1050.82</v>
      </c>
      <c r="AF434" s="85">
        <v>0</v>
      </c>
      <c r="AG434" s="85">
        <v>0</v>
      </c>
      <c r="AH434" s="85">
        <v>0</v>
      </c>
      <c r="AI434" s="85">
        <v>0</v>
      </c>
      <c r="AJ434" s="85">
        <v>0</v>
      </c>
      <c r="AK434" s="85">
        <v>0</v>
      </c>
      <c r="AL434" s="85">
        <v>0</v>
      </c>
      <c r="AM434" s="85">
        <v>0</v>
      </c>
    </row>
    <row r="435" spans="1:39" x14ac:dyDescent="0.15">
      <c r="A435" s="126">
        <f t="shared" si="78"/>
        <v>3</v>
      </c>
      <c r="B435" s="1" t="str">
        <f t="shared" si="77"/>
        <v>EXP</v>
      </c>
      <c r="C435" s="126">
        <f t="shared" ca="1" si="79"/>
        <v>316.3</v>
      </c>
      <c r="D435" s="1" t="str">
        <f t="shared" si="84"/>
        <v>SUPPLIES : 544900: POSTAGE AND COURIER DELIVERY</v>
      </c>
      <c r="E435" s="1" t="str">
        <f t="shared" si="83"/>
        <v>544900: POSTAGE AND COURIER DELIVERY</v>
      </c>
      <c r="F435" s="1" t="str">
        <f t="shared" si="82"/>
        <v>SUPPLIES</v>
      </c>
      <c r="H435" s="76" t="s">
        <v>392</v>
      </c>
      <c r="I435" s="76" t="s">
        <v>393</v>
      </c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7">
        <v>2476.87</v>
      </c>
      <c r="V435" s="77">
        <v>787.14</v>
      </c>
      <c r="W435" s="77">
        <v>954.92</v>
      </c>
      <c r="X435" s="77">
        <v>578.65</v>
      </c>
      <c r="Y435" s="77">
        <v>291.63</v>
      </c>
      <c r="Z435" s="77">
        <v>574.69000000000005</v>
      </c>
      <c r="AA435" s="77">
        <v>413.55</v>
      </c>
      <c r="AB435" s="77">
        <v>851.25</v>
      </c>
      <c r="AC435" s="77">
        <v>290.56</v>
      </c>
      <c r="AD435" s="77">
        <v>877.72</v>
      </c>
      <c r="AE435" s="77">
        <v>300.93</v>
      </c>
      <c r="AF435" s="77">
        <v>-75.89</v>
      </c>
      <c r="AG435" s="77">
        <v>780.44</v>
      </c>
      <c r="AH435" s="77">
        <v>562.28</v>
      </c>
      <c r="AI435" s="77">
        <v>884.21</v>
      </c>
      <c r="AJ435" s="77">
        <v>237.19</v>
      </c>
      <c r="AK435" s="77">
        <v>197.64000000000001</v>
      </c>
      <c r="AL435" s="77">
        <v>626.20000000000005</v>
      </c>
      <c r="AM435" s="77">
        <v>259.77</v>
      </c>
    </row>
    <row r="436" spans="1:39" ht="16" x14ac:dyDescent="0.2">
      <c r="A436" s="126">
        <f t="shared" si="78"/>
        <v>3</v>
      </c>
      <c r="B436" s="1" t="str">
        <f t="shared" si="77"/>
        <v/>
      </c>
      <c r="C436" s="126" t="str">
        <f t="shared" ca="1" si="79"/>
        <v/>
      </c>
      <c r="D436" s="1" t="str">
        <f t="shared" si="84"/>
        <v/>
      </c>
      <c r="E436" s="1" t="str">
        <f t="shared" si="83"/>
        <v/>
      </c>
      <c r="F436" s="1" t="str">
        <f t="shared" si="82"/>
        <v>SUPPLIES</v>
      </c>
      <c r="H436" s="83" t="s">
        <v>393</v>
      </c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5">
        <v>2476.87</v>
      </c>
      <c r="V436" s="85">
        <v>787.14</v>
      </c>
      <c r="W436" s="85">
        <v>954.92</v>
      </c>
      <c r="X436" s="85">
        <v>578.65</v>
      </c>
      <c r="Y436" s="85">
        <v>291.63</v>
      </c>
      <c r="Z436" s="85">
        <v>574.69000000000005</v>
      </c>
      <c r="AA436" s="85">
        <v>413.55</v>
      </c>
      <c r="AB436" s="85">
        <v>851.25</v>
      </c>
      <c r="AC436" s="85">
        <v>290.56</v>
      </c>
      <c r="AD436" s="85">
        <v>877.72</v>
      </c>
      <c r="AE436" s="85">
        <v>300.93</v>
      </c>
      <c r="AF436" s="85">
        <v>-75.89</v>
      </c>
      <c r="AG436" s="85">
        <v>780.44</v>
      </c>
      <c r="AH436" s="85">
        <v>562.28</v>
      </c>
      <c r="AI436" s="85">
        <v>884.21</v>
      </c>
      <c r="AJ436" s="85">
        <v>237.19</v>
      </c>
      <c r="AK436" s="85">
        <v>197.64000000000001</v>
      </c>
      <c r="AL436" s="85">
        <v>626.20000000000005</v>
      </c>
      <c r="AM436" s="85">
        <v>259.77</v>
      </c>
    </row>
    <row r="437" spans="1:39" x14ac:dyDescent="0.15">
      <c r="A437" s="126">
        <f t="shared" si="78"/>
        <v>3</v>
      </c>
      <c r="B437" s="1" t="str">
        <f t="shared" si="77"/>
        <v>EXP</v>
      </c>
      <c r="C437" s="126">
        <f t="shared" ca="1" si="79"/>
        <v>316.3</v>
      </c>
      <c r="D437" s="1" t="str">
        <f t="shared" si="84"/>
        <v>SUPPLIES : 545000: SUPPLIES SMALL &amp; NON-CAPITAL</v>
      </c>
      <c r="E437" s="1" t="str">
        <f t="shared" si="83"/>
        <v>545000: SUPPLIES SMALL &amp; NON-CAPITAL</v>
      </c>
      <c r="F437" s="1" t="str">
        <f t="shared" si="82"/>
        <v>SUPPLIES</v>
      </c>
      <c r="H437" s="76" t="s">
        <v>394</v>
      </c>
      <c r="I437" s="76" t="s">
        <v>395</v>
      </c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7">
        <v>88.32</v>
      </c>
      <c r="V437" s="77">
        <v>0</v>
      </c>
      <c r="W437" s="77">
        <v>276.72000000000003</v>
      </c>
      <c r="X437" s="77">
        <v>1393.88</v>
      </c>
      <c r="Y437" s="77">
        <v>1042.9100000000001</v>
      </c>
      <c r="Z437" s="77">
        <v>261.95</v>
      </c>
      <c r="AA437" s="77">
        <v>0</v>
      </c>
      <c r="AB437" s="77">
        <v>1541</v>
      </c>
      <c r="AC437" s="77">
        <v>0</v>
      </c>
      <c r="AD437" s="77">
        <v>-102.69</v>
      </c>
      <c r="AE437" s="77">
        <v>161.29</v>
      </c>
      <c r="AF437" s="77">
        <v>320.14</v>
      </c>
      <c r="AG437" s="77">
        <v>0</v>
      </c>
      <c r="AH437" s="77">
        <v>281.43</v>
      </c>
      <c r="AI437" s="77">
        <v>350.73</v>
      </c>
      <c r="AJ437" s="77">
        <v>0</v>
      </c>
      <c r="AK437" s="77">
        <v>561.21</v>
      </c>
      <c r="AL437" s="77">
        <v>364.26</v>
      </c>
      <c r="AM437" s="77">
        <v>558.12</v>
      </c>
    </row>
    <row r="438" spans="1:39" ht="16" x14ac:dyDescent="0.2">
      <c r="A438" s="126">
        <f t="shared" si="78"/>
        <v>3</v>
      </c>
      <c r="B438" s="1" t="str">
        <f t="shared" si="77"/>
        <v/>
      </c>
      <c r="C438" s="126" t="str">
        <f t="shared" ca="1" si="79"/>
        <v/>
      </c>
      <c r="D438" s="1" t="str">
        <f t="shared" si="84"/>
        <v/>
      </c>
      <c r="E438" s="1" t="str">
        <f t="shared" si="83"/>
        <v/>
      </c>
      <c r="F438" s="1" t="str">
        <f t="shared" si="82"/>
        <v>SUPPLIES</v>
      </c>
      <c r="H438" s="83" t="s">
        <v>395</v>
      </c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5">
        <v>88.32</v>
      </c>
      <c r="V438" s="85">
        <v>0</v>
      </c>
      <c r="W438" s="85">
        <v>276.72000000000003</v>
      </c>
      <c r="X438" s="85">
        <v>1393.88</v>
      </c>
      <c r="Y438" s="85">
        <v>1042.9100000000001</v>
      </c>
      <c r="Z438" s="85">
        <v>261.95</v>
      </c>
      <c r="AA438" s="85">
        <v>0</v>
      </c>
      <c r="AB438" s="85">
        <v>1541</v>
      </c>
      <c r="AC438" s="85">
        <v>0</v>
      </c>
      <c r="AD438" s="85">
        <v>-102.69</v>
      </c>
      <c r="AE438" s="85">
        <v>161.29</v>
      </c>
      <c r="AF438" s="85">
        <v>320.14</v>
      </c>
      <c r="AG438" s="85">
        <v>0</v>
      </c>
      <c r="AH438" s="85">
        <v>281.43</v>
      </c>
      <c r="AI438" s="85">
        <v>350.73</v>
      </c>
      <c r="AJ438" s="85">
        <v>0</v>
      </c>
      <c r="AK438" s="85">
        <v>561.21</v>
      </c>
      <c r="AL438" s="85">
        <v>364.26</v>
      </c>
      <c r="AM438" s="85">
        <v>558.12</v>
      </c>
    </row>
    <row r="439" spans="1:39" x14ac:dyDescent="0.15">
      <c r="A439" s="126">
        <f t="shared" si="78"/>
        <v>3</v>
      </c>
      <c r="B439" s="1" t="str">
        <f t="shared" si="77"/>
        <v>EXP</v>
      </c>
      <c r="C439" s="126">
        <f t="shared" ca="1" si="79"/>
        <v>301.3</v>
      </c>
      <c r="D439" s="1" t="str">
        <f t="shared" si="84"/>
        <v>SUPPLIES : 540510: DURABLE MEDICAL EQUIPMENT</v>
      </c>
      <c r="E439" s="1" t="str">
        <f t="shared" si="83"/>
        <v>540510: DURABLE MEDICAL EQUIPMENT</v>
      </c>
      <c r="F439" s="1" t="str">
        <f t="shared" si="82"/>
        <v>SUPPLIES</v>
      </c>
      <c r="H439" s="76" t="s">
        <v>396</v>
      </c>
      <c r="I439" s="76" t="s">
        <v>397</v>
      </c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7">
        <v>0</v>
      </c>
      <c r="V439" s="77">
        <v>0</v>
      </c>
      <c r="W439" s="77">
        <v>0</v>
      </c>
      <c r="X439" s="77">
        <v>0</v>
      </c>
      <c r="Y439" s="77">
        <v>0</v>
      </c>
      <c r="Z439" s="77">
        <v>0</v>
      </c>
      <c r="AA439" s="77">
        <v>0</v>
      </c>
      <c r="AB439" s="77">
        <v>0</v>
      </c>
      <c r="AC439" s="77">
        <v>0</v>
      </c>
      <c r="AD439" s="77">
        <v>0</v>
      </c>
      <c r="AE439" s="77">
        <v>0</v>
      </c>
      <c r="AF439" s="77">
        <v>351.29</v>
      </c>
      <c r="AG439" s="77">
        <v>0</v>
      </c>
      <c r="AH439" s="77">
        <v>0</v>
      </c>
      <c r="AI439" s="77">
        <v>0</v>
      </c>
      <c r="AJ439" s="77">
        <v>0</v>
      </c>
      <c r="AK439" s="77">
        <v>0</v>
      </c>
      <c r="AL439" s="77">
        <v>0</v>
      </c>
      <c r="AM439" s="77">
        <v>0</v>
      </c>
    </row>
    <row r="440" spans="1:39" ht="16" x14ac:dyDescent="0.2">
      <c r="A440" s="126">
        <f t="shared" si="78"/>
        <v>3</v>
      </c>
      <c r="B440" s="1" t="str">
        <f t="shared" si="77"/>
        <v/>
      </c>
      <c r="C440" s="126" t="str">
        <f t="shared" ca="1" si="79"/>
        <v/>
      </c>
      <c r="D440" s="1" t="str">
        <f t="shared" si="84"/>
        <v/>
      </c>
      <c r="E440" s="1" t="str">
        <f t="shared" si="83"/>
        <v/>
      </c>
      <c r="F440" s="1" t="str">
        <f t="shared" si="82"/>
        <v>SUPPLIES</v>
      </c>
      <c r="H440" s="83" t="s">
        <v>397</v>
      </c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5">
        <v>0</v>
      </c>
      <c r="V440" s="85">
        <v>0</v>
      </c>
      <c r="W440" s="85">
        <v>0</v>
      </c>
      <c r="X440" s="85">
        <v>0</v>
      </c>
      <c r="Y440" s="85">
        <v>0</v>
      </c>
      <c r="Z440" s="85">
        <v>0</v>
      </c>
      <c r="AA440" s="85">
        <v>0</v>
      </c>
      <c r="AB440" s="85">
        <v>0</v>
      </c>
      <c r="AC440" s="85">
        <v>0</v>
      </c>
      <c r="AD440" s="85">
        <v>0</v>
      </c>
      <c r="AE440" s="85">
        <v>0</v>
      </c>
      <c r="AF440" s="85">
        <v>351.29</v>
      </c>
      <c r="AG440" s="85">
        <v>0</v>
      </c>
      <c r="AH440" s="85">
        <v>0</v>
      </c>
      <c r="AI440" s="85">
        <v>0</v>
      </c>
      <c r="AJ440" s="85">
        <v>0</v>
      </c>
      <c r="AK440" s="85">
        <v>0</v>
      </c>
      <c r="AL440" s="85">
        <v>0</v>
      </c>
      <c r="AM440" s="85">
        <v>0</v>
      </c>
    </row>
    <row r="441" spans="1:39" x14ac:dyDescent="0.15">
      <c r="A441" s="126">
        <f t="shared" si="78"/>
        <v>3</v>
      </c>
      <c r="B441" s="1" t="str">
        <f t="shared" si="77"/>
        <v>EXP</v>
      </c>
      <c r="C441" s="126">
        <f t="shared" ca="1" si="79"/>
        <v>303.3</v>
      </c>
      <c r="D441" s="1" t="str">
        <f t="shared" si="84"/>
        <v>SUPPLIES : 540615: PERSONAL SOLUTIONS_PCP</v>
      </c>
      <c r="E441" s="1" t="str">
        <f t="shared" si="83"/>
        <v>540615: PERSONAL SOLUTIONS_PCP</v>
      </c>
      <c r="F441" s="1" t="str">
        <f t="shared" si="82"/>
        <v>SUPPLIES</v>
      </c>
      <c r="H441" s="76" t="s">
        <v>398</v>
      </c>
      <c r="I441" s="76" t="s">
        <v>399</v>
      </c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7">
        <v>0</v>
      </c>
      <c r="V441" s="77">
        <v>0</v>
      </c>
      <c r="W441" s="77">
        <v>0</v>
      </c>
      <c r="X441" s="77">
        <v>0</v>
      </c>
      <c r="Y441" s="77">
        <v>0</v>
      </c>
      <c r="Z441" s="77">
        <v>0</v>
      </c>
      <c r="AA441" s="77">
        <v>0</v>
      </c>
      <c r="AB441" s="77">
        <v>0</v>
      </c>
      <c r="AC441" s="77">
        <v>0</v>
      </c>
      <c r="AD441" s="77">
        <v>0</v>
      </c>
      <c r="AE441" s="77">
        <v>0</v>
      </c>
      <c r="AF441" s="77">
        <v>0</v>
      </c>
      <c r="AG441" s="77">
        <v>0</v>
      </c>
      <c r="AH441" s="77">
        <v>0</v>
      </c>
      <c r="AI441" s="77">
        <v>0</v>
      </c>
      <c r="AJ441" s="77">
        <v>0</v>
      </c>
      <c r="AK441" s="77">
        <v>0</v>
      </c>
      <c r="AL441" s="77">
        <v>0</v>
      </c>
      <c r="AM441" s="77">
        <v>0</v>
      </c>
    </row>
    <row r="442" spans="1:39" ht="16" x14ac:dyDescent="0.2">
      <c r="A442" s="126">
        <f t="shared" si="78"/>
        <v>3</v>
      </c>
      <c r="B442" s="1" t="str">
        <f t="shared" si="77"/>
        <v/>
      </c>
      <c r="C442" s="126" t="str">
        <f t="shared" ca="1" si="79"/>
        <v/>
      </c>
      <c r="D442" s="1" t="str">
        <f t="shared" si="84"/>
        <v/>
      </c>
      <c r="E442" s="1" t="str">
        <f t="shared" si="83"/>
        <v/>
      </c>
      <c r="F442" s="1" t="str">
        <f t="shared" si="82"/>
        <v>SUPPLIES</v>
      </c>
      <c r="H442" s="83" t="s">
        <v>400</v>
      </c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5">
        <v>0</v>
      </c>
      <c r="V442" s="85">
        <v>0</v>
      </c>
      <c r="W442" s="85">
        <v>0</v>
      </c>
      <c r="X442" s="85">
        <v>0</v>
      </c>
      <c r="Y442" s="85">
        <v>0</v>
      </c>
      <c r="Z442" s="85">
        <v>0</v>
      </c>
      <c r="AA442" s="85">
        <v>0</v>
      </c>
      <c r="AB442" s="85">
        <v>0</v>
      </c>
      <c r="AC442" s="85">
        <v>0</v>
      </c>
      <c r="AD442" s="85">
        <v>0</v>
      </c>
      <c r="AE442" s="85">
        <v>0</v>
      </c>
      <c r="AF442" s="85">
        <v>0</v>
      </c>
      <c r="AG442" s="85">
        <v>0</v>
      </c>
      <c r="AH442" s="85">
        <v>0</v>
      </c>
      <c r="AI442" s="85">
        <v>0</v>
      </c>
      <c r="AJ442" s="85">
        <v>0</v>
      </c>
      <c r="AK442" s="85">
        <v>0</v>
      </c>
      <c r="AL442" s="85">
        <v>0</v>
      </c>
      <c r="AM442" s="85">
        <v>0</v>
      </c>
    </row>
    <row r="443" spans="1:39" ht="16" x14ac:dyDescent="0.2">
      <c r="A443" s="126">
        <f t="shared" si="78"/>
        <v>3</v>
      </c>
      <c r="B443" s="1" t="str">
        <f t="shared" ref="B443:B507" si="85">IF(AND(LEN(H443)&gt;0,COUNT(V443:AL443)=0),"GROUP",IF(OR(LEN(I443)=0,LEN(H443)=0),"",INDEX(MARKER_ARRAY,A443,3)))</f>
        <v/>
      </c>
      <c r="C443" s="126" t="str">
        <f t="shared" ca="1" si="79"/>
        <v/>
      </c>
      <c r="D443" s="1" t="str">
        <f t="shared" si="84"/>
        <v/>
      </c>
      <c r="E443" s="1" t="str">
        <f t="shared" si="83"/>
        <v/>
      </c>
      <c r="F443" s="1" t="str">
        <f t="shared" si="82"/>
        <v>SUPPLIES</v>
      </c>
      <c r="H443" s="75" t="s">
        <v>360</v>
      </c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6">
        <v>21640.3</v>
      </c>
      <c r="V443" s="86">
        <v>14824.58</v>
      </c>
      <c r="W443" s="86">
        <v>18939.28</v>
      </c>
      <c r="X443" s="86">
        <v>15558.21</v>
      </c>
      <c r="Y443" s="86">
        <v>11429.2</v>
      </c>
      <c r="Z443" s="86">
        <v>16794.919999999998</v>
      </c>
      <c r="AA443" s="86">
        <v>13280.65</v>
      </c>
      <c r="AB443" s="86">
        <v>15746.66</v>
      </c>
      <c r="AC443" s="86">
        <v>14500.499999999998</v>
      </c>
      <c r="AD443" s="86">
        <v>14550.519999999999</v>
      </c>
      <c r="AE443" s="86">
        <v>14818.940000000002</v>
      </c>
      <c r="AF443" s="86">
        <v>12478.5</v>
      </c>
      <c r="AG443" s="86">
        <v>6253.93</v>
      </c>
      <c r="AH443" s="86">
        <v>7415.7400000000007</v>
      </c>
      <c r="AI443" s="86">
        <v>5621.130000000001</v>
      </c>
      <c r="AJ443" s="86">
        <v>7118.4</v>
      </c>
      <c r="AK443" s="86">
        <v>6416.1500000000005</v>
      </c>
      <c r="AL443" s="86">
        <v>5580.14</v>
      </c>
      <c r="AM443" s="86">
        <v>-11.910000000000196</v>
      </c>
    </row>
    <row r="444" spans="1:39" ht="16" x14ac:dyDescent="0.2">
      <c r="A444" s="126">
        <f t="shared" si="78"/>
        <v>3</v>
      </c>
      <c r="B444" s="1" t="str">
        <f t="shared" si="85"/>
        <v>GROUP</v>
      </c>
      <c r="C444" s="126" t="str">
        <f t="shared" ca="1" si="79"/>
        <v/>
      </c>
      <c r="D444" s="1" t="str">
        <f t="shared" si="84"/>
        <v/>
      </c>
      <c r="E444" s="1" t="str">
        <f t="shared" si="83"/>
        <v/>
      </c>
      <c r="F444" s="1" t="str">
        <f t="shared" si="82"/>
        <v>HEALTHCARE SUPPLIES</v>
      </c>
      <c r="H444" s="80" t="s">
        <v>401</v>
      </c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340"/>
      <c r="V444" s="340"/>
      <c r="W444" s="340"/>
      <c r="X444" s="340"/>
      <c r="Y444" s="340"/>
      <c r="Z444" s="340"/>
      <c r="AA444" s="82"/>
      <c r="AB444" s="82"/>
      <c r="AC444" s="82"/>
      <c r="AD444" s="82"/>
      <c r="AE444" s="82"/>
      <c r="AF444" s="82"/>
      <c r="AG444" s="82"/>
      <c r="AH444" s="82"/>
      <c r="AI444" s="82"/>
      <c r="AJ444" s="82"/>
      <c r="AK444" s="82"/>
      <c r="AL444" s="82"/>
      <c r="AM444" s="82"/>
    </row>
    <row r="445" spans="1:39" x14ac:dyDescent="0.15">
      <c r="A445" s="126">
        <f t="shared" si="78"/>
        <v>3</v>
      </c>
      <c r="B445" s="1" t="str">
        <f t="shared" si="85"/>
        <v>EXP</v>
      </c>
      <c r="C445" s="126">
        <f t="shared" ca="1" si="79"/>
        <v>301.3</v>
      </c>
      <c r="D445" s="1" t="str">
        <f t="shared" si="84"/>
        <v>HEALTHCARE SUPPLIES : 540601: MEDICAL SUPPLIES</v>
      </c>
      <c r="E445" s="1" t="str">
        <f t="shared" si="83"/>
        <v>540601: MEDICAL SUPPLIES</v>
      </c>
      <c r="F445" s="1" t="str">
        <f t="shared" si="82"/>
        <v>HEALTHCARE SUPPLIES</v>
      </c>
      <c r="H445" s="76" t="s">
        <v>402</v>
      </c>
      <c r="I445" s="76" t="s">
        <v>114</v>
      </c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7">
        <v>17750.650000000001</v>
      </c>
      <c r="V445" s="77">
        <v>19796.38</v>
      </c>
      <c r="W445" s="77">
        <v>21380.21</v>
      </c>
      <c r="X445" s="77">
        <v>11349.37</v>
      </c>
      <c r="Y445" s="77">
        <v>20293.400000000001</v>
      </c>
      <c r="Z445" s="77">
        <v>14982.37</v>
      </c>
      <c r="AA445" s="77">
        <v>11562.460000000001</v>
      </c>
      <c r="AB445" s="77">
        <v>10673.17</v>
      </c>
      <c r="AC445" s="77">
        <v>16448.82</v>
      </c>
      <c r="AD445" s="77">
        <v>11691.44</v>
      </c>
      <c r="AE445" s="77">
        <v>11214.82</v>
      </c>
      <c r="AF445" s="77">
        <v>14051.15</v>
      </c>
      <c r="AG445" s="77">
        <v>11972.85</v>
      </c>
      <c r="AH445" s="77">
        <v>16748.71</v>
      </c>
      <c r="AI445" s="77">
        <v>5879.92</v>
      </c>
      <c r="AJ445" s="77">
        <v>18037.8</v>
      </c>
      <c r="AK445" s="77">
        <v>8628.2000000000007</v>
      </c>
      <c r="AL445" s="77">
        <v>11648.17</v>
      </c>
      <c r="AM445" s="77">
        <v>14954.03</v>
      </c>
    </row>
    <row r="446" spans="1:39" x14ac:dyDescent="0.15">
      <c r="A446" s="126">
        <f t="shared" ref="A446:A510" si="86">IFERROR(VLOOKUP(H446,MARKER_ARRAY,2,FALSE),A445)</f>
        <v>3</v>
      </c>
      <c r="B446" s="1" t="str">
        <f t="shared" si="85"/>
        <v>EXP</v>
      </c>
      <c r="C446" s="126">
        <f t="shared" ref="C446:C510" ca="1" si="87">IFERROR(IF(OR(B446="GROUP",LEN(D446)=0),"",VLOOKUP(D446,INDIRECT(B446&amp;"_LOOKUP"),2,FALSE)),-100)</f>
        <v>301.3</v>
      </c>
      <c r="D446" s="1" t="str">
        <f t="shared" si="84"/>
        <v>HEALTHCARE SUPPLIES : 540609: MEDICAL SUPPLIES</v>
      </c>
      <c r="E446" s="1" t="str">
        <f t="shared" si="83"/>
        <v>540609: MEDICAL SUPPLIES</v>
      </c>
      <c r="F446" s="1" t="str">
        <f t="shared" si="82"/>
        <v>HEALTHCARE SUPPLIES</v>
      </c>
      <c r="H446" s="76" t="s">
        <v>403</v>
      </c>
      <c r="I446" s="76" t="s">
        <v>114</v>
      </c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7">
        <v>0</v>
      </c>
      <c r="V446" s="77">
        <v>0</v>
      </c>
      <c r="W446" s="77">
        <v>14.26</v>
      </c>
      <c r="X446" s="77">
        <v>1658.05</v>
      </c>
      <c r="Y446" s="77">
        <v>-1603.94</v>
      </c>
      <c r="Z446" s="77">
        <v>1855.2</v>
      </c>
      <c r="AA446" s="77">
        <v>-25.59</v>
      </c>
      <c r="AB446" s="77">
        <v>34.340000000000003</v>
      </c>
      <c r="AC446" s="77">
        <v>709.67</v>
      </c>
      <c r="AD446" s="77">
        <v>-1372.63</v>
      </c>
      <c r="AE446" s="77">
        <v>3713.17</v>
      </c>
      <c r="AF446" s="77">
        <v>-469.6</v>
      </c>
      <c r="AG446" s="77">
        <v>368.75</v>
      </c>
      <c r="AH446" s="77">
        <v>948.5</v>
      </c>
      <c r="AI446" s="77">
        <v>3715.32</v>
      </c>
      <c r="AJ446" s="77">
        <v>-5022.05</v>
      </c>
      <c r="AK446" s="77">
        <v>378.27</v>
      </c>
      <c r="AL446" s="77">
        <v>-406.3</v>
      </c>
      <c r="AM446" s="77">
        <v>54.13</v>
      </c>
    </row>
    <row r="447" spans="1:39" x14ac:dyDescent="0.15">
      <c r="A447" s="126">
        <f t="shared" si="86"/>
        <v>3</v>
      </c>
      <c r="B447" s="1" t="str">
        <f t="shared" si="85"/>
        <v>EXP</v>
      </c>
      <c r="C447" s="126">
        <f t="shared" ca="1" si="87"/>
        <v>308.3</v>
      </c>
      <c r="D447" s="1" t="str">
        <f t="shared" si="84"/>
        <v>HEALTHCARE SUPPLIES : 540610: OXYGEN</v>
      </c>
      <c r="E447" s="1" t="str">
        <f t="shared" si="83"/>
        <v>540610: OXYGEN</v>
      </c>
      <c r="F447" s="1" t="str">
        <f t="shared" si="82"/>
        <v>HEALTHCARE SUPPLIES</v>
      </c>
      <c r="H447" s="76" t="s">
        <v>404</v>
      </c>
      <c r="I447" s="76" t="s">
        <v>112</v>
      </c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7">
        <v>1258</v>
      </c>
      <c r="V447" s="77">
        <v>1131</v>
      </c>
      <c r="W447" s="77">
        <v>1283.71</v>
      </c>
      <c r="X447" s="77">
        <v>593.11</v>
      </c>
      <c r="Y447" s="77">
        <v>3587.04</v>
      </c>
      <c r="Z447" s="77">
        <v>817.26</v>
      </c>
      <c r="AA447" s="77">
        <v>2451</v>
      </c>
      <c r="AB447" s="77">
        <v>0</v>
      </c>
      <c r="AC447" s="77">
        <v>3618</v>
      </c>
      <c r="AD447" s="77">
        <v>-713</v>
      </c>
      <c r="AE447" s="77">
        <v>3353.15</v>
      </c>
      <c r="AF447" s="77">
        <v>2101.87</v>
      </c>
      <c r="AG447" s="77">
        <v>1151.03</v>
      </c>
      <c r="AH447" s="77">
        <v>131.96</v>
      </c>
      <c r="AI447" s="77">
        <v>205</v>
      </c>
      <c r="AJ447" s="77">
        <v>593.25</v>
      </c>
      <c r="AK447" s="77">
        <v>1305.75</v>
      </c>
      <c r="AL447" s="77">
        <v>4604.1000000000004</v>
      </c>
      <c r="AM447" s="77">
        <v>2981.58</v>
      </c>
    </row>
    <row r="448" spans="1:39" x14ac:dyDescent="0.15">
      <c r="A448" s="126">
        <f t="shared" si="86"/>
        <v>3</v>
      </c>
      <c r="B448" s="1" t="str">
        <f t="shared" si="85"/>
        <v>EXP</v>
      </c>
      <c r="C448" s="126">
        <f t="shared" ca="1" si="87"/>
        <v>308.3</v>
      </c>
      <c r="D448" s="1" t="str">
        <f t="shared" si="84"/>
        <v>HEALTHCARE SUPPLIES : 540620: INCONTINENT SUPPLIES</v>
      </c>
      <c r="E448" s="1" t="str">
        <f t="shared" si="83"/>
        <v>540620: INCONTINENT SUPPLIES</v>
      </c>
      <c r="F448" s="1" t="str">
        <f t="shared" si="82"/>
        <v>HEALTHCARE SUPPLIES</v>
      </c>
      <c r="H448" s="76" t="s">
        <v>405</v>
      </c>
      <c r="I448" s="76" t="s">
        <v>406</v>
      </c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7">
        <v>0</v>
      </c>
      <c r="V448" s="77">
        <v>0</v>
      </c>
      <c r="W448" s="77">
        <v>-56.98</v>
      </c>
      <c r="X448" s="77">
        <v>0</v>
      </c>
      <c r="Y448" s="77">
        <v>54.13</v>
      </c>
      <c r="Z448" s="77">
        <v>332.47</v>
      </c>
      <c r="AA448" s="77">
        <v>0</v>
      </c>
      <c r="AB448" s="77">
        <v>0</v>
      </c>
      <c r="AC448" s="77">
        <v>0</v>
      </c>
      <c r="AD448" s="77">
        <v>0</v>
      </c>
      <c r="AE448" s="77">
        <v>0</v>
      </c>
      <c r="AF448" s="77">
        <v>0</v>
      </c>
      <c r="AG448" s="77">
        <v>0</v>
      </c>
      <c r="AH448" s="77">
        <v>0</v>
      </c>
      <c r="AI448" s="77">
        <v>0</v>
      </c>
      <c r="AJ448" s="77">
        <v>0</v>
      </c>
      <c r="AK448" s="77">
        <v>0</v>
      </c>
      <c r="AL448" s="77">
        <v>0</v>
      </c>
      <c r="AM448" s="77">
        <v>0</v>
      </c>
    </row>
    <row r="449" spans="1:39" x14ac:dyDescent="0.15">
      <c r="A449" s="126">
        <f t="shared" si="86"/>
        <v>3</v>
      </c>
      <c r="B449" s="1" t="str">
        <f t="shared" si="85"/>
        <v>EXP</v>
      </c>
      <c r="C449" s="126">
        <f t="shared" ca="1" si="87"/>
        <v>308.3</v>
      </c>
      <c r="D449" s="1" t="str">
        <f t="shared" si="84"/>
        <v>HEALTHCARE SUPPLIES : 540625: MEDIMART PROGRAM</v>
      </c>
      <c r="E449" s="1" t="str">
        <f t="shared" si="83"/>
        <v>540625: MEDIMART PROGRAM</v>
      </c>
      <c r="F449" s="1" t="str">
        <f t="shared" si="82"/>
        <v>HEALTHCARE SUPPLIES</v>
      </c>
      <c r="H449" s="76" t="s">
        <v>407</v>
      </c>
      <c r="I449" s="76" t="s">
        <v>408</v>
      </c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7">
        <v>6819.35</v>
      </c>
      <c r="V449" s="77">
        <v>7783.11</v>
      </c>
      <c r="W449" s="77">
        <v>6383.09</v>
      </c>
      <c r="X449" s="77">
        <v>6144.45</v>
      </c>
      <c r="Y449" s="77">
        <v>7250.09</v>
      </c>
      <c r="Z449" s="77">
        <v>5690.16</v>
      </c>
      <c r="AA449" s="77">
        <v>54.13</v>
      </c>
      <c r="AB449" s="77">
        <v>54.13</v>
      </c>
      <c r="AC449" s="77">
        <v>1702.99</v>
      </c>
      <c r="AD449" s="77">
        <v>1507.27</v>
      </c>
      <c r="AE449" s="77">
        <v>54.13</v>
      </c>
      <c r="AF449" s="77">
        <v>54.13</v>
      </c>
      <c r="AG449" s="77">
        <v>54.13</v>
      </c>
      <c r="AH449" s="77">
        <v>54.13</v>
      </c>
      <c r="AI449" s="77">
        <v>54.13</v>
      </c>
      <c r="AJ449" s="77">
        <v>0</v>
      </c>
      <c r="AK449" s="77">
        <v>0</v>
      </c>
      <c r="AL449" s="77">
        <v>0</v>
      </c>
      <c r="AM449" s="77">
        <v>0</v>
      </c>
    </row>
    <row r="450" spans="1:39" x14ac:dyDescent="0.15">
      <c r="A450" s="126">
        <f t="shared" si="86"/>
        <v>3</v>
      </c>
      <c r="B450" s="1" t="str">
        <f t="shared" si="85"/>
        <v>EXP</v>
      </c>
      <c r="C450" s="126">
        <f t="shared" ca="1" si="87"/>
        <v>308.3</v>
      </c>
      <c r="D450" s="1" t="str">
        <f t="shared" si="84"/>
        <v>HEALTHCARE SUPPLIES : 540661: LABORATORY SERVICES</v>
      </c>
      <c r="E450" s="1" t="str">
        <f t="shared" si="83"/>
        <v>540661: LABORATORY SERVICES</v>
      </c>
      <c r="F450" s="1" t="str">
        <f t="shared" si="82"/>
        <v>HEALTHCARE SUPPLIES</v>
      </c>
      <c r="H450" s="76" t="s">
        <v>409</v>
      </c>
      <c r="I450" s="76" t="s">
        <v>410</v>
      </c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7">
        <v>0</v>
      </c>
      <c r="V450" s="77">
        <v>0</v>
      </c>
      <c r="W450" s="77">
        <v>0</v>
      </c>
      <c r="X450" s="77">
        <v>0</v>
      </c>
      <c r="Y450" s="77">
        <v>0</v>
      </c>
      <c r="Z450" s="77">
        <v>0</v>
      </c>
      <c r="AA450" s="77">
        <v>3539.11</v>
      </c>
      <c r="AB450" s="77">
        <v>5324.06</v>
      </c>
      <c r="AC450" s="77">
        <v>6654.45</v>
      </c>
      <c r="AD450" s="77">
        <v>5200</v>
      </c>
      <c r="AE450" s="77">
        <v>1953.79</v>
      </c>
      <c r="AF450" s="77">
        <v>2543.6</v>
      </c>
      <c r="AG450" s="77">
        <v>3817.21</v>
      </c>
      <c r="AH450" s="77">
        <v>8975.08</v>
      </c>
      <c r="AI450" s="77">
        <v>5744.68</v>
      </c>
      <c r="AJ450" s="77">
        <v>6610.28</v>
      </c>
      <c r="AK450" s="77">
        <v>5707.53</v>
      </c>
      <c r="AL450" s="77">
        <v>5099.72</v>
      </c>
      <c r="AM450" s="77">
        <v>-215.89000000000001</v>
      </c>
    </row>
    <row r="451" spans="1:39" x14ac:dyDescent="0.15">
      <c r="A451" s="126">
        <f t="shared" si="86"/>
        <v>3</v>
      </c>
      <c r="B451" s="1" t="str">
        <f t="shared" si="85"/>
        <v>EXP</v>
      </c>
      <c r="C451" s="126">
        <f t="shared" ca="1" si="87"/>
        <v>308.3</v>
      </c>
      <c r="D451" s="1" t="str">
        <f t="shared" si="84"/>
        <v>HEALTHCARE SUPPLIES : 540671: OTC PHARMACY</v>
      </c>
      <c r="E451" s="1" t="str">
        <f t="shared" si="83"/>
        <v>540671: OTC PHARMACY</v>
      </c>
      <c r="F451" s="1" t="str">
        <f t="shared" si="82"/>
        <v>HEALTHCARE SUPPLIES</v>
      </c>
      <c r="H451" s="76" t="s">
        <v>411</v>
      </c>
      <c r="I451" s="76" t="s">
        <v>412</v>
      </c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7">
        <v>0</v>
      </c>
      <c r="V451" s="77">
        <v>0</v>
      </c>
      <c r="W451" s="77">
        <v>0</v>
      </c>
      <c r="X451" s="77">
        <v>0</v>
      </c>
      <c r="Y451" s="77">
        <v>0</v>
      </c>
      <c r="Z451" s="77">
        <v>0</v>
      </c>
      <c r="AA451" s="77">
        <v>0</v>
      </c>
      <c r="AB451" s="77">
        <v>0</v>
      </c>
      <c r="AC451" s="77">
        <v>0</v>
      </c>
      <c r="AD451" s="77">
        <v>0</v>
      </c>
      <c r="AE451" s="77">
        <v>0</v>
      </c>
      <c r="AF451" s="77">
        <v>0</v>
      </c>
      <c r="AG451" s="77">
        <v>33.92</v>
      </c>
      <c r="AH451" s="77">
        <v>0</v>
      </c>
      <c r="AI451" s="77">
        <v>0</v>
      </c>
      <c r="AJ451" s="77">
        <v>0.25</v>
      </c>
      <c r="AK451" s="77">
        <v>0</v>
      </c>
      <c r="AL451" s="77">
        <v>0</v>
      </c>
      <c r="AM451" s="77">
        <v>0</v>
      </c>
    </row>
    <row r="452" spans="1:39" x14ac:dyDescent="0.15">
      <c r="A452" s="126">
        <f t="shared" si="86"/>
        <v>3</v>
      </c>
      <c r="B452" s="1" t="str">
        <f t="shared" si="85"/>
        <v>EXP</v>
      </c>
      <c r="C452" s="126">
        <f t="shared" ca="1" si="87"/>
        <v>308.3</v>
      </c>
      <c r="D452" s="1" t="str">
        <f t="shared" si="84"/>
        <v>HEALTHCARE SUPPLIES : 540804: IV THERAPY</v>
      </c>
      <c r="E452" s="1" t="str">
        <f t="shared" si="83"/>
        <v>540804: IV THERAPY</v>
      </c>
      <c r="F452" s="1" t="str">
        <f t="shared" si="82"/>
        <v>HEALTHCARE SUPPLIES</v>
      </c>
      <c r="H452" s="76" t="s">
        <v>413</v>
      </c>
      <c r="I452" s="76" t="s">
        <v>126</v>
      </c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7">
        <v>0</v>
      </c>
      <c r="V452" s="77">
        <v>0</v>
      </c>
      <c r="W452" s="77">
        <v>0</v>
      </c>
      <c r="X452" s="77">
        <v>0</v>
      </c>
      <c r="Y452" s="77">
        <v>0</v>
      </c>
      <c r="Z452" s="77">
        <v>0</v>
      </c>
      <c r="AA452" s="77">
        <v>0</v>
      </c>
      <c r="AB452" s="77">
        <v>0</v>
      </c>
      <c r="AC452" s="77">
        <v>0</v>
      </c>
      <c r="AD452" s="77">
        <v>0</v>
      </c>
      <c r="AE452" s="77">
        <v>0</v>
      </c>
      <c r="AF452" s="77">
        <v>0</v>
      </c>
      <c r="AG452" s="77">
        <v>0</v>
      </c>
      <c r="AH452" s="77">
        <v>0</v>
      </c>
      <c r="AI452" s="77">
        <v>0</v>
      </c>
      <c r="AJ452" s="77">
        <v>0</v>
      </c>
      <c r="AK452" s="77">
        <v>0</v>
      </c>
      <c r="AL452" s="77">
        <v>0</v>
      </c>
      <c r="AM452" s="77">
        <v>0</v>
      </c>
    </row>
    <row r="453" spans="1:39" x14ac:dyDescent="0.15">
      <c r="A453" s="126">
        <f t="shared" si="86"/>
        <v>3</v>
      </c>
      <c r="B453" s="1" t="str">
        <f t="shared" si="85"/>
        <v>EXP</v>
      </c>
      <c r="C453" s="126">
        <f t="shared" ca="1" si="87"/>
        <v>308.3</v>
      </c>
      <c r="D453" s="1" t="str">
        <f t="shared" si="84"/>
        <v>HEALTHCARE SUPPLIES : 540805: RADIOLOGY SERVICES</v>
      </c>
      <c r="E453" s="1" t="str">
        <f t="shared" si="83"/>
        <v>540805: RADIOLOGY SERVICES</v>
      </c>
      <c r="F453" s="1" t="str">
        <f t="shared" si="82"/>
        <v>HEALTHCARE SUPPLIES</v>
      </c>
      <c r="H453" s="76" t="s">
        <v>414</v>
      </c>
      <c r="I453" s="76" t="s">
        <v>415</v>
      </c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7">
        <v>3664</v>
      </c>
      <c r="V453" s="77">
        <v>3368</v>
      </c>
      <c r="W453" s="77">
        <v>4125.78</v>
      </c>
      <c r="X453" s="77">
        <v>4861.03</v>
      </c>
      <c r="Y453" s="77">
        <v>3862</v>
      </c>
      <c r="Z453" s="77">
        <v>6121.22</v>
      </c>
      <c r="AA453" s="77">
        <v>5525</v>
      </c>
      <c r="AB453" s="77">
        <v>3887</v>
      </c>
      <c r="AC453" s="77">
        <v>3578</v>
      </c>
      <c r="AD453" s="77">
        <v>4330</v>
      </c>
      <c r="AE453" s="77">
        <v>2643</v>
      </c>
      <c r="AF453" s="77">
        <v>2758</v>
      </c>
      <c r="AG453" s="77">
        <v>1821</v>
      </c>
      <c r="AH453" s="77">
        <v>3046</v>
      </c>
      <c r="AI453" s="77">
        <v>7181</v>
      </c>
      <c r="AJ453" s="77">
        <v>4335</v>
      </c>
      <c r="AK453" s="77">
        <v>5815</v>
      </c>
      <c r="AL453" s="77">
        <v>4289</v>
      </c>
      <c r="AM453" s="77">
        <v>3223</v>
      </c>
    </row>
    <row r="454" spans="1:39" x14ac:dyDescent="0.15">
      <c r="A454" s="126">
        <f t="shared" si="86"/>
        <v>3</v>
      </c>
      <c r="B454" s="1" t="str">
        <f t="shared" si="85"/>
        <v>EXP</v>
      </c>
      <c r="C454" s="126">
        <f t="shared" ca="1" si="87"/>
        <v>308.3</v>
      </c>
      <c r="D454" s="1" t="str">
        <f t="shared" si="84"/>
        <v>HEALTHCARE SUPPLIES : 540806: ONCOLOGY SERVICES</v>
      </c>
      <c r="E454" s="1" t="str">
        <f t="shared" si="83"/>
        <v>540806: ONCOLOGY SERVICES</v>
      </c>
      <c r="F454" s="1" t="str">
        <f t="shared" si="82"/>
        <v>HEALTHCARE SUPPLIES</v>
      </c>
      <c r="H454" s="76" t="s">
        <v>416</v>
      </c>
      <c r="I454" s="76" t="s">
        <v>417</v>
      </c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7">
        <v>0</v>
      </c>
      <c r="V454" s="77">
        <v>0</v>
      </c>
      <c r="W454" s="77">
        <v>0</v>
      </c>
      <c r="X454" s="77">
        <v>0</v>
      </c>
      <c r="Y454" s="77">
        <v>0</v>
      </c>
      <c r="Z454" s="77">
        <v>0</v>
      </c>
      <c r="AA454" s="77">
        <v>0</v>
      </c>
      <c r="AB454" s="77">
        <v>0</v>
      </c>
      <c r="AC454" s="77">
        <v>180</v>
      </c>
      <c r="AD454" s="77">
        <v>0</v>
      </c>
      <c r="AE454" s="77">
        <v>0</v>
      </c>
      <c r="AF454" s="77">
        <v>0</v>
      </c>
      <c r="AG454" s="77">
        <v>0</v>
      </c>
      <c r="AH454" s="77">
        <v>0</v>
      </c>
      <c r="AI454" s="77">
        <v>0</v>
      </c>
      <c r="AJ454" s="77">
        <v>0</v>
      </c>
      <c r="AK454" s="77">
        <v>0</v>
      </c>
      <c r="AL454" s="77">
        <v>0</v>
      </c>
      <c r="AM454" s="77">
        <v>0</v>
      </c>
    </row>
    <row r="455" spans="1:39" ht="16" x14ac:dyDescent="0.2">
      <c r="A455" s="126">
        <f t="shared" si="86"/>
        <v>3</v>
      </c>
      <c r="B455" s="1" t="str">
        <f t="shared" si="85"/>
        <v/>
      </c>
      <c r="C455" s="126" t="str">
        <f t="shared" ca="1" si="87"/>
        <v/>
      </c>
      <c r="D455" s="1" t="str">
        <f t="shared" si="84"/>
        <v/>
      </c>
      <c r="E455" s="1" t="str">
        <f t="shared" si="83"/>
        <v/>
      </c>
      <c r="F455" s="1" t="str">
        <f t="shared" si="82"/>
        <v>HEALTHCARE SUPPLIES</v>
      </c>
      <c r="H455" s="83" t="s">
        <v>114</v>
      </c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5">
        <v>29492</v>
      </c>
      <c r="V455" s="85">
        <v>32078.49</v>
      </c>
      <c r="W455" s="85">
        <v>33130.07</v>
      </c>
      <c r="X455" s="85">
        <v>24606.01</v>
      </c>
      <c r="Y455" s="85">
        <v>33442.720000000001</v>
      </c>
      <c r="Z455" s="85">
        <v>29798.68</v>
      </c>
      <c r="AA455" s="85">
        <v>23106.11</v>
      </c>
      <c r="AB455" s="85">
        <v>19972.7</v>
      </c>
      <c r="AC455" s="85">
        <v>32891.93</v>
      </c>
      <c r="AD455" s="85">
        <v>20643.080000000002</v>
      </c>
      <c r="AE455" s="85">
        <v>22932.06</v>
      </c>
      <c r="AF455" s="85">
        <v>21039.149999999998</v>
      </c>
      <c r="AG455" s="85">
        <v>19218.89</v>
      </c>
      <c r="AH455" s="85">
        <v>29904.379999999997</v>
      </c>
      <c r="AI455" s="85">
        <v>22780.05</v>
      </c>
      <c r="AJ455" s="85">
        <v>24554.53</v>
      </c>
      <c r="AK455" s="85">
        <v>21834.75</v>
      </c>
      <c r="AL455" s="85">
        <v>25234.690000000002</v>
      </c>
      <c r="AM455" s="85">
        <v>20996.85</v>
      </c>
    </row>
    <row r="456" spans="1:39" x14ac:dyDescent="0.15">
      <c r="A456" s="126">
        <f t="shared" si="86"/>
        <v>3</v>
      </c>
      <c r="B456" s="1" t="str">
        <f t="shared" si="85"/>
        <v>EXP</v>
      </c>
      <c r="C456" s="126">
        <f t="shared" ca="1" si="87"/>
        <v>301.3</v>
      </c>
      <c r="D456" s="1" t="str">
        <f t="shared" si="84"/>
        <v>HEALTHCARE SUPPLIES : 540650: CLINICAL CHARTING</v>
      </c>
      <c r="E456" s="1" t="str">
        <f t="shared" si="83"/>
        <v>540650: CLINICAL CHARTING</v>
      </c>
      <c r="F456" s="1" t="str">
        <f t="shared" si="82"/>
        <v>HEALTHCARE SUPPLIES</v>
      </c>
      <c r="H456" s="76" t="s">
        <v>418</v>
      </c>
      <c r="I456" s="76" t="s">
        <v>419</v>
      </c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7">
        <v>317.22000000000003</v>
      </c>
      <c r="V456" s="77">
        <v>133.88999999999999</v>
      </c>
      <c r="W456" s="77">
        <v>463.21</v>
      </c>
      <c r="X456" s="77">
        <v>595.27</v>
      </c>
      <c r="Y456" s="77">
        <v>151.47999999999999</v>
      </c>
      <c r="Z456" s="77">
        <v>885.22</v>
      </c>
      <c r="AA456" s="77">
        <v>336.26</v>
      </c>
      <c r="AB456" s="77">
        <v>11.85</v>
      </c>
      <c r="AC456" s="77">
        <v>558.73</v>
      </c>
      <c r="AD456" s="77">
        <v>419.98</v>
      </c>
      <c r="AE456" s="77">
        <v>0</v>
      </c>
      <c r="AF456" s="77">
        <v>0</v>
      </c>
      <c r="AG456" s="77">
        <v>0</v>
      </c>
      <c r="AH456" s="77">
        <v>260.75</v>
      </c>
      <c r="AI456" s="77">
        <v>38.550000000000004</v>
      </c>
      <c r="AJ456" s="77">
        <v>0</v>
      </c>
      <c r="AK456" s="77">
        <v>0</v>
      </c>
      <c r="AL456" s="77">
        <v>0</v>
      </c>
      <c r="AM456" s="77">
        <v>0</v>
      </c>
    </row>
    <row r="457" spans="1:39" x14ac:dyDescent="0.15">
      <c r="A457" s="126">
        <f t="shared" si="86"/>
        <v>3</v>
      </c>
      <c r="B457" s="1" t="str">
        <f t="shared" si="85"/>
        <v>EXP</v>
      </c>
      <c r="C457" s="126">
        <f t="shared" ca="1" si="87"/>
        <v>301.3</v>
      </c>
      <c r="D457" s="1" t="str">
        <f t="shared" si="84"/>
        <v>HEALTHCARE SUPPLIES : 540651: HC SUPPLIES TARGET ADJUSTMENT</v>
      </c>
      <c r="E457" s="1" t="str">
        <f t="shared" si="83"/>
        <v>540651: HC SUPPLIES TARGET ADJUSTMENT</v>
      </c>
      <c r="F457" s="1" t="str">
        <f t="shared" si="82"/>
        <v>HEALTHCARE SUPPLIES</v>
      </c>
      <c r="H457" s="76" t="s">
        <v>420</v>
      </c>
      <c r="I457" s="76" t="s">
        <v>421</v>
      </c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345"/>
      <c r="V457" s="345"/>
      <c r="W457" s="345"/>
      <c r="X457" s="345"/>
      <c r="Y457" s="345"/>
      <c r="Z457" s="345"/>
      <c r="AA457" s="77">
        <v>0</v>
      </c>
      <c r="AB457" s="77">
        <v>0</v>
      </c>
      <c r="AC457" s="77">
        <v>0</v>
      </c>
      <c r="AD457" s="77">
        <v>0</v>
      </c>
      <c r="AE457" s="77">
        <v>0</v>
      </c>
      <c r="AF457" s="77">
        <v>0</v>
      </c>
      <c r="AG457" s="77">
        <v>0</v>
      </c>
      <c r="AH457" s="77">
        <v>0</v>
      </c>
      <c r="AI457" s="77">
        <v>0</v>
      </c>
      <c r="AJ457" s="77">
        <v>0</v>
      </c>
      <c r="AK457" s="77">
        <v>0</v>
      </c>
      <c r="AL457" s="77">
        <v>0</v>
      </c>
      <c r="AM457" s="77">
        <v>0</v>
      </c>
    </row>
    <row r="458" spans="1:39" x14ac:dyDescent="0.15">
      <c r="A458" s="126">
        <f t="shared" si="86"/>
        <v>3</v>
      </c>
      <c r="B458" s="1" t="str">
        <f t="shared" si="85"/>
        <v>EXP</v>
      </c>
      <c r="C458" s="126">
        <f t="shared" ca="1" si="87"/>
        <v>301.3</v>
      </c>
      <c r="D458" s="1" t="str">
        <f t="shared" si="84"/>
        <v>HEALTHCARE SUPPLIES : 540659: OTHER HEALTHCARE EXPENSES</v>
      </c>
      <c r="E458" s="1" t="str">
        <f t="shared" si="83"/>
        <v>540659: OTHER HEALTHCARE EXPENSES</v>
      </c>
      <c r="F458" s="1" t="str">
        <f t="shared" si="82"/>
        <v>HEALTHCARE SUPPLIES</v>
      </c>
      <c r="H458" s="76" t="s">
        <v>422</v>
      </c>
      <c r="I458" s="76" t="s">
        <v>423</v>
      </c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7">
        <v>1157.79</v>
      </c>
      <c r="V458" s="77">
        <v>465.47</v>
      </c>
      <c r="W458" s="77">
        <v>761.83</v>
      </c>
      <c r="X458" s="77">
        <v>654.82000000000005</v>
      </c>
      <c r="Y458" s="77">
        <v>1047.53</v>
      </c>
      <c r="Z458" s="77">
        <v>0</v>
      </c>
      <c r="AA458" s="77">
        <v>1001.03</v>
      </c>
      <c r="AB458" s="77">
        <v>641.9</v>
      </c>
      <c r="AC458" s="77">
        <v>0</v>
      </c>
      <c r="AD458" s="77">
        <v>0</v>
      </c>
      <c r="AE458" s="77">
        <v>0</v>
      </c>
      <c r="AF458" s="77">
        <v>99.98</v>
      </c>
      <c r="AG458" s="77">
        <v>535.56000000000006</v>
      </c>
      <c r="AH458" s="77">
        <v>0</v>
      </c>
      <c r="AI458" s="77">
        <v>262.82</v>
      </c>
      <c r="AJ458" s="77">
        <v>708.39</v>
      </c>
      <c r="AK458" s="77">
        <v>194.04</v>
      </c>
      <c r="AL458" s="77">
        <v>0</v>
      </c>
      <c r="AM458" s="77">
        <v>194.04</v>
      </c>
    </row>
    <row r="459" spans="1:39" x14ac:dyDescent="0.15">
      <c r="A459" s="126">
        <f t="shared" si="86"/>
        <v>3</v>
      </c>
      <c r="B459" s="1" t="str">
        <f t="shared" si="85"/>
        <v>EXP</v>
      </c>
      <c r="C459" s="126">
        <f t="shared" ca="1" si="87"/>
        <v>301.3</v>
      </c>
      <c r="D459" s="1" t="str">
        <f t="shared" si="84"/>
        <v>HEALTHCARE SUPPLIES : 540670: PHARMACY MEDA AND MANAGED CARE</v>
      </c>
      <c r="E459" s="1" t="str">
        <f t="shared" si="83"/>
        <v>540670: PHARMACY MEDA AND MANAGED CARE</v>
      </c>
      <c r="F459" s="1" t="str">
        <f t="shared" si="82"/>
        <v>HEALTHCARE SUPPLIES</v>
      </c>
      <c r="H459" s="76" t="s">
        <v>424</v>
      </c>
      <c r="I459" s="76" t="s">
        <v>425</v>
      </c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7">
        <v>33519.1</v>
      </c>
      <c r="V459" s="77">
        <v>50080.99</v>
      </c>
      <c r="W459" s="77">
        <v>48590.18</v>
      </c>
      <c r="X459" s="77">
        <v>32447.81</v>
      </c>
      <c r="Y459" s="77">
        <v>51242.12</v>
      </c>
      <c r="Z459" s="77">
        <v>37542.720000000001</v>
      </c>
      <c r="AA459" s="77">
        <v>26610.06</v>
      </c>
      <c r="AB459" s="77">
        <v>29591.3</v>
      </c>
      <c r="AC459" s="77">
        <v>24440.79</v>
      </c>
      <c r="AD459" s="77">
        <v>45948.41</v>
      </c>
      <c r="AE459" s="77">
        <v>27781.13</v>
      </c>
      <c r="AF459" s="77">
        <v>16798.740000000002</v>
      </c>
      <c r="AG459" s="77">
        <v>10197.86</v>
      </c>
      <c r="AH459" s="77">
        <v>22548.170000000002</v>
      </c>
      <c r="AI459" s="77">
        <v>17107.97</v>
      </c>
      <c r="AJ459" s="77">
        <v>21345.54</v>
      </c>
      <c r="AK459" s="77">
        <v>17804.41</v>
      </c>
      <c r="AL459" s="77">
        <v>18994.78</v>
      </c>
      <c r="AM459" s="77">
        <v>24467.05</v>
      </c>
    </row>
    <row r="460" spans="1:39" x14ac:dyDescent="0.15">
      <c r="A460" s="126">
        <f t="shared" si="86"/>
        <v>3</v>
      </c>
      <c r="B460" s="1" t="str">
        <f t="shared" si="85"/>
        <v>EXP</v>
      </c>
      <c r="C460" s="126">
        <f t="shared" ca="1" si="87"/>
        <v>308.3</v>
      </c>
      <c r="D460" s="1" t="str">
        <f t="shared" si="84"/>
        <v>HEALTHCARE SUPPLIES : 540800: AMBULANCE &amp; VAN SERVICE</v>
      </c>
      <c r="E460" s="1" t="str">
        <f t="shared" si="83"/>
        <v>540800: AMBULANCE &amp; VAN SERVICE</v>
      </c>
      <c r="F460" s="1" t="str">
        <f t="shared" si="82"/>
        <v>HEALTHCARE SUPPLIES</v>
      </c>
      <c r="H460" s="76" t="s">
        <v>426</v>
      </c>
      <c r="I460" s="76" t="s">
        <v>427</v>
      </c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7">
        <v>675</v>
      </c>
      <c r="V460" s="77">
        <v>643.9</v>
      </c>
      <c r="W460" s="77">
        <v>6270.97</v>
      </c>
      <c r="X460" s="77">
        <v>3364</v>
      </c>
      <c r="Y460" s="77">
        <v>8542.14</v>
      </c>
      <c r="Z460" s="77">
        <v>3321</v>
      </c>
      <c r="AA460" s="77">
        <v>2876.5</v>
      </c>
      <c r="AB460" s="77">
        <v>11333.5</v>
      </c>
      <c r="AC460" s="77">
        <v>-996.5</v>
      </c>
      <c r="AD460" s="77">
        <v>-903.5</v>
      </c>
      <c r="AE460" s="77">
        <v>2091.9</v>
      </c>
      <c r="AF460" s="77">
        <v>3901.04</v>
      </c>
      <c r="AG460" s="77">
        <v>1523.32</v>
      </c>
      <c r="AH460" s="77">
        <v>2261.67</v>
      </c>
      <c r="AI460" s="77">
        <v>3779.08</v>
      </c>
      <c r="AJ460" s="77">
        <v>6651.56</v>
      </c>
      <c r="AK460" s="77">
        <v>3499.96</v>
      </c>
      <c r="AL460" s="77">
        <v>-3650.06</v>
      </c>
      <c r="AM460" s="77">
        <v>10053.719999999999</v>
      </c>
    </row>
    <row r="461" spans="1:39" x14ac:dyDescent="0.15">
      <c r="A461" s="126">
        <f t="shared" si="86"/>
        <v>3</v>
      </c>
      <c r="B461" s="1" t="str">
        <f t="shared" si="85"/>
        <v>EXP</v>
      </c>
      <c r="C461" s="126">
        <f t="shared" ca="1" si="87"/>
        <v>301.3</v>
      </c>
      <c r="D461" s="1" t="str">
        <f t="shared" si="84"/>
        <v>HEALTHCARE SUPPLIES : 540950: MEDICARE CONSOLIDATED BILLING</v>
      </c>
      <c r="E461" s="1" t="str">
        <f t="shared" si="83"/>
        <v>540950: MEDICARE CONSOLIDATED BILLING</v>
      </c>
      <c r="F461" s="1" t="str">
        <f t="shared" si="82"/>
        <v>HEALTHCARE SUPPLIES</v>
      </c>
      <c r="H461" s="76" t="s">
        <v>428</v>
      </c>
      <c r="I461" s="76" t="s">
        <v>429</v>
      </c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7">
        <v>0</v>
      </c>
      <c r="V461" s="77">
        <v>1370.48</v>
      </c>
      <c r="W461" s="77">
        <v>1100</v>
      </c>
      <c r="X461" s="77">
        <v>398.15</v>
      </c>
      <c r="Y461" s="77">
        <v>-1417.62</v>
      </c>
      <c r="Z461" s="77">
        <v>300</v>
      </c>
      <c r="AA461" s="77">
        <v>4778.6099999999997</v>
      </c>
      <c r="AB461" s="77">
        <v>485.53000000000003</v>
      </c>
      <c r="AC461" s="77">
        <v>669.28</v>
      </c>
      <c r="AD461" s="77">
        <v>248.61</v>
      </c>
      <c r="AE461" s="77">
        <v>400</v>
      </c>
      <c r="AF461" s="77">
        <v>800</v>
      </c>
      <c r="AG461" s="77">
        <v>2558.89</v>
      </c>
      <c r="AH461" s="77">
        <v>900</v>
      </c>
      <c r="AI461" s="77">
        <v>-966.77</v>
      </c>
      <c r="AJ461" s="77">
        <v>1167.82</v>
      </c>
      <c r="AK461" s="77">
        <v>750</v>
      </c>
      <c r="AL461" s="77">
        <v>624.15</v>
      </c>
      <c r="AM461" s="77">
        <v>1224.02</v>
      </c>
    </row>
    <row r="462" spans="1:39" x14ac:dyDescent="0.15">
      <c r="A462" s="126">
        <f t="shared" si="86"/>
        <v>3</v>
      </c>
      <c r="B462" s="1" t="str">
        <f t="shared" si="85"/>
        <v>EXP</v>
      </c>
      <c r="C462" s="126">
        <f t="shared" ca="1" si="87"/>
        <v>301.3</v>
      </c>
      <c r="D462" s="1" t="str">
        <f t="shared" si="84"/>
        <v>HEALTHCARE SUPPLIES : 543600: HAZARDOUS MEDICAL WASTE</v>
      </c>
      <c r="E462" s="1" t="str">
        <f t="shared" si="83"/>
        <v>543600: HAZARDOUS MEDICAL WASTE</v>
      </c>
      <c r="F462" s="1" t="str">
        <f t="shared" si="82"/>
        <v>HEALTHCARE SUPPLIES</v>
      </c>
      <c r="H462" s="76" t="s">
        <v>430</v>
      </c>
      <c r="I462" s="76" t="s">
        <v>431</v>
      </c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7">
        <v>0</v>
      </c>
      <c r="V462" s="77">
        <v>0</v>
      </c>
      <c r="W462" s="77">
        <v>600</v>
      </c>
      <c r="X462" s="77">
        <v>-600</v>
      </c>
      <c r="Y462" s="77">
        <v>0</v>
      </c>
      <c r="Z462" s="77">
        <v>0</v>
      </c>
      <c r="AA462" s="77">
        <v>0</v>
      </c>
      <c r="AB462" s="77">
        <v>0</v>
      </c>
      <c r="AC462" s="77">
        <v>0</v>
      </c>
      <c r="AD462" s="77">
        <v>0</v>
      </c>
      <c r="AE462" s="77">
        <v>0</v>
      </c>
      <c r="AF462" s="77">
        <v>0</v>
      </c>
      <c r="AG462" s="77">
        <v>0</v>
      </c>
      <c r="AH462" s="77">
        <v>2027.6200000000001</v>
      </c>
      <c r="AI462" s="77">
        <v>0</v>
      </c>
      <c r="AJ462" s="77">
        <v>0</v>
      </c>
      <c r="AK462" s="77">
        <v>0</v>
      </c>
      <c r="AL462" s="77">
        <v>0</v>
      </c>
      <c r="AM462" s="77">
        <v>0</v>
      </c>
    </row>
    <row r="463" spans="1:39" ht="16" x14ac:dyDescent="0.2">
      <c r="A463" s="126">
        <f t="shared" si="86"/>
        <v>3</v>
      </c>
      <c r="B463" s="1" t="str">
        <f t="shared" si="85"/>
        <v/>
      </c>
      <c r="C463" s="126" t="str">
        <f t="shared" ca="1" si="87"/>
        <v/>
      </c>
      <c r="D463" s="1" t="str">
        <f t="shared" si="84"/>
        <v/>
      </c>
      <c r="E463" s="1" t="str">
        <f t="shared" si="83"/>
        <v/>
      </c>
      <c r="F463" s="1" t="str">
        <f t="shared" ref="F463:F527" si="88">IF(B463="GROUP",UPPER(H463),UPPER(F462))</f>
        <v>HEALTHCARE SUPPLIES</v>
      </c>
      <c r="H463" s="83" t="s">
        <v>423</v>
      </c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5">
        <v>35669.11</v>
      </c>
      <c r="V463" s="85">
        <v>52694.73</v>
      </c>
      <c r="W463" s="85">
        <v>57786.19</v>
      </c>
      <c r="X463" s="85">
        <v>36860.050000000003</v>
      </c>
      <c r="Y463" s="85">
        <v>59565.65</v>
      </c>
      <c r="Z463" s="85">
        <v>42048.94</v>
      </c>
      <c r="AA463" s="85">
        <v>35602.46</v>
      </c>
      <c r="AB463" s="85">
        <v>42064.08</v>
      </c>
      <c r="AC463" s="85">
        <v>24672.3</v>
      </c>
      <c r="AD463" s="85">
        <v>45713.500000000007</v>
      </c>
      <c r="AE463" s="85">
        <v>30273.030000000002</v>
      </c>
      <c r="AF463" s="85">
        <v>21599.760000000002</v>
      </c>
      <c r="AG463" s="85">
        <v>14815.63</v>
      </c>
      <c r="AH463" s="85">
        <v>27998.210000000003</v>
      </c>
      <c r="AI463" s="85">
        <v>20221.649999999998</v>
      </c>
      <c r="AJ463" s="85">
        <v>29873.31</v>
      </c>
      <c r="AK463" s="85">
        <v>22248.41</v>
      </c>
      <c r="AL463" s="85">
        <v>15968.869999999999</v>
      </c>
      <c r="AM463" s="85">
        <v>35938.829999999994</v>
      </c>
    </row>
    <row r="464" spans="1:39" x14ac:dyDescent="0.15">
      <c r="A464" s="126">
        <f t="shared" si="86"/>
        <v>3</v>
      </c>
      <c r="B464" s="1" t="str">
        <f t="shared" si="85"/>
        <v>EXP</v>
      </c>
      <c r="C464" s="126">
        <f t="shared" ca="1" si="87"/>
        <v>301.3</v>
      </c>
      <c r="D464" s="1" t="str">
        <f t="shared" si="84"/>
        <v>HEALTHCARE SUPPLIES : 561500: MEDICAL EQUIPMENT, RENTAL</v>
      </c>
      <c r="E464" s="1" t="str">
        <f t="shared" ref="E464:E528" si="89">IF(AND(B464&lt;&gt;"GROUP",LEN(B464)&gt;0),UPPER(H464&amp;": "&amp;I464),"")</f>
        <v>561500: MEDICAL EQUIPMENT, RENTAL</v>
      </c>
      <c r="F464" s="1" t="str">
        <f t="shared" si="88"/>
        <v>HEALTHCARE SUPPLIES</v>
      </c>
      <c r="H464" s="76" t="s">
        <v>432</v>
      </c>
      <c r="I464" s="76" t="s">
        <v>433</v>
      </c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302">
        <v>0</v>
      </c>
      <c r="V464" s="302">
        <v>507.85</v>
      </c>
      <c r="W464" s="302">
        <v>768.58</v>
      </c>
      <c r="X464" s="302">
        <v>3246.92</v>
      </c>
      <c r="Y464" s="302">
        <v>443.2</v>
      </c>
      <c r="Z464" s="302">
        <v>384.39</v>
      </c>
      <c r="AA464" s="77">
        <v>173.20000000000002</v>
      </c>
      <c r="AB464" s="77">
        <v>173.20000000000002</v>
      </c>
      <c r="AC464" s="77">
        <v>287.92</v>
      </c>
      <c r="AD464" s="77">
        <v>0</v>
      </c>
      <c r="AE464" s="77">
        <v>189.18</v>
      </c>
      <c r="AF464" s="77">
        <v>344.7</v>
      </c>
      <c r="AG464" s="77">
        <v>334.68</v>
      </c>
      <c r="AH464" s="77">
        <v>255</v>
      </c>
      <c r="AI464" s="77">
        <v>992.9</v>
      </c>
      <c r="AJ464" s="77">
        <v>568.31000000000006</v>
      </c>
      <c r="AK464" s="77">
        <v>193.20000000000002</v>
      </c>
      <c r="AL464" s="77">
        <v>7675.04</v>
      </c>
      <c r="AM464" s="77">
        <v>6559.1100000000006</v>
      </c>
    </row>
    <row r="465" spans="1:39" ht="16" x14ac:dyDescent="0.2">
      <c r="A465" s="126">
        <f t="shared" si="86"/>
        <v>3</v>
      </c>
      <c r="B465" s="1" t="str">
        <f t="shared" si="85"/>
        <v/>
      </c>
      <c r="C465" s="126" t="str">
        <f t="shared" ca="1" si="87"/>
        <v/>
      </c>
      <c r="D465" s="1" t="str">
        <f t="shared" si="84"/>
        <v/>
      </c>
      <c r="E465" s="1" t="str">
        <f t="shared" si="89"/>
        <v/>
      </c>
      <c r="F465" s="1" t="str">
        <f t="shared" si="88"/>
        <v>HEALTHCARE SUPPLIES</v>
      </c>
      <c r="H465" s="83" t="s">
        <v>434</v>
      </c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5">
        <v>0</v>
      </c>
      <c r="V465" s="85">
        <v>507.85</v>
      </c>
      <c r="W465" s="85">
        <v>768.58</v>
      </c>
      <c r="X465" s="85">
        <v>3246.92</v>
      </c>
      <c r="Y465" s="85">
        <v>443.2</v>
      </c>
      <c r="Z465" s="85">
        <v>384.39</v>
      </c>
      <c r="AA465" s="85">
        <v>173.20000000000002</v>
      </c>
      <c r="AB465" s="85">
        <v>173.20000000000002</v>
      </c>
      <c r="AC465" s="85">
        <v>287.92</v>
      </c>
      <c r="AD465" s="85">
        <v>0</v>
      </c>
      <c r="AE465" s="85">
        <v>189.18</v>
      </c>
      <c r="AF465" s="85">
        <v>344.7</v>
      </c>
      <c r="AG465" s="85">
        <v>334.68</v>
      </c>
      <c r="AH465" s="85">
        <v>255</v>
      </c>
      <c r="AI465" s="85">
        <v>992.9</v>
      </c>
      <c r="AJ465" s="85">
        <v>568.31000000000006</v>
      </c>
      <c r="AK465" s="85">
        <v>193.20000000000002</v>
      </c>
      <c r="AL465" s="85">
        <v>7675.04</v>
      </c>
      <c r="AM465" s="85">
        <v>6559.1100000000006</v>
      </c>
    </row>
    <row r="466" spans="1:39" ht="16" x14ac:dyDescent="0.2">
      <c r="A466" s="126">
        <f t="shared" si="86"/>
        <v>3</v>
      </c>
      <c r="B466" s="1" t="str">
        <f t="shared" si="85"/>
        <v/>
      </c>
      <c r="C466" s="126" t="str">
        <f t="shared" ca="1" si="87"/>
        <v/>
      </c>
      <c r="D466" s="1" t="str">
        <f t="shared" si="84"/>
        <v/>
      </c>
      <c r="E466" s="1" t="str">
        <f t="shared" si="89"/>
        <v/>
      </c>
      <c r="F466" s="1" t="str">
        <f t="shared" si="88"/>
        <v>HEALTHCARE SUPPLIES</v>
      </c>
      <c r="H466" s="75" t="s">
        <v>401</v>
      </c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6">
        <v>65161.11</v>
      </c>
      <c r="V466" s="86">
        <v>85281.07</v>
      </c>
      <c r="W466" s="86">
        <v>91684.84</v>
      </c>
      <c r="X466" s="86">
        <v>64712.98</v>
      </c>
      <c r="Y466" s="86">
        <v>93451.57</v>
      </c>
      <c r="Z466" s="86">
        <v>72232.009999999995</v>
      </c>
      <c r="AA466" s="86">
        <v>58881.770000000004</v>
      </c>
      <c r="AB466" s="86">
        <v>62209.979999999996</v>
      </c>
      <c r="AC466" s="86">
        <v>57852.149999999994</v>
      </c>
      <c r="AD466" s="86">
        <v>66356.58</v>
      </c>
      <c r="AE466" s="86">
        <v>53394.270000000004</v>
      </c>
      <c r="AF466" s="86">
        <v>42983.609999999993</v>
      </c>
      <c r="AG466" s="86">
        <v>34369.199999999997</v>
      </c>
      <c r="AH466" s="86">
        <v>58157.590000000004</v>
      </c>
      <c r="AI466" s="86">
        <v>43994.600000000006</v>
      </c>
      <c r="AJ466" s="86">
        <v>54996.149999999994</v>
      </c>
      <c r="AK466" s="86">
        <v>44276.359999999993</v>
      </c>
      <c r="AL466" s="86">
        <v>48878.600000000006</v>
      </c>
      <c r="AM466" s="86">
        <v>63494.79</v>
      </c>
    </row>
    <row r="467" spans="1:39" ht="16" x14ac:dyDescent="0.2">
      <c r="A467" s="126">
        <f t="shared" si="86"/>
        <v>3</v>
      </c>
      <c r="B467" s="1" t="str">
        <f t="shared" si="85"/>
        <v>GROUP</v>
      </c>
      <c r="C467" s="126" t="str">
        <f t="shared" ca="1" si="87"/>
        <v/>
      </c>
      <c r="D467" s="1" t="str">
        <f t="shared" si="84"/>
        <v/>
      </c>
      <c r="E467" s="1" t="str">
        <f t="shared" si="89"/>
        <v/>
      </c>
      <c r="F467" s="1" t="str">
        <f t="shared" si="88"/>
        <v>RESIDENT ACTIVITIES</v>
      </c>
      <c r="H467" s="80" t="s">
        <v>435</v>
      </c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340"/>
      <c r="V467" s="340"/>
      <c r="W467" s="340"/>
      <c r="X467" s="340"/>
      <c r="Y467" s="340"/>
      <c r="Z467" s="340"/>
      <c r="AA467" s="82"/>
      <c r="AB467" s="82"/>
      <c r="AC467" s="82"/>
      <c r="AD467" s="82"/>
      <c r="AE467" s="82"/>
      <c r="AF467" s="82"/>
      <c r="AG467" s="82"/>
      <c r="AH467" s="82"/>
      <c r="AI467" s="82"/>
      <c r="AJ467" s="82"/>
      <c r="AK467" s="82"/>
      <c r="AL467" s="82"/>
      <c r="AM467" s="82"/>
    </row>
    <row r="468" spans="1:39" x14ac:dyDescent="0.15">
      <c r="A468" s="126">
        <f t="shared" si="86"/>
        <v>3</v>
      </c>
      <c r="B468" s="1" t="str">
        <f t="shared" si="85"/>
        <v>EXP</v>
      </c>
      <c r="C468" s="126">
        <f t="shared" ca="1" si="87"/>
        <v>313.3</v>
      </c>
      <c r="D468" s="1" t="str">
        <f t="shared" si="84"/>
        <v>RESIDENT ACTIVITIES : 550100: FLOWERS</v>
      </c>
      <c r="E468" s="1" t="str">
        <f t="shared" si="89"/>
        <v>550100: FLOWERS</v>
      </c>
      <c r="F468" s="1" t="str">
        <f t="shared" si="88"/>
        <v>RESIDENT ACTIVITIES</v>
      </c>
      <c r="H468" s="76" t="s">
        <v>436</v>
      </c>
      <c r="I468" s="76" t="s">
        <v>437</v>
      </c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7">
        <v>86.21</v>
      </c>
      <c r="V468" s="77">
        <v>47.47</v>
      </c>
      <c r="W468" s="77">
        <v>120.86</v>
      </c>
      <c r="X468" s="77">
        <v>140.24</v>
      </c>
      <c r="Y468" s="77">
        <v>31.22</v>
      </c>
      <c r="Z468" s="77">
        <v>43.3</v>
      </c>
      <c r="AA468" s="77">
        <v>0</v>
      </c>
      <c r="AB468" s="77">
        <v>118.17</v>
      </c>
      <c r="AC468" s="77">
        <v>0</v>
      </c>
      <c r="AD468" s="77">
        <v>0</v>
      </c>
      <c r="AE468" s="77">
        <v>0</v>
      </c>
      <c r="AF468" s="77">
        <v>0</v>
      </c>
      <c r="AG468" s="77">
        <v>0</v>
      </c>
      <c r="AH468" s="77">
        <v>0</v>
      </c>
      <c r="AI468" s="77">
        <v>0</v>
      </c>
      <c r="AJ468" s="77">
        <v>0</v>
      </c>
      <c r="AK468" s="77">
        <v>0</v>
      </c>
      <c r="AL468" s="77">
        <v>0</v>
      </c>
      <c r="AM468" s="77">
        <v>0</v>
      </c>
    </row>
    <row r="469" spans="1:39" x14ac:dyDescent="0.15">
      <c r="A469" s="126">
        <f t="shared" si="86"/>
        <v>3</v>
      </c>
      <c r="B469" s="1" t="str">
        <f t="shared" si="85"/>
        <v>EXP</v>
      </c>
      <c r="C469" s="126">
        <f t="shared" ca="1" si="87"/>
        <v>313.3</v>
      </c>
      <c r="D469" s="1" t="str">
        <f t="shared" si="84"/>
        <v>RESIDENT ACTIVITIES : 550109: RESIDENT RELATIONS</v>
      </c>
      <c r="E469" s="1" t="str">
        <f t="shared" si="89"/>
        <v>550109: RESIDENT RELATIONS</v>
      </c>
      <c r="F469" s="1" t="str">
        <f t="shared" si="88"/>
        <v>RESIDENT ACTIVITIES</v>
      </c>
      <c r="H469" s="76" t="s">
        <v>438</v>
      </c>
      <c r="I469" s="76" t="s">
        <v>439</v>
      </c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7">
        <v>0</v>
      </c>
      <c r="V469" s="77">
        <v>0</v>
      </c>
      <c r="W469" s="77">
        <v>0</v>
      </c>
      <c r="X469" s="77">
        <v>29.73</v>
      </c>
      <c r="Y469" s="77">
        <v>179.45</v>
      </c>
      <c r="Z469" s="77">
        <v>145.27000000000001</v>
      </c>
      <c r="AA469" s="77">
        <v>180</v>
      </c>
      <c r="AB469" s="77">
        <v>163.80000000000001</v>
      </c>
      <c r="AC469" s="77">
        <v>98.100000000000009</v>
      </c>
      <c r="AD469" s="77">
        <v>121.2</v>
      </c>
      <c r="AE469" s="77">
        <v>184.95000000000002</v>
      </c>
      <c r="AF469" s="77">
        <v>248.35</v>
      </c>
      <c r="AG469" s="77">
        <v>165.53</v>
      </c>
      <c r="AH469" s="77">
        <v>421.81</v>
      </c>
      <c r="AI469" s="77">
        <v>130.85</v>
      </c>
      <c r="AJ469" s="77">
        <v>89.69</v>
      </c>
      <c r="AK469" s="77">
        <v>85</v>
      </c>
      <c r="AL469" s="77">
        <v>161.15</v>
      </c>
      <c r="AM469" s="77">
        <v>65</v>
      </c>
    </row>
    <row r="470" spans="1:39" x14ac:dyDescent="0.15">
      <c r="A470" s="126">
        <f t="shared" si="86"/>
        <v>3</v>
      </c>
      <c r="B470" s="1" t="str">
        <f t="shared" si="85"/>
        <v>EXP</v>
      </c>
      <c r="C470" s="126">
        <f t="shared" ca="1" si="87"/>
        <v>313.3</v>
      </c>
      <c r="D470" s="1" t="str">
        <f t="shared" si="84"/>
        <v>RESIDENT ACTIVITIES : 550200: NEWSLETTER</v>
      </c>
      <c r="E470" s="1" t="str">
        <f t="shared" si="89"/>
        <v>550200: NEWSLETTER</v>
      </c>
      <c r="F470" s="1" t="str">
        <f t="shared" si="88"/>
        <v>RESIDENT ACTIVITIES</v>
      </c>
      <c r="H470" s="76" t="s">
        <v>440</v>
      </c>
      <c r="I470" s="76" t="s">
        <v>441</v>
      </c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7">
        <v>143</v>
      </c>
      <c r="V470" s="77">
        <v>187.4</v>
      </c>
      <c r="W470" s="77">
        <v>-104.5</v>
      </c>
      <c r="X470" s="77">
        <v>57.8</v>
      </c>
      <c r="Y470" s="77">
        <v>81.900000000000006</v>
      </c>
      <c r="Z470" s="77">
        <v>0</v>
      </c>
      <c r="AA470" s="77">
        <v>-81.900000000000006</v>
      </c>
      <c r="AB470" s="77">
        <v>-81.900000000000006</v>
      </c>
      <c r="AC470" s="77">
        <v>0</v>
      </c>
      <c r="AD470" s="77">
        <v>0</v>
      </c>
      <c r="AE470" s="77">
        <v>0</v>
      </c>
      <c r="AF470" s="77">
        <v>0</v>
      </c>
      <c r="AG470" s="77">
        <v>0</v>
      </c>
      <c r="AH470" s="77">
        <v>0</v>
      </c>
      <c r="AI470" s="77">
        <v>0</v>
      </c>
      <c r="AJ470" s="77">
        <v>0</v>
      </c>
      <c r="AK470" s="77">
        <v>0</v>
      </c>
      <c r="AL470" s="77">
        <v>0</v>
      </c>
      <c r="AM470" s="77">
        <v>0</v>
      </c>
    </row>
    <row r="471" spans="1:39" x14ac:dyDescent="0.15">
      <c r="A471" s="126">
        <f t="shared" si="86"/>
        <v>3</v>
      </c>
      <c r="B471" s="1" t="str">
        <f t="shared" si="85"/>
        <v>EXP</v>
      </c>
      <c r="C471" s="126">
        <f t="shared" ca="1" si="87"/>
        <v>313.3</v>
      </c>
      <c r="D471" s="1" t="str">
        <f t="shared" si="84"/>
        <v>RESIDENT ACTIVITIES : 550400: RESIDENT RELATIONS</v>
      </c>
      <c r="E471" s="1" t="str">
        <f t="shared" si="89"/>
        <v>550400: RESIDENT RELATIONS</v>
      </c>
      <c r="F471" s="1" t="str">
        <f t="shared" si="88"/>
        <v>RESIDENT ACTIVITIES</v>
      </c>
      <c r="H471" s="76" t="s">
        <v>442</v>
      </c>
      <c r="I471" s="76" t="s">
        <v>439</v>
      </c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7">
        <v>300.85000000000002</v>
      </c>
      <c r="V471" s="77">
        <v>0</v>
      </c>
      <c r="W471" s="77">
        <v>-2137.81</v>
      </c>
      <c r="X471" s="77">
        <v>0</v>
      </c>
      <c r="Y471" s="77">
        <v>26.97</v>
      </c>
      <c r="Z471" s="77">
        <v>0</v>
      </c>
      <c r="AA471" s="77">
        <v>0</v>
      </c>
      <c r="AB471" s="77">
        <v>70.460000000000008</v>
      </c>
      <c r="AC471" s="77">
        <v>0</v>
      </c>
      <c r="AD471" s="77">
        <v>90.14</v>
      </c>
      <c r="AE471" s="77">
        <v>11.81</v>
      </c>
      <c r="AF471" s="77">
        <v>60.06</v>
      </c>
      <c r="AG471" s="77">
        <v>30.64</v>
      </c>
      <c r="AH471" s="77">
        <v>0</v>
      </c>
      <c r="AI471" s="77">
        <v>0</v>
      </c>
      <c r="AJ471" s="77">
        <v>0</v>
      </c>
      <c r="AK471" s="77">
        <v>4.5</v>
      </c>
      <c r="AL471" s="77">
        <v>0</v>
      </c>
      <c r="AM471" s="77">
        <v>4.5</v>
      </c>
    </row>
    <row r="472" spans="1:39" ht="16" x14ac:dyDescent="0.2">
      <c r="A472" s="126">
        <f t="shared" si="86"/>
        <v>3</v>
      </c>
      <c r="B472" s="1" t="str">
        <f t="shared" si="85"/>
        <v/>
      </c>
      <c r="C472" s="126" t="str">
        <f t="shared" ca="1" si="87"/>
        <v/>
      </c>
      <c r="D472" s="1" t="str">
        <f t="shared" si="84"/>
        <v/>
      </c>
      <c r="E472" s="1" t="str">
        <f t="shared" si="89"/>
        <v/>
      </c>
      <c r="F472" s="1" t="str">
        <f t="shared" si="88"/>
        <v>RESIDENT ACTIVITIES</v>
      </c>
      <c r="H472" s="83" t="s">
        <v>439</v>
      </c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5">
        <v>530.05999999999995</v>
      </c>
      <c r="V472" s="85">
        <v>234.87</v>
      </c>
      <c r="W472" s="85">
        <v>-2121.4499999999998</v>
      </c>
      <c r="X472" s="85">
        <v>227.77</v>
      </c>
      <c r="Y472" s="85">
        <v>319.54000000000002</v>
      </c>
      <c r="Z472" s="85">
        <v>188.57</v>
      </c>
      <c r="AA472" s="85">
        <v>98.1</v>
      </c>
      <c r="AB472" s="85">
        <v>270.53000000000003</v>
      </c>
      <c r="AC472" s="85">
        <v>98.100000000000009</v>
      </c>
      <c r="AD472" s="85">
        <v>211.34</v>
      </c>
      <c r="AE472" s="85">
        <v>196.76000000000002</v>
      </c>
      <c r="AF472" s="85">
        <v>308.40999999999997</v>
      </c>
      <c r="AG472" s="85">
        <v>196.17000000000002</v>
      </c>
      <c r="AH472" s="85">
        <v>421.81</v>
      </c>
      <c r="AI472" s="85">
        <v>130.85</v>
      </c>
      <c r="AJ472" s="85">
        <v>89.69</v>
      </c>
      <c r="AK472" s="85">
        <v>89.5</v>
      </c>
      <c r="AL472" s="85">
        <v>161.15</v>
      </c>
      <c r="AM472" s="85">
        <v>69.5</v>
      </c>
    </row>
    <row r="473" spans="1:39" x14ac:dyDescent="0.15">
      <c r="A473" s="126">
        <f t="shared" si="86"/>
        <v>3</v>
      </c>
      <c r="B473" s="1" t="str">
        <f t="shared" si="85"/>
        <v>EXP</v>
      </c>
      <c r="C473" s="126">
        <f t="shared" ca="1" si="87"/>
        <v>313.3</v>
      </c>
      <c r="D473" s="1" t="str">
        <f t="shared" si="84"/>
        <v>RESIDENT ACTIVITIES : 550500: RESIDENT ACTIVITIES-OTHER</v>
      </c>
      <c r="E473" s="1" t="str">
        <f t="shared" si="89"/>
        <v>550500: RESIDENT ACTIVITIES-OTHER</v>
      </c>
      <c r="F473" s="1" t="str">
        <f t="shared" si="88"/>
        <v>RESIDENT ACTIVITIES</v>
      </c>
      <c r="H473" s="76" t="s">
        <v>443</v>
      </c>
      <c r="I473" s="76" t="s">
        <v>444</v>
      </c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7">
        <v>1189.07</v>
      </c>
      <c r="V473" s="77">
        <v>666.54</v>
      </c>
      <c r="W473" s="77">
        <v>246</v>
      </c>
      <c r="X473" s="77">
        <v>196.37</v>
      </c>
      <c r="Y473" s="77">
        <v>272.14999999999998</v>
      </c>
      <c r="Z473" s="77">
        <v>165</v>
      </c>
      <c r="AA473" s="77">
        <v>250</v>
      </c>
      <c r="AB473" s="77">
        <v>155.02000000000001</v>
      </c>
      <c r="AC473" s="77">
        <v>200</v>
      </c>
      <c r="AD473" s="77">
        <v>371.57</v>
      </c>
      <c r="AE473" s="77">
        <v>371.6</v>
      </c>
      <c r="AF473" s="77">
        <v>210</v>
      </c>
      <c r="AG473" s="77">
        <v>350.34000000000003</v>
      </c>
      <c r="AH473" s="77">
        <v>90</v>
      </c>
      <c r="AI473" s="77">
        <v>-30</v>
      </c>
      <c r="AJ473" s="77">
        <v>0</v>
      </c>
      <c r="AK473" s="77">
        <v>0</v>
      </c>
      <c r="AL473" s="77">
        <v>0</v>
      </c>
      <c r="AM473" s="77">
        <v>0</v>
      </c>
    </row>
    <row r="474" spans="1:39" x14ac:dyDescent="0.15">
      <c r="A474" s="126">
        <f t="shared" si="86"/>
        <v>3</v>
      </c>
      <c r="B474" s="1" t="str">
        <f t="shared" si="85"/>
        <v>EXP</v>
      </c>
      <c r="C474" s="126">
        <f t="shared" ca="1" si="87"/>
        <v>313.3</v>
      </c>
      <c r="D474" s="1" t="str">
        <f t="shared" si="84"/>
        <v>RESIDENT ACTIVITIES : 550509: RESIDENT ACTIVITIES</v>
      </c>
      <c r="E474" s="1" t="str">
        <f t="shared" si="89"/>
        <v>550509: RESIDENT ACTIVITIES</v>
      </c>
      <c r="F474" s="1" t="str">
        <f t="shared" si="88"/>
        <v>RESIDENT ACTIVITIES</v>
      </c>
      <c r="H474" s="76" t="s">
        <v>445</v>
      </c>
      <c r="I474" s="76" t="s">
        <v>435</v>
      </c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7">
        <v>0</v>
      </c>
      <c r="V474" s="77">
        <v>-53.1</v>
      </c>
      <c r="W474" s="77">
        <v>280.47000000000003</v>
      </c>
      <c r="X474" s="77">
        <v>498.3</v>
      </c>
      <c r="Y474" s="77">
        <v>778.72</v>
      </c>
      <c r="Z474" s="77">
        <v>-80.959999999999994</v>
      </c>
      <c r="AA474" s="77">
        <v>178.02</v>
      </c>
      <c r="AB474" s="77">
        <v>473.08</v>
      </c>
      <c r="AC474" s="77">
        <v>119.29</v>
      </c>
      <c r="AD474" s="77">
        <v>349</v>
      </c>
      <c r="AE474" s="77">
        <v>217.83</v>
      </c>
      <c r="AF474" s="77">
        <v>171.48</v>
      </c>
      <c r="AG474" s="77">
        <v>332.62</v>
      </c>
      <c r="AH474" s="77">
        <v>269.93</v>
      </c>
      <c r="AI474" s="77">
        <v>552.51</v>
      </c>
      <c r="AJ474" s="77">
        <v>321.04000000000002</v>
      </c>
      <c r="AK474" s="77">
        <v>378.48</v>
      </c>
      <c r="AL474" s="77">
        <v>556.05000000000007</v>
      </c>
      <c r="AM474" s="77">
        <v>478.04</v>
      </c>
    </row>
    <row r="475" spans="1:39" ht="16" x14ac:dyDescent="0.2">
      <c r="A475" s="126">
        <f t="shared" si="86"/>
        <v>3</v>
      </c>
      <c r="B475" s="1" t="str">
        <f t="shared" si="85"/>
        <v/>
      </c>
      <c r="C475" s="126" t="str">
        <f t="shared" ca="1" si="87"/>
        <v/>
      </c>
      <c r="D475" s="1" t="str">
        <f t="shared" si="84"/>
        <v/>
      </c>
      <c r="E475" s="1" t="str">
        <f t="shared" si="89"/>
        <v/>
      </c>
      <c r="F475" s="1" t="str">
        <f t="shared" si="88"/>
        <v>RESIDENT ACTIVITIES</v>
      </c>
      <c r="H475" s="83" t="s">
        <v>435</v>
      </c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5">
        <v>1189.07</v>
      </c>
      <c r="V475" s="85">
        <v>613.44000000000005</v>
      </c>
      <c r="W475" s="85">
        <v>526.47</v>
      </c>
      <c r="X475" s="85">
        <v>694.67</v>
      </c>
      <c r="Y475" s="85">
        <v>1050.8699999999999</v>
      </c>
      <c r="Z475" s="85">
        <v>84.04</v>
      </c>
      <c r="AA475" s="85">
        <v>428.02</v>
      </c>
      <c r="AB475" s="85">
        <v>628.1</v>
      </c>
      <c r="AC475" s="85">
        <v>319.29000000000002</v>
      </c>
      <c r="AD475" s="85">
        <v>720.56999999999994</v>
      </c>
      <c r="AE475" s="85">
        <v>589.43000000000006</v>
      </c>
      <c r="AF475" s="85">
        <v>381.48</v>
      </c>
      <c r="AG475" s="85">
        <v>682.96</v>
      </c>
      <c r="AH475" s="85">
        <v>359.93</v>
      </c>
      <c r="AI475" s="85">
        <v>522.51</v>
      </c>
      <c r="AJ475" s="85">
        <v>321.04000000000002</v>
      </c>
      <c r="AK475" s="85">
        <v>378.48</v>
      </c>
      <c r="AL475" s="85">
        <v>556.05000000000007</v>
      </c>
      <c r="AM475" s="85">
        <v>478.04</v>
      </c>
    </row>
    <row r="476" spans="1:39" ht="16" x14ac:dyDescent="0.2">
      <c r="A476" s="126">
        <f t="shared" si="86"/>
        <v>3</v>
      </c>
      <c r="B476" s="1" t="str">
        <f t="shared" si="85"/>
        <v/>
      </c>
      <c r="C476" s="126" t="str">
        <f t="shared" ca="1" si="87"/>
        <v/>
      </c>
      <c r="D476" s="1" t="str">
        <f t="shared" si="84"/>
        <v/>
      </c>
      <c r="E476" s="1" t="str">
        <f t="shared" si="89"/>
        <v/>
      </c>
      <c r="F476" s="1" t="str">
        <f t="shared" si="88"/>
        <v>RESIDENT ACTIVITIES</v>
      </c>
      <c r="H476" s="75" t="s">
        <v>435</v>
      </c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6">
        <v>1719.13</v>
      </c>
      <c r="V476" s="86">
        <v>848.31</v>
      </c>
      <c r="W476" s="86">
        <v>-1594.98</v>
      </c>
      <c r="X476" s="86">
        <v>922.44</v>
      </c>
      <c r="Y476" s="86">
        <v>1370.41</v>
      </c>
      <c r="Z476" s="86">
        <v>272.61</v>
      </c>
      <c r="AA476" s="86">
        <v>526.12</v>
      </c>
      <c r="AB476" s="86">
        <v>898.63000000000011</v>
      </c>
      <c r="AC476" s="86">
        <v>417.39000000000004</v>
      </c>
      <c r="AD476" s="86">
        <v>931.91</v>
      </c>
      <c r="AE476" s="86">
        <v>786.19</v>
      </c>
      <c r="AF476" s="86">
        <v>689.89</v>
      </c>
      <c r="AG476" s="86">
        <v>879.13</v>
      </c>
      <c r="AH476" s="86">
        <v>781.74</v>
      </c>
      <c r="AI476" s="86">
        <v>653.36</v>
      </c>
      <c r="AJ476" s="86">
        <v>410.73</v>
      </c>
      <c r="AK476" s="86">
        <v>467.98</v>
      </c>
      <c r="AL476" s="86">
        <v>717.2</v>
      </c>
      <c r="AM476" s="86">
        <v>547.54</v>
      </c>
    </row>
    <row r="477" spans="1:39" ht="16" x14ac:dyDescent="0.2">
      <c r="A477" s="126">
        <f t="shared" si="86"/>
        <v>3</v>
      </c>
      <c r="B477" s="1" t="str">
        <f t="shared" si="85"/>
        <v>GROUP</v>
      </c>
      <c r="C477" s="126" t="str">
        <f t="shared" ca="1" si="87"/>
        <v/>
      </c>
      <c r="D477" s="1" t="str">
        <f t="shared" si="84"/>
        <v/>
      </c>
      <c r="E477" s="1" t="str">
        <f t="shared" si="89"/>
        <v/>
      </c>
      <c r="F477" s="1" t="str">
        <f t="shared" si="88"/>
        <v>TRAVEL &amp; ENTERTAINMENT</v>
      </c>
      <c r="H477" s="80" t="s">
        <v>446</v>
      </c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340"/>
      <c r="V477" s="340"/>
      <c r="W477" s="340"/>
      <c r="X477" s="340"/>
      <c r="Y477" s="340"/>
      <c r="Z477" s="340"/>
      <c r="AA477" s="82"/>
      <c r="AB477" s="82"/>
      <c r="AC477" s="82"/>
      <c r="AD477" s="82"/>
      <c r="AE477" s="82"/>
      <c r="AF477" s="82"/>
      <c r="AG477" s="82"/>
      <c r="AH477" s="82"/>
      <c r="AI477" s="82"/>
      <c r="AJ477" s="82"/>
      <c r="AK477" s="82"/>
      <c r="AL477" s="82"/>
      <c r="AM477" s="82"/>
    </row>
    <row r="478" spans="1:39" x14ac:dyDescent="0.15">
      <c r="A478" s="126">
        <f t="shared" si="86"/>
        <v>3</v>
      </c>
      <c r="B478" s="1" t="str">
        <f t="shared" si="85"/>
        <v>EXP</v>
      </c>
      <c r="C478" s="126">
        <f t="shared" ca="1" si="87"/>
        <v>323.3</v>
      </c>
      <c r="D478" s="1" t="str">
        <f t="shared" si="84"/>
        <v>TRAVEL &amp; ENTERTAINMENT : 555400: OTHER GROUND TRANSPORT</v>
      </c>
      <c r="E478" s="1" t="str">
        <f t="shared" si="89"/>
        <v>555400: OTHER GROUND TRANSPORT</v>
      </c>
      <c r="F478" s="1" t="str">
        <f t="shared" si="88"/>
        <v>TRAVEL &amp; ENTERTAINMENT</v>
      </c>
      <c r="H478" s="76" t="s">
        <v>447</v>
      </c>
      <c r="I478" s="76" t="s">
        <v>448</v>
      </c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7">
        <v>103</v>
      </c>
      <c r="V478" s="77">
        <v>20.5</v>
      </c>
      <c r="W478" s="77">
        <v>104.39</v>
      </c>
      <c r="X478" s="77">
        <v>0</v>
      </c>
      <c r="Y478" s="77">
        <v>0</v>
      </c>
      <c r="Z478" s="77">
        <v>0</v>
      </c>
      <c r="AA478" s="77">
        <v>0</v>
      </c>
      <c r="AB478" s="77">
        <v>176.78</v>
      </c>
      <c r="AC478" s="77">
        <v>33</v>
      </c>
      <c r="AD478" s="77">
        <v>617.61</v>
      </c>
      <c r="AE478" s="77">
        <v>-617.61</v>
      </c>
      <c r="AF478" s="77">
        <v>0</v>
      </c>
      <c r="AG478" s="77">
        <v>61.34</v>
      </c>
      <c r="AH478" s="77">
        <v>-61.34</v>
      </c>
      <c r="AI478" s="77">
        <v>0</v>
      </c>
      <c r="AJ478" s="77">
        <v>0</v>
      </c>
      <c r="AK478" s="77">
        <v>0</v>
      </c>
      <c r="AL478" s="77">
        <v>0</v>
      </c>
      <c r="AM478" s="77">
        <v>0</v>
      </c>
    </row>
    <row r="479" spans="1:39" x14ac:dyDescent="0.15">
      <c r="A479" s="126">
        <f t="shared" si="86"/>
        <v>3</v>
      </c>
      <c r="B479" s="1" t="str">
        <f t="shared" si="85"/>
        <v>EXP</v>
      </c>
      <c r="C479" s="126">
        <f t="shared" ca="1" si="87"/>
        <v>323.3</v>
      </c>
      <c r="D479" s="1" t="str">
        <f t="shared" si="84"/>
        <v>TRAVEL &amp; ENTERTAINMENT : 555409: VEHICLE TRANSPORT AND RENTAL</v>
      </c>
      <c r="E479" s="1" t="str">
        <f t="shared" si="89"/>
        <v>555409: VEHICLE TRANSPORT AND RENTAL</v>
      </c>
      <c r="F479" s="1" t="str">
        <f t="shared" si="88"/>
        <v>TRAVEL &amp; ENTERTAINMENT</v>
      </c>
      <c r="H479" s="76" t="s">
        <v>449</v>
      </c>
      <c r="I479" s="76" t="s">
        <v>450</v>
      </c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7">
        <v>0</v>
      </c>
      <c r="V479" s="77">
        <v>673.72</v>
      </c>
      <c r="W479" s="77">
        <v>963.71</v>
      </c>
      <c r="X479" s="77">
        <v>1124.54</v>
      </c>
      <c r="Y479" s="77">
        <v>1284.94</v>
      </c>
      <c r="Z479" s="77">
        <v>1281.48</v>
      </c>
      <c r="AA479" s="77">
        <v>821.05000000000007</v>
      </c>
      <c r="AB479" s="77">
        <v>689.38</v>
      </c>
      <c r="AC479" s="77">
        <v>843.34</v>
      </c>
      <c r="AD479" s="77">
        <v>838.95</v>
      </c>
      <c r="AE479" s="77">
        <v>1719.54</v>
      </c>
      <c r="AF479" s="77">
        <v>309.58</v>
      </c>
      <c r="AG479" s="77">
        <v>0</v>
      </c>
      <c r="AH479" s="77">
        <v>0</v>
      </c>
      <c r="AI479" s="77">
        <v>244.51</v>
      </c>
      <c r="AJ479" s="77">
        <v>2530.0700000000002</v>
      </c>
      <c r="AK479" s="77">
        <v>3135.76</v>
      </c>
      <c r="AL479" s="77">
        <v>83.4</v>
      </c>
      <c r="AM479" s="77">
        <v>2556.27</v>
      </c>
    </row>
    <row r="480" spans="1:39" x14ac:dyDescent="0.15">
      <c r="A480" s="126">
        <f t="shared" si="86"/>
        <v>3</v>
      </c>
      <c r="B480" s="1" t="str">
        <f t="shared" si="85"/>
        <v>EXP</v>
      </c>
      <c r="C480" s="126">
        <f t="shared" ca="1" si="87"/>
        <v>323.3</v>
      </c>
      <c r="D480" s="1" t="str">
        <f t="shared" si="84"/>
        <v>TRAVEL &amp; ENTERTAINMENT : 555450: CAR RENTAL</v>
      </c>
      <c r="E480" s="1" t="str">
        <f t="shared" si="89"/>
        <v>555450: CAR RENTAL</v>
      </c>
      <c r="F480" s="1" t="str">
        <f t="shared" si="88"/>
        <v>TRAVEL &amp; ENTERTAINMENT</v>
      </c>
      <c r="H480" s="76" t="s">
        <v>451</v>
      </c>
      <c r="I480" s="76" t="s">
        <v>452</v>
      </c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7">
        <v>0</v>
      </c>
      <c r="V480" s="77">
        <v>-89.12</v>
      </c>
      <c r="W480" s="77">
        <v>85.15</v>
      </c>
      <c r="X480" s="77">
        <v>0</v>
      </c>
      <c r="Y480" s="77">
        <v>0</v>
      </c>
      <c r="Z480" s="77">
        <v>0</v>
      </c>
      <c r="AA480" s="77">
        <v>0</v>
      </c>
      <c r="AB480" s="77">
        <v>98.66</v>
      </c>
      <c r="AC480" s="77">
        <v>0</v>
      </c>
      <c r="AD480" s="77">
        <v>0</v>
      </c>
      <c r="AE480" s="77">
        <v>0</v>
      </c>
      <c r="AF480" s="77">
        <v>0</v>
      </c>
      <c r="AG480" s="77">
        <v>0</v>
      </c>
      <c r="AH480" s="77">
        <v>0</v>
      </c>
      <c r="AI480" s="77">
        <v>0</v>
      </c>
      <c r="AJ480" s="77">
        <v>0</v>
      </c>
      <c r="AK480" s="77">
        <v>0</v>
      </c>
      <c r="AL480" s="77">
        <v>0</v>
      </c>
      <c r="AM480" s="77">
        <v>0</v>
      </c>
    </row>
    <row r="481" spans="1:39" x14ac:dyDescent="0.15">
      <c r="A481" s="126">
        <f t="shared" si="86"/>
        <v>3</v>
      </c>
      <c r="B481" s="1" t="str">
        <f t="shared" si="85"/>
        <v>EXP</v>
      </c>
      <c r="C481" s="126">
        <f t="shared" ca="1" si="87"/>
        <v>323.3</v>
      </c>
      <c r="D481" s="1" t="str">
        <f t="shared" si="84"/>
        <v>TRAVEL &amp; ENTERTAINMENT : 555700: MILEAGE EXPENSE</v>
      </c>
      <c r="E481" s="1" t="str">
        <f t="shared" si="89"/>
        <v>555700: MILEAGE EXPENSE</v>
      </c>
      <c r="F481" s="1" t="str">
        <f t="shared" si="88"/>
        <v>TRAVEL &amp; ENTERTAINMENT</v>
      </c>
      <c r="H481" s="76" t="s">
        <v>453</v>
      </c>
      <c r="I481" s="76" t="s">
        <v>454</v>
      </c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7">
        <v>395.25</v>
      </c>
      <c r="V481" s="77">
        <v>662.79</v>
      </c>
      <c r="W481" s="77">
        <v>552.71</v>
      </c>
      <c r="X481" s="77">
        <v>1139.55</v>
      </c>
      <c r="Y481" s="77">
        <v>917.65</v>
      </c>
      <c r="Z481" s="77">
        <v>242.6</v>
      </c>
      <c r="AA481" s="77">
        <v>727.26</v>
      </c>
      <c r="AB481" s="77">
        <v>313.14</v>
      </c>
      <c r="AC481" s="77">
        <v>0</v>
      </c>
      <c r="AD481" s="77">
        <v>0</v>
      </c>
      <c r="AE481" s="77">
        <v>729.71</v>
      </c>
      <c r="AF481" s="77">
        <v>902.04</v>
      </c>
      <c r="AG481" s="77">
        <v>276.93</v>
      </c>
      <c r="AH481" s="77">
        <v>0</v>
      </c>
      <c r="AI481" s="77">
        <v>159.12</v>
      </c>
      <c r="AJ481" s="77">
        <v>537.38</v>
      </c>
      <c r="AK481" s="77">
        <v>-157.37</v>
      </c>
      <c r="AL481" s="77">
        <v>0</v>
      </c>
      <c r="AM481" s="77">
        <v>0</v>
      </c>
    </row>
    <row r="482" spans="1:39" ht="16" x14ac:dyDescent="0.2">
      <c r="A482" s="126">
        <f t="shared" si="86"/>
        <v>3</v>
      </c>
      <c r="B482" s="1" t="str">
        <f t="shared" si="85"/>
        <v/>
      </c>
      <c r="C482" s="126" t="str">
        <f t="shared" ca="1" si="87"/>
        <v/>
      </c>
      <c r="D482" s="1" t="str">
        <f t="shared" si="84"/>
        <v/>
      </c>
      <c r="E482" s="1" t="str">
        <f t="shared" si="89"/>
        <v/>
      </c>
      <c r="F482" s="1" t="str">
        <f t="shared" si="88"/>
        <v>TRAVEL &amp; ENTERTAINMENT</v>
      </c>
      <c r="H482" s="83" t="s">
        <v>450</v>
      </c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5">
        <v>498.25</v>
      </c>
      <c r="V482" s="85">
        <v>1267.8900000000001</v>
      </c>
      <c r="W482" s="85">
        <v>1705.96</v>
      </c>
      <c r="X482" s="85">
        <v>2264.09</v>
      </c>
      <c r="Y482" s="85">
        <v>2202.59</v>
      </c>
      <c r="Z482" s="85">
        <v>1524.08</v>
      </c>
      <c r="AA482" s="85">
        <v>1548.31</v>
      </c>
      <c r="AB482" s="85">
        <v>1277.96</v>
      </c>
      <c r="AC482" s="85">
        <v>876.34</v>
      </c>
      <c r="AD482" s="85">
        <v>1456.56</v>
      </c>
      <c r="AE482" s="85">
        <v>1831.6399999999999</v>
      </c>
      <c r="AF482" s="85">
        <v>1211.6199999999999</v>
      </c>
      <c r="AG482" s="85">
        <v>338.27</v>
      </c>
      <c r="AH482" s="85">
        <v>-61.34</v>
      </c>
      <c r="AI482" s="85">
        <v>403.63</v>
      </c>
      <c r="AJ482" s="85">
        <v>3067.4500000000003</v>
      </c>
      <c r="AK482" s="85">
        <v>2978.3900000000003</v>
      </c>
      <c r="AL482" s="85">
        <v>83.4</v>
      </c>
      <c r="AM482" s="85">
        <v>2556.27</v>
      </c>
    </row>
    <row r="483" spans="1:39" x14ac:dyDescent="0.15">
      <c r="A483" s="126">
        <f t="shared" si="86"/>
        <v>3</v>
      </c>
      <c r="B483" s="1" t="str">
        <f t="shared" si="85"/>
        <v>EXP</v>
      </c>
      <c r="C483" s="126">
        <f t="shared" ca="1" si="87"/>
        <v>316.3</v>
      </c>
      <c r="D483" s="1" t="str">
        <f t="shared" si="84"/>
        <v>TRAVEL &amp; ENTERTAINMENT : 555000: LODGING</v>
      </c>
      <c r="E483" s="1" t="str">
        <f t="shared" si="89"/>
        <v>555000: LODGING</v>
      </c>
      <c r="F483" s="1" t="str">
        <f t="shared" si="88"/>
        <v>TRAVEL &amp; ENTERTAINMENT</v>
      </c>
      <c r="H483" s="76" t="s">
        <v>455</v>
      </c>
      <c r="I483" s="76" t="s">
        <v>456</v>
      </c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7">
        <v>323.62</v>
      </c>
      <c r="V483" s="77">
        <v>1552.8</v>
      </c>
      <c r="W483" s="77">
        <v>1752.14</v>
      </c>
      <c r="X483" s="77">
        <v>4438.3</v>
      </c>
      <c r="Y483" s="77">
        <v>2484.25</v>
      </c>
      <c r="Z483" s="77">
        <v>915.32</v>
      </c>
      <c r="AA483" s="77">
        <v>898.9</v>
      </c>
      <c r="AB483" s="77">
        <v>1990.67</v>
      </c>
      <c r="AC483" s="77">
        <v>2555.7400000000002</v>
      </c>
      <c r="AD483" s="77">
        <v>1907.68</v>
      </c>
      <c r="AE483" s="77">
        <v>2997.6</v>
      </c>
      <c r="AF483" s="77">
        <v>531.15</v>
      </c>
      <c r="AG483" s="77">
        <v>383.22</v>
      </c>
      <c r="AH483" s="77">
        <v>1000</v>
      </c>
      <c r="AI483" s="77">
        <v>860.51</v>
      </c>
      <c r="AJ483" s="77">
        <v>5125.71</v>
      </c>
      <c r="AK483" s="77">
        <v>2658.29</v>
      </c>
      <c r="AL483" s="77">
        <v>0</v>
      </c>
      <c r="AM483" s="77">
        <v>3659.28</v>
      </c>
    </row>
    <row r="484" spans="1:39" ht="16" x14ac:dyDescent="0.2">
      <c r="A484" s="126">
        <f t="shared" si="86"/>
        <v>3</v>
      </c>
      <c r="B484" s="1" t="str">
        <f t="shared" si="85"/>
        <v/>
      </c>
      <c r="C484" s="126" t="str">
        <f t="shared" ca="1" si="87"/>
        <v/>
      </c>
      <c r="D484" s="1" t="str">
        <f t="shared" ref="D484:D548" si="90">IF(LEN(E484)&gt;0,F484&amp;" : "&amp;E484,"")</f>
        <v/>
      </c>
      <c r="E484" s="1" t="str">
        <f t="shared" si="89"/>
        <v/>
      </c>
      <c r="F484" s="1" t="str">
        <f t="shared" si="88"/>
        <v>TRAVEL &amp; ENTERTAINMENT</v>
      </c>
      <c r="H484" s="83" t="s">
        <v>456</v>
      </c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5">
        <v>323.62</v>
      </c>
      <c r="V484" s="85">
        <v>1552.8</v>
      </c>
      <c r="W484" s="85">
        <v>1752.14</v>
      </c>
      <c r="X484" s="85">
        <v>4438.3</v>
      </c>
      <c r="Y484" s="85">
        <v>2484.25</v>
      </c>
      <c r="Z484" s="85">
        <v>915.32</v>
      </c>
      <c r="AA484" s="85">
        <v>898.9</v>
      </c>
      <c r="AB484" s="85">
        <v>1990.67</v>
      </c>
      <c r="AC484" s="85">
        <v>2555.7400000000002</v>
      </c>
      <c r="AD484" s="85">
        <v>1907.68</v>
      </c>
      <c r="AE484" s="85">
        <v>2997.6</v>
      </c>
      <c r="AF484" s="85">
        <v>531.15</v>
      </c>
      <c r="AG484" s="85">
        <v>383.22</v>
      </c>
      <c r="AH484" s="85">
        <v>1000</v>
      </c>
      <c r="AI484" s="85">
        <v>860.51</v>
      </c>
      <c r="AJ484" s="85">
        <v>5125.71</v>
      </c>
      <c r="AK484" s="85">
        <v>2658.29</v>
      </c>
      <c r="AL484" s="85">
        <v>0</v>
      </c>
      <c r="AM484" s="85">
        <v>3659.28</v>
      </c>
    </row>
    <row r="485" spans="1:39" x14ac:dyDescent="0.15">
      <c r="A485" s="126">
        <f t="shared" si="86"/>
        <v>3</v>
      </c>
      <c r="B485" s="1" t="str">
        <f t="shared" si="85"/>
        <v>EXP</v>
      </c>
      <c r="C485" s="126">
        <f t="shared" ca="1" si="87"/>
        <v>316.3</v>
      </c>
      <c r="D485" s="1" t="str">
        <f t="shared" si="90"/>
        <v>TRAVEL &amp; ENTERTAINMENT : 555200: AIRFARE</v>
      </c>
      <c r="E485" s="1" t="str">
        <f t="shared" si="89"/>
        <v>555200: AIRFARE</v>
      </c>
      <c r="F485" s="1" t="str">
        <f t="shared" si="88"/>
        <v>TRAVEL &amp; ENTERTAINMENT</v>
      </c>
      <c r="H485" s="76" t="s">
        <v>457</v>
      </c>
      <c r="I485" s="76" t="s">
        <v>458</v>
      </c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7">
        <v>0</v>
      </c>
      <c r="V485" s="77">
        <v>2083.96</v>
      </c>
      <c r="W485" s="77">
        <v>3336.34</v>
      </c>
      <c r="X485" s="77">
        <v>2564.94</v>
      </c>
      <c r="Y485" s="77">
        <v>2010.77</v>
      </c>
      <c r="Z485" s="77">
        <v>2615.06</v>
      </c>
      <c r="AA485" s="77">
        <v>2557.27</v>
      </c>
      <c r="AB485" s="77">
        <v>2372.15</v>
      </c>
      <c r="AC485" s="77">
        <v>-1149</v>
      </c>
      <c r="AD485" s="77">
        <v>283.2</v>
      </c>
      <c r="AE485" s="77">
        <v>50</v>
      </c>
      <c r="AF485" s="77">
        <v>344.97</v>
      </c>
      <c r="AG485" s="77">
        <v>0</v>
      </c>
      <c r="AH485" s="77">
        <v>1355.8600000000001</v>
      </c>
      <c r="AI485" s="77">
        <v>1369.66</v>
      </c>
      <c r="AJ485" s="77">
        <v>4784.05</v>
      </c>
      <c r="AK485" s="77">
        <v>1467.96</v>
      </c>
      <c r="AL485" s="77">
        <v>0</v>
      </c>
      <c r="AM485" s="77">
        <v>2418.61</v>
      </c>
    </row>
    <row r="486" spans="1:39" ht="16" x14ac:dyDescent="0.2">
      <c r="A486" s="126">
        <f t="shared" si="86"/>
        <v>3</v>
      </c>
      <c r="B486" s="1" t="str">
        <f t="shared" si="85"/>
        <v/>
      </c>
      <c r="C486" s="126" t="str">
        <f t="shared" ca="1" si="87"/>
        <v/>
      </c>
      <c r="D486" s="1" t="str">
        <f t="shared" si="90"/>
        <v/>
      </c>
      <c r="E486" s="1" t="str">
        <f t="shared" si="89"/>
        <v/>
      </c>
      <c r="F486" s="1" t="str">
        <f t="shared" si="88"/>
        <v>TRAVEL &amp; ENTERTAINMENT</v>
      </c>
      <c r="H486" s="83" t="s">
        <v>458</v>
      </c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5">
        <v>0</v>
      </c>
      <c r="V486" s="85">
        <v>2083.96</v>
      </c>
      <c r="W486" s="85">
        <v>3336.34</v>
      </c>
      <c r="X486" s="85">
        <v>2564.94</v>
      </c>
      <c r="Y486" s="85">
        <v>2010.77</v>
      </c>
      <c r="Z486" s="85">
        <v>2615.06</v>
      </c>
      <c r="AA486" s="85">
        <v>2557.27</v>
      </c>
      <c r="AB486" s="85">
        <v>2372.15</v>
      </c>
      <c r="AC486" s="85">
        <v>-1149</v>
      </c>
      <c r="AD486" s="85">
        <v>283.2</v>
      </c>
      <c r="AE486" s="85">
        <v>50</v>
      </c>
      <c r="AF486" s="85">
        <v>344.97</v>
      </c>
      <c r="AG486" s="85">
        <v>0</v>
      </c>
      <c r="AH486" s="85">
        <v>1355.8600000000001</v>
      </c>
      <c r="AI486" s="85">
        <v>1369.66</v>
      </c>
      <c r="AJ486" s="85">
        <v>4784.05</v>
      </c>
      <c r="AK486" s="85">
        <v>1467.96</v>
      </c>
      <c r="AL486" s="85">
        <v>0</v>
      </c>
      <c r="AM486" s="85">
        <v>2418.61</v>
      </c>
    </row>
    <row r="487" spans="1:39" x14ac:dyDescent="0.15">
      <c r="A487" s="126">
        <f t="shared" si="86"/>
        <v>3</v>
      </c>
      <c r="B487" s="1" t="str">
        <f t="shared" si="85"/>
        <v>EXP</v>
      </c>
      <c r="C487" s="126">
        <f t="shared" ca="1" si="87"/>
        <v>316.3</v>
      </c>
      <c r="D487" s="1" t="str">
        <f t="shared" si="90"/>
        <v>TRAVEL &amp; ENTERTAINMENT : 555900: MEALS &amp; ENTERTAINMENT</v>
      </c>
      <c r="E487" s="1" t="str">
        <f t="shared" si="89"/>
        <v>555900: MEALS &amp; ENTERTAINMENT</v>
      </c>
      <c r="F487" s="1" t="str">
        <f t="shared" si="88"/>
        <v>TRAVEL &amp; ENTERTAINMENT</v>
      </c>
      <c r="H487" s="76" t="s">
        <v>459</v>
      </c>
      <c r="I487" s="76" t="s">
        <v>460</v>
      </c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7">
        <v>58.37</v>
      </c>
      <c r="V487" s="77">
        <v>1819.42</v>
      </c>
      <c r="W487" s="77">
        <v>1217.01</v>
      </c>
      <c r="X487" s="77">
        <v>1916.39</v>
      </c>
      <c r="Y487" s="77">
        <v>2482.48</v>
      </c>
      <c r="Z487" s="77">
        <v>1199.68</v>
      </c>
      <c r="AA487" s="77">
        <v>1401.21</v>
      </c>
      <c r="AB487" s="77">
        <v>1594.95</v>
      </c>
      <c r="AC487" s="77">
        <v>305.84000000000003</v>
      </c>
      <c r="AD487" s="77">
        <v>760.13</v>
      </c>
      <c r="AE487" s="77">
        <v>910.71</v>
      </c>
      <c r="AF487" s="77">
        <v>669.23</v>
      </c>
      <c r="AG487" s="77">
        <v>407.18</v>
      </c>
      <c r="AH487" s="77">
        <v>30.89</v>
      </c>
      <c r="AI487" s="77">
        <v>571.74</v>
      </c>
      <c r="AJ487" s="77">
        <v>1138.27</v>
      </c>
      <c r="AK487" s="77">
        <v>1066.17</v>
      </c>
      <c r="AL487" s="77">
        <v>1908.8700000000001</v>
      </c>
      <c r="AM487" s="77">
        <v>879.87</v>
      </c>
    </row>
    <row r="488" spans="1:39" x14ac:dyDescent="0.15">
      <c r="A488" s="126">
        <f t="shared" si="86"/>
        <v>3</v>
      </c>
      <c r="B488" s="1" t="str">
        <f t="shared" si="85"/>
        <v>EXP</v>
      </c>
      <c r="C488" s="126">
        <f t="shared" ca="1" si="87"/>
        <v>316.3</v>
      </c>
      <c r="D488" s="1" t="str">
        <f t="shared" si="90"/>
        <v>TRAVEL &amp; ENTERTAINMENT : 557100: PROSPECT MEALS &amp; ENTERTAINMENT</v>
      </c>
      <c r="E488" s="1" t="str">
        <f t="shared" si="89"/>
        <v>557100: PROSPECT MEALS &amp; ENTERTAINMENT</v>
      </c>
      <c r="F488" s="1" t="str">
        <f t="shared" si="88"/>
        <v>TRAVEL &amp; ENTERTAINMENT</v>
      </c>
      <c r="H488" s="76" t="s">
        <v>461</v>
      </c>
      <c r="I488" s="76" t="s">
        <v>462</v>
      </c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7">
        <v>0</v>
      </c>
      <c r="V488" s="77">
        <v>434.76</v>
      </c>
      <c r="W488" s="77">
        <v>0</v>
      </c>
      <c r="X488" s="77">
        <v>0</v>
      </c>
      <c r="Y488" s="77">
        <v>0</v>
      </c>
      <c r="Z488" s="77">
        <v>0</v>
      </c>
      <c r="AA488" s="77">
        <v>0</v>
      </c>
      <c r="AB488" s="77">
        <v>0</v>
      </c>
      <c r="AC488" s="77">
        <v>0</v>
      </c>
      <c r="AD488" s="77">
        <v>0</v>
      </c>
      <c r="AE488" s="77">
        <v>0</v>
      </c>
      <c r="AF488" s="77">
        <v>0</v>
      </c>
      <c r="AG488" s="77">
        <v>50.06</v>
      </c>
      <c r="AH488" s="77">
        <v>0</v>
      </c>
      <c r="AI488" s="77">
        <v>0</v>
      </c>
      <c r="AJ488" s="77">
        <v>0</v>
      </c>
      <c r="AK488" s="77">
        <v>0</v>
      </c>
      <c r="AL488" s="77">
        <v>0</v>
      </c>
      <c r="AM488" s="77">
        <v>0</v>
      </c>
    </row>
    <row r="489" spans="1:39" ht="16" x14ac:dyDescent="0.2">
      <c r="A489" s="126">
        <f t="shared" si="86"/>
        <v>3</v>
      </c>
      <c r="B489" s="1" t="str">
        <f t="shared" si="85"/>
        <v/>
      </c>
      <c r="C489" s="126" t="str">
        <f t="shared" ca="1" si="87"/>
        <v/>
      </c>
      <c r="D489" s="1" t="str">
        <f t="shared" si="90"/>
        <v/>
      </c>
      <c r="E489" s="1" t="str">
        <f t="shared" si="89"/>
        <v/>
      </c>
      <c r="F489" s="1" t="str">
        <f t="shared" si="88"/>
        <v>TRAVEL &amp; ENTERTAINMENT</v>
      </c>
      <c r="H489" s="83" t="s">
        <v>460</v>
      </c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5">
        <v>58.37</v>
      </c>
      <c r="V489" s="85">
        <v>2254.1799999999998</v>
      </c>
      <c r="W489" s="85">
        <v>1217.01</v>
      </c>
      <c r="X489" s="85">
        <v>1916.39</v>
      </c>
      <c r="Y489" s="85">
        <v>2482.48</v>
      </c>
      <c r="Z489" s="85">
        <v>1199.68</v>
      </c>
      <c r="AA489" s="85">
        <v>1401.21</v>
      </c>
      <c r="AB489" s="85">
        <v>1594.95</v>
      </c>
      <c r="AC489" s="85">
        <v>305.84000000000003</v>
      </c>
      <c r="AD489" s="85">
        <v>760.13</v>
      </c>
      <c r="AE489" s="85">
        <v>910.71</v>
      </c>
      <c r="AF489" s="85">
        <v>669.23</v>
      </c>
      <c r="AG489" s="85">
        <v>457.24</v>
      </c>
      <c r="AH489" s="85">
        <v>30.89</v>
      </c>
      <c r="AI489" s="85">
        <v>571.74</v>
      </c>
      <c r="AJ489" s="85">
        <v>1138.27</v>
      </c>
      <c r="AK489" s="85">
        <v>1066.17</v>
      </c>
      <c r="AL489" s="85">
        <v>1908.8700000000001</v>
      </c>
      <c r="AM489" s="85">
        <v>879.87</v>
      </c>
    </row>
    <row r="490" spans="1:39" ht="16" x14ac:dyDescent="0.2">
      <c r="A490" s="126">
        <f t="shared" si="86"/>
        <v>3</v>
      </c>
      <c r="B490" s="1" t="str">
        <f t="shared" si="85"/>
        <v/>
      </c>
      <c r="C490" s="126" t="str">
        <f t="shared" ca="1" si="87"/>
        <v/>
      </c>
      <c r="D490" s="1" t="str">
        <f t="shared" si="90"/>
        <v/>
      </c>
      <c r="E490" s="1" t="str">
        <f t="shared" si="89"/>
        <v/>
      </c>
      <c r="F490" s="1" t="str">
        <f t="shared" si="88"/>
        <v>TRAVEL &amp; ENTERTAINMENT</v>
      </c>
      <c r="H490" s="75" t="s">
        <v>446</v>
      </c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6">
        <v>880.24</v>
      </c>
      <c r="V490" s="86">
        <v>7158.83</v>
      </c>
      <c r="W490" s="86">
        <v>8011.45</v>
      </c>
      <c r="X490" s="86">
        <v>11183.72</v>
      </c>
      <c r="Y490" s="86">
        <v>9180.09</v>
      </c>
      <c r="Z490" s="86">
        <v>6254.14</v>
      </c>
      <c r="AA490" s="86">
        <v>6405.6900000000005</v>
      </c>
      <c r="AB490" s="86">
        <v>7235.73</v>
      </c>
      <c r="AC490" s="86">
        <v>2588.9200000000005</v>
      </c>
      <c r="AD490" s="86">
        <v>4407.5700000000006</v>
      </c>
      <c r="AE490" s="86">
        <v>5789.95</v>
      </c>
      <c r="AF490" s="86">
        <v>2756.97</v>
      </c>
      <c r="AG490" s="86">
        <v>1178.73</v>
      </c>
      <c r="AH490" s="86">
        <v>2325.41</v>
      </c>
      <c r="AI490" s="86">
        <v>3205.54</v>
      </c>
      <c r="AJ490" s="86">
        <v>14115.48</v>
      </c>
      <c r="AK490" s="86">
        <v>8170.81</v>
      </c>
      <c r="AL490" s="86">
        <v>1992.2700000000002</v>
      </c>
      <c r="AM490" s="86">
        <v>9514.0300000000007</v>
      </c>
    </row>
    <row r="491" spans="1:39" ht="16" x14ac:dyDescent="0.2">
      <c r="A491" s="126">
        <f t="shared" si="86"/>
        <v>3</v>
      </c>
      <c r="B491" s="1" t="str">
        <f t="shared" si="85"/>
        <v>GROUP</v>
      </c>
      <c r="C491" s="126" t="str">
        <f t="shared" ca="1" si="87"/>
        <v/>
      </c>
      <c r="D491" s="1" t="str">
        <f t="shared" si="90"/>
        <v/>
      </c>
      <c r="E491" s="1" t="str">
        <f t="shared" si="89"/>
        <v/>
      </c>
      <c r="F491" s="1" t="str">
        <f t="shared" si="88"/>
        <v>REPAIRS &amp; MAINTENANCE</v>
      </c>
      <c r="H491" s="80" t="s">
        <v>463</v>
      </c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340"/>
      <c r="V491" s="340"/>
      <c r="W491" s="340"/>
      <c r="X491" s="340"/>
      <c r="Y491" s="340"/>
      <c r="Z491" s="340"/>
      <c r="AA491" s="82"/>
      <c r="AB491" s="82"/>
      <c r="AC491" s="82"/>
      <c r="AD491" s="82"/>
      <c r="AE491" s="82"/>
      <c r="AF491" s="82"/>
      <c r="AG491" s="82"/>
      <c r="AH491" s="82"/>
      <c r="AI491" s="82"/>
      <c r="AJ491" s="82"/>
      <c r="AK491" s="82"/>
      <c r="AL491" s="82"/>
      <c r="AM491" s="82"/>
    </row>
    <row r="492" spans="1:39" x14ac:dyDescent="0.15">
      <c r="A492" s="126">
        <f t="shared" si="86"/>
        <v>3</v>
      </c>
      <c r="B492" s="1" t="str">
        <f t="shared" si="85"/>
        <v>EXP</v>
      </c>
      <c r="C492" s="126">
        <f t="shared" ca="1" si="87"/>
        <v>324</v>
      </c>
      <c r="D492" s="1" t="str">
        <f t="shared" si="90"/>
        <v>REPAIRS &amp; MAINTENANCE : 560109: HEATNG,PLUMBING,ELECTRIC,WATER</v>
      </c>
      <c r="E492" s="1" t="str">
        <f t="shared" si="89"/>
        <v>560109: HEATNG,PLUMBING,ELECTRIC,WATER</v>
      </c>
      <c r="F492" s="1" t="str">
        <f t="shared" si="88"/>
        <v>REPAIRS &amp; MAINTENANCE</v>
      </c>
      <c r="H492" s="76" t="s">
        <v>464</v>
      </c>
      <c r="I492" s="76" t="s">
        <v>465</v>
      </c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7">
        <v>0</v>
      </c>
      <c r="V492" s="77">
        <v>0</v>
      </c>
      <c r="W492" s="77">
        <v>0</v>
      </c>
      <c r="X492" s="77">
        <v>0</v>
      </c>
      <c r="Y492" s="77">
        <v>0</v>
      </c>
      <c r="Z492" s="77">
        <v>0</v>
      </c>
      <c r="AA492" s="77">
        <v>0</v>
      </c>
      <c r="AB492" s="77">
        <v>0</v>
      </c>
      <c r="AC492" s="77">
        <v>0</v>
      </c>
      <c r="AD492" s="77">
        <v>0</v>
      </c>
      <c r="AE492" s="77">
        <v>1530.65</v>
      </c>
      <c r="AF492" s="77">
        <v>1623.75</v>
      </c>
      <c r="AG492" s="77">
        <v>0</v>
      </c>
      <c r="AH492" s="77">
        <v>0</v>
      </c>
      <c r="AI492" s="77">
        <v>844.01</v>
      </c>
      <c r="AJ492" s="77">
        <v>3477.46</v>
      </c>
      <c r="AK492" s="77">
        <v>2300</v>
      </c>
      <c r="AL492" s="77">
        <v>4902.62</v>
      </c>
      <c r="AM492" s="77">
        <v>1231.01</v>
      </c>
    </row>
    <row r="493" spans="1:39" x14ac:dyDescent="0.15">
      <c r="A493" s="126">
        <f t="shared" si="86"/>
        <v>3</v>
      </c>
      <c r="B493" s="1" t="str">
        <f t="shared" si="85"/>
        <v>EXP</v>
      </c>
      <c r="C493" s="126">
        <f t="shared" ca="1" si="87"/>
        <v>323.2</v>
      </c>
      <c r="D493" s="1" t="str">
        <f t="shared" si="90"/>
        <v>REPAIRS &amp; MAINTENANCE : 560110: ELECTRICIAN REPAIR SERVICE</v>
      </c>
      <c r="E493" s="1" t="str">
        <f t="shared" si="89"/>
        <v>560110: ELECTRICIAN REPAIR SERVICE</v>
      </c>
      <c r="F493" s="1" t="str">
        <f t="shared" si="88"/>
        <v>REPAIRS &amp; MAINTENANCE</v>
      </c>
      <c r="H493" s="76" t="s">
        <v>466</v>
      </c>
      <c r="I493" s="76" t="s">
        <v>467</v>
      </c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7">
        <v>0</v>
      </c>
      <c r="V493" s="77">
        <v>0</v>
      </c>
      <c r="W493" s="77">
        <v>0</v>
      </c>
      <c r="X493" s="77">
        <v>0</v>
      </c>
      <c r="Y493" s="77">
        <v>0</v>
      </c>
      <c r="Z493" s="77">
        <v>212.44</v>
      </c>
      <c r="AA493" s="77">
        <v>1073.76</v>
      </c>
      <c r="AB493" s="77">
        <v>0.85</v>
      </c>
      <c r="AC493" s="77">
        <v>-0.85</v>
      </c>
      <c r="AD493" s="77">
        <v>0</v>
      </c>
      <c r="AE493" s="77">
        <v>0</v>
      </c>
      <c r="AF493" s="77">
        <v>0</v>
      </c>
      <c r="AG493" s="77">
        <v>910.38</v>
      </c>
      <c r="AH493" s="77">
        <v>0</v>
      </c>
      <c r="AI493" s="77">
        <v>0</v>
      </c>
      <c r="AJ493" s="77">
        <v>0</v>
      </c>
      <c r="AK493" s="77">
        <v>0</v>
      </c>
      <c r="AL493" s="77">
        <v>0</v>
      </c>
      <c r="AM493" s="77">
        <v>745.42</v>
      </c>
    </row>
    <row r="494" spans="1:39" x14ac:dyDescent="0.15">
      <c r="A494" s="126">
        <f t="shared" si="86"/>
        <v>3</v>
      </c>
      <c r="B494" s="1" t="str">
        <f t="shared" si="85"/>
        <v>EXP</v>
      </c>
      <c r="C494" s="126">
        <f t="shared" ca="1" si="87"/>
        <v>323.2</v>
      </c>
      <c r="D494" s="1" t="str">
        <f t="shared" si="90"/>
        <v>REPAIRS &amp; MAINTENANCE : 560120: PLUMBING REPAIR SERVICE</v>
      </c>
      <c r="E494" s="1" t="str">
        <f t="shared" si="89"/>
        <v>560120: PLUMBING REPAIR SERVICE</v>
      </c>
      <c r="F494" s="1" t="str">
        <f t="shared" si="88"/>
        <v>REPAIRS &amp; MAINTENANCE</v>
      </c>
      <c r="H494" s="76" t="s">
        <v>468</v>
      </c>
      <c r="I494" s="76" t="s">
        <v>469</v>
      </c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7">
        <v>575.91</v>
      </c>
      <c r="V494" s="77">
        <v>0</v>
      </c>
      <c r="W494" s="77">
        <v>41.96</v>
      </c>
      <c r="X494" s="77">
        <v>1193.03</v>
      </c>
      <c r="Y494" s="77">
        <v>0</v>
      </c>
      <c r="Z494" s="77">
        <v>0</v>
      </c>
      <c r="AA494" s="77">
        <v>139.64000000000001</v>
      </c>
      <c r="AB494" s="77">
        <v>1824</v>
      </c>
      <c r="AC494" s="77">
        <v>1025.68</v>
      </c>
      <c r="AD494" s="77">
        <v>433.26</v>
      </c>
      <c r="AE494" s="77">
        <v>0</v>
      </c>
      <c r="AF494" s="77">
        <v>709.05000000000007</v>
      </c>
      <c r="AG494" s="77">
        <v>5462.04</v>
      </c>
      <c r="AH494" s="77">
        <v>401.78000000000003</v>
      </c>
      <c r="AI494" s="77">
        <v>-401.78000000000003</v>
      </c>
      <c r="AJ494" s="77">
        <v>110.41</v>
      </c>
      <c r="AK494" s="77">
        <v>258.5</v>
      </c>
      <c r="AL494" s="77">
        <v>0</v>
      </c>
      <c r="AM494" s="77">
        <v>0</v>
      </c>
    </row>
    <row r="495" spans="1:39" x14ac:dyDescent="0.15">
      <c r="A495" s="126">
        <f t="shared" si="86"/>
        <v>3</v>
      </c>
      <c r="B495" s="1" t="str">
        <f t="shared" si="85"/>
        <v>EXP</v>
      </c>
      <c r="C495" s="126">
        <f t="shared" ca="1" si="87"/>
        <v>323.3</v>
      </c>
      <c r="D495" s="1" t="str">
        <f t="shared" si="90"/>
        <v>REPAIRS &amp; MAINTENANCE : 560130: WATER TREATMENT</v>
      </c>
      <c r="E495" s="1" t="str">
        <f t="shared" si="89"/>
        <v>560130: WATER TREATMENT</v>
      </c>
      <c r="F495" s="1" t="str">
        <f t="shared" si="88"/>
        <v>REPAIRS &amp; MAINTENANCE</v>
      </c>
      <c r="H495" s="76" t="s">
        <v>470</v>
      </c>
      <c r="I495" s="76" t="s">
        <v>471</v>
      </c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7">
        <v>426.77</v>
      </c>
      <c r="V495" s="77">
        <v>305.10000000000002</v>
      </c>
      <c r="W495" s="77">
        <v>153.63</v>
      </c>
      <c r="X495" s="77">
        <v>752.57</v>
      </c>
      <c r="Y495" s="77">
        <v>358.87</v>
      </c>
      <c r="Z495" s="77">
        <v>433.87</v>
      </c>
      <c r="AA495" s="77">
        <v>0</v>
      </c>
      <c r="AB495" s="77">
        <v>307.43</v>
      </c>
      <c r="AC495" s="77">
        <v>279.37</v>
      </c>
      <c r="AD495" s="77">
        <v>433.87</v>
      </c>
      <c r="AE495" s="77">
        <v>531.9</v>
      </c>
      <c r="AF495" s="77">
        <v>1206.55</v>
      </c>
      <c r="AG495" s="77">
        <v>279.72000000000003</v>
      </c>
      <c r="AH495" s="77">
        <v>279.72000000000003</v>
      </c>
      <c r="AI495" s="77">
        <v>153.63</v>
      </c>
      <c r="AJ495" s="77">
        <v>279.72000000000003</v>
      </c>
      <c r="AK495" s="77">
        <v>433.87</v>
      </c>
      <c r="AL495" s="77">
        <v>279.72000000000003</v>
      </c>
      <c r="AM495" s="77">
        <v>433.87</v>
      </c>
    </row>
    <row r="496" spans="1:39" x14ac:dyDescent="0.15">
      <c r="A496" s="126">
        <f t="shared" si="86"/>
        <v>3</v>
      </c>
      <c r="B496" s="1" t="str">
        <f t="shared" si="85"/>
        <v>EXP</v>
      </c>
      <c r="C496" s="126">
        <f t="shared" ca="1" si="87"/>
        <v>323.3</v>
      </c>
      <c r="D496" s="1" t="str">
        <f t="shared" si="90"/>
        <v>REPAIRS &amp; MAINTENANCE : 560150: JLL FM HVAC MAINT &amp; REPAIR</v>
      </c>
      <c r="E496" s="1" t="str">
        <f t="shared" si="89"/>
        <v>560150: JLL FM HVAC MAINT &amp; REPAIR</v>
      </c>
      <c r="F496" s="1" t="str">
        <f t="shared" si="88"/>
        <v>REPAIRS &amp; MAINTENANCE</v>
      </c>
      <c r="H496" s="76" t="s">
        <v>472</v>
      </c>
      <c r="I496" s="76" t="s">
        <v>473</v>
      </c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7">
        <v>0</v>
      </c>
      <c r="V496" s="77">
        <v>0</v>
      </c>
      <c r="W496" s="77">
        <v>0</v>
      </c>
      <c r="X496" s="77">
        <v>0</v>
      </c>
      <c r="Y496" s="77">
        <v>0</v>
      </c>
      <c r="Z496" s="77">
        <v>0</v>
      </c>
      <c r="AA496" s="77">
        <v>0</v>
      </c>
      <c r="AB496" s="77">
        <v>0</v>
      </c>
      <c r="AC496" s="77">
        <v>0</v>
      </c>
      <c r="AD496" s="77">
        <v>0</v>
      </c>
      <c r="AE496" s="77">
        <v>0</v>
      </c>
      <c r="AF496" s="77">
        <v>0</v>
      </c>
      <c r="AG496" s="77">
        <v>0</v>
      </c>
      <c r="AH496" s="77">
        <v>0</v>
      </c>
      <c r="AI496" s="77">
        <v>324.75</v>
      </c>
      <c r="AJ496" s="77">
        <v>1077.0999999999999</v>
      </c>
      <c r="AK496" s="77">
        <v>324.75</v>
      </c>
      <c r="AL496" s="77">
        <v>0</v>
      </c>
      <c r="AM496" s="77">
        <v>324.75</v>
      </c>
    </row>
    <row r="497" spans="1:39" x14ac:dyDescent="0.15">
      <c r="A497" s="126">
        <f t="shared" ref="A497:A498" si="91">IFERROR(VLOOKUP(H497,MARKER_ARRAY,2,FALSE),A496)</f>
        <v>3</v>
      </c>
      <c r="B497" s="1" t="str">
        <f t="shared" ref="B497:B498" si="92">IF(AND(LEN(H497)&gt;0,COUNT(V497:AL497)=0),"GROUP",IF(OR(LEN(I497)=0,LEN(H497)=0),"",INDEX(MARKER_ARRAY,A497,3)))</f>
        <v>EXP</v>
      </c>
      <c r="C497" s="279">
        <f t="shared" ref="C497:C498" ca="1" si="93">IFERROR(IF(OR(B497="GROUP",LEN(D497)=0),"",VLOOKUP(D497,INDIRECT(B497&amp;"_LOOKUP"),2,FALSE)),-100)</f>
        <v>323.2</v>
      </c>
      <c r="D497" s="1" t="str">
        <f t="shared" ref="D497:D498" si="94">IF(LEN(E497)&gt;0,F497&amp;" : "&amp;E497,"")</f>
        <v>REPAIRS &amp; MAINTENANCE : 561700: MISC MAINTENANCE CONTRACTS</v>
      </c>
      <c r="E497" s="1" t="str">
        <f t="shared" ref="E497:E498" si="95">IF(AND(B497&lt;&gt;"GROUP",LEN(B497)&gt;0),UPPER(H497&amp;": "&amp;I497),"")</f>
        <v>561700: MISC MAINTENANCE CONTRACTS</v>
      </c>
      <c r="F497" s="1" t="str">
        <f t="shared" ref="F497:F498" si="96">IF(B497="GROUP",UPPER(H497),UPPER(F496))</f>
        <v>REPAIRS &amp; MAINTENANCE</v>
      </c>
      <c r="H497" s="303" t="s">
        <v>697</v>
      </c>
      <c r="I497" s="76" t="s">
        <v>698</v>
      </c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7">
        <v>385</v>
      </c>
      <c r="V497" s="77">
        <v>0</v>
      </c>
      <c r="W497" s="77">
        <v>0</v>
      </c>
      <c r="X497" s="77">
        <v>0</v>
      </c>
      <c r="Y497" s="77">
        <v>0</v>
      </c>
      <c r="Z497" s="77">
        <v>0</v>
      </c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</row>
    <row r="498" spans="1:39" ht="16" x14ac:dyDescent="0.2">
      <c r="A498" s="126">
        <f t="shared" si="91"/>
        <v>3</v>
      </c>
      <c r="B498" s="1" t="str">
        <f t="shared" si="92"/>
        <v/>
      </c>
      <c r="C498" s="126" t="str">
        <f t="shared" ca="1" si="93"/>
        <v/>
      </c>
      <c r="D498" s="1" t="str">
        <f t="shared" si="94"/>
        <v/>
      </c>
      <c r="E498" s="1" t="str">
        <f t="shared" si="95"/>
        <v/>
      </c>
      <c r="F498" s="1" t="str">
        <f t="shared" si="96"/>
        <v>REPAIRS &amp; MAINTENANCE</v>
      </c>
      <c r="H498" s="83" t="s">
        <v>474</v>
      </c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5">
        <v>1387.68</v>
      </c>
      <c r="V498" s="85">
        <v>305.10000000000002</v>
      </c>
      <c r="W498" s="85">
        <v>195.59</v>
      </c>
      <c r="X498" s="85">
        <v>1945.6</v>
      </c>
      <c r="Y498" s="85">
        <v>358.87</v>
      </c>
      <c r="Z498" s="85">
        <v>646.30999999999995</v>
      </c>
      <c r="AA498" s="85">
        <v>1213.4000000000001</v>
      </c>
      <c r="AB498" s="85">
        <v>2132.2799999999997</v>
      </c>
      <c r="AC498" s="85">
        <v>1304.2000000000003</v>
      </c>
      <c r="AD498" s="85">
        <v>867.13</v>
      </c>
      <c r="AE498" s="85">
        <v>2062.5500000000002</v>
      </c>
      <c r="AF498" s="85">
        <v>3539.3500000000004</v>
      </c>
      <c r="AG498" s="85">
        <v>6652.14</v>
      </c>
      <c r="AH498" s="85">
        <v>681.5</v>
      </c>
      <c r="AI498" s="85">
        <v>920.6099999999999</v>
      </c>
      <c r="AJ498" s="85">
        <v>4944.6900000000005</v>
      </c>
      <c r="AK498" s="85">
        <v>3317.12</v>
      </c>
      <c r="AL498" s="85">
        <v>5182.34</v>
      </c>
      <c r="AM498" s="85">
        <v>2735.0499999999997</v>
      </c>
    </row>
    <row r="499" spans="1:39" x14ac:dyDescent="0.15">
      <c r="A499" s="126">
        <f t="shared" si="86"/>
        <v>3</v>
      </c>
      <c r="B499" s="1" t="str">
        <f t="shared" si="85"/>
        <v>EXP</v>
      </c>
      <c r="C499" s="126">
        <f t="shared" ca="1" si="87"/>
        <v>323.3</v>
      </c>
      <c r="D499" s="1" t="str">
        <f t="shared" si="90"/>
        <v>REPAIRS &amp; MAINTENANCE : 560001: REP MAIN TARGET ADJUSTMENT</v>
      </c>
      <c r="E499" s="1" t="str">
        <f t="shared" si="89"/>
        <v>560001: REP MAIN TARGET ADJUSTMENT</v>
      </c>
      <c r="F499" s="1" t="str">
        <f t="shared" si="88"/>
        <v>REPAIRS &amp; MAINTENANCE</v>
      </c>
      <c r="H499" s="76" t="s">
        <v>475</v>
      </c>
      <c r="I499" s="76" t="s">
        <v>476</v>
      </c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345"/>
      <c r="V499" s="345"/>
      <c r="W499" s="345"/>
      <c r="X499" s="345"/>
      <c r="Y499" s="345"/>
      <c r="Z499" s="345"/>
      <c r="AA499" s="77">
        <v>0</v>
      </c>
      <c r="AB499" s="77">
        <v>0</v>
      </c>
      <c r="AC499" s="77">
        <v>0</v>
      </c>
      <c r="AD499" s="77">
        <v>0</v>
      </c>
      <c r="AE499" s="77">
        <v>0</v>
      </c>
      <c r="AF499" s="77">
        <v>0</v>
      </c>
      <c r="AG499" s="77">
        <v>0</v>
      </c>
      <c r="AH499" s="77">
        <v>0</v>
      </c>
      <c r="AI499" s="77">
        <v>0</v>
      </c>
      <c r="AJ499" s="77">
        <v>0</v>
      </c>
      <c r="AK499" s="77">
        <v>0</v>
      </c>
      <c r="AL499" s="77">
        <v>0</v>
      </c>
      <c r="AM499" s="77">
        <v>0</v>
      </c>
    </row>
    <row r="500" spans="1:39" x14ac:dyDescent="0.15">
      <c r="A500" s="126">
        <f t="shared" si="86"/>
        <v>3</v>
      </c>
      <c r="B500" s="1" t="str">
        <f t="shared" si="85"/>
        <v>EXP</v>
      </c>
      <c r="C500" s="126">
        <f t="shared" ca="1" si="87"/>
        <v>323.3</v>
      </c>
      <c r="D500" s="1" t="str">
        <f t="shared" si="90"/>
        <v>REPAIRS &amp; MAINTENANCE : 560600: MAINTENANCE SUPPLIES</v>
      </c>
      <c r="E500" s="1" t="str">
        <f t="shared" si="89"/>
        <v>560600: MAINTENANCE SUPPLIES</v>
      </c>
      <c r="F500" s="1" t="str">
        <f t="shared" si="88"/>
        <v>REPAIRS &amp; MAINTENANCE</v>
      </c>
      <c r="H500" s="76" t="s">
        <v>477</v>
      </c>
      <c r="I500" s="76" t="s">
        <v>478</v>
      </c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7">
        <v>1984.82</v>
      </c>
      <c r="V500" s="77">
        <v>3085.29</v>
      </c>
      <c r="W500" s="77">
        <v>3422.47</v>
      </c>
      <c r="X500" s="77">
        <v>102.93</v>
      </c>
      <c r="Y500" s="77">
        <v>499.6</v>
      </c>
      <c r="Z500" s="77">
        <v>412.9</v>
      </c>
      <c r="AA500" s="77">
        <v>907.28</v>
      </c>
      <c r="AB500" s="77">
        <v>369.01</v>
      </c>
      <c r="AC500" s="77">
        <v>1045.5</v>
      </c>
      <c r="AD500" s="77">
        <v>1471.99</v>
      </c>
      <c r="AE500" s="77">
        <v>499.95</v>
      </c>
      <c r="AF500" s="77">
        <v>347.27</v>
      </c>
      <c r="AG500" s="77">
        <v>413.92</v>
      </c>
      <c r="AH500" s="77">
        <v>296.57</v>
      </c>
      <c r="AI500" s="77">
        <v>143.74</v>
      </c>
      <c r="AJ500" s="77">
        <v>0</v>
      </c>
      <c r="AK500" s="77">
        <v>0</v>
      </c>
      <c r="AL500" s="77">
        <v>0</v>
      </c>
      <c r="AM500" s="77">
        <v>0</v>
      </c>
    </row>
    <row r="501" spans="1:39" x14ac:dyDescent="0.15">
      <c r="A501" s="126">
        <f t="shared" si="86"/>
        <v>3</v>
      </c>
      <c r="B501" s="1" t="str">
        <f t="shared" si="85"/>
        <v>EXP</v>
      </c>
      <c r="C501" s="126">
        <f t="shared" ca="1" si="87"/>
        <v>323.3</v>
      </c>
      <c r="D501" s="1" t="str">
        <f t="shared" si="90"/>
        <v>REPAIRS &amp; MAINTENANCE : 560609: R&amp;M BUILDING_EQUIP_SUPP</v>
      </c>
      <c r="E501" s="1" t="str">
        <f t="shared" si="89"/>
        <v>560609: R&amp;M BUILDING_EQUIP_SUPP</v>
      </c>
      <c r="F501" s="1" t="str">
        <f t="shared" si="88"/>
        <v>REPAIRS &amp; MAINTENANCE</v>
      </c>
      <c r="H501" s="76" t="s">
        <v>479</v>
      </c>
      <c r="I501" s="76" t="s">
        <v>480</v>
      </c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7">
        <v>0</v>
      </c>
      <c r="V501" s="77">
        <v>0</v>
      </c>
      <c r="W501" s="77">
        <v>853.63</v>
      </c>
      <c r="X501" s="77">
        <v>822.05</v>
      </c>
      <c r="Y501" s="77">
        <v>1974.32</v>
      </c>
      <c r="Z501" s="77">
        <v>1846.36</v>
      </c>
      <c r="AA501" s="77">
        <v>230.88</v>
      </c>
      <c r="AB501" s="77">
        <v>372.09000000000003</v>
      </c>
      <c r="AC501" s="77">
        <v>-153.71</v>
      </c>
      <c r="AD501" s="77">
        <v>464.74</v>
      </c>
      <c r="AE501" s="77">
        <v>0</v>
      </c>
      <c r="AF501" s="77">
        <v>225.65</v>
      </c>
      <c r="AG501" s="77">
        <v>2729.4</v>
      </c>
      <c r="AH501" s="77">
        <v>544.21</v>
      </c>
      <c r="AI501" s="77">
        <v>3257.4300000000003</v>
      </c>
      <c r="AJ501" s="77">
        <v>4782.9800000000005</v>
      </c>
      <c r="AK501" s="77">
        <v>2095.73</v>
      </c>
      <c r="AL501" s="77">
        <v>2686.05</v>
      </c>
      <c r="AM501" s="77">
        <v>912.41</v>
      </c>
    </row>
    <row r="502" spans="1:39" x14ac:dyDescent="0.15">
      <c r="A502" s="126">
        <f t="shared" si="86"/>
        <v>3</v>
      </c>
      <c r="B502" s="1" t="str">
        <f t="shared" si="85"/>
        <v>EXP</v>
      </c>
      <c r="C502" s="126">
        <f t="shared" ca="1" si="87"/>
        <v>323.3</v>
      </c>
      <c r="D502" s="1" t="str">
        <f t="shared" si="90"/>
        <v>REPAIRS &amp; MAINTENANCE : 560700: RESIDENCE DECORATING</v>
      </c>
      <c r="E502" s="1" t="str">
        <f t="shared" si="89"/>
        <v>560700: RESIDENCE DECORATING</v>
      </c>
      <c r="F502" s="1" t="str">
        <f t="shared" si="88"/>
        <v>REPAIRS &amp; MAINTENANCE</v>
      </c>
      <c r="H502" s="76" t="s">
        <v>481</v>
      </c>
      <c r="I502" s="76" t="s">
        <v>482</v>
      </c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7">
        <v>108.25</v>
      </c>
      <c r="V502" s="77">
        <v>30.28</v>
      </c>
      <c r="W502" s="77">
        <v>0</v>
      </c>
      <c r="X502" s="77">
        <v>0</v>
      </c>
      <c r="Y502" s="77">
        <v>0</v>
      </c>
      <c r="Z502" s="77">
        <v>0</v>
      </c>
      <c r="AA502" s="77">
        <v>0</v>
      </c>
      <c r="AB502" s="77">
        <v>0</v>
      </c>
      <c r="AC502" s="77">
        <v>0</v>
      </c>
      <c r="AD502" s="77">
        <v>0</v>
      </c>
      <c r="AE502" s="77">
        <v>0</v>
      </c>
      <c r="AF502" s="77">
        <v>0</v>
      </c>
      <c r="AG502" s="77">
        <v>0</v>
      </c>
      <c r="AH502" s="77">
        <v>0</v>
      </c>
      <c r="AI502" s="77">
        <v>0</v>
      </c>
      <c r="AJ502" s="77">
        <v>0</v>
      </c>
      <c r="AK502" s="77">
        <v>0</v>
      </c>
      <c r="AL502" s="77">
        <v>0</v>
      </c>
      <c r="AM502" s="77">
        <v>0</v>
      </c>
    </row>
    <row r="503" spans="1:39" x14ac:dyDescent="0.15">
      <c r="A503" s="126">
        <f t="shared" si="86"/>
        <v>3</v>
      </c>
      <c r="B503" s="1" t="str">
        <f t="shared" si="85"/>
        <v>EXP</v>
      </c>
      <c r="C503" s="126">
        <f t="shared" ca="1" si="87"/>
        <v>323.3</v>
      </c>
      <c r="D503" s="1" t="str">
        <f t="shared" si="90"/>
        <v>REPAIRS &amp; MAINTENANCE : 560800: R &amp; M - BUILDING</v>
      </c>
      <c r="E503" s="1" t="str">
        <f t="shared" si="89"/>
        <v>560800: R &amp; M - BUILDING</v>
      </c>
      <c r="F503" s="1" t="str">
        <f t="shared" si="88"/>
        <v>REPAIRS &amp; MAINTENANCE</v>
      </c>
      <c r="H503" s="76" t="s">
        <v>483</v>
      </c>
      <c r="I503" s="76" t="s">
        <v>484</v>
      </c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7">
        <v>1392.94</v>
      </c>
      <c r="V503" s="77">
        <v>1186.1500000000001</v>
      </c>
      <c r="W503" s="77">
        <v>1310.85</v>
      </c>
      <c r="X503" s="77">
        <v>1352.83</v>
      </c>
      <c r="Y503" s="77">
        <v>732.89</v>
      </c>
      <c r="Z503" s="77">
        <v>2629.66</v>
      </c>
      <c r="AA503" s="77">
        <v>2187.61</v>
      </c>
      <c r="AB503" s="77">
        <v>309.54000000000002</v>
      </c>
      <c r="AC503" s="77">
        <v>1810.16</v>
      </c>
      <c r="AD503" s="77">
        <v>342.09000000000003</v>
      </c>
      <c r="AE503" s="77">
        <v>0</v>
      </c>
      <c r="AF503" s="77">
        <v>57.18</v>
      </c>
      <c r="AG503" s="77">
        <v>527.49</v>
      </c>
      <c r="AH503" s="77">
        <v>147</v>
      </c>
      <c r="AI503" s="77">
        <v>2195.84</v>
      </c>
      <c r="AJ503" s="77">
        <v>103.5</v>
      </c>
      <c r="AK503" s="77">
        <v>990.51</v>
      </c>
      <c r="AL503" s="77">
        <v>97.72</v>
      </c>
      <c r="AM503" s="77">
        <v>367.88</v>
      </c>
    </row>
    <row r="504" spans="1:39" x14ac:dyDescent="0.15">
      <c r="A504" s="126">
        <f t="shared" si="86"/>
        <v>3</v>
      </c>
      <c r="B504" s="1" t="str">
        <f t="shared" si="85"/>
        <v>EXP</v>
      </c>
      <c r="C504" s="126">
        <f t="shared" ca="1" si="87"/>
        <v>323.3</v>
      </c>
      <c r="D504" s="1" t="str">
        <f t="shared" si="90"/>
        <v>REPAIRS &amp; MAINTENANCE : 560900: R &amp; M - EQUIPMENT</v>
      </c>
      <c r="E504" s="1" t="str">
        <f t="shared" si="89"/>
        <v>560900: R &amp; M - EQUIPMENT</v>
      </c>
      <c r="F504" s="1" t="str">
        <f t="shared" si="88"/>
        <v>REPAIRS &amp; MAINTENANCE</v>
      </c>
      <c r="H504" s="76" t="s">
        <v>485</v>
      </c>
      <c r="I504" s="76" t="s">
        <v>486</v>
      </c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7">
        <v>1008.91</v>
      </c>
      <c r="V504" s="77">
        <v>41.45</v>
      </c>
      <c r="W504" s="77">
        <v>116.98</v>
      </c>
      <c r="X504" s="77">
        <v>31.5</v>
      </c>
      <c r="Y504" s="77">
        <v>21</v>
      </c>
      <c r="Z504" s="77">
        <v>21</v>
      </c>
      <c r="AA504" s="77">
        <v>399.08</v>
      </c>
      <c r="AB504" s="77">
        <v>51.25</v>
      </c>
      <c r="AC504" s="77">
        <v>21</v>
      </c>
      <c r="AD504" s="77">
        <v>901.25</v>
      </c>
      <c r="AE504" s="77">
        <v>43.300000000000004</v>
      </c>
      <c r="AF504" s="77">
        <v>580.63</v>
      </c>
      <c r="AG504" s="77">
        <v>68.25</v>
      </c>
      <c r="AH504" s="77">
        <v>43.4</v>
      </c>
      <c r="AI504" s="77">
        <v>43.4</v>
      </c>
      <c r="AJ504" s="77">
        <v>582.23</v>
      </c>
      <c r="AK504" s="77">
        <v>43.4</v>
      </c>
      <c r="AL504" s="77">
        <v>43.4</v>
      </c>
      <c r="AM504" s="77">
        <v>69.83</v>
      </c>
    </row>
    <row r="505" spans="1:39" ht="16" x14ac:dyDescent="0.2">
      <c r="A505" s="126">
        <f t="shared" si="86"/>
        <v>3</v>
      </c>
      <c r="B505" s="1" t="str">
        <f t="shared" si="85"/>
        <v/>
      </c>
      <c r="C505" s="126" t="str">
        <f t="shared" ca="1" si="87"/>
        <v/>
      </c>
      <c r="D505" s="1" t="str">
        <f t="shared" si="90"/>
        <v/>
      </c>
      <c r="E505" s="1" t="str">
        <f t="shared" si="89"/>
        <v/>
      </c>
      <c r="F505" s="1" t="str">
        <f t="shared" si="88"/>
        <v>REPAIRS &amp; MAINTENANCE</v>
      </c>
      <c r="H505" s="83" t="s">
        <v>487</v>
      </c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5">
        <v>4494.92</v>
      </c>
      <c r="V505" s="85">
        <v>4343.17</v>
      </c>
      <c r="W505" s="85">
        <v>5703.93</v>
      </c>
      <c r="X505" s="85">
        <v>2309.31</v>
      </c>
      <c r="Y505" s="85">
        <v>3227.81</v>
      </c>
      <c r="Z505" s="85">
        <v>4909.92</v>
      </c>
      <c r="AA505" s="85">
        <v>3724.85</v>
      </c>
      <c r="AB505" s="85">
        <v>1101.8900000000001</v>
      </c>
      <c r="AC505" s="85">
        <v>2722.95</v>
      </c>
      <c r="AD505" s="85">
        <v>3180.07</v>
      </c>
      <c r="AE505" s="85">
        <v>543.25</v>
      </c>
      <c r="AF505" s="85">
        <v>1210.73</v>
      </c>
      <c r="AG505" s="85">
        <v>3739.0600000000004</v>
      </c>
      <c r="AH505" s="85">
        <v>1031.18</v>
      </c>
      <c r="AI505" s="85">
        <v>5640.41</v>
      </c>
      <c r="AJ505" s="85">
        <v>5468.7100000000009</v>
      </c>
      <c r="AK505" s="85">
        <v>3129.64</v>
      </c>
      <c r="AL505" s="85">
        <v>2827.17</v>
      </c>
      <c r="AM505" s="85">
        <v>1350.12</v>
      </c>
    </row>
    <row r="506" spans="1:39" x14ac:dyDescent="0.15">
      <c r="A506" s="126">
        <f t="shared" si="86"/>
        <v>3</v>
      </c>
      <c r="B506" s="1" t="str">
        <f t="shared" si="85"/>
        <v>EXP</v>
      </c>
      <c r="C506" s="126">
        <f t="shared" ca="1" si="87"/>
        <v>323.3</v>
      </c>
      <c r="D506" s="1" t="str">
        <f t="shared" si="90"/>
        <v>REPAIRS &amp; MAINTENANCE : 560500: VEHICLE UPKEEP AND MAINTENANCE</v>
      </c>
      <c r="E506" s="1" t="str">
        <f t="shared" si="89"/>
        <v>560500: VEHICLE UPKEEP AND MAINTENANCE</v>
      </c>
      <c r="F506" s="1" t="str">
        <f t="shared" si="88"/>
        <v>REPAIRS &amp; MAINTENANCE</v>
      </c>
      <c r="H506" s="76" t="s">
        <v>488</v>
      </c>
      <c r="I506" s="76" t="s">
        <v>489</v>
      </c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7">
        <v>1260.52</v>
      </c>
      <c r="V506" s="77">
        <v>30.74</v>
      </c>
      <c r="W506" s="77">
        <v>280.74</v>
      </c>
      <c r="X506" s="77">
        <v>99.06</v>
      </c>
      <c r="Y506" s="77">
        <v>197.06</v>
      </c>
      <c r="Z506" s="77">
        <v>150.19999999999999</v>
      </c>
      <c r="AA506" s="77">
        <v>166.05</v>
      </c>
      <c r="AB506" s="77">
        <v>719.87</v>
      </c>
      <c r="AC506" s="77">
        <v>58.300000000000004</v>
      </c>
      <c r="AD506" s="77">
        <v>183.63</v>
      </c>
      <c r="AE506" s="77">
        <v>199</v>
      </c>
      <c r="AF506" s="77">
        <v>0</v>
      </c>
      <c r="AG506" s="77">
        <v>0</v>
      </c>
      <c r="AH506" s="77">
        <v>0</v>
      </c>
      <c r="AI506" s="77">
        <v>0</v>
      </c>
      <c r="AJ506" s="77">
        <v>0</v>
      </c>
      <c r="AK506" s="77">
        <v>0</v>
      </c>
      <c r="AL506" s="77">
        <v>0</v>
      </c>
      <c r="AM506" s="77">
        <v>0</v>
      </c>
    </row>
    <row r="507" spans="1:39" x14ac:dyDescent="0.15">
      <c r="A507" s="126">
        <f t="shared" si="86"/>
        <v>3</v>
      </c>
      <c r="B507" s="1" t="str">
        <f t="shared" si="85"/>
        <v>EXP</v>
      </c>
      <c r="C507" s="126">
        <f t="shared" ca="1" si="87"/>
        <v>323.3</v>
      </c>
      <c r="D507" s="1" t="str">
        <f t="shared" si="90"/>
        <v>REPAIRS &amp; MAINTENANCE : 561400: COMMUNITY VEHICLE GAS EXPENSE</v>
      </c>
      <c r="E507" s="1" t="str">
        <f t="shared" si="89"/>
        <v>561400: COMMUNITY VEHICLE GAS EXPENSE</v>
      </c>
      <c r="F507" s="1" t="str">
        <f t="shared" si="88"/>
        <v>REPAIRS &amp; MAINTENANCE</v>
      </c>
      <c r="H507" s="76" t="s">
        <v>490</v>
      </c>
      <c r="I507" s="76" t="s">
        <v>491</v>
      </c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7">
        <v>353.42</v>
      </c>
      <c r="V507" s="77">
        <v>144.61000000000001</v>
      </c>
      <c r="W507" s="77">
        <v>139.80000000000001</v>
      </c>
      <c r="X507" s="77">
        <v>311.51</v>
      </c>
      <c r="Y507" s="77">
        <v>194.03</v>
      </c>
      <c r="Z507" s="77">
        <v>0</v>
      </c>
      <c r="AA507" s="77">
        <v>0</v>
      </c>
      <c r="AB507" s="77">
        <v>0</v>
      </c>
      <c r="AC507" s="77">
        <v>0</v>
      </c>
      <c r="AD507" s="77">
        <v>0</v>
      </c>
      <c r="AE507" s="77">
        <v>0</v>
      </c>
      <c r="AF507" s="77">
        <v>0</v>
      </c>
      <c r="AG507" s="77">
        <v>0</v>
      </c>
      <c r="AH507" s="77">
        <v>0</v>
      </c>
      <c r="AI507" s="77">
        <v>0</v>
      </c>
      <c r="AJ507" s="77">
        <v>0</v>
      </c>
      <c r="AK507" s="77">
        <v>0</v>
      </c>
      <c r="AL507" s="77">
        <v>0</v>
      </c>
      <c r="AM507" s="77">
        <v>0</v>
      </c>
    </row>
    <row r="508" spans="1:39" x14ac:dyDescent="0.15">
      <c r="A508" s="126">
        <f t="shared" si="86"/>
        <v>3</v>
      </c>
      <c r="B508" s="1" t="str">
        <f t="shared" ref="B508:B571" si="97">IF(AND(LEN(H508)&gt;0,COUNT(V508:AL508)=0),"GROUP",IF(OR(LEN(I508)=0,LEN(H508)=0),"",INDEX(MARKER_ARRAY,A508,3)))</f>
        <v>EXP</v>
      </c>
      <c r="C508" s="126">
        <f t="shared" ca="1" si="87"/>
        <v>323.3</v>
      </c>
      <c r="D508" s="1" t="str">
        <f t="shared" si="90"/>
        <v>REPAIRS &amp; MAINTENANCE : 561409: VEHICLE UPKEEP</v>
      </c>
      <c r="E508" s="1" t="str">
        <f t="shared" si="89"/>
        <v>561409: VEHICLE UPKEEP</v>
      </c>
      <c r="F508" s="1" t="str">
        <f t="shared" si="88"/>
        <v>REPAIRS &amp; MAINTENANCE</v>
      </c>
      <c r="H508" s="76" t="s">
        <v>492</v>
      </c>
      <c r="I508" s="76" t="s">
        <v>493</v>
      </c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7">
        <v>0</v>
      </c>
      <c r="V508" s="77">
        <v>0</v>
      </c>
      <c r="W508" s="77">
        <v>11.6</v>
      </c>
      <c r="X508" s="77">
        <v>56</v>
      </c>
      <c r="Y508" s="77">
        <v>55.03</v>
      </c>
      <c r="Z508" s="77">
        <v>542.41</v>
      </c>
      <c r="AA508" s="77">
        <v>318.70999999999998</v>
      </c>
      <c r="AB508" s="77">
        <v>338.85</v>
      </c>
      <c r="AC508" s="77">
        <v>475.27</v>
      </c>
      <c r="AD508" s="77">
        <v>450.29</v>
      </c>
      <c r="AE508" s="77">
        <v>318.22000000000003</v>
      </c>
      <c r="AF508" s="77">
        <v>556.52</v>
      </c>
      <c r="AG508" s="77">
        <v>340.47</v>
      </c>
      <c r="AH508" s="77">
        <v>236.92000000000002</v>
      </c>
      <c r="AI508" s="77">
        <v>1293.6000000000001</v>
      </c>
      <c r="AJ508" s="77">
        <v>467.19</v>
      </c>
      <c r="AK508" s="77">
        <v>470.21000000000004</v>
      </c>
      <c r="AL508" s="77">
        <v>545.12</v>
      </c>
      <c r="AM508" s="77">
        <v>2417.4299999999998</v>
      </c>
    </row>
    <row r="509" spans="1:39" ht="16" x14ac:dyDescent="0.2">
      <c r="A509" s="126">
        <f t="shared" si="86"/>
        <v>3</v>
      </c>
      <c r="B509" s="1" t="str">
        <f t="shared" si="97"/>
        <v/>
      </c>
      <c r="C509" s="126" t="str">
        <f t="shared" ca="1" si="87"/>
        <v/>
      </c>
      <c r="D509" s="1" t="str">
        <f t="shared" si="90"/>
        <v/>
      </c>
      <c r="E509" s="1" t="str">
        <f t="shared" si="89"/>
        <v/>
      </c>
      <c r="F509" s="1" t="str">
        <f t="shared" si="88"/>
        <v>REPAIRS &amp; MAINTENANCE</v>
      </c>
      <c r="H509" s="83" t="s">
        <v>493</v>
      </c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5">
        <v>1613.94</v>
      </c>
      <c r="V509" s="85">
        <v>175.35</v>
      </c>
      <c r="W509" s="85">
        <v>432.14</v>
      </c>
      <c r="X509" s="85">
        <v>466.57</v>
      </c>
      <c r="Y509" s="85">
        <v>446.12</v>
      </c>
      <c r="Z509" s="85">
        <v>692.61</v>
      </c>
      <c r="AA509" s="85">
        <v>484.76</v>
      </c>
      <c r="AB509" s="85">
        <v>1058.72</v>
      </c>
      <c r="AC509" s="85">
        <v>533.56999999999994</v>
      </c>
      <c r="AD509" s="85">
        <v>633.92000000000007</v>
      </c>
      <c r="AE509" s="85">
        <v>517.22</v>
      </c>
      <c r="AF509" s="85">
        <v>556.52</v>
      </c>
      <c r="AG509" s="85">
        <v>340.47</v>
      </c>
      <c r="AH509" s="85">
        <v>236.92000000000002</v>
      </c>
      <c r="AI509" s="85">
        <v>1293.6000000000001</v>
      </c>
      <c r="AJ509" s="85">
        <v>467.19</v>
      </c>
      <c r="AK509" s="85">
        <v>470.21000000000004</v>
      </c>
      <c r="AL509" s="85">
        <v>545.12</v>
      </c>
      <c r="AM509" s="85">
        <v>2417.4299999999998</v>
      </c>
    </row>
    <row r="510" spans="1:39" x14ac:dyDescent="0.15">
      <c r="A510" s="126">
        <f t="shared" si="86"/>
        <v>3</v>
      </c>
      <c r="B510" s="1" t="str">
        <f t="shared" si="97"/>
        <v>EXP</v>
      </c>
      <c r="C510" s="126">
        <f t="shared" ca="1" si="87"/>
        <v>323.3</v>
      </c>
      <c r="D510" s="1" t="str">
        <f t="shared" si="90"/>
        <v>REPAIRS &amp; MAINTENANCE : 561709: IT HARDWARE AND MAINTENANCE</v>
      </c>
      <c r="E510" s="1" t="str">
        <f t="shared" si="89"/>
        <v>561709: IT HARDWARE AND MAINTENANCE</v>
      </c>
      <c r="F510" s="1" t="str">
        <f t="shared" si="88"/>
        <v>REPAIRS &amp; MAINTENANCE</v>
      </c>
      <c r="H510" s="76" t="s">
        <v>494</v>
      </c>
      <c r="I510" s="76" t="s">
        <v>495</v>
      </c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7">
        <v>744.34</v>
      </c>
      <c r="V510" s="77">
        <v>385</v>
      </c>
      <c r="W510" s="77">
        <v>0</v>
      </c>
      <c r="X510" s="77">
        <v>135</v>
      </c>
      <c r="Y510" s="77">
        <v>395.78</v>
      </c>
      <c r="Z510" s="77">
        <v>45</v>
      </c>
      <c r="AA510" s="77">
        <v>45</v>
      </c>
      <c r="AB510" s="77">
        <v>665.69</v>
      </c>
      <c r="AC510" s="77">
        <v>432.97</v>
      </c>
      <c r="AD510" s="77">
        <v>432.97</v>
      </c>
      <c r="AE510" s="77">
        <v>432.97</v>
      </c>
      <c r="AF510" s="77">
        <v>432.97</v>
      </c>
      <c r="AG510" s="77">
        <v>432.97</v>
      </c>
      <c r="AH510" s="77">
        <v>432.97</v>
      </c>
      <c r="AI510" s="77">
        <v>432.97</v>
      </c>
      <c r="AJ510" s="77">
        <v>47.97</v>
      </c>
      <c r="AK510" s="77">
        <v>432.97</v>
      </c>
      <c r="AL510" s="77">
        <v>432.97</v>
      </c>
      <c r="AM510" s="77">
        <v>432.97</v>
      </c>
    </row>
    <row r="511" spans="1:39" x14ac:dyDescent="0.15">
      <c r="A511" s="126">
        <f t="shared" ref="A511:A574" si="98">IFERROR(VLOOKUP(H511,MARKER_ARRAY,2,FALSE),A510)</f>
        <v>3</v>
      </c>
      <c r="B511" s="1" t="str">
        <f t="shared" si="97"/>
        <v>EXP</v>
      </c>
      <c r="C511" s="126">
        <f t="shared" ref="C511:C574" ca="1" si="99">IFERROR(IF(OR(B511="GROUP",LEN(D511)=0),"",VLOOKUP(D511,INDIRECT(B511&amp;"_LOOKUP"),2,FALSE)),-100)</f>
        <v>323.3</v>
      </c>
      <c r="D511" s="1" t="str">
        <f t="shared" si="90"/>
        <v>REPAIRS &amp; MAINTENANCE : 561750: HARDWARE EXPENSE</v>
      </c>
      <c r="E511" s="1" t="str">
        <f t="shared" si="89"/>
        <v>561750: HARDWARE EXPENSE</v>
      </c>
      <c r="F511" s="1" t="str">
        <f t="shared" si="88"/>
        <v>REPAIRS &amp; MAINTENANCE</v>
      </c>
      <c r="H511" s="76" t="s">
        <v>496</v>
      </c>
      <c r="I511" s="76" t="s">
        <v>497</v>
      </c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7">
        <v>0</v>
      </c>
      <c r="V511" s="77">
        <v>0</v>
      </c>
      <c r="W511" s="77">
        <v>0</v>
      </c>
      <c r="X511" s="77">
        <v>0</v>
      </c>
      <c r="Y511" s="77">
        <v>0</v>
      </c>
      <c r="Z511" s="77">
        <v>0</v>
      </c>
      <c r="AA511" s="77">
        <v>0</v>
      </c>
      <c r="AB511" s="77">
        <v>28.650000000000002</v>
      </c>
      <c r="AC511" s="77">
        <v>77.72</v>
      </c>
      <c r="AD511" s="77">
        <v>0</v>
      </c>
      <c r="AE511" s="77">
        <v>29.69</v>
      </c>
      <c r="AF511" s="77">
        <v>0</v>
      </c>
      <c r="AG511" s="77">
        <v>0</v>
      </c>
      <c r="AH511" s="77">
        <v>0</v>
      </c>
      <c r="AI511" s="77">
        <v>0</v>
      </c>
      <c r="AJ511" s="77">
        <v>0</v>
      </c>
      <c r="AK511" s="77">
        <v>0</v>
      </c>
      <c r="AL511" s="77">
        <v>0</v>
      </c>
      <c r="AM511" s="77">
        <v>0</v>
      </c>
    </row>
    <row r="512" spans="1:39" ht="16" x14ac:dyDescent="0.2">
      <c r="A512" s="126">
        <f t="shared" si="98"/>
        <v>3</v>
      </c>
      <c r="B512" s="1" t="str">
        <f t="shared" si="97"/>
        <v/>
      </c>
      <c r="C512" s="126" t="str">
        <f t="shared" ca="1" si="99"/>
        <v/>
      </c>
      <c r="D512" s="1" t="str">
        <f t="shared" si="90"/>
        <v/>
      </c>
      <c r="E512" s="1" t="str">
        <f t="shared" si="89"/>
        <v/>
      </c>
      <c r="F512" s="1" t="str">
        <f t="shared" si="88"/>
        <v>REPAIRS &amp; MAINTENANCE</v>
      </c>
      <c r="H512" s="83" t="s">
        <v>495</v>
      </c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5">
        <v>744.34</v>
      </c>
      <c r="V512" s="85">
        <v>385</v>
      </c>
      <c r="W512" s="85">
        <v>0</v>
      </c>
      <c r="X512" s="85">
        <v>135</v>
      </c>
      <c r="Y512" s="85">
        <v>395.78</v>
      </c>
      <c r="Z512" s="85">
        <v>45</v>
      </c>
      <c r="AA512" s="85">
        <v>45</v>
      </c>
      <c r="AB512" s="85">
        <v>694.34</v>
      </c>
      <c r="AC512" s="85">
        <v>510.69000000000005</v>
      </c>
      <c r="AD512" s="85">
        <v>432.97</v>
      </c>
      <c r="AE512" s="85">
        <v>462.66</v>
      </c>
      <c r="AF512" s="85">
        <v>432.97</v>
      </c>
      <c r="AG512" s="85">
        <v>432.97</v>
      </c>
      <c r="AH512" s="85">
        <v>432.97</v>
      </c>
      <c r="AI512" s="85">
        <v>432.97</v>
      </c>
      <c r="AJ512" s="85">
        <v>47.97</v>
      </c>
      <c r="AK512" s="85">
        <v>432.97</v>
      </c>
      <c r="AL512" s="85">
        <v>432.97</v>
      </c>
      <c r="AM512" s="85">
        <v>432.97</v>
      </c>
    </row>
    <row r="513" spans="1:39" x14ac:dyDescent="0.15">
      <c r="A513" s="126">
        <f t="shared" si="98"/>
        <v>3</v>
      </c>
      <c r="B513" s="1" t="str">
        <f t="shared" si="97"/>
        <v>EXP</v>
      </c>
      <c r="C513" s="126">
        <f t="shared" ca="1" si="99"/>
        <v>323.3</v>
      </c>
      <c r="D513" s="1" t="str">
        <f t="shared" si="90"/>
        <v>REPAIRS &amp; MAINTENANCE : 560200: FIRE SAFETY AND SECURITY</v>
      </c>
      <c r="E513" s="1" t="str">
        <f t="shared" si="89"/>
        <v>560200: FIRE SAFETY AND SECURITY</v>
      </c>
      <c r="F513" s="1" t="str">
        <f t="shared" si="88"/>
        <v>REPAIRS &amp; MAINTENANCE</v>
      </c>
      <c r="H513" s="76" t="s">
        <v>498</v>
      </c>
      <c r="I513" s="76" t="s">
        <v>499</v>
      </c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302">
        <v>1504.75</v>
      </c>
      <c r="V513" s="302">
        <v>253.03</v>
      </c>
      <c r="W513" s="302">
        <v>621.67999999999995</v>
      </c>
      <c r="X513" s="302">
        <v>874.42</v>
      </c>
      <c r="Y513" s="302">
        <v>276.55</v>
      </c>
      <c r="Z513" s="302">
        <v>2208.08</v>
      </c>
      <c r="AA513" s="77">
        <v>463.28000000000003</v>
      </c>
      <c r="AB513" s="77">
        <v>260.31</v>
      </c>
      <c r="AC513" s="77">
        <v>277.85000000000002</v>
      </c>
      <c r="AD513" s="77">
        <v>1713.93</v>
      </c>
      <c r="AE513" s="77">
        <v>797.23</v>
      </c>
      <c r="AF513" s="77">
        <v>2132.9900000000002</v>
      </c>
      <c r="AG513" s="77">
        <v>2013.42</v>
      </c>
      <c r="AH513" s="77">
        <v>92.74</v>
      </c>
      <c r="AI513" s="77">
        <v>55.36</v>
      </c>
      <c r="AJ513" s="77">
        <v>205.92000000000002</v>
      </c>
      <c r="AK513" s="77">
        <v>216.11</v>
      </c>
      <c r="AL513" s="77">
        <v>37.5</v>
      </c>
      <c r="AM513" s="77">
        <v>294.06</v>
      </c>
    </row>
    <row r="514" spans="1:39" x14ac:dyDescent="0.15">
      <c r="A514" s="126">
        <f t="shared" si="98"/>
        <v>3</v>
      </c>
      <c r="B514" s="1" t="str">
        <f t="shared" si="97"/>
        <v>EXP</v>
      </c>
      <c r="C514" s="126">
        <f t="shared" ca="1" si="99"/>
        <v>323.3</v>
      </c>
      <c r="D514" s="1" t="str">
        <f t="shared" si="90"/>
        <v>REPAIRS &amp; MAINTENANCE : 570909: FIRE, SAFETY, AND SECURITY</v>
      </c>
      <c r="E514" s="1" t="str">
        <f t="shared" si="89"/>
        <v>570909: FIRE, SAFETY, AND SECURITY</v>
      </c>
      <c r="F514" s="1" t="str">
        <f t="shared" si="88"/>
        <v>REPAIRS &amp; MAINTENANCE</v>
      </c>
      <c r="H514" s="76" t="s">
        <v>500</v>
      </c>
      <c r="I514" s="76" t="s">
        <v>501</v>
      </c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302">
        <v>0</v>
      </c>
      <c r="V514" s="302">
        <v>0</v>
      </c>
      <c r="W514" s="302">
        <v>269.95999999999998</v>
      </c>
      <c r="X514" s="302">
        <v>2399.96</v>
      </c>
      <c r="Y514" s="302">
        <v>-1096.22</v>
      </c>
      <c r="Z514" s="302">
        <v>165.13</v>
      </c>
      <c r="AA514" s="77">
        <v>165.13</v>
      </c>
      <c r="AB514" s="77">
        <v>165.13</v>
      </c>
      <c r="AC514" s="77">
        <v>165.13</v>
      </c>
      <c r="AD514" s="77">
        <v>274.35000000000002</v>
      </c>
      <c r="AE514" s="77">
        <v>165.13</v>
      </c>
      <c r="AF514" s="77">
        <v>165.13</v>
      </c>
      <c r="AG514" s="77">
        <v>165.13</v>
      </c>
      <c r="AH514" s="77">
        <v>0</v>
      </c>
      <c r="AI514" s="77">
        <v>0</v>
      </c>
      <c r="AJ514" s="77">
        <v>0</v>
      </c>
      <c r="AK514" s="77">
        <v>27.16</v>
      </c>
      <c r="AL514" s="77">
        <v>31.04</v>
      </c>
      <c r="AM514" s="77">
        <v>0</v>
      </c>
    </row>
    <row r="515" spans="1:39" x14ac:dyDescent="0.15">
      <c r="A515" s="126">
        <f t="shared" si="98"/>
        <v>3</v>
      </c>
      <c r="B515" s="1" t="str">
        <f t="shared" si="97"/>
        <v>EXP</v>
      </c>
      <c r="C515" s="126">
        <f t="shared" ca="1" si="99"/>
        <v>323.3</v>
      </c>
      <c r="D515" s="1" t="str">
        <f t="shared" si="90"/>
        <v>REPAIRS &amp; MAINTENANCE : 570950: JLL FM FIRE, SAFETY &amp; SECURITY</v>
      </c>
      <c r="E515" s="1" t="str">
        <f t="shared" si="89"/>
        <v>570950: JLL FM FIRE, SAFETY &amp; SECURITY</v>
      </c>
      <c r="F515" s="1" t="str">
        <f t="shared" si="88"/>
        <v>REPAIRS &amp; MAINTENANCE</v>
      </c>
      <c r="H515" s="76" t="s">
        <v>502</v>
      </c>
      <c r="I515" s="76" t="s">
        <v>503</v>
      </c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7">
        <v>0</v>
      </c>
      <c r="V515" s="77">
        <v>0</v>
      </c>
      <c r="W515" s="77">
        <v>0</v>
      </c>
      <c r="X515" s="77">
        <v>0</v>
      </c>
      <c r="Y515" s="77">
        <v>0</v>
      </c>
      <c r="Z515" s="77">
        <v>0</v>
      </c>
      <c r="AA515" s="77">
        <v>0</v>
      </c>
      <c r="AB515" s="77">
        <v>0</v>
      </c>
      <c r="AC515" s="77">
        <v>0</v>
      </c>
      <c r="AD515" s="77">
        <v>0</v>
      </c>
      <c r="AE515" s="77">
        <v>0</v>
      </c>
      <c r="AF515" s="77">
        <v>0</v>
      </c>
      <c r="AG515" s="77">
        <v>0</v>
      </c>
      <c r="AH515" s="77">
        <v>146.06</v>
      </c>
      <c r="AI515" s="77">
        <v>921.04</v>
      </c>
      <c r="AJ515" s="77">
        <v>1992.26</v>
      </c>
      <c r="AK515" s="77">
        <v>156.87</v>
      </c>
      <c r="AL515" s="77">
        <v>1411.93</v>
      </c>
      <c r="AM515" s="77">
        <v>825.31000000000006</v>
      </c>
    </row>
    <row r="516" spans="1:39" ht="16" x14ac:dyDescent="0.2">
      <c r="A516" s="126">
        <f t="shared" si="98"/>
        <v>3</v>
      </c>
      <c r="B516" s="1" t="str">
        <f t="shared" si="97"/>
        <v/>
      </c>
      <c r="C516" s="126" t="str">
        <f t="shared" ca="1" si="99"/>
        <v/>
      </c>
      <c r="D516" s="1" t="str">
        <f t="shared" si="90"/>
        <v/>
      </c>
      <c r="E516" s="1" t="str">
        <f t="shared" si="89"/>
        <v/>
      </c>
      <c r="F516" s="1" t="str">
        <f t="shared" si="88"/>
        <v>REPAIRS &amp; MAINTENANCE</v>
      </c>
      <c r="H516" s="83" t="s">
        <v>501</v>
      </c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5">
        <v>1504.75</v>
      </c>
      <c r="V516" s="85">
        <v>253.03</v>
      </c>
      <c r="W516" s="85">
        <v>891.64</v>
      </c>
      <c r="X516" s="85">
        <v>3274.38</v>
      </c>
      <c r="Y516" s="85">
        <v>-819.67</v>
      </c>
      <c r="Z516" s="85">
        <v>2373.21</v>
      </c>
      <c r="AA516" s="85">
        <v>628.41000000000008</v>
      </c>
      <c r="AB516" s="85">
        <v>425.44</v>
      </c>
      <c r="AC516" s="85">
        <v>442.98</v>
      </c>
      <c r="AD516" s="85">
        <v>1988.2800000000002</v>
      </c>
      <c r="AE516" s="85">
        <v>962.36</v>
      </c>
      <c r="AF516" s="85">
        <v>2298.1200000000003</v>
      </c>
      <c r="AG516" s="85">
        <v>2178.5500000000002</v>
      </c>
      <c r="AH516" s="85">
        <v>238.8</v>
      </c>
      <c r="AI516" s="85">
        <v>976.4</v>
      </c>
      <c r="AJ516" s="85">
        <v>2198.1799999999998</v>
      </c>
      <c r="AK516" s="85">
        <v>400.14</v>
      </c>
      <c r="AL516" s="85">
        <v>1480.47</v>
      </c>
      <c r="AM516" s="85">
        <v>1119.3700000000001</v>
      </c>
    </row>
    <row r="517" spans="1:39" ht="16" x14ac:dyDescent="0.2">
      <c r="A517" s="126">
        <f t="shared" si="98"/>
        <v>3</v>
      </c>
      <c r="B517" s="1" t="str">
        <f t="shared" si="97"/>
        <v/>
      </c>
      <c r="C517" s="126" t="str">
        <f t="shared" ca="1" si="99"/>
        <v/>
      </c>
      <c r="D517" s="1" t="str">
        <f t="shared" si="90"/>
        <v/>
      </c>
      <c r="E517" s="1" t="str">
        <f t="shared" si="89"/>
        <v/>
      </c>
      <c r="F517" s="1" t="str">
        <f t="shared" si="88"/>
        <v>REPAIRS &amp; MAINTENANCE</v>
      </c>
      <c r="H517" s="75" t="s">
        <v>463</v>
      </c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6">
        <v>9745.6299999999992</v>
      </c>
      <c r="V517" s="86">
        <v>5461.65</v>
      </c>
      <c r="W517" s="86">
        <v>7223.3</v>
      </c>
      <c r="X517" s="86">
        <v>8130.86</v>
      </c>
      <c r="Y517" s="86">
        <v>3608.91</v>
      </c>
      <c r="Z517" s="86">
        <v>8667.0499999999993</v>
      </c>
      <c r="AA517" s="86">
        <v>6096.42</v>
      </c>
      <c r="AB517" s="86">
        <v>5412.6699999999992</v>
      </c>
      <c r="AC517" s="86">
        <v>5514.39</v>
      </c>
      <c r="AD517" s="86">
        <v>7102.3700000000008</v>
      </c>
      <c r="AE517" s="86">
        <v>4548.04</v>
      </c>
      <c r="AF517" s="86">
        <v>8037.6900000000005</v>
      </c>
      <c r="AG517" s="86">
        <v>13343.189999999999</v>
      </c>
      <c r="AH517" s="86">
        <v>2621.3700000000003</v>
      </c>
      <c r="AI517" s="86">
        <v>9263.9900000000016</v>
      </c>
      <c r="AJ517" s="86">
        <v>13126.74</v>
      </c>
      <c r="AK517" s="86">
        <v>7750.08</v>
      </c>
      <c r="AL517" s="86">
        <v>10468.070000000002</v>
      </c>
      <c r="AM517" s="86">
        <v>8054.9400000000005</v>
      </c>
    </row>
    <row r="518" spans="1:39" ht="16" x14ac:dyDescent="0.2">
      <c r="A518" s="126">
        <f t="shared" si="98"/>
        <v>3</v>
      </c>
      <c r="B518" s="1" t="str">
        <f t="shared" si="97"/>
        <v>GROUP</v>
      </c>
      <c r="C518" s="126" t="str">
        <f t="shared" ca="1" si="99"/>
        <v/>
      </c>
      <c r="D518" s="1" t="str">
        <f t="shared" si="90"/>
        <v/>
      </c>
      <c r="E518" s="1" t="str">
        <f t="shared" si="89"/>
        <v/>
      </c>
      <c r="F518" s="1" t="str">
        <f t="shared" si="88"/>
        <v>GROUND MAINT &amp; CONTRACT SVCS</v>
      </c>
      <c r="H518" s="80" t="s">
        <v>504</v>
      </c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340"/>
      <c r="V518" s="340"/>
      <c r="W518" s="340"/>
      <c r="X518" s="340"/>
      <c r="Y518" s="340"/>
      <c r="Z518" s="340"/>
      <c r="AA518" s="82"/>
      <c r="AB518" s="82"/>
      <c r="AC518" s="82"/>
      <c r="AD518" s="82"/>
      <c r="AE518" s="82"/>
      <c r="AF518" s="82"/>
      <c r="AG518" s="82"/>
      <c r="AH518" s="82"/>
      <c r="AI518" s="82"/>
      <c r="AJ518" s="82"/>
      <c r="AK518" s="82"/>
      <c r="AL518" s="82"/>
      <c r="AM518" s="82"/>
    </row>
    <row r="519" spans="1:39" x14ac:dyDescent="0.15">
      <c r="A519" s="126">
        <f t="shared" si="98"/>
        <v>3</v>
      </c>
      <c r="B519" s="1" t="str">
        <f t="shared" si="97"/>
        <v>EXP</v>
      </c>
      <c r="C519" s="126">
        <f t="shared" ca="1" si="99"/>
        <v>323.2</v>
      </c>
      <c r="D519" s="1" t="str">
        <f t="shared" si="90"/>
        <v>GROUND MAINT &amp; CONTRACT SVCS : 569000: GROUNDS MAINTENANCE</v>
      </c>
      <c r="E519" s="1" t="str">
        <f t="shared" si="89"/>
        <v>569000: GROUNDS MAINTENANCE</v>
      </c>
      <c r="F519" s="1" t="str">
        <f t="shared" si="88"/>
        <v>GROUND MAINT &amp; CONTRACT SVCS</v>
      </c>
      <c r="H519" s="76" t="s">
        <v>505</v>
      </c>
      <c r="I519" s="76" t="s">
        <v>506</v>
      </c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302">
        <v>0</v>
      </c>
      <c r="V519" s="302">
        <v>2662.62</v>
      </c>
      <c r="W519" s="302">
        <v>1331.31</v>
      </c>
      <c r="X519" s="302">
        <v>1474.09</v>
      </c>
      <c r="Y519" s="302">
        <v>1347.93</v>
      </c>
      <c r="Z519" s="302">
        <v>1394.86</v>
      </c>
      <c r="AA519" s="77">
        <v>2567.08</v>
      </c>
      <c r="AB519" s="77">
        <v>1331.31</v>
      </c>
      <c r="AC519" s="77">
        <v>1331.31</v>
      </c>
      <c r="AD519" s="77">
        <v>1331</v>
      </c>
      <c r="AE519" s="77">
        <v>1595.08</v>
      </c>
      <c r="AF519" s="77">
        <v>154.06</v>
      </c>
      <c r="AG519" s="77">
        <v>1764.66</v>
      </c>
      <c r="AH519" s="77">
        <v>1375</v>
      </c>
      <c r="AI519" s="77">
        <v>0</v>
      </c>
      <c r="AJ519" s="77">
        <v>0</v>
      </c>
      <c r="AK519" s="77">
        <v>1495.28</v>
      </c>
      <c r="AL519" s="77">
        <v>-2750</v>
      </c>
      <c r="AM519" s="77">
        <v>0</v>
      </c>
    </row>
    <row r="520" spans="1:39" x14ac:dyDescent="0.15">
      <c r="A520" s="126">
        <f t="shared" si="98"/>
        <v>3</v>
      </c>
      <c r="B520" s="1" t="str">
        <f t="shared" si="97"/>
        <v>EXP</v>
      </c>
      <c r="C520" s="126">
        <f t="shared" ca="1" si="99"/>
        <v>323.2</v>
      </c>
      <c r="D520" s="1" t="str">
        <f t="shared" si="90"/>
        <v>GROUND MAINT &amp; CONTRACT SVCS : 569009: OUTSIDE GROUNDS CONTRACTS</v>
      </c>
      <c r="E520" s="1" t="str">
        <f t="shared" si="89"/>
        <v>569009: OUTSIDE GROUNDS CONTRACTS</v>
      </c>
      <c r="F520" s="1" t="str">
        <f t="shared" si="88"/>
        <v>GROUND MAINT &amp; CONTRACT SVCS</v>
      </c>
      <c r="H520" s="76" t="s">
        <v>507</v>
      </c>
      <c r="I520" s="76" t="s">
        <v>508</v>
      </c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302">
        <v>0</v>
      </c>
      <c r="V520" s="302">
        <v>0</v>
      </c>
      <c r="W520" s="302">
        <v>0</v>
      </c>
      <c r="X520" s="302">
        <v>0</v>
      </c>
      <c r="Y520" s="302">
        <v>0</v>
      </c>
      <c r="Z520" s="302">
        <v>0</v>
      </c>
      <c r="AA520" s="77">
        <v>0</v>
      </c>
      <c r="AB520" s="77">
        <v>0</v>
      </c>
      <c r="AC520" s="77">
        <v>0</v>
      </c>
      <c r="AD520" s="77">
        <v>0</v>
      </c>
      <c r="AE520" s="77">
        <v>0</v>
      </c>
      <c r="AF520" s="77">
        <v>0</v>
      </c>
      <c r="AG520" s="77">
        <v>0</v>
      </c>
      <c r="AH520" s="77">
        <v>0</v>
      </c>
      <c r="AI520" s="77">
        <v>0</v>
      </c>
      <c r="AJ520" s="77">
        <v>0</v>
      </c>
      <c r="AK520" s="77">
        <v>0</v>
      </c>
      <c r="AL520" s="77">
        <v>1438</v>
      </c>
      <c r="AM520" s="77">
        <v>0</v>
      </c>
    </row>
    <row r="521" spans="1:39" x14ac:dyDescent="0.15">
      <c r="A521" s="126">
        <f t="shared" si="98"/>
        <v>3</v>
      </c>
      <c r="B521" s="1" t="str">
        <f t="shared" si="97"/>
        <v>EXP</v>
      </c>
      <c r="C521" s="126">
        <f t="shared" ca="1" si="99"/>
        <v>323.2</v>
      </c>
      <c r="D521" s="1" t="str">
        <f t="shared" si="90"/>
        <v>GROUND MAINT &amp; CONTRACT SVCS : 569050: JLL FM LANDSCPNG &amp; GRNDS MAINT</v>
      </c>
      <c r="E521" s="1" t="str">
        <f t="shared" si="89"/>
        <v>569050: JLL FM LANDSCPNG &amp; GRNDS MAINT</v>
      </c>
      <c r="F521" s="1" t="str">
        <f t="shared" si="88"/>
        <v>GROUND MAINT &amp; CONTRACT SVCS</v>
      </c>
      <c r="H521" s="76" t="s">
        <v>509</v>
      </c>
      <c r="I521" s="76" t="s">
        <v>510</v>
      </c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302">
        <v>0</v>
      </c>
      <c r="V521" s="302">
        <v>0</v>
      </c>
      <c r="W521" s="302">
        <v>0</v>
      </c>
      <c r="X521" s="302">
        <v>0</v>
      </c>
      <c r="Y521" s="302">
        <v>0</v>
      </c>
      <c r="Z521" s="302">
        <v>0</v>
      </c>
      <c r="AA521" s="77">
        <v>0</v>
      </c>
      <c r="AB521" s="77">
        <v>0</v>
      </c>
      <c r="AC521" s="77">
        <v>0</v>
      </c>
      <c r="AD521" s="77">
        <v>0</v>
      </c>
      <c r="AE521" s="77">
        <v>0</v>
      </c>
      <c r="AF521" s="77">
        <v>0</v>
      </c>
      <c r="AG521" s="77">
        <v>0</v>
      </c>
      <c r="AH521" s="77">
        <v>0</v>
      </c>
      <c r="AI521" s="77">
        <v>1437.8</v>
      </c>
      <c r="AJ521" s="77">
        <v>1437.8</v>
      </c>
      <c r="AK521" s="77">
        <v>1437.8</v>
      </c>
      <c r="AL521" s="77">
        <v>2749.4700000000003</v>
      </c>
      <c r="AM521" s="77">
        <v>1983.14</v>
      </c>
    </row>
    <row r="522" spans="1:39" ht="16" x14ac:dyDescent="0.2">
      <c r="A522" s="126">
        <f t="shared" si="98"/>
        <v>3</v>
      </c>
      <c r="B522" s="1" t="str">
        <f t="shared" si="97"/>
        <v/>
      </c>
      <c r="C522" s="126" t="str">
        <f t="shared" ca="1" si="99"/>
        <v/>
      </c>
      <c r="D522" s="1" t="str">
        <f t="shared" si="90"/>
        <v/>
      </c>
      <c r="E522" s="1" t="str">
        <f t="shared" si="89"/>
        <v/>
      </c>
      <c r="F522" s="1" t="str">
        <f t="shared" si="88"/>
        <v>GROUND MAINT &amp; CONTRACT SVCS</v>
      </c>
      <c r="H522" s="83" t="s">
        <v>508</v>
      </c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5">
        <v>0</v>
      </c>
      <c r="V522" s="85">
        <v>2662.62</v>
      </c>
      <c r="W522" s="85">
        <v>1331.31</v>
      </c>
      <c r="X522" s="85">
        <v>1474.09</v>
      </c>
      <c r="Y522" s="85">
        <v>1347.93</v>
      </c>
      <c r="Z522" s="85">
        <v>1394.86</v>
      </c>
      <c r="AA522" s="85">
        <v>2567.08</v>
      </c>
      <c r="AB522" s="85">
        <v>1331.31</v>
      </c>
      <c r="AC522" s="85">
        <v>1331.31</v>
      </c>
      <c r="AD522" s="85">
        <v>1331</v>
      </c>
      <c r="AE522" s="85">
        <v>1595.08</v>
      </c>
      <c r="AF522" s="85">
        <v>154.06</v>
      </c>
      <c r="AG522" s="85">
        <v>1764.66</v>
      </c>
      <c r="AH522" s="85">
        <v>1375</v>
      </c>
      <c r="AI522" s="85">
        <v>1437.8</v>
      </c>
      <c r="AJ522" s="85">
        <v>1437.8</v>
      </c>
      <c r="AK522" s="85">
        <v>2933.08</v>
      </c>
      <c r="AL522" s="85">
        <v>1437.4700000000003</v>
      </c>
      <c r="AM522" s="85">
        <v>1983.14</v>
      </c>
    </row>
    <row r="523" spans="1:39" x14ac:dyDescent="0.15">
      <c r="A523" s="126">
        <f t="shared" si="98"/>
        <v>3</v>
      </c>
      <c r="B523" s="1" t="str">
        <f t="shared" si="97"/>
        <v>EXP</v>
      </c>
      <c r="C523" s="126">
        <f t="shared" ca="1" si="99"/>
        <v>323.2</v>
      </c>
      <c r="D523" s="1" t="str">
        <f t="shared" si="90"/>
        <v>GROUND MAINT &amp; CONTRACT SVCS : 570109: INSIDE CLEANING CONTRACTS</v>
      </c>
      <c r="E523" s="1" t="str">
        <f t="shared" si="89"/>
        <v>570109: INSIDE CLEANING CONTRACTS</v>
      </c>
      <c r="F523" s="1" t="str">
        <f t="shared" si="88"/>
        <v>GROUND MAINT &amp; CONTRACT SVCS</v>
      </c>
      <c r="H523" s="76" t="s">
        <v>511</v>
      </c>
      <c r="I523" s="76" t="s">
        <v>512</v>
      </c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7">
        <v>0</v>
      </c>
      <c r="V523" s="77">
        <v>44.28</v>
      </c>
      <c r="W523" s="77">
        <v>0</v>
      </c>
      <c r="X523" s="77">
        <v>0</v>
      </c>
      <c r="Y523" s="77">
        <v>0</v>
      </c>
      <c r="Z523" s="77">
        <v>0</v>
      </c>
      <c r="AA523" s="77">
        <v>0</v>
      </c>
      <c r="AB523" s="77">
        <v>0</v>
      </c>
      <c r="AC523" s="77">
        <v>0</v>
      </c>
      <c r="AD523" s="77">
        <v>0</v>
      </c>
      <c r="AE523" s="77">
        <v>0</v>
      </c>
      <c r="AF523" s="77">
        <v>0</v>
      </c>
      <c r="AG523" s="77">
        <v>0</v>
      </c>
      <c r="AH523" s="77">
        <v>0</v>
      </c>
      <c r="AI523" s="77">
        <v>0</v>
      </c>
      <c r="AJ523" s="77">
        <v>0</v>
      </c>
      <c r="AK523" s="77">
        <v>0</v>
      </c>
      <c r="AL523" s="77">
        <v>0</v>
      </c>
      <c r="AM523" s="77">
        <v>906</v>
      </c>
    </row>
    <row r="524" spans="1:39" x14ac:dyDescent="0.15">
      <c r="A524" s="126">
        <f t="shared" si="98"/>
        <v>3</v>
      </c>
      <c r="B524" s="1" t="str">
        <f t="shared" si="97"/>
        <v>EXP</v>
      </c>
      <c r="C524" s="126">
        <f t="shared" ca="1" si="99"/>
        <v>323.2</v>
      </c>
      <c r="D524" s="1" t="str">
        <f t="shared" si="90"/>
        <v>GROUND MAINT &amp; CONTRACT SVCS : 571150: COMMON AREA MAINT CONTRACTS</v>
      </c>
      <c r="E524" s="1" t="str">
        <f t="shared" si="89"/>
        <v>571150: COMMON AREA MAINT CONTRACTS</v>
      </c>
      <c r="F524" s="1" t="str">
        <f t="shared" si="88"/>
        <v>GROUND MAINT &amp; CONTRACT SVCS</v>
      </c>
      <c r="H524" s="76" t="s">
        <v>513</v>
      </c>
      <c r="I524" s="76" t="s">
        <v>514</v>
      </c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7">
        <v>6631.78</v>
      </c>
      <c r="V524" s="77">
        <v>7568.36</v>
      </c>
      <c r="W524" s="77">
        <v>6523</v>
      </c>
      <c r="X524" s="77">
        <v>7646.78</v>
      </c>
      <c r="Y524" s="77">
        <v>7050.06</v>
      </c>
      <c r="Z524" s="77">
        <v>6995.94</v>
      </c>
      <c r="AA524" s="77">
        <v>5665.78</v>
      </c>
      <c r="AB524" s="77">
        <v>8527.8700000000008</v>
      </c>
      <c r="AC524" s="77">
        <v>6862.66</v>
      </c>
      <c r="AD524" s="77">
        <v>6676.9000000000005</v>
      </c>
      <c r="AE524" s="77">
        <v>6739.74</v>
      </c>
      <c r="AF524" s="77">
        <v>8762.0300000000007</v>
      </c>
      <c r="AG524" s="77">
        <v>7263</v>
      </c>
      <c r="AH524" s="77">
        <v>6764.2</v>
      </c>
      <c r="AI524" s="77">
        <v>6752.5</v>
      </c>
      <c r="AJ524" s="77">
        <v>6467.5</v>
      </c>
      <c r="AK524" s="77">
        <v>6653.53</v>
      </c>
      <c r="AL524" s="77">
        <v>6610</v>
      </c>
      <c r="AM524" s="77">
        <v>6691.02</v>
      </c>
    </row>
    <row r="525" spans="1:39" ht="16" x14ac:dyDescent="0.2">
      <c r="A525" s="126">
        <f t="shared" si="98"/>
        <v>3</v>
      </c>
      <c r="B525" s="1" t="str">
        <f t="shared" si="97"/>
        <v/>
      </c>
      <c r="C525" s="126" t="str">
        <f t="shared" ca="1" si="99"/>
        <v/>
      </c>
      <c r="D525" s="1" t="str">
        <f t="shared" si="90"/>
        <v/>
      </c>
      <c r="E525" s="1" t="str">
        <f t="shared" si="89"/>
        <v/>
      </c>
      <c r="F525" s="1" t="str">
        <f t="shared" si="88"/>
        <v>GROUND MAINT &amp; CONTRACT SVCS</v>
      </c>
      <c r="H525" s="83" t="s">
        <v>512</v>
      </c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5">
        <v>8082.38</v>
      </c>
      <c r="V525" s="85">
        <v>7612.64</v>
      </c>
      <c r="W525" s="85">
        <v>6523</v>
      </c>
      <c r="X525" s="85">
        <v>7646.78</v>
      </c>
      <c r="Y525" s="85">
        <v>7050.06</v>
      </c>
      <c r="Z525" s="85">
        <v>6995.94</v>
      </c>
      <c r="AA525" s="85">
        <v>5665.78</v>
      </c>
      <c r="AB525" s="85">
        <v>8527.8700000000008</v>
      </c>
      <c r="AC525" s="85">
        <v>6862.66</v>
      </c>
      <c r="AD525" s="85">
        <v>6676.9000000000005</v>
      </c>
      <c r="AE525" s="85">
        <v>6739.74</v>
      </c>
      <c r="AF525" s="85">
        <v>8762.0300000000007</v>
      </c>
      <c r="AG525" s="85">
        <v>7263</v>
      </c>
      <c r="AH525" s="85">
        <v>6764.2</v>
      </c>
      <c r="AI525" s="85">
        <v>6752.5</v>
      </c>
      <c r="AJ525" s="85">
        <v>6467.5</v>
      </c>
      <c r="AK525" s="85">
        <v>6653.53</v>
      </c>
      <c r="AL525" s="85">
        <v>6610</v>
      </c>
      <c r="AM525" s="85">
        <v>7597.02</v>
      </c>
    </row>
    <row r="526" spans="1:39" x14ac:dyDescent="0.15">
      <c r="A526" s="126">
        <f t="shared" si="98"/>
        <v>3</v>
      </c>
      <c r="B526" s="1" t="str">
        <f t="shared" si="97"/>
        <v>EXP</v>
      </c>
      <c r="C526" s="126">
        <f t="shared" ca="1" si="99"/>
        <v>323.2</v>
      </c>
      <c r="D526" s="1" t="str">
        <f t="shared" si="90"/>
        <v>GROUND MAINT &amp; CONTRACT SVCS : 570600: HVAC CONTRACT</v>
      </c>
      <c r="E526" s="1" t="str">
        <f t="shared" si="89"/>
        <v>570600: HVAC CONTRACT</v>
      </c>
      <c r="F526" s="1" t="str">
        <f t="shared" si="88"/>
        <v>GROUND MAINT &amp; CONTRACT SVCS</v>
      </c>
      <c r="H526" s="76" t="s">
        <v>515</v>
      </c>
      <c r="I526" s="76" t="s">
        <v>516</v>
      </c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302">
        <v>3936.96</v>
      </c>
      <c r="V526" s="302">
        <v>821.12</v>
      </c>
      <c r="W526" s="302">
        <v>2460.91</v>
      </c>
      <c r="X526" s="302">
        <v>4639.37</v>
      </c>
      <c r="Y526" s="302">
        <v>1044.31</v>
      </c>
      <c r="Z526" s="302">
        <v>1211.32</v>
      </c>
      <c r="AA526" s="77">
        <v>1900.32</v>
      </c>
      <c r="AB526" s="77">
        <v>4211.47</v>
      </c>
      <c r="AC526" s="77">
        <v>2563.65</v>
      </c>
      <c r="AD526" s="77">
        <v>12429.92</v>
      </c>
      <c r="AE526" s="77">
        <v>1867.3500000000001</v>
      </c>
      <c r="AF526" s="77">
        <v>4634.9800000000005</v>
      </c>
      <c r="AG526" s="77">
        <v>0</v>
      </c>
      <c r="AH526" s="77">
        <v>0</v>
      </c>
      <c r="AI526" s="77">
        <v>0</v>
      </c>
      <c r="AJ526" s="77">
        <v>0</v>
      </c>
      <c r="AK526" s="77">
        <v>0</v>
      </c>
      <c r="AL526" s="77">
        <v>0</v>
      </c>
      <c r="AM526" s="77">
        <v>0</v>
      </c>
    </row>
    <row r="527" spans="1:39" x14ac:dyDescent="0.15">
      <c r="A527" s="126">
        <f t="shared" si="98"/>
        <v>3</v>
      </c>
      <c r="B527" s="1" t="str">
        <f t="shared" si="97"/>
        <v>EXP</v>
      </c>
      <c r="C527" s="126">
        <f t="shared" ca="1" si="99"/>
        <v>323.2</v>
      </c>
      <c r="D527" s="1" t="str">
        <f t="shared" si="90"/>
        <v>GROUND MAINT &amp; CONTRACT SVCS : 570609: EQUIPMENT SERVICE CONTRACTS</v>
      </c>
      <c r="E527" s="1" t="str">
        <f t="shared" si="89"/>
        <v>570609: EQUIPMENT SERVICE CONTRACTS</v>
      </c>
      <c r="F527" s="1" t="str">
        <f t="shared" si="88"/>
        <v>GROUND MAINT &amp; CONTRACT SVCS</v>
      </c>
      <c r="H527" s="76" t="s">
        <v>517</v>
      </c>
      <c r="I527" s="76" t="s">
        <v>518</v>
      </c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302">
        <v>0</v>
      </c>
      <c r="V527" s="302">
        <v>0</v>
      </c>
      <c r="W527" s="302">
        <v>0</v>
      </c>
      <c r="X527" s="302">
        <v>449.25</v>
      </c>
      <c r="Y527" s="302">
        <v>0</v>
      </c>
      <c r="Z527" s="302">
        <v>0</v>
      </c>
      <c r="AA527" s="77">
        <v>0</v>
      </c>
      <c r="AB527" s="77">
        <v>0</v>
      </c>
      <c r="AC527" s="77">
        <v>0</v>
      </c>
      <c r="AD527" s="77">
        <v>0</v>
      </c>
      <c r="AE527" s="77">
        <v>0</v>
      </c>
      <c r="AF527" s="77">
        <v>0</v>
      </c>
      <c r="AG527" s="77">
        <v>0</v>
      </c>
      <c r="AH527" s="77">
        <v>0</v>
      </c>
      <c r="AI527" s="77">
        <v>0</v>
      </c>
      <c r="AJ527" s="77">
        <v>2841.86</v>
      </c>
      <c r="AK527" s="77">
        <v>1821.93</v>
      </c>
      <c r="AL527" s="77">
        <v>1959.38</v>
      </c>
      <c r="AM527" s="77">
        <v>-586.87</v>
      </c>
    </row>
    <row r="528" spans="1:39" x14ac:dyDescent="0.15">
      <c r="A528" s="126">
        <f t="shared" si="98"/>
        <v>3</v>
      </c>
      <c r="B528" s="1" t="str">
        <f t="shared" si="97"/>
        <v>EXP</v>
      </c>
      <c r="C528" s="126">
        <f t="shared" ca="1" si="99"/>
        <v>311.2</v>
      </c>
      <c r="D528" s="1" t="str">
        <f t="shared" si="90"/>
        <v>GROUND MAINT &amp; CONTRACT SVCS : 571110: LAUNDRY EQUIPMENT SERVICE</v>
      </c>
      <c r="E528" s="1" t="str">
        <f t="shared" si="89"/>
        <v>571110: LAUNDRY EQUIPMENT SERVICE</v>
      </c>
      <c r="F528" s="1" t="str">
        <f t="shared" ref="F528:F591" si="100">IF(B528="GROUP",UPPER(H528),UPPER(F527))</f>
        <v>GROUND MAINT &amp; CONTRACT SVCS</v>
      </c>
      <c r="H528" s="76" t="s">
        <v>519</v>
      </c>
      <c r="I528" s="76" t="s">
        <v>520</v>
      </c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302">
        <v>351.05</v>
      </c>
      <c r="V528" s="302">
        <v>0</v>
      </c>
      <c r="W528" s="302">
        <v>0</v>
      </c>
      <c r="X528" s="302">
        <v>0</v>
      </c>
      <c r="Y528" s="302">
        <v>0</v>
      </c>
      <c r="Z528" s="302">
        <v>0</v>
      </c>
      <c r="AA528" s="77">
        <v>0</v>
      </c>
      <c r="AB528" s="77">
        <v>0</v>
      </c>
      <c r="AC528" s="77">
        <v>0</v>
      </c>
      <c r="AD528" s="77">
        <v>454.62</v>
      </c>
      <c r="AE528" s="77">
        <v>1461.59</v>
      </c>
      <c r="AF528" s="77">
        <v>0</v>
      </c>
      <c r="AG528" s="77">
        <v>0</v>
      </c>
      <c r="AH528" s="77">
        <v>3703.34</v>
      </c>
      <c r="AI528" s="77">
        <v>0</v>
      </c>
      <c r="AJ528" s="77">
        <v>0</v>
      </c>
      <c r="AK528" s="77">
        <v>0</v>
      </c>
      <c r="AL528" s="77">
        <v>0</v>
      </c>
      <c r="AM528" s="77">
        <v>0</v>
      </c>
    </row>
    <row r="529" spans="1:39" x14ac:dyDescent="0.15">
      <c r="A529" s="126">
        <f t="shared" si="98"/>
        <v>3</v>
      </c>
      <c r="B529" s="1" t="str">
        <f t="shared" si="97"/>
        <v>EXP</v>
      </c>
      <c r="C529" s="126">
        <f t="shared" ca="1" si="99"/>
        <v>309.3</v>
      </c>
      <c r="D529" s="1" t="str">
        <f t="shared" si="90"/>
        <v>GROUND MAINT &amp; CONTRACT SVCS : 571120: KITCHEN EQUIPMENT SERVICE</v>
      </c>
      <c r="E529" s="1" t="str">
        <f t="shared" ref="E529:E592" si="101">IF(AND(B529&lt;&gt;"GROUP",LEN(B529)&gt;0),UPPER(H529&amp;": "&amp;I529),"")</f>
        <v>571120: KITCHEN EQUIPMENT SERVICE</v>
      </c>
      <c r="F529" s="1" t="str">
        <f t="shared" si="100"/>
        <v>GROUND MAINT &amp; CONTRACT SVCS</v>
      </c>
      <c r="H529" s="76" t="s">
        <v>521</v>
      </c>
      <c r="I529" s="76" t="s">
        <v>522</v>
      </c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302">
        <v>700.93</v>
      </c>
      <c r="V529" s="302">
        <v>0</v>
      </c>
      <c r="W529" s="302">
        <v>1093.05</v>
      </c>
      <c r="X529" s="302">
        <v>128.32</v>
      </c>
      <c r="Y529" s="302">
        <v>384.28</v>
      </c>
      <c r="Z529" s="302">
        <v>0</v>
      </c>
      <c r="AA529" s="77">
        <v>669.44</v>
      </c>
      <c r="AB529" s="77">
        <v>394.57</v>
      </c>
      <c r="AC529" s="77">
        <v>1456.45</v>
      </c>
      <c r="AD529" s="77">
        <v>6484.6500000000005</v>
      </c>
      <c r="AE529" s="77">
        <v>494.43</v>
      </c>
      <c r="AF529" s="77">
        <v>0</v>
      </c>
      <c r="AG529" s="77">
        <v>0</v>
      </c>
      <c r="AH529" s="77">
        <v>0</v>
      </c>
      <c r="AI529" s="77">
        <v>0</v>
      </c>
      <c r="AJ529" s="77">
        <v>0</v>
      </c>
      <c r="AK529" s="77">
        <v>0</v>
      </c>
      <c r="AL529" s="77">
        <v>0</v>
      </c>
      <c r="AM529" s="77">
        <v>0</v>
      </c>
    </row>
    <row r="530" spans="1:39" ht="16" x14ac:dyDescent="0.2">
      <c r="A530" s="126">
        <f t="shared" si="98"/>
        <v>3</v>
      </c>
      <c r="B530" s="1" t="str">
        <f t="shared" si="97"/>
        <v/>
      </c>
      <c r="C530" s="126" t="str">
        <f t="shared" ca="1" si="99"/>
        <v/>
      </c>
      <c r="D530" s="1" t="str">
        <f t="shared" si="90"/>
        <v/>
      </c>
      <c r="E530" s="1" t="str">
        <f t="shared" si="101"/>
        <v/>
      </c>
      <c r="F530" s="1" t="str">
        <f t="shared" si="100"/>
        <v>GROUND MAINT &amp; CONTRACT SVCS</v>
      </c>
      <c r="H530" s="83" t="s">
        <v>518</v>
      </c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5">
        <v>4988.9399999999996</v>
      </c>
      <c r="V530" s="85">
        <v>821.12</v>
      </c>
      <c r="W530" s="85">
        <v>3553.96</v>
      </c>
      <c r="X530" s="85">
        <v>5216.9399999999996</v>
      </c>
      <c r="Y530" s="85">
        <v>1428.59</v>
      </c>
      <c r="Z530" s="85">
        <v>1211.32</v>
      </c>
      <c r="AA530" s="85">
        <v>2569.7600000000002</v>
      </c>
      <c r="AB530" s="85">
        <v>4606.04</v>
      </c>
      <c r="AC530" s="85">
        <v>4020.1000000000004</v>
      </c>
      <c r="AD530" s="85">
        <v>19369.190000000002</v>
      </c>
      <c r="AE530" s="85">
        <v>3823.37</v>
      </c>
      <c r="AF530" s="85">
        <v>4634.9800000000005</v>
      </c>
      <c r="AG530" s="85">
        <v>0</v>
      </c>
      <c r="AH530" s="85">
        <v>3703.34</v>
      </c>
      <c r="AI530" s="85">
        <v>0</v>
      </c>
      <c r="AJ530" s="85">
        <v>2841.86</v>
      </c>
      <c r="AK530" s="85">
        <v>1821.93</v>
      </c>
      <c r="AL530" s="85">
        <v>1959.38</v>
      </c>
      <c r="AM530" s="85">
        <v>-586.87</v>
      </c>
    </row>
    <row r="531" spans="1:39" x14ac:dyDescent="0.15">
      <c r="A531" s="126">
        <f t="shared" si="98"/>
        <v>3</v>
      </c>
      <c r="B531" s="1" t="str">
        <f t="shared" si="97"/>
        <v>EXP</v>
      </c>
      <c r="C531" s="126">
        <f t="shared" ca="1" si="99"/>
        <v>323.2</v>
      </c>
      <c r="D531" s="1" t="str">
        <f t="shared" si="90"/>
        <v>GROUND MAINT &amp; CONTRACT SVCS : 571139: RENTAL CONTRACTS</v>
      </c>
      <c r="E531" s="1" t="str">
        <f t="shared" si="101"/>
        <v>571139: RENTAL CONTRACTS</v>
      </c>
      <c r="F531" s="1" t="str">
        <f t="shared" si="100"/>
        <v>GROUND MAINT &amp; CONTRACT SVCS</v>
      </c>
      <c r="H531" s="76" t="s">
        <v>523</v>
      </c>
      <c r="I531" s="76" t="s">
        <v>524</v>
      </c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302">
        <v>0</v>
      </c>
      <c r="V531" s="302">
        <v>0</v>
      </c>
      <c r="W531" s="302">
        <v>0</v>
      </c>
      <c r="X531" s="302">
        <v>0</v>
      </c>
      <c r="Y531" s="302">
        <v>0</v>
      </c>
      <c r="Z531" s="302">
        <v>0</v>
      </c>
      <c r="AA531" s="77">
        <v>0</v>
      </c>
      <c r="AB531" s="77">
        <v>0</v>
      </c>
      <c r="AC531" s="77">
        <v>0</v>
      </c>
      <c r="AD531" s="77">
        <v>0</v>
      </c>
      <c r="AE531" s="77">
        <v>0</v>
      </c>
      <c r="AF531" s="77">
        <v>0</v>
      </c>
      <c r="AG531" s="77">
        <v>0</v>
      </c>
      <c r="AH531" s="77">
        <v>0</v>
      </c>
      <c r="AI531" s="77">
        <v>0</v>
      </c>
      <c r="AJ531" s="77">
        <v>0</v>
      </c>
      <c r="AK531" s="77">
        <v>0</v>
      </c>
      <c r="AL531" s="77">
        <v>0</v>
      </c>
      <c r="AM531" s="77">
        <v>0</v>
      </c>
    </row>
    <row r="532" spans="1:39" x14ac:dyDescent="0.15">
      <c r="A532" s="126">
        <f t="shared" si="98"/>
        <v>3</v>
      </c>
      <c r="B532" s="1" t="str">
        <f t="shared" si="97"/>
        <v>EXP</v>
      </c>
      <c r="C532" s="126">
        <f t="shared" ca="1" si="99"/>
        <v>316.2</v>
      </c>
      <c r="D532" s="1" t="str">
        <f t="shared" si="90"/>
        <v>GROUND MAINT &amp; CONTRACT SVCS : 571140: UNIFORM RENTAL CONTRACT</v>
      </c>
      <c r="E532" s="1" t="str">
        <f t="shared" si="101"/>
        <v>571140: UNIFORM RENTAL CONTRACT</v>
      </c>
      <c r="F532" s="1" t="str">
        <f t="shared" si="100"/>
        <v>GROUND MAINT &amp; CONTRACT SVCS</v>
      </c>
      <c r="H532" s="76" t="s">
        <v>525</v>
      </c>
      <c r="I532" s="76" t="s">
        <v>526</v>
      </c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302">
        <v>0</v>
      </c>
      <c r="V532" s="302">
        <v>418.43</v>
      </c>
      <c r="W532" s="302">
        <v>165.02</v>
      </c>
      <c r="X532" s="302">
        <v>212.02</v>
      </c>
      <c r="Y532" s="302">
        <v>213.31</v>
      </c>
      <c r="Z532" s="302">
        <v>533.46</v>
      </c>
      <c r="AA532" s="77">
        <v>52.69</v>
      </c>
      <c r="AB532" s="77">
        <v>0</v>
      </c>
      <c r="AC532" s="77">
        <v>0</v>
      </c>
      <c r="AD532" s="77">
        <v>64.960000000000008</v>
      </c>
      <c r="AE532" s="77">
        <v>64.960000000000008</v>
      </c>
      <c r="AF532" s="77">
        <v>81.2</v>
      </c>
      <c r="AG532" s="77">
        <v>64.960000000000008</v>
      </c>
      <c r="AH532" s="77">
        <v>81.2</v>
      </c>
      <c r="AI532" s="77">
        <v>0</v>
      </c>
      <c r="AJ532" s="77">
        <v>129.92000000000002</v>
      </c>
      <c r="AK532" s="77">
        <v>64.960000000000008</v>
      </c>
      <c r="AL532" s="77">
        <v>173.87</v>
      </c>
      <c r="AM532" s="77">
        <v>48.72</v>
      </c>
    </row>
    <row r="533" spans="1:39" ht="16" x14ac:dyDescent="0.2">
      <c r="A533" s="126">
        <f t="shared" si="98"/>
        <v>3</v>
      </c>
      <c r="B533" s="1" t="str">
        <f t="shared" si="97"/>
        <v/>
      </c>
      <c r="C533" s="126" t="str">
        <f t="shared" ca="1" si="99"/>
        <v/>
      </c>
      <c r="D533" s="1" t="str">
        <f t="shared" si="90"/>
        <v/>
      </c>
      <c r="E533" s="1" t="str">
        <f t="shared" si="101"/>
        <v/>
      </c>
      <c r="F533" s="1" t="str">
        <f t="shared" si="100"/>
        <v>GROUND MAINT &amp; CONTRACT SVCS</v>
      </c>
      <c r="H533" s="83" t="s">
        <v>524</v>
      </c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5">
        <v>0</v>
      </c>
      <c r="V533" s="85">
        <v>418.43</v>
      </c>
      <c r="W533" s="85">
        <v>165.02</v>
      </c>
      <c r="X533" s="85">
        <v>212.02</v>
      </c>
      <c r="Y533" s="85">
        <v>213.31</v>
      </c>
      <c r="Z533" s="85">
        <v>533.46</v>
      </c>
      <c r="AA533" s="85">
        <v>52.69</v>
      </c>
      <c r="AB533" s="85">
        <v>0</v>
      </c>
      <c r="AC533" s="85">
        <v>0</v>
      </c>
      <c r="AD533" s="85">
        <v>64.960000000000008</v>
      </c>
      <c r="AE533" s="85">
        <v>64.960000000000008</v>
      </c>
      <c r="AF533" s="85">
        <v>81.2</v>
      </c>
      <c r="AG533" s="85">
        <v>64.960000000000008</v>
      </c>
      <c r="AH533" s="85">
        <v>81.2</v>
      </c>
      <c r="AI533" s="85">
        <v>0</v>
      </c>
      <c r="AJ533" s="85">
        <v>129.92000000000002</v>
      </c>
      <c r="AK533" s="85">
        <v>64.960000000000008</v>
      </c>
      <c r="AL533" s="85">
        <v>173.87</v>
      </c>
      <c r="AM533" s="85">
        <v>48.72</v>
      </c>
    </row>
    <row r="534" spans="1:39" x14ac:dyDescent="0.15">
      <c r="A534" s="126">
        <f t="shared" si="98"/>
        <v>3</v>
      </c>
      <c r="B534" s="1" t="str">
        <f t="shared" si="97"/>
        <v>EXP</v>
      </c>
      <c r="C534" s="126">
        <f t="shared" ca="1" si="99"/>
        <v>323.2</v>
      </c>
      <c r="D534" s="1" t="str">
        <f t="shared" si="90"/>
        <v>GROUND MAINT &amp; CONTRACT SVCS : 570050: JLL FM PROGRAM FEES</v>
      </c>
      <c r="E534" s="1" t="str">
        <f t="shared" si="101"/>
        <v>570050: JLL FM PROGRAM FEES</v>
      </c>
      <c r="F534" s="1" t="str">
        <f t="shared" si="100"/>
        <v>GROUND MAINT &amp; CONTRACT SVCS</v>
      </c>
      <c r="H534" s="76" t="s">
        <v>527</v>
      </c>
      <c r="I534" s="76" t="s">
        <v>528</v>
      </c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7">
        <v>0</v>
      </c>
      <c r="V534" s="345"/>
      <c r="W534" s="345"/>
      <c r="X534" s="345"/>
      <c r="Y534" s="345"/>
      <c r="Z534" s="345"/>
      <c r="AA534" s="77">
        <v>0</v>
      </c>
      <c r="AB534" s="77">
        <v>0</v>
      </c>
      <c r="AC534" s="77">
        <v>0</v>
      </c>
      <c r="AD534" s="77">
        <v>0</v>
      </c>
      <c r="AE534" s="77">
        <v>0</v>
      </c>
      <c r="AF534" s="77">
        <v>0</v>
      </c>
      <c r="AG534" s="77">
        <v>0</v>
      </c>
      <c r="AH534" s="77">
        <v>365.93</v>
      </c>
      <c r="AI534" s="77">
        <v>332.85</v>
      </c>
      <c r="AJ534" s="77">
        <v>67.17</v>
      </c>
      <c r="AK534" s="77">
        <v>221.26</v>
      </c>
      <c r="AL534" s="77">
        <v>283.26</v>
      </c>
      <c r="AM534" s="77">
        <v>453.62</v>
      </c>
    </row>
    <row r="535" spans="1:39" ht="16" x14ac:dyDescent="0.2">
      <c r="A535" s="126">
        <f t="shared" si="98"/>
        <v>3</v>
      </c>
      <c r="B535" s="1" t="str">
        <f t="shared" si="97"/>
        <v/>
      </c>
      <c r="C535" s="126" t="str">
        <f t="shared" ca="1" si="99"/>
        <v/>
      </c>
      <c r="D535" s="1" t="str">
        <f t="shared" si="90"/>
        <v/>
      </c>
      <c r="E535" s="1" t="str">
        <f t="shared" si="101"/>
        <v/>
      </c>
      <c r="F535" s="1" t="str">
        <f t="shared" si="100"/>
        <v>GROUND MAINT &amp; CONTRACT SVCS</v>
      </c>
      <c r="H535" s="83" t="s">
        <v>529</v>
      </c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5">
        <v>0</v>
      </c>
      <c r="V535" s="85">
        <v>0</v>
      </c>
      <c r="W535" s="85">
        <v>0</v>
      </c>
      <c r="X535" s="85">
        <v>0</v>
      </c>
      <c r="Y535" s="85">
        <v>0</v>
      </c>
      <c r="Z535" s="85">
        <v>0</v>
      </c>
      <c r="AA535" s="85">
        <v>0</v>
      </c>
      <c r="AB535" s="85">
        <v>0</v>
      </c>
      <c r="AC535" s="85">
        <v>0</v>
      </c>
      <c r="AD535" s="85">
        <v>0</v>
      </c>
      <c r="AE535" s="85">
        <v>0</v>
      </c>
      <c r="AF535" s="85">
        <v>0</v>
      </c>
      <c r="AG535" s="85">
        <v>0</v>
      </c>
      <c r="AH535" s="85">
        <v>365.93</v>
      </c>
      <c r="AI535" s="85">
        <v>332.85</v>
      </c>
      <c r="AJ535" s="85">
        <v>67.17</v>
      </c>
      <c r="AK535" s="85">
        <v>221.26</v>
      </c>
      <c r="AL535" s="85">
        <v>283.26</v>
      </c>
      <c r="AM535" s="85">
        <v>453.62</v>
      </c>
    </row>
    <row r="536" spans="1:39" x14ac:dyDescent="0.15">
      <c r="A536" s="126">
        <f t="shared" si="98"/>
        <v>3</v>
      </c>
      <c r="B536" s="1" t="str">
        <f t="shared" si="97"/>
        <v>EXP</v>
      </c>
      <c r="C536" s="126">
        <f t="shared" ca="1" si="99"/>
        <v>323.2</v>
      </c>
      <c r="D536" s="1" t="str">
        <f t="shared" si="90"/>
        <v>GROUND MAINT &amp; CONTRACT SVCS : 570700: ELEVATOR CONTRACT</v>
      </c>
      <c r="E536" s="1" t="str">
        <f t="shared" si="101"/>
        <v>570700: ELEVATOR CONTRACT</v>
      </c>
      <c r="F536" s="1" t="str">
        <f t="shared" si="100"/>
        <v>GROUND MAINT &amp; CONTRACT SVCS</v>
      </c>
      <c r="H536" s="76" t="s">
        <v>530</v>
      </c>
      <c r="I536" s="76" t="s">
        <v>531</v>
      </c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302">
        <v>335.99</v>
      </c>
      <c r="V536" s="302">
        <v>297.32</v>
      </c>
      <c r="W536" s="302">
        <v>297.32</v>
      </c>
      <c r="X536" s="302">
        <v>297.32</v>
      </c>
      <c r="Y536" s="302">
        <v>297.32</v>
      </c>
      <c r="Z536" s="302">
        <v>243.6</v>
      </c>
      <c r="AA536" s="77">
        <v>596.58000000000004</v>
      </c>
      <c r="AB536" s="77">
        <v>287.28000000000003</v>
      </c>
      <c r="AC536" s="77">
        <v>286.67</v>
      </c>
      <c r="AD536" s="77">
        <v>286.68</v>
      </c>
      <c r="AE536" s="77">
        <v>286.68</v>
      </c>
      <c r="AF536" s="77">
        <v>286.67</v>
      </c>
      <c r="AG536" s="77">
        <v>286.68</v>
      </c>
      <c r="AH536" s="77">
        <v>286.68</v>
      </c>
      <c r="AI536" s="77">
        <v>509.53000000000003</v>
      </c>
      <c r="AJ536" s="77">
        <v>-796.21</v>
      </c>
      <c r="AK536" s="77">
        <v>1100</v>
      </c>
      <c r="AL536" s="77">
        <v>-750</v>
      </c>
      <c r="AM536" s="77">
        <v>-40</v>
      </c>
    </row>
    <row r="537" spans="1:39" ht="16" x14ac:dyDescent="0.2">
      <c r="A537" s="126">
        <f t="shared" si="98"/>
        <v>3</v>
      </c>
      <c r="B537" s="1" t="str">
        <f t="shared" si="97"/>
        <v>EXP</v>
      </c>
      <c r="C537" s="126">
        <f t="shared" ca="1" si="99"/>
        <v>323.2</v>
      </c>
      <c r="D537" s="1" t="str">
        <f t="shared" si="90"/>
        <v>GROUND MAINT &amp; CONTRACT SVCS : 570750: JLL FM ELEVATOR MAINT &amp; REPAIR</v>
      </c>
      <c r="E537" s="1" t="str">
        <f t="shared" si="101"/>
        <v>570750: JLL FM ELEVATOR MAINT &amp; REPAIR</v>
      </c>
      <c r="F537" s="1" t="str">
        <f t="shared" si="100"/>
        <v>GROUND MAINT &amp; CONTRACT SVCS</v>
      </c>
      <c r="H537" s="76" t="s">
        <v>532</v>
      </c>
      <c r="I537" s="76" t="s">
        <v>533</v>
      </c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85">
        <v>335.99</v>
      </c>
      <c r="V537" s="85">
        <v>297.32</v>
      </c>
      <c r="W537" s="85">
        <v>297.32</v>
      </c>
      <c r="X537" s="85">
        <v>297.32</v>
      </c>
      <c r="Y537" s="85">
        <v>297.32</v>
      </c>
      <c r="Z537" s="85">
        <v>243.6</v>
      </c>
      <c r="AA537" s="77">
        <v>0</v>
      </c>
      <c r="AB537" s="77">
        <v>0</v>
      </c>
      <c r="AC537" s="77">
        <v>0</v>
      </c>
      <c r="AD537" s="77">
        <v>0</v>
      </c>
      <c r="AE537" s="77">
        <v>0</v>
      </c>
      <c r="AF537" s="77">
        <v>0</v>
      </c>
      <c r="AG537" s="77">
        <v>0</v>
      </c>
      <c r="AH537" s="77">
        <v>0</v>
      </c>
      <c r="AI537" s="77">
        <v>573.35</v>
      </c>
      <c r="AJ537" s="77">
        <v>286.68</v>
      </c>
      <c r="AK537" s="77">
        <v>286.68</v>
      </c>
      <c r="AL537" s="77">
        <v>1082.8900000000001</v>
      </c>
      <c r="AM537" s="77">
        <v>286.67</v>
      </c>
    </row>
    <row r="538" spans="1:39" ht="16" x14ac:dyDescent="0.2">
      <c r="A538" s="126">
        <f t="shared" si="98"/>
        <v>3</v>
      </c>
      <c r="B538" s="1" t="str">
        <f t="shared" si="97"/>
        <v/>
      </c>
      <c r="C538" s="126" t="str">
        <f t="shared" ca="1" si="99"/>
        <v/>
      </c>
      <c r="D538" s="1" t="str">
        <f t="shared" si="90"/>
        <v/>
      </c>
      <c r="E538" s="1" t="str">
        <f t="shared" si="101"/>
        <v/>
      </c>
      <c r="F538" s="1" t="str">
        <f t="shared" si="100"/>
        <v>GROUND MAINT &amp; CONTRACT SVCS</v>
      </c>
      <c r="H538" s="83" t="s">
        <v>531</v>
      </c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348"/>
      <c r="V538" s="348"/>
      <c r="W538" s="348"/>
      <c r="X538" s="348"/>
      <c r="Y538" s="348"/>
      <c r="Z538" s="348"/>
      <c r="AA538" s="85">
        <v>596.58000000000004</v>
      </c>
      <c r="AB538" s="85">
        <v>287.28000000000003</v>
      </c>
      <c r="AC538" s="85">
        <v>286.67</v>
      </c>
      <c r="AD538" s="85">
        <v>286.68</v>
      </c>
      <c r="AE538" s="85">
        <v>286.68</v>
      </c>
      <c r="AF538" s="85">
        <v>286.67</v>
      </c>
      <c r="AG538" s="85">
        <v>286.68</v>
      </c>
      <c r="AH538" s="85">
        <v>286.68</v>
      </c>
      <c r="AI538" s="85">
        <v>1082.8800000000001</v>
      </c>
      <c r="AJ538" s="85">
        <v>-509.53000000000003</v>
      </c>
      <c r="AK538" s="85">
        <v>1386.68</v>
      </c>
      <c r="AL538" s="85">
        <v>332.8900000000001</v>
      </c>
      <c r="AM538" s="85">
        <v>246.67000000000002</v>
      </c>
    </row>
    <row r="539" spans="1:39" x14ac:dyDescent="0.15">
      <c r="A539" s="126">
        <f t="shared" si="98"/>
        <v>3</v>
      </c>
      <c r="B539" s="1" t="str">
        <f t="shared" si="97"/>
        <v>EXP</v>
      </c>
      <c r="C539" s="126">
        <f t="shared" ca="1" si="99"/>
        <v>323.2</v>
      </c>
      <c r="D539" s="1" t="str">
        <f t="shared" si="90"/>
        <v>GROUND MAINT &amp; CONTRACT SVCS : 570500: PEST CONTROL CONTRACT</v>
      </c>
      <c r="E539" s="1" t="str">
        <f t="shared" si="101"/>
        <v>570500: PEST CONTROL CONTRACT</v>
      </c>
      <c r="F539" s="1" t="str">
        <f t="shared" si="100"/>
        <v>GROUND MAINT &amp; CONTRACT SVCS</v>
      </c>
      <c r="H539" s="76" t="s">
        <v>534</v>
      </c>
      <c r="I539" s="76" t="s">
        <v>535</v>
      </c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302">
        <v>267.11</v>
      </c>
      <c r="V539" s="302">
        <v>-267.11</v>
      </c>
      <c r="W539" s="302">
        <v>267.11</v>
      </c>
      <c r="X539" s="302">
        <v>267.11</v>
      </c>
      <c r="Y539" s="302">
        <v>534.22</v>
      </c>
      <c r="Z539" s="302">
        <v>348.3</v>
      </c>
      <c r="AA539" s="77">
        <v>267.11</v>
      </c>
      <c r="AB539" s="77">
        <v>267.11</v>
      </c>
      <c r="AC539" s="77">
        <v>267.11</v>
      </c>
      <c r="AD539" s="77">
        <v>267.11</v>
      </c>
      <c r="AE539" s="77">
        <v>267.11</v>
      </c>
      <c r="AF539" s="77">
        <v>267.11</v>
      </c>
      <c r="AG539" s="77">
        <v>267.11</v>
      </c>
      <c r="AH539" s="77">
        <v>0</v>
      </c>
      <c r="AI539" s="77">
        <v>0</v>
      </c>
      <c r="AJ539" s="77">
        <v>0</v>
      </c>
      <c r="AK539" s="77">
        <v>0</v>
      </c>
      <c r="AL539" s="77">
        <v>0</v>
      </c>
      <c r="AM539" s="77">
        <v>60.61</v>
      </c>
    </row>
    <row r="540" spans="1:39" x14ac:dyDescent="0.15">
      <c r="A540" s="126">
        <f t="shared" si="98"/>
        <v>3</v>
      </c>
      <c r="B540" s="1" t="str">
        <f t="shared" si="97"/>
        <v>EXP</v>
      </c>
      <c r="C540" s="126">
        <f t="shared" ca="1" si="99"/>
        <v>323.2</v>
      </c>
      <c r="D540" s="1" t="str">
        <f t="shared" si="90"/>
        <v>GROUND MAINT &amp; CONTRACT SVCS : 570550: JLL FM PEST CONTROL</v>
      </c>
      <c r="E540" s="1" t="str">
        <f t="shared" si="101"/>
        <v>570550: JLL FM PEST CONTROL</v>
      </c>
      <c r="F540" s="1" t="str">
        <f t="shared" si="100"/>
        <v>GROUND MAINT &amp; CONTRACT SVCS</v>
      </c>
      <c r="H540" s="76" t="s">
        <v>536</v>
      </c>
      <c r="I540" s="76" t="s">
        <v>537</v>
      </c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7">
        <v>0</v>
      </c>
      <c r="V540" s="77">
        <v>0</v>
      </c>
      <c r="W540" s="77">
        <v>0</v>
      </c>
      <c r="X540" s="77">
        <v>0</v>
      </c>
      <c r="Y540" s="77">
        <v>0</v>
      </c>
      <c r="Z540" s="77">
        <v>0</v>
      </c>
      <c r="AA540" s="77">
        <v>0</v>
      </c>
      <c r="AB540" s="77">
        <v>0</v>
      </c>
      <c r="AC540" s="77">
        <v>0</v>
      </c>
      <c r="AD540" s="77">
        <v>0</v>
      </c>
      <c r="AE540" s="77">
        <v>0</v>
      </c>
      <c r="AF540" s="77">
        <v>0</v>
      </c>
      <c r="AG540" s="77">
        <v>0</v>
      </c>
      <c r="AH540" s="77">
        <v>267.11</v>
      </c>
      <c r="AI540" s="77">
        <v>267.11</v>
      </c>
      <c r="AJ540" s="77">
        <v>267.11</v>
      </c>
      <c r="AK540" s="77">
        <v>267.11</v>
      </c>
      <c r="AL540" s="77">
        <v>245.74</v>
      </c>
      <c r="AM540" s="77">
        <v>245.74</v>
      </c>
    </row>
    <row r="541" spans="1:39" ht="16" x14ac:dyDescent="0.2">
      <c r="A541" s="126">
        <f t="shared" si="98"/>
        <v>3</v>
      </c>
      <c r="B541" s="1" t="str">
        <f>IF(AND(LEN(H541)&gt;0,COUNT(AA541:AL541)=0),"GROUP",IF(OR(LEN(I541)=0,LEN(H541)=0),"",INDEX(MARKER_ARRAY,A541,3)))</f>
        <v/>
      </c>
      <c r="C541" s="126" t="str">
        <f t="shared" ca="1" si="99"/>
        <v/>
      </c>
      <c r="D541" s="1" t="str">
        <f t="shared" si="90"/>
        <v/>
      </c>
      <c r="E541" s="1" t="str">
        <f t="shared" si="101"/>
        <v/>
      </c>
      <c r="F541" s="1" t="str">
        <f t="shared" si="100"/>
        <v>GROUND MAINT &amp; CONTRACT SVCS</v>
      </c>
      <c r="H541" s="83" t="s">
        <v>535</v>
      </c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5">
        <v>267.11</v>
      </c>
      <c r="V541" s="85">
        <v>-267.11</v>
      </c>
      <c r="W541" s="85">
        <v>267.11</v>
      </c>
      <c r="X541" s="85">
        <v>267.11</v>
      </c>
      <c r="Y541" s="85">
        <v>534.22</v>
      </c>
      <c r="Z541" s="85">
        <v>348.3</v>
      </c>
      <c r="AA541" s="85">
        <v>267.11</v>
      </c>
      <c r="AB541" s="85">
        <v>267.11</v>
      </c>
      <c r="AC541" s="85">
        <v>267.11</v>
      </c>
      <c r="AD541" s="85">
        <v>267.11</v>
      </c>
      <c r="AE541" s="85">
        <v>267.11</v>
      </c>
      <c r="AF541" s="85">
        <v>267.11</v>
      </c>
      <c r="AG541" s="85">
        <v>267.11</v>
      </c>
      <c r="AH541" s="85">
        <v>267.11</v>
      </c>
      <c r="AI541" s="85">
        <v>267.11</v>
      </c>
      <c r="AJ541" s="85">
        <v>267.11</v>
      </c>
      <c r="AK541" s="85">
        <v>267.11</v>
      </c>
      <c r="AL541" s="85">
        <v>245.74</v>
      </c>
      <c r="AM541" s="85">
        <v>306.35000000000002</v>
      </c>
    </row>
    <row r="542" spans="1:39" x14ac:dyDescent="0.15">
      <c r="A542" s="126">
        <f t="shared" si="98"/>
        <v>3</v>
      </c>
      <c r="B542" s="1" t="str">
        <f t="shared" si="97"/>
        <v>EXP</v>
      </c>
      <c r="C542" s="126">
        <f t="shared" ca="1" si="99"/>
        <v>323.2</v>
      </c>
      <c r="D542" s="1" t="str">
        <f t="shared" si="90"/>
        <v>GROUND MAINT &amp; CONTRACT SVCS : 561000: ENVIRONMENTAL EXPENSE</v>
      </c>
      <c r="E542" s="1" t="str">
        <f t="shared" si="101"/>
        <v>561000: ENVIRONMENTAL EXPENSE</v>
      </c>
      <c r="F542" s="1" t="str">
        <f t="shared" si="100"/>
        <v>GROUND MAINT &amp; CONTRACT SVCS</v>
      </c>
      <c r="H542" s="76" t="s">
        <v>538</v>
      </c>
      <c r="I542" s="76" t="s">
        <v>539</v>
      </c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7">
        <v>596.62</v>
      </c>
      <c r="V542" s="77">
        <v>0</v>
      </c>
      <c r="W542" s="77">
        <v>593.92999999999995</v>
      </c>
      <c r="X542" s="77">
        <v>0</v>
      </c>
      <c r="Y542" s="77">
        <v>303.64999999999998</v>
      </c>
      <c r="Z542" s="77">
        <v>655.96</v>
      </c>
      <c r="AA542" s="77">
        <v>0</v>
      </c>
      <c r="AB542" s="77">
        <v>909.63</v>
      </c>
      <c r="AC542" s="77">
        <v>909.63</v>
      </c>
      <c r="AD542" s="77">
        <v>605.98</v>
      </c>
      <c r="AE542" s="77">
        <v>303.65000000000003</v>
      </c>
      <c r="AF542" s="77">
        <v>1242.69</v>
      </c>
      <c r="AG542" s="77">
        <v>1114.27</v>
      </c>
      <c r="AH542" s="77">
        <v>883.83</v>
      </c>
      <c r="AI542" s="77">
        <v>0</v>
      </c>
      <c r="AJ542" s="77">
        <v>0</v>
      </c>
      <c r="AK542" s="77">
        <v>0</v>
      </c>
      <c r="AL542" s="77">
        <v>1222.08</v>
      </c>
      <c r="AM542" s="77">
        <v>0</v>
      </c>
    </row>
    <row r="543" spans="1:39" ht="16" x14ac:dyDescent="0.2">
      <c r="A543" s="126">
        <f t="shared" si="98"/>
        <v>3</v>
      </c>
      <c r="B543" s="1" t="str">
        <f t="shared" si="97"/>
        <v/>
      </c>
      <c r="C543" s="126" t="str">
        <f t="shared" ca="1" si="99"/>
        <v/>
      </c>
      <c r="D543" s="1" t="str">
        <f t="shared" si="90"/>
        <v/>
      </c>
      <c r="E543" s="1" t="str">
        <f t="shared" si="101"/>
        <v/>
      </c>
      <c r="F543" s="1" t="str">
        <f t="shared" si="100"/>
        <v>GROUND MAINT &amp; CONTRACT SVCS</v>
      </c>
      <c r="H543" s="83" t="s">
        <v>539</v>
      </c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5">
        <v>596.62</v>
      </c>
      <c r="V543" s="85">
        <v>0</v>
      </c>
      <c r="W543" s="85">
        <v>593.92999999999995</v>
      </c>
      <c r="X543" s="85">
        <v>0</v>
      </c>
      <c r="Y543" s="85">
        <v>303.64999999999998</v>
      </c>
      <c r="Z543" s="85">
        <v>655.96</v>
      </c>
      <c r="AA543" s="85">
        <v>0</v>
      </c>
      <c r="AB543" s="85">
        <v>909.63</v>
      </c>
      <c r="AC543" s="85">
        <v>909.63</v>
      </c>
      <c r="AD543" s="85">
        <v>605.98</v>
      </c>
      <c r="AE543" s="85">
        <v>303.65000000000003</v>
      </c>
      <c r="AF543" s="85">
        <v>1242.69</v>
      </c>
      <c r="AG543" s="85">
        <v>1114.27</v>
      </c>
      <c r="AH543" s="85">
        <v>883.83</v>
      </c>
      <c r="AI543" s="85">
        <v>0</v>
      </c>
      <c r="AJ543" s="85">
        <v>0</v>
      </c>
      <c r="AK543" s="85">
        <v>0</v>
      </c>
      <c r="AL543" s="85">
        <v>1222.08</v>
      </c>
      <c r="AM543" s="85">
        <v>0</v>
      </c>
    </row>
    <row r="544" spans="1:39" ht="16" x14ac:dyDescent="0.2">
      <c r="A544" s="126">
        <f t="shared" si="98"/>
        <v>3</v>
      </c>
      <c r="B544" s="1" t="str">
        <f t="shared" si="97"/>
        <v/>
      </c>
      <c r="C544" s="126" t="str">
        <f t="shared" ca="1" si="99"/>
        <v/>
      </c>
      <c r="D544" s="1" t="str">
        <f t="shared" si="90"/>
        <v/>
      </c>
      <c r="E544" s="1" t="str">
        <f t="shared" si="101"/>
        <v/>
      </c>
      <c r="F544" s="1" t="str">
        <f t="shared" si="100"/>
        <v>GROUND MAINT &amp; CONTRACT SVCS</v>
      </c>
      <c r="H544" s="75" t="s">
        <v>504</v>
      </c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6">
        <v>14271.04</v>
      </c>
      <c r="V544" s="86">
        <v>11545.02</v>
      </c>
      <c r="W544" s="86">
        <v>12731.65</v>
      </c>
      <c r="X544" s="86">
        <v>15114.26</v>
      </c>
      <c r="Y544" s="86">
        <v>11175.08</v>
      </c>
      <c r="Z544" s="86">
        <v>11383.44</v>
      </c>
      <c r="AA544" s="86">
        <v>11719</v>
      </c>
      <c r="AB544" s="86">
        <v>15929.240000000002</v>
      </c>
      <c r="AC544" s="86">
        <v>13677.48</v>
      </c>
      <c r="AD544" s="86">
        <v>28601.820000000003</v>
      </c>
      <c r="AE544" s="86">
        <v>13080.59</v>
      </c>
      <c r="AF544" s="86">
        <v>15428.740000000002</v>
      </c>
      <c r="AG544" s="86">
        <v>10760.68</v>
      </c>
      <c r="AH544" s="86">
        <v>13727.289999999999</v>
      </c>
      <c r="AI544" s="86">
        <v>9873.14</v>
      </c>
      <c r="AJ544" s="86">
        <v>10701.830000000002</v>
      </c>
      <c r="AK544" s="86">
        <v>13348.55</v>
      </c>
      <c r="AL544" s="86">
        <v>12264.69</v>
      </c>
      <c r="AM544" s="86">
        <v>10048.650000000001</v>
      </c>
    </row>
    <row r="545" spans="1:39" ht="16" x14ac:dyDescent="0.2">
      <c r="A545" s="126">
        <f t="shared" si="98"/>
        <v>3</v>
      </c>
      <c r="B545" s="1" t="str">
        <f t="shared" si="97"/>
        <v>GROUP</v>
      </c>
      <c r="C545" s="126" t="str">
        <f t="shared" ca="1" si="99"/>
        <v/>
      </c>
      <c r="D545" s="1" t="str">
        <f t="shared" si="90"/>
        <v/>
      </c>
      <c r="E545" s="1" t="str">
        <f t="shared" si="101"/>
        <v/>
      </c>
      <c r="F545" s="1" t="str">
        <f t="shared" si="100"/>
        <v>COMMUNICATION &amp; TELEPHONE</v>
      </c>
      <c r="H545" s="80" t="s">
        <v>540</v>
      </c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340"/>
      <c r="V545" s="340"/>
      <c r="W545" s="340"/>
      <c r="X545" s="340"/>
      <c r="Y545" s="340"/>
      <c r="Z545" s="340"/>
      <c r="AA545" s="82"/>
      <c r="AB545" s="82"/>
      <c r="AC545" s="82"/>
      <c r="AD545" s="82"/>
      <c r="AE545" s="82"/>
      <c r="AF545" s="82"/>
      <c r="AG545" s="82"/>
      <c r="AH545" s="82"/>
      <c r="AI545" s="82"/>
      <c r="AJ545" s="82"/>
      <c r="AK545" s="82"/>
      <c r="AL545" s="82"/>
      <c r="AM545" s="82"/>
    </row>
    <row r="546" spans="1:39" x14ac:dyDescent="0.15">
      <c r="A546" s="126">
        <f t="shared" si="98"/>
        <v>3</v>
      </c>
      <c r="B546" s="1" t="str">
        <f t="shared" si="97"/>
        <v>EXP</v>
      </c>
      <c r="C546" s="126">
        <f t="shared" ca="1" si="99"/>
        <v>323.3</v>
      </c>
      <c r="D546" s="1" t="str">
        <f t="shared" si="90"/>
        <v>COMMUNICATION &amp; TELEPHONE : 580209: TELEPHONE</v>
      </c>
      <c r="E546" s="1" t="str">
        <f t="shared" si="101"/>
        <v>580209: TELEPHONE</v>
      </c>
      <c r="F546" s="1" t="str">
        <f t="shared" si="100"/>
        <v>COMMUNICATION &amp; TELEPHONE</v>
      </c>
      <c r="H546" s="76" t="s">
        <v>541</v>
      </c>
      <c r="I546" s="76" t="s">
        <v>542</v>
      </c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302">
        <v>25.98</v>
      </c>
      <c r="V546" s="302">
        <v>0</v>
      </c>
      <c r="W546" s="302">
        <v>13.24</v>
      </c>
      <c r="X546" s="302">
        <v>14.33</v>
      </c>
      <c r="Y546" s="302">
        <v>15.14</v>
      </c>
      <c r="Z546" s="302">
        <v>68.25</v>
      </c>
      <c r="AA546" s="77">
        <v>38.69</v>
      </c>
      <c r="AB546" s="77">
        <v>506.69</v>
      </c>
      <c r="AC546" s="77">
        <v>4624.1900000000005</v>
      </c>
      <c r="AD546" s="77">
        <v>2575.31</v>
      </c>
      <c r="AE546" s="77">
        <v>3141.53</v>
      </c>
      <c r="AF546" s="77">
        <v>1257.8900000000001</v>
      </c>
      <c r="AG546" s="77">
        <v>3674.15</v>
      </c>
      <c r="AH546" s="77">
        <v>709.27</v>
      </c>
      <c r="AI546" s="77">
        <v>2917.06</v>
      </c>
      <c r="AJ546" s="77">
        <v>3718.4700000000003</v>
      </c>
      <c r="AK546" s="77">
        <v>1914.03</v>
      </c>
      <c r="AL546" s="77">
        <v>1933.13</v>
      </c>
      <c r="AM546" s="77">
        <v>670.96</v>
      </c>
    </row>
    <row r="547" spans="1:39" x14ac:dyDescent="0.15">
      <c r="A547" s="126">
        <f t="shared" si="98"/>
        <v>3</v>
      </c>
      <c r="B547" s="1" t="str">
        <f t="shared" si="97"/>
        <v>EXP</v>
      </c>
      <c r="C547" s="126">
        <f t="shared" ca="1" si="99"/>
        <v>323.3</v>
      </c>
      <c r="D547" s="1" t="str">
        <f t="shared" si="90"/>
        <v>COMMUNICATION &amp; TELEPHONE : 580900: TELEPHONE</v>
      </c>
      <c r="E547" s="1" t="str">
        <f t="shared" si="101"/>
        <v>580900: TELEPHONE</v>
      </c>
      <c r="F547" s="1" t="str">
        <f t="shared" si="100"/>
        <v>COMMUNICATION &amp; TELEPHONE</v>
      </c>
      <c r="H547" s="76" t="s">
        <v>543</v>
      </c>
      <c r="I547" s="76" t="s">
        <v>542</v>
      </c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302">
        <v>1702.34</v>
      </c>
      <c r="V547" s="302">
        <v>3676.13</v>
      </c>
      <c r="W547" s="302">
        <v>1159.4100000000001</v>
      </c>
      <c r="X547" s="302">
        <v>1820.42</v>
      </c>
      <c r="Y547" s="302">
        <v>3107.79</v>
      </c>
      <c r="Z547" s="302">
        <v>447.06</v>
      </c>
      <c r="AA547" s="77">
        <v>2972.13</v>
      </c>
      <c r="AB547" s="77">
        <v>462.73</v>
      </c>
      <c r="AC547" s="77">
        <v>592.93000000000006</v>
      </c>
      <c r="AD547" s="77">
        <v>1109.8500000000001</v>
      </c>
      <c r="AE547" s="77">
        <v>373.90000000000003</v>
      </c>
      <c r="AF547" s="77">
        <v>437.06</v>
      </c>
      <c r="AG547" s="77">
        <v>116.8</v>
      </c>
      <c r="AH547" s="77">
        <v>374.52</v>
      </c>
      <c r="AI547" s="77">
        <v>117.42</v>
      </c>
      <c r="AJ547" s="77">
        <v>117.42</v>
      </c>
      <c r="AK547" s="77">
        <v>117.36</v>
      </c>
      <c r="AL547" s="77">
        <v>117.45</v>
      </c>
      <c r="AM547" s="77">
        <v>118</v>
      </c>
    </row>
    <row r="548" spans="1:39" x14ac:dyDescent="0.15">
      <c r="A548" s="126">
        <f t="shared" si="98"/>
        <v>3</v>
      </c>
      <c r="B548" s="1" t="str">
        <f t="shared" si="97"/>
        <v>EXP</v>
      </c>
      <c r="C548" s="126">
        <f t="shared" ca="1" si="99"/>
        <v>323.3</v>
      </c>
      <c r="D548" s="1" t="str">
        <f t="shared" si="90"/>
        <v>COMMUNICATION &amp; TELEPHONE : 581100: CELLULAR PHONE CHARGES</v>
      </c>
      <c r="E548" s="1" t="str">
        <f t="shared" si="101"/>
        <v>581100: CELLULAR PHONE CHARGES</v>
      </c>
      <c r="F548" s="1" t="str">
        <f t="shared" si="100"/>
        <v>COMMUNICATION &amp; TELEPHONE</v>
      </c>
      <c r="H548" s="76" t="s">
        <v>544</v>
      </c>
      <c r="I548" s="76" t="s">
        <v>545</v>
      </c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302">
        <v>584.52</v>
      </c>
      <c r="V548" s="302">
        <v>662.98</v>
      </c>
      <c r="W548" s="302">
        <v>664.2</v>
      </c>
      <c r="X548" s="302">
        <v>820.25</v>
      </c>
      <c r="Y548" s="302">
        <v>828.72</v>
      </c>
      <c r="Z548" s="302">
        <v>829.53</v>
      </c>
      <c r="AA548" s="77">
        <v>568.95000000000005</v>
      </c>
      <c r="AB548" s="77">
        <v>0</v>
      </c>
      <c r="AC548" s="77">
        <v>0</v>
      </c>
      <c r="AD548" s="77">
        <v>0</v>
      </c>
      <c r="AE548" s="77">
        <v>520</v>
      </c>
      <c r="AF548" s="77">
        <v>0</v>
      </c>
      <c r="AG548" s="77">
        <v>428.67</v>
      </c>
      <c r="AH548" s="77">
        <v>0</v>
      </c>
      <c r="AI548" s="77">
        <v>0</v>
      </c>
      <c r="AJ548" s="77">
        <v>0</v>
      </c>
      <c r="AK548" s="77">
        <v>0</v>
      </c>
      <c r="AL548" s="77">
        <v>0</v>
      </c>
      <c r="AM548" s="77">
        <v>0</v>
      </c>
    </row>
    <row r="549" spans="1:39" ht="16" x14ac:dyDescent="0.2">
      <c r="A549" s="126">
        <f t="shared" si="98"/>
        <v>3</v>
      </c>
      <c r="B549" s="1" t="str">
        <f t="shared" si="97"/>
        <v/>
      </c>
      <c r="C549" s="126" t="str">
        <f t="shared" ca="1" si="99"/>
        <v/>
      </c>
      <c r="D549" s="1" t="str">
        <f t="shared" ref="D549:D612" si="102">IF(LEN(E549)&gt;0,F549&amp;" : "&amp;E549,"")</f>
        <v/>
      </c>
      <c r="E549" s="1" t="str">
        <f t="shared" si="101"/>
        <v/>
      </c>
      <c r="F549" s="1" t="str">
        <f t="shared" si="100"/>
        <v>COMMUNICATION &amp; TELEPHONE</v>
      </c>
      <c r="H549" s="83" t="s">
        <v>542</v>
      </c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5">
        <v>2312.84</v>
      </c>
      <c r="V549" s="85">
        <v>4339.1099999999997</v>
      </c>
      <c r="W549" s="85">
        <v>1836.85</v>
      </c>
      <c r="X549" s="85">
        <v>2655</v>
      </c>
      <c r="Y549" s="85">
        <v>3951.65</v>
      </c>
      <c r="Z549" s="85">
        <v>1344.84</v>
      </c>
      <c r="AA549" s="85">
        <v>3579.7700000000004</v>
      </c>
      <c r="AB549" s="85">
        <v>969.42000000000007</v>
      </c>
      <c r="AC549" s="85">
        <v>5217.1200000000008</v>
      </c>
      <c r="AD549" s="85">
        <v>3685.16</v>
      </c>
      <c r="AE549" s="85">
        <v>4035.4300000000003</v>
      </c>
      <c r="AF549" s="85">
        <v>1694.95</v>
      </c>
      <c r="AG549" s="85">
        <v>4219.62</v>
      </c>
      <c r="AH549" s="85">
        <v>1083.79</v>
      </c>
      <c r="AI549" s="85">
        <v>3034.48</v>
      </c>
      <c r="AJ549" s="85">
        <v>3835.8900000000003</v>
      </c>
      <c r="AK549" s="85">
        <v>2031.3899999999999</v>
      </c>
      <c r="AL549" s="85">
        <v>2050.58</v>
      </c>
      <c r="AM549" s="85">
        <v>788.96</v>
      </c>
    </row>
    <row r="550" spans="1:39" x14ac:dyDescent="0.15">
      <c r="A550" s="126">
        <f t="shared" si="98"/>
        <v>3</v>
      </c>
      <c r="B550" s="1" t="str">
        <f t="shared" si="97"/>
        <v>EXP</v>
      </c>
      <c r="C550" s="126">
        <f t="shared" ca="1" si="99"/>
        <v>323.3</v>
      </c>
      <c r="D550" s="1" t="str">
        <f t="shared" si="102"/>
        <v>COMMUNICATION &amp; TELEPHONE : 580700: INTERNET</v>
      </c>
      <c r="E550" s="1" t="str">
        <f t="shared" si="101"/>
        <v>580700: INTERNET</v>
      </c>
      <c r="F550" s="1" t="str">
        <f t="shared" si="100"/>
        <v>COMMUNICATION &amp; TELEPHONE</v>
      </c>
      <c r="H550" s="76" t="s">
        <v>546</v>
      </c>
      <c r="I550" s="76" t="s">
        <v>547</v>
      </c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302">
        <v>251.27</v>
      </c>
      <c r="V550" s="302">
        <v>209.18</v>
      </c>
      <c r="W550" s="302">
        <v>63.18</v>
      </c>
      <c r="X550" s="302">
        <v>0</v>
      </c>
      <c r="Y550" s="302">
        <v>69.95</v>
      </c>
      <c r="Z550" s="302">
        <v>34.979999999999997</v>
      </c>
      <c r="AA550" s="77">
        <v>0</v>
      </c>
      <c r="AB550" s="77">
        <v>72.87</v>
      </c>
      <c r="AC550" s="77">
        <v>37.880000000000003</v>
      </c>
      <c r="AD550" s="77">
        <v>37.880000000000003</v>
      </c>
      <c r="AE550" s="77">
        <v>37.880000000000003</v>
      </c>
      <c r="AF550" s="77">
        <v>0</v>
      </c>
      <c r="AG550" s="77">
        <v>37.880000000000003</v>
      </c>
      <c r="AH550" s="77">
        <v>75.77</v>
      </c>
      <c r="AI550" s="77">
        <v>37.880000000000003</v>
      </c>
      <c r="AJ550" s="77">
        <v>37.880000000000003</v>
      </c>
      <c r="AK550" s="77">
        <v>0</v>
      </c>
      <c r="AL550" s="77">
        <v>75.77</v>
      </c>
      <c r="AM550" s="77">
        <v>37.880000000000003</v>
      </c>
    </row>
    <row r="551" spans="1:39" ht="16" x14ac:dyDescent="0.2">
      <c r="A551" s="126">
        <f t="shared" si="98"/>
        <v>3</v>
      </c>
      <c r="B551" s="1" t="str">
        <f t="shared" si="97"/>
        <v/>
      </c>
      <c r="C551" s="126" t="str">
        <f t="shared" ca="1" si="99"/>
        <v/>
      </c>
      <c r="D551" s="1" t="str">
        <f t="shared" si="102"/>
        <v/>
      </c>
      <c r="E551" s="1" t="str">
        <f t="shared" si="101"/>
        <v/>
      </c>
      <c r="F551" s="1" t="str">
        <f t="shared" si="100"/>
        <v>COMMUNICATION &amp; TELEPHONE</v>
      </c>
      <c r="H551" s="83" t="s">
        <v>548</v>
      </c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5">
        <v>251.27</v>
      </c>
      <c r="V551" s="85">
        <v>209.18</v>
      </c>
      <c r="W551" s="85">
        <v>63.18</v>
      </c>
      <c r="X551" s="85">
        <v>0</v>
      </c>
      <c r="Y551" s="85">
        <v>69.95</v>
      </c>
      <c r="Z551" s="85">
        <v>34.979999999999997</v>
      </c>
      <c r="AA551" s="85">
        <v>0</v>
      </c>
      <c r="AB551" s="85">
        <v>72.87</v>
      </c>
      <c r="AC551" s="85">
        <v>37.880000000000003</v>
      </c>
      <c r="AD551" s="85">
        <v>37.880000000000003</v>
      </c>
      <c r="AE551" s="85">
        <v>37.880000000000003</v>
      </c>
      <c r="AF551" s="85">
        <v>0</v>
      </c>
      <c r="AG551" s="85">
        <v>37.880000000000003</v>
      </c>
      <c r="AH551" s="85">
        <v>75.77</v>
      </c>
      <c r="AI551" s="85">
        <v>37.880000000000003</v>
      </c>
      <c r="AJ551" s="85">
        <v>37.880000000000003</v>
      </c>
      <c r="AK551" s="85">
        <v>0</v>
      </c>
      <c r="AL551" s="85">
        <v>75.77</v>
      </c>
      <c r="AM551" s="85">
        <v>37.880000000000003</v>
      </c>
    </row>
    <row r="552" spans="1:39" x14ac:dyDescent="0.15">
      <c r="A552" s="126">
        <f t="shared" si="98"/>
        <v>3</v>
      </c>
      <c r="B552" s="1" t="str">
        <f t="shared" si="97"/>
        <v>EXP</v>
      </c>
      <c r="C552" s="126">
        <f t="shared" ca="1" si="99"/>
        <v>323.3</v>
      </c>
      <c r="D552" s="1" t="str">
        <f t="shared" si="102"/>
        <v>COMMUNICATION &amp; TELEPHONE : 581400: CABLE &amp; SATELLITE TV</v>
      </c>
      <c r="E552" s="1" t="str">
        <f t="shared" si="101"/>
        <v>581400: CABLE &amp; SATELLITE TV</v>
      </c>
      <c r="F552" s="1" t="str">
        <f t="shared" si="100"/>
        <v>COMMUNICATION &amp; TELEPHONE</v>
      </c>
      <c r="H552" s="76" t="s">
        <v>549</v>
      </c>
      <c r="I552" s="76" t="s">
        <v>550</v>
      </c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302">
        <v>3681.82</v>
      </c>
      <c r="V552" s="302">
        <v>3681.82</v>
      </c>
      <c r="W552" s="302">
        <v>3681.82</v>
      </c>
      <c r="X552" s="302">
        <v>3700</v>
      </c>
      <c r="Y552" s="302">
        <v>3617.69</v>
      </c>
      <c r="Z552" s="302">
        <v>3047.96</v>
      </c>
      <c r="AA552" s="77">
        <v>0</v>
      </c>
      <c r="AB552" s="77">
        <v>7130.25</v>
      </c>
      <c r="AC552" s="77">
        <v>3523.98</v>
      </c>
      <c r="AD552" s="77">
        <v>3506.9</v>
      </c>
      <c r="AE552" s="77">
        <v>3528.58</v>
      </c>
      <c r="AF552" s="77">
        <v>3532.64</v>
      </c>
      <c r="AG552" s="77">
        <v>3532.64</v>
      </c>
      <c r="AH552" s="77">
        <v>3532.64</v>
      </c>
      <c r="AI552" s="77">
        <v>0</v>
      </c>
      <c r="AJ552" s="77">
        <v>7338.33</v>
      </c>
      <c r="AK552" s="77">
        <v>3708.9300000000003</v>
      </c>
      <c r="AL552" s="77">
        <v>3708.9300000000003</v>
      </c>
      <c r="AM552" s="77">
        <v>0</v>
      </c>
    </row>
    <row r="553" spans="1:39" ht="16" x14ac:dyDescent="0.2">
      <c r="A553" s="126">
        <f t="shared" si="98"/>
        <v>3</v>
      </c>
      <c r="B553" s="1" t="str">
        <f t="shared" si="97"/>
        <v/>
      </c>
      <c r="C553" s="126" t="str">
        <f t="shared" ca="1" si="99"/>
        <v/>
      </c>
      <c r="D553" s="1" t="str">
        <f t="shared" si="102"/>
        <v/>
      </c>
      <c r="E553" s="1" t="str">
        <f t="shared" si="101"/>
        <v/>
      </c>
      <c r="F553" s="1" t="str">
        <f t="shared" si="100"/>
        <v>COMMUNICATION &amp; TELEPHONE</v>
      </c>
      <c r="H553" s="83" t="s">
        <v>550</v>
      </c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5">
        <v>3681.82</v>
      </c>
      <c r="V553" s="85">
        <v>3681.82</v>
      </c>
      <c r="W553" s="85">
        <v>3681.82</v>
      </c>
      <c r="X553" s="85">
        <v>3700</v>
      </c>
      <c r="Y553" s="85">
        <v>3617.69</v>
      </c>
      <c r="Z553" s="85">
        <v>3047.96</v>
      </c>
      <c r="AA553" s="85">
        <v>0</v>
      </c>
      <c r="AB553" s="85">
        <v>7130.25</v>
      </c>
      <c r="AC553" s="85">
        <v>3523.98</v>
      </c>
      <c r="AD553" s="85">
        <v>3506.9</v>
      </c>
      <c r="AE553" s="85">
        <v>3528.58</v>
      </c>
      <c r="AF553" s="85">
        <v>3532.64</v>
      </c>
      <c r="AG553" s="85">
        <v>3532.64</v>
      </c>
      <c r="AH553" s="85">
        <v>3532.64</v>
      </c>
      <c r="AI553" s="85">
        <v>0</v>
      </c>
      <c r="AJ553" s="85">
        <v>7338.33</v>
      </c>
      <c r="AK553" s="85">
        <v>3708.9300000000003</v>
      </c>
      <c r="AL553" s="85">
        <v>3708.9300000000003</v>
      </c>
      <c r="AM553" s="85">
        <v>0</v>
      </c>
    </row>
    <row r="554" spans="1:39" ht="16" x14ac:dyDescent="0.2">
      <c r="A554" s="126">
        <f t="shared" si="98"/>
        <v>3</v>
      </c>
      <c r="B554" s="1" t="str">
        <f t="shared" si="97"/>
        <v/>
      </c>
      <c r="C554" s="126" t="str">
        <f t="shared" ca="1" si="99"/>
        <v/>
      </c>
      <c r="D554" s="1" t="str">
        <f t="shared" si="102"/>
        <v/>
      </c>
      <c r="E554" s="1" t="str">
        <f t="shared" si="101"/>
        <v/>
      </c>
      <c r="F554" s="1" t="str">
        <f t="shared" si="100"/>
        <v>COMMUNICATION &amp; TELEPHONE</v>
      </c>
      <c r="H554" s="75" t="s">
        <v>540</v>
      </c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6">
        <v>6245.93</v>
      </c>
      <c r="V554" s="86">
        <v>8230.11</v>
      </c>
      <c r="W554" s="86">
        <v>5581.85</v>
      </c>
      <c r="X554" s="86">
        <v>6355</v>
      </c>
      <c r="Y554" s="86">
        <v>7639.29</v>
      </c>
      <c r="Z554" s="86">
        <v>4427.78</v>
      </c>
      <c r="AA554" s="86">
        <v>3579.7700000000004</v>
      </c>
      <c r="AB554" s="86">
        <v>8172.54</v>
      </c>
      <c r="AC554" s="86">
        <v>8778.9800000000014</v>
      </c>
      <c r="AD554" s="86">
        <v>7229.9400000000005</v>
      </c>
      <c r="AE554" s="86">
        <v>7601.89</v>
      </c>
      <c r="AF554" s="86">
        <v>5227.59</v>
      </c>
      <c r="AG554" s="86">
        <v>7790.1399999999994</v>
      </c>
      <c r="AH554" s="86">
        <v>4692.2</v>
      </c>
      <c r="AI554" s="86">
        <v>3072.36</v>
      </c>
      <c r="AJ554" s="86">
        <v>11212.1</v>
      </c>
      <c r="AK554" s="86">
        <v>5740.32</v>
      </c>
      <c r="AL554" s="86">
        <v>5835.2800000000007</v>
      </c>
      <c r="AM554" s="86">
        <v>826.84</v>
      </c>
    </row>
    <row r="555" spans="1:39" ht="16" x14ac:dyDescent="0.2">
      <c r="A555" s="126">
        <f t="shared" si="98"/>
        <v>3</v>
      </c>
      <c r="B555" s="1" t="str">
        <f t="shared" si="97"/>
        <v>GROUP</v>
      </c>
      <c r="C555" s="126" t="str">
        <f t="shared" ca="1" si="99"/>
        <v/>
      </c>
      <c r="D555" s="1" t="str">
        <f t="shared" si="102"/>
        <v/>
      </c>
      <c r="E555" s="1" t="str">
        <f t="shared" si="101"/>
        <v/>
      </c>
      <c r="F555" s="1" t="str">
        <f t="shared" si="100"/>
        <v>PAID REFERRALS</v>
      </c>
      <c r="H555" s="80" t="s">
        <v>551</v>
      </c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340"/>
      <c r="V555" s="340"/>
      <c r="W555" s="340"/>
      <c r="X555" s="340"/>
      <c r="Y555" s="340"/>
      <c r="Z555" s="340"/>
      <c r="AA555" s="82"/>
      <c r="AB555" s="82"/>
      <c r="AC555" s="82"/>
      <c r="AD555" s="82"/>
      <c r="AE555" s="82"/>
      <c r="AF555" s="82"/>
      <c r="AG555" s="82"/>
      <c r="AH555" s="82"/>
      <c r="AI555" s="82"/>
      <c r="AJ555" s="82"/>
      <c r="AK555" s="82"/>
      <c r="AL555" s="82"/>
      <c r="AM555" s="82"/>
    </row>
    <row r="556" spans="1:39" x14ac:dyDescent="0.15">
      <c r="A556" s="126">
        <f t="shared" si="98"/>
        <v>3</v>
      </c>
      <c r="B556" s="1" t="str">
        <f t="shared" si="97"/>
        <v>EXP</v>
      </c>
      <c r="C556" s="126">
        <f t="shared" ca="1" si="99"/>
        <v>315.3</v>
      </c>
      <c r="D556" s="1" t="str">
        <f t="shared" si="102"/>
        <v>PAID REFERRALS : 601600: REFERRAL MKTG-COMMUNITY</v>
      </c>
      <c r="E556" s="1" t="str">
        <f t="shared" si="101"/>
        <v>601600: REFERRAL MKTG-COMMUNITY</v>
      </c>
      <c r="F556" s="1" t="str">
        <f t="shared" si="100"/>
        <v>PAID REFERRALS</v>
      </c>
      <c r="H556" s="76" t="s">
        <v>552</v>
      </c>
      <c r="I556" s="76" t="s">
        <v>553</v>
      </c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7">
        <v>467.22</v>
      </c>
      <c r="V556" s="77">
        <v>1448.53</v>
      </c>
      <c r="W556" s="77">
        <v>1267.99</v>
      </c>
      <c r="X556" s="77">
        <v>358.53</v>
      </c>
      <c r="Y556" s="77">
        <v>-553.74</v>
      </c>
      <c r="Z556" s="77">
        <v>0</v>
      </c>
      <c r="AA556" s="77">
        <v>0</v>
      </c>
      <c r="AB556" s="77">
        <v>628.01</v>
      </c>
      <c r="AC556" s="77">
        <v>-125.9</v>
      </c>
      <c r="AD556" s="77">
        <v>0</v>
      </c>
      <c r="AE556" s="77">
        <v>1050.82</v>
      </c>
      <c r="AF556" s="77">
        <v>41.230000000000004</v>
      </c>
      <c r="AG556" s="77">
        <v>0</v>
      </c>
      <c r="AH556" s="77">
        <v>0</v>
      </c>
      <c r="AI556" s="77">
        <v>0</v>
      </c>
      <c r="AJ556" s="77">
        <v>71.84</v>
      </c>
      <c r="AK556" s="77">
        <v>0</v>
      </c>
      <c r="AL556" s="77">
        <v>0</v>
      </c>
      <c r="AM556" s="77">
        <v>0</v>
      </c>
    </row>
    <row r="557" spans="1:39" x14ac:dyDescent="0.15">
      <c r="A557" s="126">
        <f t="shared" si="98"/>
        <v>3</v>
      </c>
      <c r="B557" s="1" t="str">
        <f t="shared" si="97"/>
        <v>EXP</v>
      </c>
      <c r="C557" s="126">
        <f t="shared" ca="1" si="99"/>
        <v>315.3</v>
      </c>
      <c r="D557" s="1" t="str">
        <f t="shared" si="102"/>
        <v>PAID REFERRALS : 601730: INTRNET LEADAGGREGTR-FEE-MV-IN</v>
      </c>
      <c r="E557" s="1" t="str">
        <f t="shared" si="101"/>
        <v>601730: INTRNET LEADAGGREGTR-FEE-MV-IN</v>
      </c>
      <c r="F557" s="1" t="str">
        <f t="shared" si="100"/>
        <v>PAID REFERRALS</v>
      </c>
      <c r="H557" s="76" t="s">
        <v>554</v>
      </c>
      <c r="I557" s="76" t="s">
        <v>555</v>
      </c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7">
        <v>0</v>
      </c>
      <c r="V557" s="77">
        <v>0</v>
      </c>
      <c r="W557" s="77">
        <v>0</v>
      </c>
      <c r="X557" s="77">
        <v>0</v>
      </c>
      <c r="Y557" s="77">
        <v>0</v>
      </c>
      <c r="Z557" s="77">
        <v>0</v>
      </c>
      <c r="AA557" s="77">
        <v>0</v>
      </c>
      <c r="AB557" s="77">
        <v>0</v>
      </c>
      <c r="AC557" s="77">
        <v>0</v>
      </c>
      <c r="AD557" s="77">
        <v>0</v>
      </c>
      <c r="AE557" s="77">
        <v>1050.82</v>
      </c>
      <c r="AF557" s="77">
        <v>0</v>
      </c>
      <c r="AG557" s="77">
        <v>0</v>
      </c>
      <c r="AH557" s="77">
        <v>0</v>
      </c>
      <c r="AI557" s="77">
        <v>0</v>
      </c>
      <c r="AJ557" s="77">
        <v>0</v>
      </c>
      <c r="AK557" s="77">
        <v>0</v>
      </c>
      <c r="AL557" s="77">
        <v>0</v>
      </c>
      <c r="AM557" s="77">
        <v>0</v>
      </c>
    </row>
    <row r="558" spans="1:39" x14ac:dyDescent="0.15">
      <c r="A558" s="126">
        <f t="shared" si="98"/>
        <v>3</v>
      </c>
      <c r="B558" s="1" t="str">
        <f t="shared" si="97"/>
        <v>EXP</v>
      </c>
      <c r="C558" s="126">
        <f t="shared" ca="1" si="99"/>
        <v>315.3</v>
      </c>
      <c r="D558" s="1" t="str">
        <f t="shared" si="102"/>
        <v>PAID REFERRALS : 601739: PAID REFERRALS</v>
      </c>
      <c r="E558" s="1" t="str">
        <f t="shared" si="101"/>
        <v>601739: PAID REFERRALS</v>
      </c>
      <c r="F558" s="1" t="str">
        <f t="shared" si="100"/>
        <v>PAID REFERRALS</v>
      </c>
      <c r="H558" s="76" t="s">
        <v>556</v>
      </c>
      <c r="I558" s="76" t="s">
        <v>551</v>
      </c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7">
        <v>35</v>
      </c>
      <c r="V558" s="77">
        <v>35</v>
      </c>
      <c r="W558" s="77">
        <v>0</v>
      </c>
      <c r="X558" s="77">
        <v>70</v>
      </c>
      <c r="Y558" s="77">
        <v>35</v>
      </c>
      <c r="Z558" s="77">
        <v>0</v>
      </c>
      <c r="AA558" s="77">
        <v>0</v>
      </c>
      <c r="AB558" s="77">
        <v>574.08000000000004</v>
      </c>
      <c r="AC558" s="77">
        <v>476.74</v>
      </c>
      <c r="AD558" s="77">
        <v>0</v>
      </c>
      <c r="AE558" s="77">
        <v>-1050.82</v>
      </c>
      <c r="AF558" s="77">
        <v>469.93</v>
      </c>
      <c r="AG558" s="77">
        <v>0</v>
      </c>
      <c r="AH558" s="77">
        <v>0</v>
      </c>
      <c r="AI558" s="77">
        <v>457.55</v>
      </c>
      <c r="AJ558" s="77">
        <v>0</v>
      </c>
      <c r="AK558" s="77">
        <v>0</v>
      </c>
      <c r="AL558" s="77">
        <v>476.36</v>
      </c>
      <c r="AM558" s="77">
        <v>26.310000000000002</v>
      </c>
    </row>
    <row r="559" spans="1:39" ht="16" x14ac:dyDescent="0.2">
      <c r="A559" s="126">
        <f t="shared" si="98"/>
        <v>3</v>
      </c>
      <c r="B559" s="1" t="str">
        <f t="shared" si="97"/>
        <v/>
      </c>
      <c r="C559" s="126" t="str">
        <f t="shared" ca="1" si="99"/>
        <v/>
      </c>
      <c r="D559" s="1" t="str">
        <f t="shared" si="102"/>
        <v/>
      </c>
      <c r="E559" s="1" t="str">
        <f t="shared" si="101"/>
        <v/>
      </c>
      <c r="F559" s="1" t="str">
        <f t="shared" si="100"/>
        <v>PAID REFERRALS</v>
      </c>
      <c r="H559" s="83" t="s">
        <v>557</v>
      </c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5">
        <v>502.22</v>
      </c>
      <c r="V559" s="85">
        <v>1483.53</v>
      </c>
      <c r="W559" s="85">
        <v>1267.99</v>
      </c>
      <c r="X559" s="85">
        <v>428.53</v>
      </c>
      <c r="Y559" s="85">
        <v>-518.74</v>
      </c>
      <c r="Z559" s="85">
        <v>0</v>
      </c>
      <c r="AA559" s="85">
        <v>0</v>
      </c>
      <c r="AB559" s="85">
        <v>1202.0900000000001</v>
      </c>
      <c r="AC559" s="85">
        <v>350.84000000000003</v>
      </c>
      <c r="AD559" s="85">
        <v>0</v>
      </c>
      <c r="AE559" s="85">
        <v>1050.82</v>
      </c>
      <c r="AF559" s="85">
        <v>511.16</v>
      </c>
      <c r="AG559" s="85">
        <v>0</v>
      </c>
      <c r="AH559" s="85">
        <v>0</v>
      </c>
      <c r="AI559" s="85">
        <v>457.55</v>
      </c>
      <c r="AJ559" s="85">
        <v>71.84</v>
      </c>
      <c r="AK559" s="85">
        <v>0</v>
      </c>
      <c r="AL559" s="85">
        <v>476.36</v>
      </c>
      <c r="AM559" s="85">
        <v>26.310000000000002</v>
      </c>
    </row>
    <row r="560" spans="1:39" ht="16" x14ac:dyDescent="0.2">
      <c r="A560" s="126">
        <f t="shared" si="98"/>
        <v>3</v>
      </c>
      <c r="B560" s="1" t="str">
        <f t="shared" si="97"/>
        <v/>
      </c>
      <c r="C560" s="126" t="str">
        <f t="shared" ca="1" si="99"/>
        <v/>
      </c>
      <c r="D560" s="1" t="str">
        <f t="shared" si="102"/>
        <v/>
      </c>
      <c r="E560" s="1" t="str">
        <f t="shared" si="101"/>
        <v/>
      </c>
      <c r="F560" s="1" t="str">
        <f t="shared" si="100"/>
        <v>PAID REFERRALS</v>
      </c>
      <c r="H560" s="75" t="s">
        <v>551</v>
      </c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6">
        <v>502.22</v>
      </c>
      <c r="V560" s="86">
        <v>1483.53</v>
      </c>
      <c r="W560" s="86">
        <v>1267.99</v>
      </c>
      <c r="X560" s="86">
        <v>428.53</v>
      </c>
      <c r="Y560" s="86">
        <v>-518.74</v>
      </c>
      <c r="Z560" s="86">
        <v>0</v>
      </c>
      <c r="AA560" s="86">
        <v>0</v>
      </c>
      <c r="AB560" s="86">
        <v>1202.0900000000001</v>
      </c>
      <c r="AC560" s="86">
        <v>350.84000000000003</v>
      </c>
      <c r="AD560" s="86">
        <v>0</v>
      </c>
      <c r="AE560" s="86">
        <v>1050.82</v>
      </c>
      <c r="AF560" s="86">
        <v>511.16</v>
      </c>
      <c r="AG560" s="86">
        <v>0</v>
      </c>
      <c r="AH560" s="86">
        <v>0</v>
      </c>
      <c r="AI560" s="86">
        <v>457.55</v>
      </c>
      <c r="AJ560" s="86">
        <v>71.84</v>
      </c>
      <c r="AK560" s="86">
        <v>0</v>
      </c>
      <c r="AL560" s="86">
        <v>476.36</v>
      </c>
      <c r="AM560" s="86">
        <v>26.310000000000002</v>
      </c>
    </row>
    <row r="561" spans="1:39" ht="16" x14ac:dyDescent="0.2">
      <c r="A561" s="126">
        <f t="shared" si="98"/>
        <v>3</v>
      </c>
      <c r="B561" s="1" t="str">
        <f t="shared" si="97"/>
        <v>GROUP</v>
      </c>
      <c r="C561" s="126" t="str">
        <f t="shared" ca="1" si="99"/>
        <v/>
      </c>
      <c r="D561" s="1" t="str">
        <f t="shared" si="102"/>
        <v/>
      </c>
      <c r="E561" s="1" t="str">
        <f t="shared" si="101"/>
        <v/>
      </c>
      <c r="F561" s="1" t="str">
        <f t="shared" si="100"/>
        <v>PUBLIC RELATIONS &amp; ADVERTISING</v>
      </c>
      <c r="H561" s="80" t="s">
        <v>558</v>
      </c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340"/>
      <c r="V561" s="340"/>
      <c r="W561" s="340"/>
      <c r="X561" s="340"/>
      <c r="Y561" s="340"/>
      <c r="Z561" s="340"/>
      <c r="AA561" s="82"/>
      <c r="AB561" s="82"/>
      <c r="AC561" s="82"/>
      <c r="AD561" s="82"/>
      <c r="AE561" s="82"/>
      <c r="AF561" s="82"/>
      <c r="AG561" s="82"/>
      <c r="AH561" s="82"/>
      <c r="AI561" s="82"/>
      <c r="AJ561" s="82"/>
      <c r="AK561" s="82"/>
      <c r="AL561" s="82"/>
      <c r="AM561" s="82"/>
    </row>
    <row r="562" spans="1:39" x14ac:dyDescent="0.15">
      <c r="A562" s="126">
        <f t="shared" si="98"/>
        <v>3</v>
      </c>
      <c r="B562" s="1" t="str">
        <f t="shared" si="97"/>
        <v>EXP</v>
      </c>
      <c r="C562" s="126">
        <f t="shared" ca="1" si="99"/>
        <v>315.3</v>
      </c>
      <c r="D562" s="1" t="str">
        <f t="shared" si="102"/>
        <v>PUBLIC RELATIONS &amp; ADVERTISING : 601719: ADVERTISING DIGITAL</v>
      </c>
      <c r="E562" s="1" t="str">
        <f t="shared" si="101"/>
        <v>601719: ADVERTISING DIGITAL</v>
      </c>
      <c r="F562" s="1" t="str">
        <f t="shared" si="100"/>
        <v>PUBLIC RELATIONS &amp; ADVERTISING</v>
      </c>
      <c r="H562" s="76" t="s">
        <v>559</v>
      </c>
      <c r="I562" s="76" t="s">
        <v>560</v>
      </c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302">
        <v>364.92</v>
      </c>
      <c r="V562" s="302">
        <v>2152</v>
      </c>
      <c r="W562" s="302">
        <v>2152</v>
      </c>
      <c r="X562" s="302">
        <v>2157</v>
      </c>
      <c r="Y562" s="302">
        <v>2153.71</v>
      </c>
      <c r="Z562" s="302">
        <v>2153.14</v>
      </c>
      <c r="AA562" s="77">
        <v>2153</v>
      </c>
      <c r="AB562" s="77">
        <v>-1439.14</v>
      </c>
      <c r="AC562" s="77">
        <v>5743.14</v>
      </c>
      <c r="AD562" s="77">
        <v>2152</v>
      </c>
      <c r="AE562" s="77">
        <v>2152</v>
      </c>
      <c r="AF562" s="77">
        <v>2152</v>
      </c>
      <c r="AG562" s="77">
        <v>2152</v>
      </c>
      <c r="AH562" s="77">
        <v>107</v>
      </c>
      <c r="AI562" s="77">
        <v>107</v>
      </c>
      <c r="AJ562" s="77">
        <v>107</v>
      </c>
      <c r="AK562" s="77">
        <v>107</v>
      </c>
      <c r="AL562" s="77">
        <v>107</v>
      </c>
      <c r="AM562" s="77">
        <v>107</v>
      </c>
    </row>
    <row r="563" spans="1:39" ht="16" x14ac:dyDescent="0.2">
      <c r="A563" s="126">
        <f t="shared" si="98"/>
        <v>3</v>
      </c>
      <c r="B563" s="1" t="str">
        <f t="shared" si="97"/>
        <v/>
      </c>
      <c r="C563" s="126" t="str">
        <f t="shared" ca="1" si="99"/>
        <v/>
      </c>
      <c r="D563" s="1" t="str">
        <f t="shared" si="102"/>
        <v/>
      </c>
      <c r="E563" s="1" t="str">
        <f t="shared" si="101"/>
        <v/>
      </c>
      <c r="F563" s="1" t="str">
        <f t="shared" si="100"/>
        <v>PUBLIC RELATIONS &amp; ADVERTISING</v>
      </c>
      <c r="H563" s="83" t="s">
        <v>561</v>
      </c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5">
        <v>364.92</v>
      </c>
      <c r="V563" s="85">
        <v>2152</v>
      </c>
      <c r="W563" s="85">
        <v>2152</v>
      </c>
      <c r="X563" s="85">
        <v>2157</v>
      </c>
      <c r="Y563" s="85">
        <v>2153.71</v>
      </c>
      <c r="Z563" s="85">
        <v>2153.14</v>
      </c>
      <c r="AA563" s="85">
        <v>2153</v>
      </c>
      <c r="AB563" s="85">
        <v>-1439.14</v>
      </c>
      <c r="AC563" s="85">
        <v>5743.14</v>
      </c>
      <c r="AD563" s="85">
        <v>2152</v>
      </c>
      <c r="AE563" s="85">
        <v>2152</v>
      </c>
      <c r="AF563" s="85">
        <v>2152</v>
      </c>
      <c r="AG563" s="85">
        <v>2152</v>
      </c>
      <c r="AH563" s="85">
        <v>107</v>
      </c>
      <c r="AI563" s="85">
        <v>107</v>
      </c>
      <c r="AJ563" s="85">
        <v>107</v>
      </c>
      <c r="AK563" s="85">
        <v>107</v>
      </c>
      <c r="AL563" s="85">
        <v>107</v>
      </c>
      <c r="AM563" s="85">
        <v>107</v>
      </c>
    </row>
    <row r="564" spans="1:39" x14ac:dyDescent="0.15">
      <c r="A564" s="126">
        <f t="shared" si="98"/>
        <v>3</v>
      </c>
      <c r="B564" s="1" t="str">
        <f t="shared" si="97"/>
        <v>EXP</v>
      </c>
      <c r="C564" s="126">
        <f t="shared" ca="1" si="99"/>
        <v>315.3</v>
      </c>
      <c r="D564" s="1" t="str">
        <f t="shared" si="102"/>
        <v>PUBLIC RELATIONS &amp; ADVERTISING : 600300: TV-CABLE TV-VIDEO WEBCAST</v>
      </c>
      <c r="E564" s="1" t="str">
        <f t="shared" si="101"/>
        <v>600300: TV-CABLE TV-VIDEO WEBCAST</v>
      </c>
      <c r="F564" s="1" t="str">
        <f t="shared" si="100"/>
        <v>PUBLIC RELATIONS &amp; ADVERTISING</v>
      </c>
      <c r="H564" s="76" t="s">
        <v>562</v>
      </c>
      <c r="I564" s="76" t="s">
        <v>563</v>
      </c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345">
        <v>0</v>
      </c>
      <c r="V564" s="345">
        <v>0</v>
      </c>
      <c r="W564" s="345">
        <v>0</v>
      </c>
      <c r="X564" s="345">
        <v>0</v>
      </c>
      <c r="Y564" s="345">
        <v>0</v>
      </c>
      <c r="Z564" s="345">
        <v>0</v>
      </c>
      <c r="AA564" s="77">
        <v>0</v>
      </c>
      <c r="AB564" s="77">
        <v>0</v>
      </c>
      <c r="AC564" s="77">
        <v>0</v>
      </c>
      <c r="AD564" s="77">
        <v>0</v>
      </c>
      <c r="AE564" s="77">
        <v>0</v>
      </c>
      <c r="AF564" s="77">
        <v>0</v>
      </c>
      <c r="AG564" s="77">
        <v>0</v>
      </c>
      <c r="AH564" s="77">
        <v>0</v>
      </c>
      <c r="AI564" s="77">
        <v>0</v>
      </c>
      <c r="AJ564" s="77">
        <v>0</v>
      </c>
      <c r="AK564" s="77">
        <v>0</v>
      </c>
      <c r="AL564" s="77">
        <v>0</v>
      </c>
      <c r="AM564" s="77">
        <v>0</v>
      </c>
    </row>
    <row r="565" spans="1:39" x14ac:dyDescent="0.15">
      <c r="A565" s="126">
        <f t="shared" si="98"/>
        <v>3</v>
      </c>
      <c r="B565" s="1" t="str">
        <f t="shared" si="97"/>
        <v>EXP</v>
      </c>
      <c r="C565" s="126">
        <f t="shared" ca="1" si="99"/>
        <v>315.3</v>
      </c>
      <c r="D565" s="1" t="str">
        <f t="shared" si="102"/>
        <v>PUBLIC RELATIONS &amp; ADVERTISING : 600309: ADVERTISING - LOCAL BROADCAST</v>
      </c>
      <c r="E565" s="1" t="str">
        <f t="shared" si="101"/>
        <v>600309: ADVERTISING - LOCAL BROADCAST</v>
      </c>
      <c r="F565" s="1" t="str">
        <f t="shared" si="100"/>
        <v>PUBLIC RELATIONS &amp; ADVERTISING</v>
      </c>
      <c r="H565" s="76" t="s">
        <v>564</v>
      </c>
      <c r="I565" s="76" t="s">
        <v>565</v>
      </c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302">
        <v>0</v>
      </c>
      <c r="V565" s="302">
        <v>0</v>
      </c>
      <c r="W565" s="302">
        <v>0</v>
      </c>
      <c r="X565" s="302">
        <v>0</v>
      </c>
      <c r="Y565" s="302">
        <v>0</v>
      </c>
      <c r="Z565" s="302">
        <v>0</v>
      </c>
      <c r="AA565" s="77">
        <v>0</v>
      </c>
      <c r="AB565" s="77">
        <v>0</v>
      </c>
      <c r="AC565" s="77">
        <v>0</v>
      </c>
      <c r="AD565" s="77">
        <v>0</v>
      </c>
      <c r="AE565" s="77">
        <v>0</v>
      </c>
      <c r="AF565" s="77">
        <v>0</v>
      </c>
      <c r="AG565" s="77">
        <v>0</v>
      </c>
      <c r="AH565" s="77">
        <v>0</v>
      </c>
      <c r="AI565" s="77">
        <v>0</v>
      </c>
      <c r="AJ565" s="77">
        <v>0</v>
      </c>
      <c r="AK565" s="77">
        <v>0</v>
      </c>
      <c r="AL565" s="77">
        <v>0</v>
      </c>
      <c r="AM565" s="77">
        <v>0</v>
      </c>
    </row>
    <row r="566" spans="1:39" ht="16" x14ac:dyDescent="0.2">
      <c r="A566" s="126">
        <f t="shared" si="98"/>
        <v>3</v>
      </c>
      <c r="B566" s="1" t="str">
        <f t="shared" si="97"/>
        <v/>
      </c>
      <c r="C566" s="126" t="str">
        <f t="shared" ca="1" si="99"/>
        <v/>
      </c>
      <c r="D566" s="1" t="str">
        <f t="shared" si="102"/>
        <v/>
      </c>
      <c r="E566" s="1" t="str">
        <f t="shared" si="101"/>
        <v/>
      </c>
      <c r="F566" s="1" t="str">
        <f t="shared" si="100"/>
        <v>PUBLIC RELATIONS &amp; ADVERTISING</v>
      </c>
      <c r="H566" s="83" t="s">
        <v>565</v>
      </c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5">
        <v>0</v>
      </c>
      <c r="V566" s="85">
        <v>0</v>
      </c>
      <c r="W566" s="85">
        <v>0</v>
      </c>
      <c r="X566" s="85">
        <v>0</v>
      </c>
      <c r="Y566" s="85">
        <v>0</v>
      </c>
      <c r="Z566" s="85">
        <v>0</v>
      </c>
      <c r="AA566" s="85">
        <v>0</v>
      </c>
      <c r="AB566" s="85">
        <v>0</v>
      </c>
      <c r="AC566" s="85">
        <v>0</v>
      </c>
      <c r="AD566" s="85">
        <v>0</v>
      </c>
      <c r="AE566" s="85">
        <v>0</v>
      </c>
      <c r="AF566" s="85">
        <v>0</v>
      </c>
      <c r="AG566" s="85">
        <v>0</v>
      </c>
      <c r="AH566" s="85">
        <v>0</v>
      </c>
      <c r="AI566" s="85">
        <v>0</v>
      </c>
      <c r="AJ566" s="85">
        <v>0</v>
      </c>
      <c r="AK566" s="85">
        <v>0</v>
      </c>
      <c r="AL566" s="85">
        <v>0</v>
      </c>
      <c r="AM566" s="85">
        <v>0</v>
      </c>
    </row>
    <row r="567" spans="1:39" x14ac:dyDescent="0.15">
      <c r="A567" s="126">
        <f t="shared" si="98"/>
        <v>3</v>
      </c>
      <c r="B567" s="1" t="str">
        <f t="shared" si="97"/>
        <v>EXP</v>
      </c>
      <c r="C567" s="126">
        <f t="shared" ca="1" si="99"/>
        <v>315.3</v>
      </c>
      <c r="D567" s="1" t="str">
        <f t="shared" si="102"/>
        <v>PUBLIC RELATIONS &amp; ADVERTISING : 600320: MEDIA - OUTDOOR-OTHER</v>
      </c>
      <c r="E567" s="1" t="str">
        <f t="shared" si="101"/>
        <v>600320: MEDIA - OUTDOOR-OTHER</v>
      </c>
      <c r="F567" s="1" t="str">
        <f t="shared" si="100"/>
        <v>PUBLIC RELATIONS &amp; ADVERTISING</v>
      </c>
      <c r="H567" s="76" t="s">
        <v>566</v>
      </c>
      <c r="I567" s="76" t="s">
        <v>567</v>
      </c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302">
        <v>0</v>
      </c>
      <c r="V567" s="302">
        <v>0</v>
      </c>
      <c r="W567" s="302">
        <v>0</v>
      </c>
      <c r="X567" s="302">
        <v>0</v>
      </c>
      <c r="Y567" s="302">
        <v>0</v>
      </c>
      <c r="Z567" s="302">
        <v>0</v>
      </c>
      <c r="AA567" s="77">
        <v>0</v>
      </c>
      <c r="AB567" s="77">
        <v>0</v>
      </c>
      <c r="AC567" s="77">
        <v>0</v>
      </c>
      <c r="AD567" s="77">
        <v>0</v>
      </c>
      <c r="AE567" s="77">
        <v>0</v>
      </c>
      <c r="AF567" s="77">
        <v>0</v>
      </c>
      <c r="AG567" s="77">
        <v>0</v>
      </c>
      <c r="AH567" s="77">
        <v>0</v>
      </c>
      <c r="AI567" s="77">
        <v>0</v>
      </c>
      <c r="AJ567" s="77">
        <v>0</v>
      </c>
      <c r="AK567" s="77">
        <v>0</v>
      </c>
      <c r="AL567" s="77">
        <v>0</v>
      </c>
      <c r="AM567" s="77">
        <v>0</v>
      </c>
    </row>
    <row r="568" spans="1:39" ht="16" x14ac:dyDescent="0.2">
      <c r="A568" s="126">
        <f t="shared" si="98"/>
        <v>3</v>
      </c>
      <c r="B568" s="1" t="str">
        <f t="shared" si="97"/>
        <v/>
      </c>
      <c r="C568" s="126" t="str">
        <f t="shared" ca="1" si="99"/>
        <v/>
      </c>
      <c r="D568" s="1" t="str">
        <f t="shared" si="102"/>
        <v/>
      </c>
      <c r="E568" s="1" t="str">
        <f t="shared" si="101"/>
        <v/>
      </c>
      <c r="F568" s="1" t="str">
        <f t="shared" si="100"/>
        <v>PUBLIC RELATIONS &amp; ADVERTISING</v>
      </c>
      <c r="H568" s="83" t="s">
        <v>568</v>
      </c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5">
        <v>0</v>
      </c>
      <c r="V568" s="85">
        <v>0</v>
      </c>
      <c r="W568" s="85">
        <v>0</v>
      </c>
      <c r="X568" s="85">
        <v>0</v>
      </c>
      <c r="Y568" s="85">
        <v>0</v>
      </c>
      <c r="Z568" s="85">
        <v>0</v>
      </c>
      <c r="AA568" s="85">
        <v>0</v>
      </c>
      <c r="AB568" s="85">
        <v>0</v>
      </c>
      <c r="AC568" s="85">
        <v>0</v>
      </c>
      <c r="AD568" s="85">
        <v>0</v>
      </c>
      <c r="AE568" s="85">
        <v>0</v>
      </c>
      <c r="AF568" s="85">
        <v>0</v>
      </c>
      <c r="AG568" s="85">
        <v>0</v>
      </c>
      <c r="AH568" s="85">
        <v>0</v>
      </c>
      <c r="AI568" s="85">
        <v>0</v>
      </c>
      <c r="AJ568" s="85">
        <v>0</v>
      </c>
      <c r="AK568" s="85">
        <v>0</v>
      </c>
      <c r="AL568" s="85">
        <v>0</v>
      </c>
      <c r="AM568" s="85">
        <v>0</v>
      </c>
    </row>
    <row r="569" spans="1:39" x14ac:dyDescent="0.15">
      <c r="A569" s="126">
        <f t="shared" si="98"/>
        <v>3</v>
      </c>
      <c r="B569" s="1" t="str">
        <f t="shared" si="97"/>
        <v>EXP</v>
      </c>
      <c r="C569" s="126">
        <f t="shared" ca="1" si="99"/>
        <v>315.3</v>
      </c>
      <c r="D569" s="1" t="str">
        <f t="shared" si="102"/>
        <v>PUBLIC RELATIONS &amp; ADVERTISING : 600200: NEWSPAPER RUN O PRESS ADV-ZONE</v>
      </c>
      <c r="E569" s="1" t="str">
        <f t="shared" si="101"/>
        <v>600200: NEWSPAPER RUN O PRESS ADV-ZONE</v>
      </c>
      <c r="F569" s="1" t="str">
        <f t="shared" si="100"/>
        <v>PUBLIC RELATIONS &amp; ADVERTISING</v>
      </c>
      <c r="H569" s="76" t="s">
        <v>569</v>
      </c>
      <c r="I569" s="76" t="s">
        <v>570</v>
      </c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7">
        <v>0</v>
      </c>
      <c r="V569" s="77">
        <v>0</v>
      </c>
      <c r="W569" s="77">
        <v>0</v>
      </c>
      <c r="X569" s="77">
        <v>0</v>
      </c>
      <c r="Y569" s="77">
        <v>0</v>
      </c>
      <c r="Z569" s="77">
        <v>0</v>
      </c>
      <c r="AA569" s="77">
        <v>0</v>
      </c>
      <c r="AB569" s="77">
        <v>0</v>
      </c>
      <c r="AC569" s="77">
        <v>0</v>
      </c>
      <c r="AD569" s="77">
        <v>0</v>
      </c>
      <c r="AE569" s="77">
        <v>0</v>
      </c>
      <c r="AF569" s="77">
        <v>0</v>
      </c>
      <c r="AG569" s="77">
        <v>0</v>
      </c>
      <c r="AH569" s="77">
        <v>0</v>
      </c>
      <c r="AI569" s="77">
        <v>0</v>
      </c>
      <c r="AJ569" s="77">
        <v>0</v>
      </c>
      <c r="AK569" s="77">
        <v>0</v>
      </c>
      <c r="AL569" s="77">
        <v>0</v>
      </c>
      <c r="AM569" s="77">
        <v>0</v>
      </c>
    </row>
    <row r="570" spans="1:39" x14ac:dyDescent="0.15">
      <c r="A570" s="126">
        <f t="shared" si="98"/>
        <v>3</v>
      </c>
      <c r="B570" s="1" t="str">
        <f t="shared" si="97"/>
        <v>EXP</v>
      </c>
      <c r="C570" s="126">
        <f t="shared" ca="1" si="99"/>
        <v>315.3</v>
      </c>
      <c r="D570" s="1" t="str">
        <f t="shared" si="102"/>
        <v>PUBLIC RELATIONS &amp; ADVERTISING : 600209: ADVERTISING - LOCAL PRINT</v>
      </c>
      <c r="E570" s="1" t="str">
        <f t="shared" si="101"/>
        <v>600209: ADVERTISING - LOCAL PRINT</v>
      </c>
      <c r="F570" s="1" t="str">
        <f t="shared" si="100"/>
        <v>PUBLIC RELATIONS &amp; ADVERTISING</v>
      </c>
      <c r="H570" s="76" t="s">
        <v>571</v>
      </c>
      <c r="I570" s="76" t="s">
        <v>572</v>
      </c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302">
        <v>0</v>
      </c>
      <c r="V570" s="302">
        <v>0</v>
      </c>
      <c r="W570" s="302">
        <v>0</v>
      </c>
      <c r="X570" s="302">
        <v>1006.79</v>
      </c>
      <c r="Y570" s="302">
        <v>0</v>
      </c>
      <c r="Z570" s="302">
        <v>0</v>
      </c>
      <c r="AA570" s="77">
        <v>0</v>
      </c>
      <c r="AB570" s="77">
        <v>1006.77</v>
      </c>
      <c r="AC570" s="77">
        <v>0</v>
      </c>
      <c r="AD570" s="77">
        <v>0</v>
      </c>
      <c r="AE570" s="77">
        <v>0</v>
      </c>
      <c r="AF570" s="77">
        <v>0</v>
      </c>
      <c r="AG570" s="77">
        <v>0</v>
      </c>
      <c r="AH570" s="77">
        <v>300</v>
      </c>
      <c r="AI570" s="77">
        <v>300</v>
      </c>
      <c r="AJ570" s="77">
        <v>300</v>
      </c>
      <c r="AK570" s="77">
        <v>300</v>
      </c>
      <c r="AL570" s="77">
        <v>300</v>
      </c>
      <c r="AM570" s="77">
        <v>300</v>
      </c>
    </row>
    <row r="571" spans="1:39" ht="16" x14ac:dyDescent="0.2">
      <c r="A571" s="126">
        <f t="shared" si="98"/>
        <v>3</v>
      </c>
      <c r="B571" s="1" t="str">
        <f t="shared" si="97"/>
        <v/>
      </c>
      <c r="C571" s="126" t="str">
        <f t="shared" ca="1" si="99"/>
        <v/>
      </c>
      <c r="D571" s="1" t="str">
        <f t="shared" si="102"/>
        <v/>
      </c>
      <c r="E571" s="1" t="str">
        <f t="shared" si="101"/>
        <v/>
      </c>
      <c r="F571" s="1" t="str">
        <f t="shared" si="100"/>
        <v>PUBLIC RELATIONS &amp; ADVERTISING</v>
      </c>
      <c r="H571" s="83" t="s">
        <v>572</v>
      </c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5">
        <v>0</v>
      </c>
      <c r="V571" s="85">
        <v>0</v>
      </c>
      <c r="W571" s="85">
        <v>0</v>
      </c>
      <c r="X571" s="85">
        <v>1006.79</v>
      </c>
      <c r="Y571" s="85">
        <v>0</v>
      </c>
      <c r="Z571" s="85">
        <v>0</v>
      </c>
      <c r="AA571" s="85">
        <v>0</v>
      </c>
      <c r="AB571" s="85">
        <v>1006.77</v>
      </c>
      <c r="AC571" s="85">
        <v>0</v>
      </c>
      <c r="AD571" s="85">
        <v>0</v>
      </c>
      <c r="AE571" s="85">
        <v>0</v>
      </c>
      <c r="AF571" s="85">
        <v>0</v>
      </c>
      <c r="AG571" s="85">
        <v>0</v>
      </c>
      <c r="AH571" s="85">
        <v>300</v>
      </c>
      <c r="AI571" s="85">
        <v>300</v>
      </c>
      <c r="AJ571" s="85">
        <v>300</v>
      </c>
      <c r="AK571" s="85">
        <v>300</v>
      </c>
      <c r="AL571" s="85">
        <v>300</v>
      </c>
      <c r="AM571" s="85">
        <v>300</v>
      </c>
    </row>
    <row r="572" spans="1:39" x14ac:dyDescent="0.15">
      <c r="A572" s="126">
        <f t="shared" si="98"/>
        <v>3</v>
      </c>
      <c r="B572" s="1" t="str">
        <f t="shared" ref="B572:B635" si="103">IF(AND(LEN(H572)&gt;0,COUNT(V572:AL572)=0),"GROUP",IF(OR(LEN(I572)=0,LEN(H572)=0),"",INDEX(MARKER_ARRAY,A572,3)))</f>
        <v>EXP</v>
      </c>
      <c r="C572" s="126">
        <f t="shared" ca="1" si="99"/>
        <v>315.3</v>
      </c>
      <c r="D572" s="1" t="str">
        <f t="shared" si="102"/>
        <v>PUBLIC RELATIONS &amp; ADVERTISING : 600510: MULTI-LAYER MKTG HM OF PLCMT</v>
      </c>
      <c r="E572" s="1" t="str">
        <f t="shared" si="101"/>
        <v>600510: MULTI-LAYER MKTG HM OF PLCMT</v>
      </c>
      <c r="F572" s="1" t="str">
        <f t="shared" si="100"/>
        <v>PUBLIC RELATIONS &amp; ADVERTISING</v>
      </c>
      <c r="H572" s="76" t="s">
        <v>573</v>
      </c>
      <c r="I572" s="76" t="s">
        <v>574</v>
      </c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302">
        <v>-4729.04</v>
      </c>
      <c r="V572" s="302">
        <v>0</v>
      </c>
      <c r="W572" s="302">
        <v>0</v>
      </c>
      <c r="X572" s="302">
        <v>0</v>
      </c>
      <c r="Y572" s="302">
        <v>0</v>
      </c>
      <c r="Z572" s="302">
        <v>0</v>
      </c>
      <c r="AA572" s="77">
        <v>0</v>
      </c>
      <c r="AB572" s="77">
        <v>0</v>
      </c>
      <c r="AC572" s="77">
        <v>0</v>
      </c>
      <c r="AD572" s="77">
        <v>0</v>
      </c>
      <c r="AE572" s="77">
        <v>143</v>
      </c>
      <c r="AF572" s="77">
        <v>143</v>
      </c>
      <c r="AG572" s="77">
        <v>143</v>
      </c>
      <c r="AH572" s="77">
        <v>213</v>
      </c>
      <c r="AI572" s="77">
        <v>213</v>
      </c>
      <c r="AJ572" s="77">
        <v>213</v>
      </c>
      <c r="AK572" s="77">
        <v>213</v>
      </c>
      <c r="AL572" s="77">
        <v>213</v>
      </c>
      <c r="AM572" s="77">
        <v>213</v>
      </c>
    </row>
    <row r="573" spans="1:39" ht="16" x14ac:dyDescent="0.2">
      <c r="A573" s="126">
        <f t="shared" si="98"/>
        <v>3</v>
      </c>
      <c r="B573" s="1" t="str">
        <f t="shared" si="103"/>
        <v/>
      </c>
      <c r="C573" s="126" t="str">
        <f t="shared" ca="1" si="99"/>
        <v/>
      </c>
      <c r="D573" s="1" t="str">
        <f t="shared" si="102"/>
        <v/>
      </c>
      <c r="E573" s="1" t="str">
        <f t="shared" si="101"/>
        <v/>
      </c>
      <c r="F573" s="1" t="str">
        <f t="shared" si="100"/>
        <v>PUBLIC RELATIONS &amp; ADVERTISING</v>
      </c>
      <c r="H573" s="83" t="s">
        <v>575</v>
      </c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5">
        <v>-4729.04</v>
      </c>
      <c r="V573" s="85">
        <v>0</v>
      </c>
      <c r="W573" s="85">
        <v>0</v>
      </c>
      <c r="X573" s="85">
        <v>0</v>
      </c>
      <c r="Y573" s="85">
        <v>0</v>
      </c>
      <c r="Z573" s="85">
        <v>0</v>
      </c>
      <c r="AA573" s="85">
        <v>0</v>
      </c>
      <c r="AB573" s="85">
        <v>0</v>
      </c>
      <c r="AC573" s="85">
        <v>0</v>
      </c>
      <c r="AD573" s="85">
        <v>0</v>
      </c>
      <c r="AE573" s="85">
        <v>143</v>
      </c>
      <c r="AF573" s="85">
        <v>143</v>
      </c>
      <c r="AG573" s="85">
        <v>143</v>
      </c>
      <c r="AH573" s="85">
        <v>213</v>
      </c>
      <c r="AI573" s="85">
        <v>213</v>
      </c>
      <c r="AJ573" s="85">
        <v>213</v>
      </c>
      <c r="AK573" s="85">
        <v>213</v>
      </c>
      <c r="AL573" s="85">
        <v>213</v>
      </c>
      <c r="AM573" s="85">
        <v>213</v>
      </c>
    </row>
    <row r="574" spans="1:39" x14ac:dyDescent="0.15">
      <c r="A574" s="126">
        <f t="shared" si="98"/>
        <v>3</v>
      </c>
      <c r="B574" s="1" t="str">
        <f t="shared" si="103"/>
        <v>EXP</v>
      </c>
      <c r="C574" s="126">
        <f t="shared" ca="1" si="99"/>
        <v>315.3</v>
      </c>
      <c r="D574" s="1" t="str">
        <f t="shared" si="102"/>
        <v>PUBLIC RELATIONS &amp; ADVERTISING : 600600: COLLATRL MATLS - PROSPCT-INFL</v>
      </c>
      <c r="E574" s="1" t="str">
        <f t="shared" si="101"/>
        <v>600600: COLLATRL MATLS - PROSPCT-INFL</v>
      </c>
      <c r="F574" s="1" t="str">
        <f t="shared" si="100"/>
        <v>PUBLIC RELATIONS &amp; ADVERTISING</v>
      </c>
      <c r="H574" s="76" t="s">
        <v>576</v>
      </c>
      <c r="I574" s="76" t="s">
        <v>577</v>
      </c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302">
        <v>0</v>
      </c>
      <c r="V574" s="302">
        <v>135.75</v>
      </c>
      <c r="W574" s="302">
        <v>0</v>
      </c>
      <c r="X574" s="302">
        <v>158.02000000000001</v>
      </c>
      <c r="Y574" s="302">
        <v>23.02</v>
      </c>
      <c r="Z574" s="302">
        <v>53.76</v>
      </c>
      <c r="AA574" s="77">
        <v>271.84000000000003</v>
      </c>
      <c r="AB574" s="77">
        <v>502.74</v>
      </c>
      <c r="AC574" s="77">
        <v>600.24</v>
      </c>
      <c r="AD574" s="77">
        <v>538.27</v>
      </c>
      <c r="AE574" s="77">
        <v>28.5</v>
      </c>
      <c r="AF574" s="77">
        <v>763.66</v>
      </c>
      <c r="AG574" s="77">
        <v>0</v>
      </c>
      <c r="AH574" s="77">
        <v>132.46</v>
      </c>
      <c r="AI574" s="77">
        <v>0</v>
      </c>
      <c r="AJ574" s="77">
        <v>311.29000000000002</v>
      </c>
      <c r="AK574" s="77">
        <v>10.61</v>
      </c>
      <c r="AL574" s="77">
        <v>117</v>
      </c>
      <c r="AM574" s="77">
        <v>0</v>
      </c>
    </row>
    <row r="575" spans="1:39" ht="16" x14ac:dyDescent="0.2">
      <c r="A575" s="126">
        <f t="shared" ref="A575:A638" si="104">IFERROR(VLOOKUP(H575,MARKER_ARRAY,2,FALSE),A574)</f>
        <v>3</v>
      </c>
      <c r="B575" s="1" t="str">
        <f t="shared" si="103"/>
        <v/>
      </c>
      <c r="C575" s="126" t="str">
        <f t="shared" ref="C575:C638" ca="1" si="105">IFERROR(IF(OR(B575="GROUP",LEN(D575)=0),"",VLOOKUP(D575,INDIRECT(B575&amp;"_LOOKUP"),2,FALSE)),-100)</f>
        <v/>
      </c>
      <c r="D575" s="1" t="str">
        <f t="shared" si="102"/>
        <v/>
      </c>
      <c r="E575" s="1" t="str">
        <f t="shared" si="101"/>
        <v/>
      </c>
      <c r="F575" s="1" t="str">
        <f t="shared" si="100"/>
        <v>PUBLIC RELATIONS &amp; ADVERTISING</v>
      </c>
      <c r="H575" s="83" t="s">
        <v>578</v>
      </c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5">
        <v>0</v>
      </c>
      <c r="V575" s="85">
        <v>135.75</v>
      </c>
      <c r="W575" s="85">
        <v>0</v>
      </c>
      <c r="X575" s="85">
        <v>158.02000000000001</v>
      </c>
      <c r="Y575" s="85">
        <v>23.02</v>
      </c>
      <c r="Z575" s="85">
        <v>53.76</v>
      </c>
      <c r="AA575" s="85">
        <v>271.84000000000003</v>
      </c>
      <c r="AB575" s="85">
        <v>502.74</v>
      </c>
      <c r="AC575" s="85">
        <v>600.24</v>
      </c>
      <c r="AD575" s="85">
        <v>538.27</v>
      </c>
      <c r="AE575" s="85">
        <v>28.5</v>
      </c>
      <c r="AF575" s="85">
        <v>763.66</v>
      </c>
      <c r="AG575" s="85">
        <v>0</v>
      </c>
      <c r="AH575" s="85">
        <v>132.46</v>
      </c>
      <c r="AI575" s="85">
        <v>0</v>
      </c>
      <c r="AJ575" s="85">
        <v>311.29000000000002</v>
      </c>
      <c r="AK575" s="85">
        <v>10.61</v>
      </c>
      <c r="AL575" s="85">
        <v>117</v>
      </c>
      <c r="AM575" s="85">
        <v>0</v>
      </c>
    </row>
    <row r="576" spans="1:39" x14ac:dyDescent="0.15">
      <c r="A576" s="126">
        <f t="shared" si="104"/>
        <v>3</v>
      </c>
      <c r="B576" s="1" t="str">
        <f t="shared" si="103"/>
        <v>EXP</v>
      </c>
      <c r="C576" s="126">
        <f t="shared" ca="1" si="105"/>
        <v>315.3</v>
      </c>
      <c r="D576" s="1" t="str">
        <f t="shared" si="102"/>
        <v>PUBLIC RELATIONS &amp; ADVERTISING : 600610: COLLATRL MATLS - PROFESSIONALS</v>
      </c>
      <c r="E576" s="1" t="str">
        <f t="shared" si="101"/>
        <v>600610: COLLATRL MATLS - PROFESSIONALS</v>
      </c>
      <c r="F576" s="1" t="str">
        <f t="shared" si="100"/>
        <v>PUBLIC RELATIONS &amp; ADVERTISING</v>
      </c>
      <c r="H576" s="76" t="s">
        <v>579</v>
      </c>
      <c r="I576" s="76" t="s">
        <v>580</v>
      </c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302">
        <v>0</v>
      </c>
      <c r="V576" s="302">
        <v>0</v>
      </c>
      <c r="W576" s="302">
        <v>0</v>
      </c>
      <c r="X576" s="302">
        <v>0</v>
      </c>
      <c r="Y576" s="302">
        <v>0</v>
      </c>
      <c r="Z576" s="302">
        <v>0</v>
      </c>
      <c r="AA576" s="77">
        <v>0</v>
      </c>
      <c r="AB576" s="77">
        <v>0</v>
      </c>
      <c r="AC576" s="77">
        <v>0</v>
      </c>
      <c r="AD576" s="77">
        <v>3</v>
      </c>
      <c r="AE576" s="77">
        <v>0</v>
      </c>
      <c r="AF576" s="77">
        <v>0</v>
      </c>
      <c r="AG576" s="77">
        <v>0</v>
      </c>
      <c r="AH576" s="77">
        <v>0</v>
      </c>
      <c r="AI576" s="77">
        <v>0</v>
      </c>
      <c r="AJ576" s="77">
        <v>0</v>
      </c>
      <c r="AK576" s="77">
        <v>0</v>
      </c>
      <c r="AL576" s="77">
        <v>0</v>
      </c>
      <c r="AM576" s="77">
        <v>0</v>
      </c>
    </row>
    <row r="577" spans="1:39" x14ac:dyDescent="0.15">
      <c r="A577" s="126">
        <f t="shared" si="104"/>
        <v>3</v>
      </c>
      <c r="B577" s="1" t="str">
        <f t="shared" si="103"/>
        <v>EXP</v>
      </c>
      <c r="C577" s="126">
        <f t="shared" ca="1" si="105"/>
        <v>315.3</v>
      </c>
      <c r="D577" s="1" t="str">
        <f t="shared" si="102"/>
        <v>PUBLIC RELATIONS &amp; ADVERTISING : 600840: PROMOTIONAL ITEMS</v>
      </c>
      <c r="E577" s="1" t="str">
        <f t="shared" si="101"/>
        <v>600840: PROMOTIONAL ITEMS</v>
      </c>
      <c r="F577" s="1" t="str">
        <f t="shared" si="100"/>
        <v>PUBLIC RELATIONS &amp; ADVERTISING</v>
      </c>
      <c r="H577" s="76" t="s">
        <v>581</v>
      </c>
      <c r="I577" s="76" t="s">
        <v>582</v>
      </c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302">
        <v>46.88</v>
      </c>
      <c r="V577" s="302">
        <v>0</v>
      </c>
      <c r="W577" s="302">
        <v>0</v>
      </c>
      <c r="X577" s="302">
        <v>0</v>
      </c>
      <c r="Y577" s="302">
        <v>0</v>
      </c>
      <c r="Z577" s="302">
        <v>0</v>
      </c>
      <c r="AA577" s="77">
        <v>0</v>
      </c>
      <c r="AB577" s="77">
        <v>0</v>
      </c>
      <c r="AC577" s="77">
        <v>0</v>
      </c>
      <c r="AD577" s="77">
        <v>0</v>
      </c>
      <c r="AE577" s="77">
        <v>0</v>
      </c>
      <c r="AF577" s="77">
        <v>0</v>
      </c>
      <c r="AG577" s="77">
        <v>0</v>
      </c>
      <c r="AH577" s="77">
        <v>0</v>
      </c>
      <c r="AI577" s="77">
        <v>0</v>
      </c>
      <c r="AJ577" s="77">
        <v>0</v>
      </c>
      <c r="AK577" s="77">
        <v>0</v>
      </c>
      <c r="AL577" s="77">
        <v>0</v>
      </c>
      <c r="AM577" s="77">
        <v>0</v>
      </c>
    </row>
    <row r="578" spans="1:39" x14ac:dyDescent="0.15">
      <c r="A578" s="126">
        <f t="shared" si="104"/>
        <v>3</v>
      </c>
      <c r="B578" s="1" t="str">
        <f t="shared" si="103"/>
        <v>EXP</v>
      </c>
      <c r="C578" s="126">
        <f t="shared" ca="1" si="105"/>
        <v>315.3</v>
      </c>
      <c r="D578" s="1" t="str">
        <f t="shared" si="102"/>
        <v>PUBLIC RELATIONS &amp; ADVERTISING : 601605: LOCAL BUSINESS DEVELOPMENT</v>
      </c>
      <c r="E578" s="1" t="str">
        <f t="shared" si="101"/>
        <v>601605: LOCAL BUSINESS DEVELOPMENT</v>
      </c>
      <c r="F578" s="1" t="str">
        <f t="shared" si="100"/>
        <v>PUBLIC RELATIONS &amp; ADVERTISING</v>
      </c>
      <c r="H578" s="76" t="s">
        <v>583</v>
      </c>
      <c r="I578" s="76" t="s">
        <v>584</v>
      </c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302">
        <v>0</v>
      </c>
      <c r="V578" s="302">
        <v>40</v>
      </c>
      <c r="W578" s="302">
        <v>51.43</v>
      </c>
      <c r="X578" s="302">
        <v>0</v>
      </c>
      <c r="Y578" s="302">
        <v>0</v>
      </c>
      <c r="Z578" s="302">
        <v>0</v>
      </c>
      <c r="AA578" s="77">
        <v>0</v>
      </c>
      <c r="AB578" s="77">
        <v>0</v>
      </c>
      <c r="AC578" s="77">
        <v>0</v>
      </c>
      <c r="AD578" s="77">
        <v>0</v>
      </c>
      <c r="AE578" s="77">
        <v>0</v>
      </c>
      <c r="AF578" s="77">
        <v>0</v>
      </c>
      <c r="AG578" s="77">
        <v>0</v>
      </c>
      <c r="AH578" s="77">
        <v>0</v>
      </c>
      <c r="AI578" s="77">
        <v>0</v>
      </c>
      <c r="AJ578" s="77">
        <v>0</v>
      </c>
      <c r="AK578" s="77">
        <v>0</v>
      </c>
      <c r="AL578" s="77">
        <v>0</v>
      </c>
      <c r="AM578" s="77">
        <v>0</v>
      </c>
    </row>
    <row r="579" spans="1:39" x14ac:dyDescent="0.15">
      <c r="A579" s="126">
        <f t="shared" si="104"/>
        <v>3</v>
      </c>
      <c r="B579" s="1" t="str">
        <f t="shared" si="103"/>
        <v>EXP</v>
      </c>
      <c r="C579" s="126">
        <f t="shared" ca="1" si="105"/>
        <v>315.3</v>
      </c>
      <c r="D579" s="1" t="str">
        <f t="shared" si="102"/>
        <v>PUBLIC RELATIONS &amp; ADVERTISING : 601609: BUSINESS DEVELOPMENT</v>
      </c>
      <c r="E579" s="1" t="str">
        <f t="shared" si="101"/>
        <v>601609: BUSINESS DEVELOPMENT</v>
      </c>
      <c r="F579" s="1" t="str">
        <f t="shared" si="100"/>
        <v>PUBLIC RELATIONS &amp; ADVERTISING</v>
      </c>
      <c r="H579" s="76" t="s">
        <v>585</v>
      </c>
      <c r="I579" s="76" t="s">
        <v>586</v>
      </c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302">
        <v>0</v>
      </c>
      <c r="V579" s="302">
        <v>0</v>
      </c>
      <c r="W579" s="302">
        <v>0</v>
      </c>
      <c r="X579" s="302">
        <v>47.33</v>
      </c>
      <c r="Y579" s="302">
        <v>235.24</v>
      </c>
      <c r="Z579" s="302">
        <v>0</v>
      </c>
      <c r="AA579" s="77">
        <v>0</v>
      </c>
      <c r="AB579" s="77">
        <v>0</v>
      </c>
      <c r="AC579" s="77">
        <v>63.870000000000005</v>
      </c>
      <c r="AD579" s="77">
        <v>0</v>
      </c>
      <c r="AE579" s="77">
        <v>0</v>
      </c>
      <c r="AF579" s="77">
        <v>107.17</v>
      </c>
      <c r="AG579" s="77">
        <v>0</v>
      </c>
      <c r="AH579" s="77">
        <v>0</v>
      </c>
      <c r="AI579" s="77">
        <v>0</v>
      </c>
      <c r="AJ579" s="77">
        <v>0</v>
      </c>
      <c r="AK579" s="77">
        <v>0</v>
      </c>
      <c r="AL579" s="77">
        <v>0</v>
      </c>
      <c r="AM579" s="77">
        <v>66</v>
      </c>
    </row>
    <row r="580" spans="1:39" ht="16" x14ac:dyDescent="0.2">
      <c r="A580" s="126">
        <f t="shared" si="104"/>
        <v>3</v>
      </c>
      <c r="B580" s="1" t="str">
        <f t="shared" si="103"/>
        <v/>
      </c>
      <c r="C580" s="126" t="str">
        <f t="shared" ca="1" si="105"/>
        <v/>
      </c>
      <c r="D580" s="1" t="str">
        <f t="shared" si="102"/>
        <v/>
      </c>
      <c r="E580" s="1" t="str">
        <f t="shared" si="101"/>
        <v/>
      </c>
      <c r="F580" s="1" t="str">
        <f t="shared" si="100"/>
        <v>PUBLIC RELATIONS &amp; ADVERTISING</v>
      </c>
      <c r="H580" s="83" t="s">
        <v>586</v>
      </c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5">
        <v>46.88</v>
      </c>
      <c r="V580" s="85">
        <v>40</v>
      </c>
      <c r="W580" s="85">
        <v>51.43</v>
      </c>
      <c r="X580" s="85">
        <v>47.33</v>
      </c>
      <c r="Y580" s="85">
        <v>235.24</v>
      </c>
      <c r="Z580" s="85">
        <v>0</v>
      </c>
      <c r="AA580" s="85">
        <v>0</v>
      </c>
      <c r="AB580" s="85">
        <v>0</v>
      </c>
      <c r="AC580" s="85">
        <v>63.870000000000005</v>
      </c>
      <c r="AD580" s="85">
        <v>3</v>
      </c>
      <c r="AE580" s="85">
        <v>0</v>
      </c>
      <c r="AF580" s="85">
        <v>107.17</v>
      </c>
      <c r="AG580" s="85">
        <v>0</v>
      </c>
      <c r="AH580" s="85">
        <v>0</v>
      </c>
      <c r="AI580" s="85">
        <v>0</v>
      </c>
      <c r="AJ580" s="85">
        <v>0</v>
      </c>
      <c r="AK580" s="85">
        <v>0</v>
      </c>
      <c r="AL580" s="85">
        <v>0</v>
      </c>
      <c r="AM580" s="85">
        <v>66</v>
      </c>
    </row>
    <row r="581" spans="1:39" x14ac:dyDescent="0.15">
      <c r="A581" s="126">
        <f t="shared" si="104"/>
        <v>3</v>
      </c>
      <c r="B581" s="1" t="str">
        <f t="shared" si="103"/>
        <v>EXP</v>
      </c>
      <c r="C581" s="126">
        <f t="shared" ca="1" si="105"/>
        <v>315.3</v>
      </c>
      <c r="D581" s="1" t="str">
        <f t="shared" si="102"/>
        <v>PUBLIC RELATIONS &amp; ADVERTISING : 600100: DM-LEAD BANK PROSP-ADULT INFL</v>
      </c>
      <c r="E581" s="1" t="str">
        <f t="shared" si="101"/>
        <v>600100: DM-LEAD BANK PROSP-ADULT INFL</v>
      </c>
      <c r="F581" s="1" t="str">
        <f t="shared" si="100"/>
        <v>PUBLIC RELATIONS &amp; ADVERTISING</v>
      </c>
      <c r="H581" s="76" t="s">
        <v>587</v>
      </c>
      <c r="I581" s="76" t="s">
        <v>588</v>
      </c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302">
        <v>0</v>
      </c>
      <c r="V581" s="302">
        <v>0</v>
      </c>
      <c r="W581" s="302">
        <v>0</v>
      </c>
      <c r="X581" s="302">
        <v>0</v>
      </c>
      <c r="Y581" s="302">
        <v>0</v>
      </c>
      <c r="Z581" s="302">
        <v>0</v>
      </c>
      <c r="AA581" s="77">
        <v>0</v>
      </c>
      <c r="AB581" s="77">
        <v>0</v>
      </c>
      <c r="AC581" s="77">
        <v>0</v>
      </c>
      <c r="AD581" s="77">
        <v>17</v>
      </c>
      <c r="AE581" s="77">
        <v>0</v>
      </c>
      <c r="AF581" s="77">
        <v>0</v>
      </c>
      <c r="AG581" s="77">
        <v>37</v>
      </c>
      <c r="AH581" s="77">
        <v>0</v>
      </c>
      <c r="AI581" s="77">
        <v>0</v>
      </c>
      <c r="AJ581" s="77">
        <v>0</v>
      </c>
      <c r="AK581" s="77">
        <v>0</v>
      </c>
      <c r="AL581" s="77">
        <v>168.25</v>
      </c>
      <c r="AM581" s="77">
        <v>0</v>
      </c>
    </row>
    <row r="582" spans="1:39" x14ac:dyDescent="0.15">
      <c r="A582" s="126">
        <f t="shared" si="104"/>
        <v>3</v>
      </c>
      <c r="B582" s="1" t="str">
        <f t="shared" si="103"/>
        <v>EXP</v>
      </c>
      <c r="C582" s="126">
        <f t="shared" ca="1" si="105"/>
        <v>315.3</v>
      </c>
      <c r="D582" s="1" t="str">
        <f t="shared" si="102"/>
        <v>PUBLIC RELATIONS &amp; ADVERTISING : 600109: DIRECT MAIL</v>
      </c>
      <c r="E582" s="1" t="str">
        <f t="shared" si="101"/>
        <v>600109: DIRECT MAIL</v>
      </c>
      <c r="F582" s="1" t="str">
        <f t="shared" si="100"/>
        <v>PUBLIC RELATIONS &amp; ADVERTISING</v>
      </c>
      <c r="H582" s="76" t="s">
        <v>589</v>
      </c>
      <c r="I582" s="76" t="s">
        <v>590</v>
      </c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302">
        <v>0</v>
      </c>
      <c r="V582" s="302">
        <v>0</v>
      </c>
      <c r="W582" s="302">
        <v>0</v>
      </c>
      <c r="X582" s="302">
        <v>0</v>
      </c>
      <c r="Y582" s="302">
        <v>0</v>
      </c>
      <c r="Z582" s="302">
        <v>38.21</v>
      </c>
      <c r="AA582" s="77">
        <v>-7.42</v>
      </c>
      <c r="AB582" s="77">
        <v>140.70000000000002</v>
      </c>
      <c r="AC582" s="77">
        <v>0</v>
      </c>
      <c r="AD582" s="77">
        <v>17</v>
      </c>
      <c r="AE582" s="77">
        <v>0</v>
      </c>
      <c r="AF582" s="77">
        <v>37</v>
      </c>
      <c r="AG582" s="77">
        <v>0</v>
      </c>
      <c r="AH582" s="77">
        <v>90</v>
      </c>
      <c r="AI582" s="77">
        <v>90</v>
      </c>
      <c r="AJ582" s="77">
        <v>90</v>
      </c>
      <c r="AK582" s="77">
        <v>90</v>
      </c>
      <c r="AL582" s="77">
        <v>90</v>
      </c>
      <c r="AM582" s="77">
        <v>90</v>
      </c>
    </row>
    <row r="583" spans="1:39" x14ac:dyDescent="0.15">
      <c r="A583" s="126">
        <f t="shared" si="104"/>
        <v>3</v>
      </c>
      <c r="B583" s="1" t="str">
        <f t="shared" si="103"/>
        <v>EXP</v>
      </c>
      <c r="C583" s="126">
        <f t="shared" ca="1" si="105"/>
        <v>315.3</v>
      </c>
      <c r="D583" s="1" t="str">
        <f t="shared" si="102"/>
        <v>PUBLIC RELATIONS &amp; ADVERTISING : 600110: DM-PURCH LIST PROSP-ADULT INFL</v>
      </c>
      <c r="E583" s="1" t="str">
        <f t="shared" si="101"/>
        <v>600110: DM-PURCH LIST PROSP-ADULT INFL</v>
      </c>
      <c r="F583" s="1" t="str">
        <f t="shared" si="100"/>
        <v>PUBLIC RELATIONS &amp; ADVERTISING</v>
      </c>
      <c r="H583" s="76" t="s">
        <v>591</v>
      </c>
      <c r="I583" s="76" t="s">
        <v>592</v>
      </c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302">
        <v>0</v>
      </c>
      <c r="V583" s="302">
        <v>0</v>
      </c>
      <c r="W583" s="302">
        <v>0</v>
      </c>
      <c r="X583" s="302">
        <v>0</v>
      </c>
      <c r="Y583" s="302">
        <v>0</v>
      </c>
      <c r="Z583" s="302">
        <v>0</v>
      </c>
      <c r="AA583" s="77">
        <v>0</v>
      </c>
      <c r="AB583" s="77">
        <v>0</v>
      </c>
      <c r="AC583" s="77">
        <v>0</v>
      </c>
      <c r="AD583" s="77">
        <v>0</v>
      </c>
      <c r="AE583" s="77">
        <v>0</v>
      </c>
      <c r="AF583" s="77">
        <v>0</v>
      </c>
      <c r="AG583" s="77">
        <v>0</v>
      </c>
      <c r="AH583" s="77">
        <v>0</v>
      </c>
      <c r="AI583" s="77">
        <v>0</v>
      </c>
      <c r="AJ583" s="77">
        <v>0</v>
      </c>
      <c r="AK583" s="77">
        <v>0</v>
      </c>
      <c r="AL583" s="77">
        <v>0</v>
      </c>
      <c r="AM583" s="77">
        <v>0</v>
      </c>
    </row>
    <row r="584" spans="1:39" x14ac:dyDescent="0.15">
      <c r="A584" s="126">
        <f t="shared" si="104"/>
        <v>3</v>
      </c>
      <c r="B584" s="1" t="str">
        <f t="shared" si="103"/>
        <v>EXP</v>
      </c>
      <c r="C584" s="126">
        <f t="shared" ca="1" si="105"/>
        <v>315.3</v>
      </c>
      <c r="D584" s="1" t="str">
        <f t="shared" si="102"/>
        <v>PUBLIC RELATIONS &amp; ADVERTISING : 600120: DM - PROFESSIONAL REFERRALS</v>
      </c>
      <c r="E584" s="1" t="str">
        <f t="shared" si="101"/>
        <v>600120: DM - PROFESSIONAL REFERRALS</v>
      </c>
      <c r="F584" s="1" t="str">
        <f t="shared" si="100"/>
        <v>PUBLIC RELATIONS &amp; ADVERTISING</v>
      </c>
      <c r="H584" s="76" t="s">
        <v>593</v>
      </c>
      <c r="I584" s="76" t="s">
        <v>594</v>
      </c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302">
        <v>0</v>
      </c>
      <c r="V584" s="302">
        <v>0</v>
      </c>
      <c r="W584" s="302">
        <v>0</v>
      </c>
      <c r="X584" s="302">
        <v>0</v>
      </c>
      <c r="Y584" s="302">
        <v>0</v>
      </c>
      <c r="Z584" s="302">
        <v>0</v>
      </c>
      <c r="AA584" s="77">
        <v>0</v>
      </c>
      <c r="AB584" s="77">
        <v>0</v>
      </c>
      <c r="AC584" s="77">
        <v>0</v>
      </c>
      <c r="AD584" s="77">
        <v>0</v>
      </c>
      <c r="AE584" s="77">
        <v>0</v>
      </c>
      <c r="AF584" s="77">
        <v>3</v>
      </c>
      <c r="AG584" s="77">
        <v>0</v>
      </c>
      <c r="AH584" s="77">
        <v>0</v>
      </c>
      <c r="AI584" s="77">
        <v>0</v>
      </c>
      <c r="AJ584" s="77">
        <v>0</v>
      </c>
      <c r="AK584" s="77">
        <v>0</v>
      </c>
      <c r="AL584" s="77">
        <v>0</v>
      </c>
      <c r="AM584" s="77">
        <v>0</v>
      </c>
    </row>
    <row r="585" spans="1:39" ht="16" x14ac:dyDescent="0.2">
      <c r="A585" s="126">
        <f t="shared" si="104"/>
        <v>3</v>
      </c>
      <c r="B585" s="1" t="str">
        <f t="shared" si="103"/>
        <v/>
      </c>
      <c r="C585" s="126" t="str">
        <f t="shared" ca="1" si="105"/>
        <v/>
      </c>
      <c r="D585" s="1" t="str">
        <f t="shared" si="102"/>
        <v/>
      </c>
      <c r="E585" s="1" t="str">
        <f t="shared" si="101"/>
        <v/>
      </c>
      <c r="F585" s="1" t="str">
        <f t="shared" si="100"/>
        <v>PUBLIC RELATIONS &amp; ADVERTISING</v>
      </c>
      <c r="H585" s="83" t="s">
        <v>590</v>
      </c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5">
        <v>0</v>
      </c>
      <c r="V585" s="85">
        <v>0</v>
      </c>
      <c r="W585" s="85">
        <v>0</v>
      </c>
      <c r="X585" s="85">
        <v>0</v>
      </c>
      <c r="Y585" s="85">
        <v>0</v>
      </c>
      <c r="Z585" s="85">
        <v>38.21</v>
      </c>
      <c r="AA585" s="85">
        <v>-7.42</v>
      </c>
      <c r="AB585" s="85">
        <v>140.70000000000002</v>
      </c>
      <c r="AC585" s="85">
        <v>0</v>
      </c>
      <c r="AD585" s="85">
        <v>34</v>
      </c>
      <c r="AE585" s="85">
        <v>0</v>
      </c>
      <c r="AF585" s="85">
        <v>40</v>
      </c>
      <c r="AG585" s="85">
        <v>37</v>
      </c>
      <c r="AH585" s="85">
        <v>90</v>
      </c>
      <c r="AI585" s="85">
        <v>90</v>
      </c>
      <c r="AJ585" s="85">
        <v>90</v>
      </c>
      <c r="AK585" s="85">
        <v>90</v>
      </c>
      <c r="AL585" s="85">
        <v>258.25</v>
      </c>
      <c r="AM585" s="85">
        <v>90</v>
      </c>
    </row>
    <row r="586" spans="1:39" x14ac:dyDescent="0.15">
      <c r="A586" s="126">
        <f t="shared" si="104"/>
        <v>3</v>
      </c>
      <c r="B586" s="1" t="str">
        <f t="shared" si="103"/>
        <v>EXP</v>
      </c>
      <c r="C586" s="126">
        <f t="shared" ca="1" si="105"/>
        <v>315.3</v>
      </c>
      <c r="D586" s="1" t="str">
        <f t="shared" si="102"/>
        <v>PUBLIC RELATIONS &amp; ADVERTISING : 601909: RESDNT-FAMLY-FRIEND REFRL PROG</v>
      </c>
      <c r="E586" s="1" t="str">
        <f t="shared" si="101"/>
        <v>601909: RESDNT-FAMLY-FRIEND REFRL PROG</v>
      </c>
      <c r="F586" s="1" t="str">
        <f t="shared" si="100"/>
        <v>PUBLIC RELATIONS &amp; ADVERTISING</v>
      </c>
      <c r="H586" s="76" t="s">
        <v>595</v>
      </c>
      <c r="I586" s="76" t="s">
        <v>596</v>
      </c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302">
        <v>8.81</v>
      </c>
      <c r="V586" s="302">
        <v>0</v>
      </c>
      <c r="W586" s="302">
        <v>0</v>
      </c>
      <c r="X586" s="302">
        <v>0</v>
      </c>
      <c r="Y586" s="302">
        <v>0</v>
      </c>
      <c r="Z586" s="302">
        <v>0</v>
      </c>
      <c r="AA586" s="77">
        <v>58.34</v>
      </c>
      <c r="AB586" s="77">
        <v>0</v>
      </c>
      <c r="AC586" s="77">
        <v>0</v>
      </c>
      <c r="AD586" s="77">
        <v>6</v>
      </c>
      <c r="AE586" s="77">
        <v>0</v>
      </c>
      <c r="AF586" s="77">
        <v>0</v>
      </c>
      <c r="AG586" s="77">
        <v>0</v>
      </c>
      <c r="AH586" s="77">
        <v>0</v>
      </c>
      <c r="AI586" s="77">
        <v>0</v>
      </c>
      <c r="AJ586" s="77">
        <v>0</v>
      </c>
      <c r="AK586" s="77">
        <v>0</v>
      </c>
      <c r="AL586" s="77">
        <v>0</v>
      </c>
      <c r="AM586" s="77">
        <v>0</v>
      </c>
    </row>
    <row r="587" spans="1:39" ht="16" x14ac:dyDescent="0.2">
      <c r="A587" s="126">
        <f t="shared" si="104"/>
        <v>3</v>
      </c>
      <c r="B587" s="1" t="str">
        <f t="shared" si="103"/>
        <v/>
      </c>
      <c r="C587" s="126" t="str">
        <f t="shared" ca="1" si="105"/>
        <v/>
      </c>
      <c r="D587" s="1" t="str">
        <f t="shared" si="102"/>
        <v/>
      </c>
      <c r="E587" s="1" t="str">
        <f t="shared" si="101"/>
        <v/>
      </c>
      <c r="F587" s="1" t="str">
        <f t="shared" si="100"/>
        <v>PUBLIC RELATIONS &amp; ADVERTISING</v>
      </c>
      <c r="H587" s="83" t="s">
        <v>597</v>
      </c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5">
        <v>8.81</v>
      </c>
      <c r="V587" s="85">
        <v>0</v>
      </c>
      <c r="W587" s="85">
        <v>0</v>
      </c>
      <c r="X587" s="85">
        <v>0</v>
      </c>
      <c r="Y587" s="85">
        <v>0</v>
      </c>
      <c r="Z587" s="85">
        <v>0</v>
      </c>
      <c r="AA587" s="85">
        <v>58.34</v>
      </c>
      <c r="AB587" s="85">
        <v>0</v>
      </c>
      <c r="AC587" s="85">
        <v>0</v>
      </c>
      <c r="AD587" s="85">
        <v>6</v>
      </c>
      <c r="AE587" s="85">
        <v>0</v>
      </c>
      <c r="AF587" s="85">
        <v>0</v>
      </c>
      <c r="AG587" s="85">
        <v>0</v>
      </c>
      <c r="AH587" s="85">
        <v>0</v>
      </c>
      <c r="AI587" s="85">
        <v>0</v>
      </c>
      <c r="AJ587" s="85">
        <v>0</v>
      </c>
      <c r="AK587" s="85">
        <v>0</v>
      </c>
      <c r="AL587" s="85">
        <v>0</v>
      </c>
      <c r="AM587" s="85">
        <v>0</v>
      </c>
    </row>
    <row r="588" spans="1:39" x14ac:dyDescent="0.15">
      <c r="A588" s="126">
        <f t="shared" si="104"/>
        <v>3</v>
      </c>
      <c r="B588" s="1" t="str">
        <f t="shared" si="103"/>
        <v>EXP</v>
      </c>
      <c r="C588" s="126">
        <f t="shared" ca="1" si="105"/>
        <v>315.3</v>
      </c>
      <c r="D588" s="1" t="str">
        <f t="shared" si="102"/>
        <v>PUBLIC RELATIONS &amp; ADVERTISING : 600805: CALL CENTER LEAD NURTURING</v>
      </c>
      <c r="E588" s="1" t="str">
        <f t="shared" si="101"/>
        <v>600805: CALL CENTER LEAD NURTURING</v>
      </c>
      <c r="F588" s="1" t="str">
        <f t="shared" si="100"/>
        <v>PUBLIC RELATIONS &amp; ADVERTISING</v>
      </c>
      <c r="H588" s="76" t="s">
        <v>598</v>
      </c>
      <c r="I588" s="76" t="s">
        <v>599</v>
      </c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302">
        <v>100</v>
      </c>
      <c r="V588" s="302">
        <v>100</v>
      </c>
      <c r="W588" s="302">
        <v>0</v>
      </c>
      <c r="X588" s="302">
        <v>200</v>
      </c>
      <c r="Y588" s="302">
        <v>100</v>
      </c>
      <c r="Z588" s="302">
        <v>100</v>
      </c>
      <c r="AA588" s="77">
        <v>100</v>
      </c>
      <c r="AB588" s="77">
        <v>100</v>
      </c>
      <c r="AC588" s="77">
        <v>-157.30000000000001</v>
      </c>
      <c r="AD588" s="77">
        <v>67.84</v>
      </c>
      <c r="AE588" s="77">
        <v>67.84</v>
      </c>
      <c r="AF588" s="77">
        <v>67.84</v>
      </c>
      <c r="AG588" s="77">
        <v>67.84</v>
      </c>
      <c r="AH588" s="77">
        <v>0</v>
      </c>
      <c r="AI588" s="77">
        <v>0</v>
      </c>
      <c r="AJ588" s="77">
        <v>0</v>
      </c>
      <c r="AK588" s="77">
        <v>0</v>
      </c>
      <c r="AL588" s="77">
        <v>0</v>
      </c>
      <c r="AM588" s="77">
        <v>0</v>
      </c>
    </row>
    <row r="589" spans="1:39" ht="16" x14ac:dyDescent="0.2">
      <c r="A589" s="126">
        <f t="shared" si="104"/>
        <v>3</v>
      </c>
      <c r="B589" s="1" t="str">
        <f t="shared" si="103"/>
        <v/>
      </c>
      <c r="C589" s="126" t="str">
        <f t="shared" ca="1" si="105"/>
        <v/>
      </c>
      <c r="D589" s="1" t="str">
        <f t="shared" si="102"/>
        <v/>
      </c>
      <c r="E589" s="1" t="str">
        <f t="shared" si="101"/>
        <v/>
      </c>
      <c r="F589" s="1" t="str">
        <f t="shared" si="100"/>
        <v>PUBLIC RELATIONS &amp; ADVERTISING</v>
      </c>
      <c r="H589" s="83" t="s">
        <v>600</v>
      </c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5">
        <v>100</v>
      </c>
      <c r="V589" s="85">
        <v>100</v>
      </c>
      <c r="W589" s="85">
        <v>0</v>
      </c>
      <c r="X589" s="85">
        <v>200</v>
      </c>
      <c r="Y589" s="85">
        <v>100</v>
      </c>
      <c r="Z589" s="85">
        <v>100</v>
      </c>
      <c r="AA589" s="85">
        <v>100</v>
      </c>
      <c r="AB589" s="85">
        <v>100</v>
      </c>
      <c r="AC589" s="85">
        <v>-157.30000000000001</v>
      </c>
      <c r="AD589" s="85">
        <v>67.84</v>
      </c>
      <c r="AE589" s="85">
        <v>67.84</v>
      </c>
      <c r="AF589" s="85">
        <v>67.84</v>
      </c>
      <c r="AG589" s="85">
        <v>67.84</v>
      </c>
      <c r="AH589" s="85">
        <v>0</v>
      </c>
      <c r="AI589" s="85">
        <v>0</v>
      </c>
      <c r="AJ589" s="85">
        <v>0</v>
      </c>
      <c r="AK589" s="85">
        <v>0</v>
      </c>
      <c r="AL589" s="85">
        <v>0</v>
      </c>
      <c r="AM589" s="85">
        <v>0</v>
      </c>
    </row>
    <row r="590" spans="1:39" x14ac:dyDescent="0.15">
      <c r="A590" s="126">
        <f t="shared" si="104"/>
        <v>3</v>
      </c>
      <c r="B590" s="1" t="str">
        <f t="shared" si="103"/>
        <v>EXP</v>
      </c>
      <c r="C590" s="126">
        <f t="shared" ca="1" si="105"/>
        <v>315.3</v>
      </c>
      <c r="D590" s="1" t="str">
        <f t="shared" si="102"/>
        <v>PUBLIC RELATIONS &amp; ADVERTISING : 600705: SPCL EVENT-PROSP-INFL-OTHER</v>
      </c>
      <c r="E590" s="1" t="str">
        <f t="shared" si="101"/>
        <v>600705: SPCL EVENT-PROSP-INFL-OTHER</v>
      </c>
      <c r="F590" s="1" t="str">
        <f t="shared" si="100"/>
        <v>PUBLIC RELATIONS &amp; ADVERTISING</v>
      </c>
      <c r="H590" s="76" t="s">
        <v>601</v>
      </c>
      <c r="I590" s="76" t="s">
        <v>602</v>
      </c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302">
        <v>0</v>
      </c>
      <c r="V590" s="302">
        <v>0</v>
      </c>
      <c r="W590" s="302">
        <v>0</v>
      </c>
      <c r="X590" s="302">
        <v>38.729999999999997</v>
      </c>
      <c r="Y590" s="302">
        <v>0</v>
      </c>
      <c r="Z590" s="302">
        <v>0</v>
      </c>
      <c r="AA590" s="77">
        <v>0</v>
      </c>
      <c r="AB590" s="77">
        <v>0</v>
      </c>
      <c r="AC590" s="77">
        <v>0</v>
      </c>
      <c r="AD590" s="77">
        <v>0</v>
      </c>
      <c r="AE590" s="77">
        <v>0</v>
      </c>
      <c r="AF590" s="77">
        <v>0</v>
      </c>
      <c r="AG590" s="77">
        <v>0</v>
      </c>
      <c r="AH590" s="77">
        <v>0</v>
      </c>
      <c r="AI590" s="77">
        <v>0</v>
      </c>
      <c r="AJ590" s="77">
        <v>0</v>
      </c>
      <c r="AK590" s="77">
        <v>0</v>
      </c>
      <c r="AL590" s="77">
        <v>0</v>
      </c>
      <c r="AM590" s="77">
        <v>0</v>
      </c>
    </row>
    <row r="591" spans="1:39" x14ac:dyDescent="0.15">
      <c r="A591" s="126">
        <f t="shared" si="104"/>
        <v>3</v>
      </c>
      <c r="B591" s="1" t="str">
        <f t="shared" si="103"/>
        <v>EXP</v>
      </c>
      <c r="C591" s="126">
        <f t="shared" ca="1" si="105"/>
        <v>315.3</v>
      </c>
      <c r="D591" s="1" t="str">
        <f t="shared" si="102"/>
        <v>PUBLIC RELATIONS &amp; ADVERTISING : 600709: SPECIAL EVENTS</v>
      </c>
      <c r="E591" s="1" t="str">
        <f t="shared" si="101"/>
        <v>600709: SPECIAL EVENTS</v>
      </c>
      <c r="F591" s="1" t="str">
        <f t="shared" si="100"/>
        <v>PUBLIC RELATIONS &amp; ADVERTISING</v>
      </c>
      <c r="H591" s="76" t="s">
        <v>603</v>
      </c>
      <c r="I591" s="76" t="s">
        <v>604</v>
      </c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302">
        <v>0</v>
      </c>
      <c r="V591" s="302">
        <v>0</v>
      </c>
      <c r="W591" s="302">
        <v>0</v>
      </c>
      <c r="X591" s="302">
        <v>0</v>
      </c>
      <c r="Y591" s="302">
        <v>0</v>
      </c>
      <c r="Z591" s="302">
        <v>0</v>
      </c>
      <c r="AA591" s="77">
        <v>0</v>
      </c>
      <c r="AB591" s="77">
        <v>0</v>
      </c>
      <c r="AC591" s="77">
        <v>0</v>
      </c>
      <c r="AD591" s="77">
        <v>0</v>
      </c>
      <c r="AE591" s="77">
        <v>-500</v>
      </c>
      <c r="AF591" s="77">
        <v>0</v>
      </c>
      <c r="AG591" s="77">
        <v>0</v>
      </c>
      <c r="AH591" s="77">
        <v>0</v>
      </c>
      <c r="AI591" s="77">
        <v>0</v>
      </c>
      <c r="AJ591" s="77">
        <v>0</v>
      </c>
      <c r="AK591" s="77">
        <v>0</v>
      </c>
      <c r="AL591" s="77">
        <v>0</v>
      </c>
      <c r="AM591" s="77">
        <v>0</v>
      </c>
    </row>
    <row r="592" spans="1:39" ht="16" x14ac:dyDescent="0.2">
      <c r="A592" s="126">
        <f t="shared" si="104"/>
        <v>3</v>
      </c>
      <c r="B592" s="1" t="str">
        <f t="shared" si="103"/>
        <v/>
      </c>
      <c r="C592" s="126" t="str">
        <f t="shared" ca="1" si="105"/>
        <v/>
      </c>
      <c r="D592" s="1" t="str">
        <f t="shared" si="102"/>
        <v/>
      </c>
      <c r="E592" s="1" t="str">
        <f t="shared" si="101"/>
        <v/>
      </c>
      <c r="F592" s="1" t="str">
        <f t="shared" ref="F592:F655" si="106">IF(B592="GROUP",UPPER(H592),UPPER(F591))</f>
        <v>PUBLIC RELATIONS &amp; ADVERTISING</v>
      </c>
      <c r="H592" s="83" t="s">
        <v>604</v>
      </c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5">
        <v>0</v>
      </c>
      <c r="V592" s="85">
        <v>0</v>
      </c>
      <c r="W592" s="85">
        <v>0</v>
      </c>
      <c r="X592" s="85">
        <v>38.729999999999997</v>
      </c>
      <c r="Y592" s="85">
        <v>0</v>
      </c>
      <c r="Z592" s="85">
        <v>0</v>
      </c>
      <c r="AA592" s="85">
        <v>0</v>
      </c>
      <c r="AB592" s="85">
        <v>0</v>
      </c>
      <c r="AC592" s="85">
        <v>0</v>
      </c>
      <c r="AD592" s="85">
        <v>0</v>
      </c>
      <c r="AE592" s="85">
        <v>-500</v>
      </c>
      <c r="AF592" s="85">
        <v>0</v>
      </c>
      <c r="AG592" s="85">
        <v>0</v>
      </c>
      <c r="AH592" s="85">
        <v>0</v>
      </c>
      <c r="AI592" s="85">
        <v>0</v>
      </c>
      <c r="AJ592" s="85">
        <v>0</v>
      </c>
      <c r="AK592" s="85">
        <v>0</v>
      </c>
      <c r="AL592" s="85">
        <v>0</v>
      </c>
      <c r="AM592" s="85">
        <v>0</v>
      </c>
    </row>
    <row r="593" spans="1:39" x14ac:dyDescent="0.15">
      <c r="A593" s="126">
        <f t="shared" si="104"/>
        <v>3</v>
      </c>
      <c r="B593" s="1" t="str">
        <f t="shared" si="103"/>
        <v>EXP</v>
      </c>
      <c r="C593" s="126">
        <f t="shared" ca="1" si="105"/>
        <v>315.3</v>
      </c>
      <c r="D593" s="1" t="str">
        <f t="shared" si="102"/>
        <v>PUBLIC RELATIONS &amp; ADVERTISING : 600800: MKTG MEMBRSHP-SHOWS-MODEL</v>
      </c>
      <c r="E593" s="1" t="str">
        <f t="shared" ref="E593:E656" si="107">IF(AND(B593&lt;&gt;"GROUP",LEN(B593)&gt;0),UPPER(H593&amp;": "&amp;I593),"")</f>
        <v>600800: MKTG MEMBRSHP-SHOWS-MODEL</v>
      </c>
      <c r="F593" s="1" t="str">
        <f t="shared" si="106"/>
        <v>PUBLIC RELATIONS &amp; ADVERTISING</v>
      </c>
      <c r="H593" s="76" t="s">
        <v>605</v>
      </c>
      <c r="I593" s="76" t="s">
        <v>606</v>
      </c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302">
        <v>0</v>
      </c>
      <c r="V593" s="302">
        <v>0</v>
      </c>
      <c r="W593" s="302">
        <v>0</v>
      </c>
      <c r="X593" s="302">
        <v>105.98</v>
      </c>
      <c r="Y593" s="302">
        <v>0</v>
      </c>
      <c r="Z593" s="302">
        <v>0</v>
      </c>
      <c r="AA593" s="77">
        <v>0</v>
      </c>
      <c r="AB593" s="77">
        <v>0</v>
      </c>
      <c r="AC593" s="77">
        <v>0</v>
      </c>
      <c r="AD593" s="77">
        <v>0</v>
      </c>
      <c r="AE593" s="77">
        <v>0</v>
      </c>
      <c r="AF593" s="77">
        <v>0</v>
      </c>
      <c r="AG593" s="77">
        <v>0</v>
      </c>
      <c r="AH593" s="77">
        <v>0</v>
      </c>
      <c r="AI593" s="77">
        <v>0</v>
      </c>
      <c r="AJ593" s="77">
        <v>0</v>
      </c>
      <c r="AK593" s="77">
        <v>0</v>
      </c>
      <c r="AL593" s="77">
        <v>0</v>
      </c>
      <c r="AM593" s="77">
        <v>0</v>
      </c>
    </row>
    <row r="594" spans="1:39" x14ac:dyDescent="0.15">
      <c r="A594" s="126">
        <f t="shared" si="104"/>
        <v>3</v>
      </c>
      <c r="B594" s="1" t="str">
        <f t="shared" si="103"/>
        <v>EXP</v>
      </c>
      <c r="C594" s="126">
        <f t="shared" ca="1" si="105"/>
        <v>315.3</v>
      </c>
      <c r="D594" s="1" t="str">
        <f t="shared" si="102"/>
        <v>PUBLIC RELATIONS &amp; ADVERTISING : 600809: OTHER MARKETING</v>
      </c>
      <c r="E594" s="1" t="str">
        <f t="shared" si="107"/>
        <v>600809: OTHER MARKETING</v>
      </c>
      <c r="F594" s="1" t="str">
        <f t="shared" si="106"/>
        <v>PUBLIC RELATIONS &amp; ADVERTISING</v>
      </c>
      <c r="H594" s="76" t="s">
        <v>607</v>
      </c>
      <c r="I594" s="76" t="s">
        <v>608</v>
      </c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302">
        <v>0</v>
      </c>
      <c r="V594" s="302">
        <v>0</v>
      </c>
      <c r="W594" s="302">
        <v>93.75</v>
      </c>
      <c r="X594" s="302">
        <v>229.85</v>
      </c>
      <c r="Y594" s="302">
        <v>177.11</v>
      </c>
      <c r="Z594" s="302">
        <v>52.35</v>
      </c>
      <c r="AA594" s="77">
        <v>0</v>
      </c>
      <c r="AB594" s="77">
        <v>47.46</v>
      </c>
      <c r="AC594" s="77">
        <v>10.65</v>
      </c>
      <c r="AD594" s="77">
        <v>750</v>
      </c>
      <c r="AE594" s="77">
        <v>0</v>
      </c>
      <c r="AF594" s="77">
        <v>0</v>
      </c>
      <c r="AG594" s="77">
        <v>3.1</v>
      </c>
      <c r="AH594" s="77">
        <v>217.68</v>
      </c>
      <c r="AI594" s="77">
        <v>-187.62</v>
      </c>
      <c r="AJ594" s="77">
        <v>0</v>
      </c>
      <c r="AK594" s="77">
        <v>166.67000000000002</v>
      </c>
      <c r="AL594" s="77">
        <v>0</v>
      </c>
      <c r="AM594" s="77">
        <v>0</v>
      </c>
    </row>
    <row r="595" spans="1:39" x14ac:dyDescent="0.15">
      <c r="A595" s="126">
        <f t="shared" si="104"/>
        <v>3</v>
      </c>
      <c r="B595" s="1" t="str">
        <f t="shared" si="103"/>
        <v>EXP</v>
      </c>
      <c r="C595" s="126">
        <f t="shared" ca="1" si="105"/>
        <v>315.3</v>
      </c>
      <c r="D595" s="1" t="str">
        <f t="shared" si="102"/>
        <v>PUBLIC RELATIONS &amp; ADVERTISING : 600810: MKTG CUST-COMP INTELLIGENCE</v>
      </c>
      <c r="E595" s="1" t="str">
        <f t="shared" si="107"/>
        <v>600810: MKTG CUST-COMP INTELLIGENCE</v>
      </c>
      <c r="F595" s="1" t="str">
        <f t="shared" si="106"/>
        <v>PUBLIC RELATIONS &amp; ADVERTISING</v>
      </c>
      <c r="H595" s="76" t="s">
        <v>609</v>
      </c>
      <c r="I595" s="76" t="s">
        <v>610</v>
      </c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302">
        <v>0</v>
      </c>
      <c r="V595" s="302">
        <v>0</v>
      </c>
      <c r="W595" s="302">
        <v>0</v>
      </c>
      <c r="X595" s="302">
        <v>0</v>
      </c>
      <c r="Y595" s="302">
        <v>0</v>
      </c>
      <c r="Z595" s="302">
        <v>0</v>
      </c>
      <c r="AA595" s="77">
        <v>0</v>
      </c>
      <c r="AB595" s="77">
        <v>0</v>
      </c>
      <c r="AC595" s="77">
        <v>0</v>
      </c>
      <c r="AD595" s="77">
        <v>0</v>
      </c>
      <c r="AE595" s="77">
        <v>0</v>
      </c>
      <c r="AF595" s="77">
        <v>130</v>
      </c>
      <c r="AG595" s="77">
        <v>0</v>
      </c>
      <c r="AH595" s="77">
        <v>0</v>
      </c>
      <c r="AI595" s="77">
        <v>0</v>
      </c>
      <c r="AJ595" s="77">
        <v>0</v>
      </c>
      <c r="AK595" s="77">
        <v>0</v>
      </c>
      <c r="AL595" s="77">
        <v>0</v>
      </c>
      <c r="AM595" s="77">
        <v>0</v>
      </c>
    </row>
    <row r="596" spans="1:39" x14ac:dyDescent="0.15">
      <c r="A596" s="126">
        <f t="shared" si="104"/>
        <v>3</v>
      </c>
      <c r="B596" s="1" t="str">
        <f t="shared" si="103"/>
        <v>EXP</v>
      </c>
      <c r="C596" s="126">
        <f t="shared" ca="1" si="105"/>
        <v>315.3</v>
      </c>
      <c r="D596" s="1" t="str">
        <f t="shared" si="102"/>
        <v>PUBLIC RELATIONS &amp; ADVERTISING : 600850: PERSONAL CONNECTIONS</v>
      </c>
      <c r="E596" s="1" t="str">
        <f t="shared" si="107"/>
        <v>600850: PERSONAL CONNECTIONS</v>
      </c>
      <c r="F596" s="1" t="str">
        <f t="shared" si="106"/>
        <v>PUBLIC RELATIONS &amp; ADVERTISING</v>
      </c>
      <c r="H596" s="76" t="s">
        <v>611</v>
      </c>
      <c r="I596" s="76" t="s">
        <v>612</v>
      </c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302">
        <v>0</v>
      </c>
      <c r="V596" s="302">
        <v>0</v>
      </c>
      <c r="W596" s="302">
        <v>0</v>
      </c>
      <c r="X596" s="302">
        <v>0</v>
      </c>
      <c r="Y596" s="302">
        <v>0</v>
      </c>
      <c r="Z596" s="302">
        <v>0</v>
      </c>
      <c r="AA596" s="77">
        <v>0</v>
      </c>
      <c r="AB596" s="77">
        <v>0</v>
      </c>
      <c r="AC596" s="77">
        <v>0</v>
      </c>
      <c r="AD596" s="77">
        <v>0</v>
      </c>
      <c r="AE596" s="77">
        <v>0</v>
      </c>
      <c r="AF596" s="77">
        <v>0</v>
      </c>
      <c r="AG596" s="77">
        <v>0</v>
      </c>
      <c r="AH596" s="77">
        <v>0</v>
      </c>
      <c r="AI596" s="77">
        <v>0</v>
      </c>
      <c r="AJ596" s="77">
        <v>0</v>
      </c>
      <c r="AK596" s="77">
        <v>0</v>
      </c>
      <c r="AL596" s="77">
        <v>0</v>
      </c>
      <c r="AM596" s="77">
        <v>0</v>
      </c>
    </row>
    <row r="597" spans="1:39" x14ac:dyDescent="0.15">
      <c r="A597" s="126">
        <f t="shared" si="104"/>
        <v>3</v>
      </c>
      <c r="B597" s="1" t="str">
        <f t="shared" si="103"/>
        <v>EXP</v>
      </c>
      <c r="C597" s="126">
        <f t="shared" ca="1" si="105"/>
        <v>315.3</v>
      </c>
      <c r="D597" s="1" t="str">
        <f t="shared" si="102"/>
        <v>PUBLIC RELATIONS &amp; ADVERTISING : 601400: INCENTIVES</v>
      </c>
      <c r="E597" s="1" t="str">
        <f t="shared" si="107"/>
        <v>601400: INCENTIVES</v>
      </c>
      <c r="F597" s="1" t="str">
        <f t="shared" si="106"/>
        <v>PUBLIC RELATIONS &amp; ADVERTISING</v>
      </c>
      <c r="H597" s="76" t="s">
        <v>613</v>
      </c>
      <c r="I597" s="76" t="s">
        <v>614</v>
      </c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7">
        <v>0</v>
      </c>
      <c r="V597" s="77">
        <v>0</v>
      </c>
      <c r="W597" s="77">
        <v>0</v>
      </c>
      <c r="X597" s="77">
        <v>0</v>
      </c>
      <c r="Y597" s="77">
        <v>0</v>
      </c>
      <c r="Z597" s="302">
        <v>0</v>
      </c>
      <c r="AA597" s="77">
        <v>0</v>
      </c>
      <c r="AB597" s="77">
        <v>0</v>
      </c>
      <c r="AC597" s="77">
        <v>0</v>
      </c>
      <c r="AD597" s="77">
        <v>0</v>
      </c>
      <c r="AE597" s="77">
        <v>0</v>
      </c>
      <c r="AF597" s="77">
        <v>0</v>
      </c>
      <c r="AG597" s="77">
        <v>0</v>
      </c>
      <c r="AH597" s="77">
        <v>0</v>
      </c>
      <c r="AI597" s="77">
        <v>0</v>
      </c>
      <c r="AJ597" s="77">
        <v>0</v>
      </c>
      <c r="AK597" s="77">
        <v>0</v>
      </c>
      <c r="AL597" s="77">
        <v>0</v>
      </c>
      <c r="AM597" s="77">
        <v>0</v>
      </c>
    </row>
    <row r="598" spans="1:39" x14ac:dyDescent="0.15">
      <c r="A598" s="126">
        <f t="shared" si="104"/>
        <v>3</v>
      </c>
      <c r="B598" s="1" t="str">
        <f t="shared" si="103"/>
        <v>EXP</v>
      </c>
      <c r="C598" s="126">
        <f t="shared" ca="1" si="105"/>
        <v>315.3</v>
      </c>
      <c r="D598" s="1" t="str">
        <f t="shared" si="102"/>
        <v>PUBLIC RELATIONS &amp; ADVERTISING : 601800: PUBLIC RELATION FEES</v>
      </c>
      <c r="E598" s="1" t="str">
        <f t="shared" si="107"/>
        <v>601800: PUBLIC RELATION FEES</v>
      </c>
      <c r="F598" s="1" t="str">
        <f t="shared" si="106"/>
        <v>PUBLIC RELATIONS &amp; ADVERTISING</v>
      </c>
      <c r="H598" s="76" t="s">
        <v>615</v>
      </c>
      <c r="I598" s="76" t="s">
        <v>616</v>
      </c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7">
        <v>0</v>
      </c>
      <c r="V598" s="77">
        <v>0</v>
      </c>
      <c r="W598" s="77">
        <v>0</v>
      </c>
      <c r="X598" s="77">
        <v>0</v>
      </c>
      <c r="Y598" s="77">
        <v>0</v>
      </c>
      <c r="Z598" s="302">
        <v>0</v>
      </c>
      <c r="AA598" s="77">
        <v>0</v>
      </c>
      <c r="AB598" s="77">
        <v>0</v>
      </c>
      <c r="AC598" s="77">
        <v>0</v>
      </c>
      <c r="AD598" s="77">
        <v>0</v>
      </c>
      <c r="AE598" s="77">
        <v>0</v>
      </c>
      <c r="AF598" s="77">
        <v>0</v>
      </c>
      <c r="AG598" s="77">
        <v>0</v>
      </c>
      <c r="AH598" s="77">
        <v>0</v>
      </c>
      <c r="AI598" s="77">
        <v>0</v>
      </c>
      <c r="AJ598" s="77">
        <v>0</v>
      </c>
      <c r="AK598" s="77">
        <v>0</v>
      </c>
      <c r="AL598" s="77">
        <v>0</v>
      </c>
      <c r="AM598" s="77">
        <v>0</v>
      </c>
    </row>
    <row r="599" spans="1:39" ht="16" x14ac:dyDescent="0.2">
      <c r="A599" s="126">
        <f t="shared" si="104"/>
        <v>3</v>
      </c>
      <c r="B599" s="1" t="str">
        <f t="shared" si="103"/>
        <v/>
      </c>
      <c r="C599" s="126" t="str">
        <f t="shared" ca="1" si="105"/>
        <v/>
      </c>
      <c r="D599" s="1" t="str">
        <f t="shared" si="102"/>
        <v/>
      </c>
      <c r="E599" s="1" t="str">
        <f t="shared" si="107"/>
        <v/>
      </c>
      <c r="F599" s="1" t="str">
        <f t="shared" si="106"/>
        <v>PUBLIC RELATIONS &amp; ADVERTISING</v>
      </c>
      <c r="H599" s="83" t="s">
        <v>608</v>
      </c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5">
        <v>0</v>
      </c>
      <c r="V599" s="85">
        <v>0</v>
      </c>
      <c r="W599" s="85">
        <v>93.75</v>
      </c>
      <c r="X599" s="85">
        <v>335.83</v>
      </c>
      <c r="Y599" s="85">
        <v>177.11</v>
      </c>
      <c r="Z599" s="85">
        <v>52.35</v>
      </c>
      <c r="AA599" s="85">
        <v>0</v>
      </c>
      <c r="AB599" s="85">
        <v>47.46</v>
      </c>
      <c r="AC599" s="85">
        <v>10.65</v>
      </c>
      <c r="AD599" s="85">
        <v>750</v>
      </c>
      <c r="AE599" s="85">
        <v>0</v>
      </c>
      <c r="AF599" s="85">
        <v>130</v>
      </c>
      <c r="AG599" s="85">
        <v>3.1</v>
      </c>
      <c r="AH599" s="85">
        <v>217.68</v>
      </c>
      <c r="AI599" s="85">
        <v>-187.62</v>
      </c>
      <c r="AJ599" s="85">
        <v>0</v>
      </c>
      <c r="AK599" s="85">
        <v>166.67000000000002</v>
      </c>
      <c r="AL599" s="85">
        <v>0</v>
      </c>
      <c r="AM599" s="85">
        <v>0</v>
      </c>
    </row>
    <row r="600" spans="1:39" ht="16" x14ac:dyDescent="0.2">
      <c r="A600" s="126">
        <f t="shared" si="104"/>
        <v>3</v>
      </c>
      <c r="B600" s="1" t="str">
        <f t="shared" si="103"/>
        <v/>
      </c>
      <c r="C600" s="126" t="str">
        <f t="shared" ca="1" si="105"/>
        <v/>
      </c>
      <c r="D600" s="1" t="str">
        <f t="shared" si="102"/>
        <v/>
      </c>
      <c r="E600" s="1" t="str">
        <f t="shared" si="107"/>
        <v/>
      </c>
      <c r="F600" s="1" t="str">
        <f t="shared" si="106"/>
        <v>PUBLIC RELATIONS &amp; ADVERTISING</v>
      </c>
      <c r="H600" s="75" t="s">
        <v>558</v>
      </c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6">
        <v>-4208.43</v>
      </c>
      <c r="V600" s="86">
        <v>2427.75</v>
      </c>
      <c r="W600" s="86">
        <v>2297.1799999999998</v>
      </c>
      <c r="X600" s="86">
        <v>3943.7</v>
      </c>
      <c r="Y600" s="86">
        <v>2689.08</v>
      </c>
      <c r="Z600" s="86">
        <v>2397.46</v>
      </c>
      <c r="AA600" s="86">
        <v>2575.7600000000002</v>
      </c>
      <c r="AB600" s="86">
        <v>358.53</v>
      </c>
      <c r="AC600" s="86">
        <v>6260.6</v>
      </c>
      <c r="AD600" s="86">
        <v>3551.11</v>
      </c>
      <c r="AE600" s="86">
        <v>1891.3400000000001</v>
      </c>
      <c r="AF600" s="86">
        <v>3403.67</v>
      </c>
      <c r="AG600" s="86">
        <v>2402.94</v>
      </c>
      <c r="AH600" s="86">
        <v>1060.1400000000001</v>
      </c>
      <c r="AI600" s="86">
        <v>522.38</v>
      </c>
      <c r="AJ600" s="86">
        <v>1021.29</v>
      </c>
      <c r="AK600" s="86">
        <v>887.28</v>
      </c>
      <c r="AL600" s="86">
        <v>995.25</v>
      </c>
      <c r="AM600" s="86">
        <v>776</v>
      </c>
    </row>
    <row r="601" spans="1:39" ht="16" x14ac:dyDescent="0.2">
      <c r="A601" s="126">
        <f t="shared" si="104"/>
        <v>3</v>
      </c>
      <c r="B601" s="1" t="str">
        <f t="shared" si="103"/>
        <v>GROUP</v>
      </c>
      <c r="C601" s="126" t="str">
        <f t="shared" ca="1" si="105"/>
        <v/>
      </c>
      <c r="D601" s="1" t="str">
        <f t="shared" si="102"/>
        <v/>
      </c>
      <c r="E601" s="1" t="str">
        <f t="shared" si="107"/>
        <v/>
      </c>
      <c r="F601" s="1" t="str">
        <f t="shared" si="106"/>
        <v>STAFF DEVELOPMENT</v>
      </c>
      <c r="H601" s="80" t="s">
        <v>617</v>
      </c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340"/>
      <c r="V601" s="340"/>
      <c r="W601" s="340"/>
      <c r="X601" s="340"/>
      <c r="Y601" s="340"/>
      <c r="Z601" s="340"/>
      <c r="AA601" s="82"/>
      <c r="AB601" s="82"/>
      <c r="AC601" s="82"/>
      <c r="AD601" s="82"/>
      <c r="AE601" s="82"/>
      <c r="AF601" s="82"/>
      <c r="AG601" s="82"/>
      <c r="AH601" s="82"/>
      <c r="AI601" s="82"/>
      <c r="AJ601" s="82"/>
      <c r="AK601" s="82"/>
      <c r="AL601" s="82"/>
      <c r="AM601" s="82"/>
    </row>
    <row r="602" spans="1:39" x14ac:dyDescent="0.15">
      <c r="A602" s="126">
        <f t="shared" si="104"/>
        <v>3</v>
      </c>
      <c r="B602" s="1" t="str">
        <f t="shared" si="103"/>
        <v>EXP</v>
      </c>
      <c r="C602" s="126">
        <f t="shared" ca="1" si="105"/>
        <v>316.3</v>
      </c>
      <c r="D602" s="1" t="str">
        <f t="shared" si="102"/>
        <v>STAFF DEVELOPMENT : 650000: ASSOCIATE APPRECIATION</v>
      </c>
      <c r="E602" s="1" t="str">
        <f t="shared" si="107"/>
        <v>650000: ASSOCIATE APPRECIATION</v>
      </c>
      <c r="F602" s="1" t="str">
        <f t="shared" si="106"/>
        <v>STAFF DEVELOPMENT</v>
      </c>
      <c r="H602" s="76" t="s">
        <v>618</v>
      </c>
      <c r="I602" s="76" t="s">
        <v>619</v>
      </c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302">
        <v>1293.1199999999999</v>
      </c>
      <c r="V602" s="302">
        <v>1660.55</v>
      </c>
      <c r="W602" s="302">
        <v>445.42</v>
      </c>
      <c r="X602" s="302">
        <v>230.71</v>
      </c>
      <c r="Y602" s="302">
        <v>75.88</v>
      </c>
      <c r="Z602" s="302">
        <v>618.99</v>
      </c>
      <c r="AA602" s="77">
        <v>0</v>
      </c>
      <c r="AB602" s="77">
        <v>418.07</v>
      </c>
      <c r="AC602" s="77">
        <v>0</v>
      </c>
      <c r="AD602" s="77">
        <v>0</v>
      </c>
      <c r="AE602" s="77">
        <v>355.29</v>
      </c>
      <c r="AF602" s="77">
        <v>0</v>
      </c>
      <c r="AG602" s="77">
        <v>0</v>
      </c>
      <c r="AH602" s="77">
        <v>0</v>
      </c>
      <c r="AI602" s="77">
        <v>27</v>
      </c>
      <c r="AJ602" s="77">
        <v>0</v>
      </c>
      <c r="AK602" s="77">
        <v>0</v>
      </c>
      <c r="AL602" s="77">
        <v>0</v>
      </c>
      <c r="AM602" s="77">
        <v>0</v>
      </c>
    </row>
    <row r="603" spans="1:39" x14ac:dyDescent="0.15">
      <c r="A603" s="126">
        <f t="shared" si="104"/>
        <v>3</v>
      </c>
      <c r="B603" s="1" t="str">
        <f t="shared" si="103"/>
        <v>EXP</v>
      </c>
      <c r="C603" s="126">
        <f t="shared" ca="1" si="105"/>
        <v>316.3</v>
      </c>
      <c r="D603" s="1" t="str">
        <f t="shared" si="102"/>
        <v>STAFF DEVELOPMENT : 650009: ASSOC APPRECIATION_INCENTIVES</v>
      </c>
      <c r="E603" s="1" t="str">
        <f t="shared" si="107"/>
        <v>650009: ASSOC APPRECIATION_INCENTIVES</v>
      </c>
      <c r="F603" s="1" t="str">
        <f t="shared" si="106"/>
        <v>STAFF DEVELOPMENT</v>
      </c>
      <c r="H603" s="76" t="s">
        <v>620</v>
      </c>
      <c r="I603" s="76" t="s">
        <v>621</v>
      </c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302">
        <v>0</v>
      </c>
      <c r="V603" s="302">
        <v>0</v>
      </c>
      <c r="W603" s="302">
        <v>1335.72</v>
      </c>
      <c r="X603" s="302">
        <v>552.12</v>
      </c>
      <c r="Y603" s="302">
        <v>658.49</v>
      </c>
      <c r="Z603" s="302">
        <v>659.53</v>
      </c>
      <c r="AA603" s="77">
        <v>862.7</v>
      </c>
      <c r="AB603" s="77">
        <v>0</v>
      </c>
      <c r="AC603" s="77">
        <v>898.22</v>
      </c>
      <c r="AD603" s="77">
        <v>174.56</v>
      </c>
      <c r="AE603" s="77">
        <v>777.57</v>
      </c>
      <c r="AF603" s="77">
        <v>246.01000000000002</v>
      </c>
      <c r="AG603" s="77">
        <v>158.38</v>
      </c>
      <c r="AH603" s="77">
        <v>0</v>
      </c>
      <c r="AI603" s="77">
        <v>505.61</v>
      </c>
      <c r="AJ603" s="77">
        <v>2082.56</v>
      </c>
      <c r="AK603" s="77">
        <v>2017.91</v>
      </c>
      <c r="AL603" s="77">
        <v>887.80000000000007</v>
      </c>
      <c r="AM603" s="77">
        <v>-523.23</v>
      </c>
    </row>
    <row r="604" spans="1:39" ht="16" x14ac:dyDescent="0.2">
      <c r="A604" s="126">
        <f t="shared" si="104"/>
        <v>3</v>
      </c>
      <c r="B604" s="1" t="str">
        <f t="shared" si="103"/>
        <v/>
      </c>
      <c r="C604" s="126" t="str">
        <f t="shared" ca="1" si="105"/>
        <v/>
      </c>
      <c r="D604" s="1" t="str">
        <f t="shared" si="102"/>
        <v/>
      </c>
      <c r="E604" s="1" t="str">
        <f t="shared" si="107"/>
        <v/>
      </c>
      <c r="F604" s="1" t="str">
        <f t="shared" si="106"/>
        <v>STAFF DEVELOPMENT</v>
      </c>
      <c r="H604" s="83" t="s">
        <v>622</v>
      </c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5">
        <v>1293.1199999999999</v>
      </c>
      <c r="V604" s="85">
        <v>1660.55</v>
      </c>
      <c r="W604" s="85">
        <v>1781.14</v>
      </c>
      <c r="X604" s="85">
        <v>782.83</v>
      </c>
      <c r="Y604" s="85">
        <v>734.37</v>
      </c>
      <c r="Z604" s="85">
        <v>1278.52</v>
      </c>
      <c r="AA604" s="85">
        <v>862.7</v>
      </c>
      <c r="AB604" s="85">
        <v>418.07</v>
      </c>
      <c r="AC604" s="85">
        <v>898.22</v>
      </c>
      <c r="AD604" s="85">
        <v>174.56</v>
      </c>
      <c r="AE604" s="85">
        <v>1132.8600000000001</v>
      </c>
      <c r="AF604" s="85">
        <v>246.01000000000002</v>
      </c>
      <c r="AG604" s="85">
        <v>158.38</v>
      </c>
      <c r="AH604" s="85">
        <v>0</v>
      </c>
      <c r="AI604" s="85">
        <v>532.61</v>
      </c>
      <c r="AJ604" s="85">
        <v>2082.56</v>
      </c>
      <c r="AK604" s="85">
        <v>2017.91</v>
      </c>
      <c r="AL604" s="85">
        <v>887.80000000000007</v>
      </c>
      <c r="AM604" s="85">
        <v>-523.23</v>
      </c>
    </row>
    <row r="605" spans="1:39" x14ac:dyDescent="0.15">
      <c r="A605" s="126">
        <f t="shared" si="104"/>
        <v>3</v>
      </c>
      <c r="B605" s="1" t="str">
        <f t="shared" si="103"/>
        <v>EXP</v>
      </c>
      <c r="C605" s="126">
        <f t="shared" ca="1" si="105"/>
        <v>316.3</v>
      </c>
      <c r="D605" s="1" t="str">
        <f t="shared" si="102"/>
        <v>STAFF DEVELOPMENT : 651500: STAFF TRAINING</v>
      </c>
      <c r="E605" s="1" t="str">
        <f t="shared" si="107"/>
        <v>651500: STAFF TRAINING</v>
      </c>
      <c r="F605" s="1" t="str">
        <f t="shared" si="106"/>
        <v>STAFF DEVELOPMENT</v>
      </c>
      <c r="H605" s="76" t="s">
        <v>623</v>
      </c>
      <c r="I605" s="76" t="s">
        <v>624</v>
      </c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302">
        <v>588.75</v>
      </c>
      <c r="V605" s="302">
        <v>150.16</v>
      </c>
      <c r="W605" s="302">
        <v>236.06</v>
      </c>
      <c r="X605" s="302">
        <v>786.31</v>
      </c>
      <c r="Y605" s="302">
        <v>157.37</v>
      </c>
      <c r="Z605" s="302">
        <v>0</v>
      </c>
      <c r="AA605" s="77">
        <v>0</v>
      </c>
      <c r="AB605" s="77">
        <v>0</v>
      </c>
      <c r="AC605" s="77">
        <v>59.53</v>
      </c>
      <c r="AD605" s="77">
        <v>276.5</v>
      </c>
      <c r="AE605" s="77">
        <v>286.06</v>
      </c>
      <c r="AF605" s="77">
        <v>111.66</v>
      </c>
      <c r="AG605" s="77">
        <v>55</v>
      </c>
      <c r="AH605" s="77">
        <v>-55</v>
      </c>
      <c r="AI605" s="77">
        <v>0</v>
      </c>
      <c r="AJ605" s="77">
        <v>1029</v>
      </c>
      <c r="AK605" s="77">
        <v>0</v>
      </c>
      <c r="AL605" s="77">
        <v>0</v>
      </c>
      <c r="AM605" s="77">
        <v>216.5</v>
      </c>
    </row>
    <row r="606" spans="1:39" x14ac:dyDescent="0.15">
      <c r="A606" s="126">
        <f t="shared" si="104"/>
        <v>3</v>
      </c>
      <c r="B606" s="1" t="str">
        <f t="shared" si="103"/>
        <v>EXP</v>
      </c>
      <c r="C606" s="126">
        <f t="shared" ca="1" si="105"/>
        <v>316.3</v>
      </c>
      <c r="D606" s="1" t="str">
        <f t="shared" si="102"/>
        <v>STAFF DEVELOPMENT : 651509: STAFF TRAINING EXPENSES</v>
      </c>
      <c r="E606" s="1" t="str">
        <f t="shared" si="107"/>
        <v>651509: STAFF TRAINING EXPENSES</v>
      </c>
      <c r="F606" s="1" t="str">
        <f t="shared" si="106"/>
        <v>STAFF DEVELOPMENT</v>
      </c>
      <c r="H606" s="76" t="s">
        <v>625</v>
      </c>
      <c r="I606" s="76" t="s">
        <v>626</v>
      </c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302">
        <v>0</v>
      </c>
      <c r="V606" s="302">
        <v>0</v>
      </c>
      <c r="W606" s="302">
        <v>0</v>
      </c>
      <c r="X606" s="302">
        <v>0</v>
      </c>
      <c r="Y606" s="302">
        <v>22.76</v>
      </c>
      <c r="Z606" s="302">
        <v>0</v>
      </c>
      <c r="AA606" s="77">
        <v>0</v>
      </c>
      <c r="AB606" s="77">
        <v>268.64</v>
      </c>
      <c r="AC606" s="77">
        <v>787.25</v>
      </c>
      <c r="AD606" s="77">
        <v>266.91000000000003</v>
      </c>
      <c r="AE606" s="77">
        <v>362.69</v>
      </c>
      <c r="AF606" s="77">
        <v>42.78</v>
      </c>
      <c r="AG606" s="77">
        <v>218.86</v>
      </c>
      <c r="AH606" s="77">
        <v>131.19999999999999</v>
      </c>
      <c r="AI606" s="77">
        <v>55.35</v>
      </c>
      <c r="AJ606" s="77">
        <v>115</v>
      </c>
      <c r="AK606" s="77">
        <v>0</v>
      </c>
      <c r="AL606" s="77">
        <v>0</v>
      </c>
      <c r="AM606" s="77">
        <v>0</v>
      </c>
    </row>
    <row r="607" spans="1:39" x14ac:dyDescent="0.15">
      <c r="A607" s="126">
        <f t="shared" si="104"/>
        <v>3</v>
      </c>
      <c r="B607" s="1" t="str">
        <f t="shared" si="103"/>
        <v>EXP</v>
      </c>
      <c r="C607" s="126">
        <f t="shared" ca="1" si="105"/>
        <v>316.3</v>
      </c>
      <c r="D607" s="1" t="str">
        <f t="shared" si="102"/>
        <v>STAFF DEVELOPMENT : 655500: SEMINARS &amp; TRAINING</v>
      </c>
      <c r="E607" s="1" t="str">
        <f t="shared" si="107"/>
        <v>655500: SEMINARS &amp; TRAINING</v>
      </c>
      <c r="F607" s="1" t="str">
        <f t="shared" si="106"/>
        <v>STAFF DEVELOPMENT</v>
      </c>
      <c r="H607" s="76" t="s">
        <v>627</v>
      </c>
      <c r="I607" s="76" t="s">
        <v>628</v>
      </c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302">
        <v>20.54</v>
      </c>
      <c r="V607" s="302">
        <v>0</v>
      </c>
      <c r="W607" s="302">
        <v>0</v>
      </c>
      <c r="X607" s="302">
        <v>0</v>
      </c>
      <c r="Y607" s="302">
        <v>69.95</v>
      </c>
      <c r="Z607" s="302">
        <v>0</v>
      </c>
      <c r="AA607" s="77">
        <v>0</v>
      </c>
      <c r="AB607" s="77">
        <v>0</v>
      </c>
      <c r="AC607" s="77">
        <v>0</v>
      </c>
      <c r="AD607" s="77">
        <v>0</v>
      </c>
      <c r="AE607" s="77">
        <v>0</v>
      </c>
      <c r="AF607" s="77">
        <v>216</v>
      </c>
      <c r="AG607" s="77">
        <v>0</v>
      </c>
      <c r="AH607" s="77">
        <v>0</v>
      </c>
      <c r="AI607" s="77">
        <v>0</v>
      </c>
      <c r="AJ607" s="77">
        <v>39.770000000000003</v>
      </c>
      <c r="AK607" s="77">
        <v>0</v>
      </c>
      <c r="AL607" s="77">
        <v>0</v>
      </c>
      <c r="AM607" s="77">
        <v>0</v>
      </c>
    </row>
    <row r="608" spans="1:39" ht="16" x14ac:dyDescent="0.2">
      <c r="A608" s="126">
        <f t="shared" si="104"/>
        <v>3</v>
      </c>
      <c r="B608" s="1" t="str">
        <f t="shared" si="103"/>
        <v/>
      </c>
      <c r="C608" s="126" t="str">
        <f t="shared" ca="1" si="105"/>
        <v/>
      </c>
      <c r="D608" s="1" t="str">
        <f t="shared" si="102"/>
        <v/>
      </c>
      <c r="E608" s="1" t="str">
        <f t="shared" si="107"/>
        <v/>
      </c>
      <c r="F608" s="1" t="str">
        <f t="shared" si="106"/>
        <v>STAFF DEVELOPMENT</v>
      </c>
      <c r="H608" s="83" t="s">
        <v>624</v>
      </c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5">
        <v>609.29</v>
      </c>
      <c r="V608" s="85">
        <v>150.16</v>
      </c>
      <c r="W608" s="85">
        <v>236.06</v>
      </c>
      <c r="X608" s="85">
        <v>786.31</v>
      </c>
      <c r="Y608" s="85">
        <v>250.08</v>
      </c>
      <c r="Z608" s="85">
        <v>0</v>
      </c>
      <c r="AA608" s="85">
        <v>0</v>
      </c>
      <c r="AB608" s="85">
        <v>268.64</v>
      </c>
      <c r="AC608" s="85">
        <v>846.78</v>
      </c>
      <c r="AD608" s="85">
        <v>543.41000000000008</v>
      </c>
      <c r="AE608" s="85">
        <v>648.75</v>
      </c>
      <c r="AF608" s="85">
        <v>370.44</v>
      </c>
      <c r="AG608" s="85">
        <v>273.86</v>
      </c>
      <c r="AH608" s="85">
        <v>76.199999999999989</v>
      </c>
      <c r="AI608" s="85">
        <v>55.35</v>
      </c>
      <c r="AJ608" s="85">
        <v>1183.77</v>
      </c>
      <c r="AK608" s="85">
        <v>0</v>
      </c>
      <c r="AL608" s="85">
        <v>0</v>
      </c>
      <c r="AM608" s="85">
        <v>216.5</v>
      </c>
    </row>
    <row r="609" spans="1:39" x14ac:dyDescent="0.15">
      <c r="A609" s="126">
        <f t="shared" si="104"/>
        <v>3</v>
      </c>
      <c r="B609" s="1" t="str">
        <f t="shared" si="103"/>
        <v>EXP</v>
      </c>
      <c r="C609" s="126">
        <f t="shared" ca="1" si="105"/>
        <v>316.3</v>
      </c>
      <c r="D609" s="1" t="str">
        <f t="shared" si="102"/>
        <v>STAFF DEVELOPMENT : 654500: PRE EMPLOYMENT EXPENSE</v>
      </c>
      <c r="E609" s="1" t="str">
        <f t="shared" si="107"/>
        <v>654500: PRE EMPLOYMENT EXPENSE</v>
      </c>
      <c r="F609" s="1" t="str">
        <f t="shared" si="106"/>
        <v>STAFF DEVELOPMENT</v>
      </c>
      <c r="H609" s="76" t="s">
        <v>629</v>
      </c>
      <c r="I609" s="76" t="s">
        <v>630</v>
      </c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302">
        <v>731.01</v>
      </c>
      <c r="V609" s="302">
        <v>0</v>
      </c>
      <c r="W609" s="302">
        <v>1149</v>
      </c>
      <c r="X609" s="302">
        <v>1350</v>
      </c>
      <c r="Y609" s="302">
        <v>0</v>
      </c>
      <c r="Z609" s="302">
        <v>0</v>
      </c>
      <c r="AA609" s="77">
        <v>1063.6200000000001</v>
      </c>
      <c r="AB609" s="77">
        <v>475</v>
      </c>
      <c r="AC609" s="77">
        <v>0</v>
      </c>
      <c r="AD609" s="77">
        <v>1275</v>
      </c>
      <c r="AE609" s="77">
        <v>0</v>
      </c>
      <c r="AF609" s="77">
        <v>0</v>
      </c>
      <c r="AG609" s="77">
        <v>335</v>
      </c>
      <c r="AH609" s="77">
        <v>0</v>
      </c>
      <c r="AI609" s="77">
        <v>0</v>
      </c>
      <c r="AJ609" s="77">
        <v>0</v>
      </c>
      <c r="AK609" s="77">
        <v>0</v>
      </c>
      <c r="AL609" s="77">
        <v>0</v>
      </c>
      <c r="AM609" s="77">
        <v>-815.07</v>
      </c>
    </row>
    <row r="610" spans="1:39" x14ac:dyDescent="0.15">
      <c r="A610" s="126">
        <f t="shared" si="104"/>
        <v>3</v>
      </c>
      <c r="B610" s="1" t="str">
        <f t="shared" si="103"/>
        <v>EXP</v>
      </c>
      <c r="C610" s="126">
        <f t="shared" ca="1" si="105"/>
        <v>316.3</v>
      </c>
      <c r="D610" s="1" t="str">
        <f t="shared" si="102"/>
        <v>STAFF DEVELOPMENT : 654509: PRE-EMPLOYMENT EXPENSES</v>
      </c>
      <c r="E610" s="1" t="str">
        <f t="shared" si="107"/>
        <v>654509: PRE-EMPLOYMENT EXPENSES</v>
      </c>
      <c r="F610" s="1" t="str">
        <f t="shared" si="106"/>
        <v>STAFF DEVELOPMENT</v>
      </c>
      <c r="H610" s="76" t="s">
        <v>631</v>
      </c>
      <c r="I610" s="76" t="s">
        <v>632</v>
      </c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302">
        <v>1897.25</v>
      </c>
      <c r="V610" s="302">
        <v>845.2</v>
      </c>
      <c r="W610" s="302">
        <v>-610.5</v>
      </c>
      <c r="X610" s="302">
        <v>353.46</v>
      </c>
      <c r="Y610" s="302">
        <v>927</v>
      </c>
      <c r="Z610" s="302">
        <v>927</v>
      </c>
      <c r="AA610" s="77">
        <v>323.77</v>
      </c>
      <c r="AB610" s="77">
        <v>1017.73</v>
      </c>
      <c r="AC610" s="77">
        <v>916.23</v>
      </c>
      <c r="AD610" s="77">
        <v>665.24</v>
      </c>
      <c r="AE610" s="77">
        <v>331.52</v>
      </c>
      <c r="AF610" s="77">
        <v>568.82000000000005</v>
      </c>
      <c r="AG610" s="77">
        <v>368.05</v>
      </c>
      <c r="AH610" s="77">
        <v>338.69</v>
      </c>
      <c r="AI610" s="77">
        <v>1259.81</v>
      </c>
      <c r="AJ610" s="77">
        <v>1005.2</v>
      </c>
      <c r="AK610" s="77">
        <v>451.52</v>
      </c>
      <c r="AL610" s="77">
        <v>367.58</v>
      </c>
      <c r="AM610" s="77">
        <v>666.82</v>
      </c>
    </row>
    <row r="611" spans="1:39" x14ac:dyDescent="0.15">
      <c r="A611" s="126">
        <f t="shared" si="104"/>
        <v>3</v>
      </c>
      <c r="B611" s="1" t="str">
        <f t="shared" si="103"/>
        <v>EXP</v>
      </c>
      <c r="C611" s="126">
        <f t="shared" ca="1" si="105"/>
        <v>316.3</v>
      </c>
      <c r="D611" s="1" t="str">
        <f t="shared" si="102"/>
        <v>STAFF DEVELOPMENT : 658500: EMPLOYEE RELOCATION</v>
      </c>
      <c r="E611" s="1" t="str">
        <f t="shared" si="107"/>
        <v>658500: EMPLOYEE RELOCATION</v>
      </c>
      <c r="F611" s="1" t="str">
        <f t="shared" si="106"/>
        <v>STAFF DEVELOPMENT</v>
      </c>
      <c r="H611" s="76" t="s">
        <v>633</v>
      </c>
      <c r="I611" s="76" t="s">
        <v>634</v>
      </c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7">
        <v>0</v>
      </c>
      <c r="V611" s="77">
        <v>0</v>
      </c>
      <c r="W611" s="77">
        <v>0</v>
      </c>
      <c r="X611" s="77">
        <v>0</v>
      </c>
      <c r="Y611" s="77">
        <v>0</v>
      </c>
      <c r="Z611" s="77">
        <v>0</v>
      </c>
      <c r="AA611" s="77">
        <v>0</v>
      </c>
      <c r="AB611" s="77">
        <v>0</v>
      </c>
      <c r="AC611" s="77">
        <v>0</v>
      </c>
      <c r="AD611" s="77">
        <v>0</v>
      </c>
      <c r="AE611" s="77">
        <v>0</v>
      </c>
      <c r="AF611" s="77">
        <v>0</v>
      </c>
      <c r="AG611" s="77">
        <v>0</v>
      </c>
      <c r="AH611" s="77">
        <v>0</v>
      </c>
      <c r="AI611" s="77">
        <v>0</v>
      </c>
      <c r="AJ611" s="77">
        <v>0</v>
      </c>
      <c r="AK611" s="77">
        <v>0</v>
      </c>
      <c r="AL611" s="77">
        <v>0</v>
      </c>
      <c r="AM611" s="77">
        <v>304.3</v>
      </c>
    </row>
    <row r="612" spans="1:39" ht="16" x14ac:dyDescent="0.2">
      <c r="A612" s="126">
        <f t="shared" si="104"/>
        <v>3</v>
      </c>
      <c r="B612" s="1" t="str">
        <f t="shared" si="103"/>
        <v/>
      </c>
      <c r="C612" s="126" t="str">
        <f t="shared" ca="1" si="105"/>
        <v/>
      </c>
      <c r="D612" s="1" t="str">
        <f t="shared" si="102"/>
        <v/>
      </c>
      <c r="E612" s="1" t="str">
        <f t="shared" si="107"/>
        <v/>
      </c>
      <c r="F612" s="1" t="str">
        <f t="shared" si="106"/>
        <v>STAFF DEVELOPMENT</v>
      </c>
      <c r="H612" s="83" t="s">
        <v>632</v>
      </c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5">
        <v>2628.26</v>
      </c>
      <c r="V612" s="85">
        <v>845.2</v>
      </c>
      <c r="W612" s="85">
        <v>538.5</v>
      </c>
      <c r="X612" s="85">
        <v>1703.46</v>
      </c>
      <c r="Y612" s="85">
        <v>927</v>
      </c>
      <c r="Z612" s="85">
        <v>927</v>
      </c>
      <c r="AA612" s="85">
        <v>1387.39</v>
      </c>
      <c r="AB612" s="85">
        <v>1492.73</v>
      </c>
      <c r="AC612" s="85">
        <v>916.23</v>
      </c>
      <c r="AD612" s="85">
        <v>1940.24</v>
      </c>
      <c r="AE612" s="85">
        <v>331.52</v>
      </c>
      <c r="AF612" s="85">
        <v>568.82000000000005</v>
      </c>
      <c r="AG612" s="85">
        <v>703.05</v>
      </c>
      <c r="AH612" s="85">
        <v>338.69</v>
      </c>
      <c r="AI612" s="85">
        <v>1259.81</v>
      </c>
      <c r="AJ612" s="85">
        <v>1005.2</v>
      </c>
      <c r="AK612" s="85">
        <v>451.52</v>
      </c>
      <c r="AL612" s="85">
        <v>367.58</v>
      </c>
      <c r="AM612" s="85">
        <v>156.05000000000001</v>
      </c>
    </row>
    <row r="613" spans="1:39" ht="16" x14ac:dyDescent="0.2">
      <c r="A613" s="126">
        <f t="shared" si="104"/>
        <v>3</v>
      </c>
      <c r="B613" s="1" t="str">
        <f t="shared" si="103"/>
        <v/>
      </c>
      <c r="C613" s="126" t="str">
        <f t="shared" ca="1" si="105"/>
        <v/>
      </c>
      <c r="D613" s="1" t="str">
        <f t="shared" ref="D613:D663" si="108">IF(LEN(E613)&gt;0,F613&amp;" : "&amp;E613,"")</f>
        <v/>
      </c>
      <c r="E613" s="1" t="str">
        <f t="shared" si="107"/>
        <v/>
      </c>
      <c r="F613" s="1" t="str">
        <f t="shared" si="106"/>
        <v>STAFF DEVELOPMENT</v>
      </c>
      <c r="H613" s="75" t="s">
        <v>617</v>
      </c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6">
        <v>4530.67</v>
      </c>
      <c r="V613" s="86">
        <v>2655.91</v>
      </c>
      <c r="W613" s="86">
        <v>2555.6999999999998</v>
      </c>
      <c r="X613" s="86">
        <v>3272.6</v>
      </c>
      <c r="Y613" s="86">
        <v>1911.45</v>
      </c>
      <c r="Z613" s="86">
        <v>2205.52</v>
      </c>
      <c r="AA613" s="86">
        <v>2250.09</v>
      </c>
      <c r="AB613" s="86">
        <v>2179.44</v>
      </c>
      <c r="AC613" s="86">
        <v>2661.23</v>
      </c>
      <c r="AD613" s="86">
        <v>2658.21</v>
      </c>
      <c r="AE613" s="86">
        <v>2113.13</v>
      </c>
      <c r="AF613" s="86">
        <v>1185.27</v>
      </c>
      <c r="AG613" s="86">
        <v>1135.29</v>
      </c>
      <c r="AH613" s="86">
        <v>414.89</v>
      </c>
      <c r="AI613" s="86">
        <v>1847.77</v>
      </c>
      <c r="AJ613" s="86">
        <v>4271.5300000000007</v>
      </c>
      <c r="AK613" s="86">
        <v>2469.4300000000003</v>
      </c>
      <c r="AL613" s="86">
        <v>1255.3800000000001</v>
      </c>
      <c r="AM613" s="86">
        <v>-150.68000000000012</v>
      </c>
    </row>
    <row r="614" spans="1:39" ht="16" x14ac:dyDescent="0.2">
      <c r="A614" s="126">
        <f t="shared" si="104"/>
        <v>3</v>
      </c>
      <c r="B614" s="1" t="str">
        <f t="shared" si="103"/>
        <v>GROUP</v>
      </c>
      <c r="C614" s="126" t="str">
        <f t="shared" ca="1" si="105"/>
        <v/>
      </c>
      <c r="D614" s="1" t="str">
        <f t="shared" si="108"/>
        <v/>
      </c>
      <c r="E614" s="1" t="str">
        <f t="shared" si="107"/>
        <v/>
      </c>
      <c r="F614" s="1" t="str">
        <f t="shared" si="106"/>
        <v>PROFESSIONAL FEES</v>
      </c>
      <c r="H614" s="80" t="s">
        <v>635</v>
      </c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340"/>
      <c r="V614" s="340"/>
      <c r="W614" s="340"/>
      <c r="X614" s="340"/>
      <c r="Y614" s="340"/>
      <c r="Z614" s="340"/>
      <c r="AA614" s="82"/>
      <c r="AB614" s="82"/>
      <c r="AC614" s="82"/>
      <c r="AD614" s="82"/>
      <c r="AE614" s="82"/>
      <c r="AF614" s="82"/>
      <c r="AG614" s="82"/>
      <c r="AH614" s="82"/>
      <c r="AI614" s="82"/>
      <c r="AJ614" s="82"/>
      <c r="AK614" s="82"/>
      <c r="AL614" s="82"/>
      <c r="AM614" s="82"/>
    </row>
    <row r="615" spans="1:39" x14ac:dyDescent="0.15">
      <c r="A615" s="126">
        <f t="shared" si="104"/>
        <v>3</v>
      </c>
      <c r="B615" s="1" t="str">
        <f t="shared" si="103"/>
        <v>EXP</v>
      </c>
      <c r="C615" s="126">
        <f t="shared" ca="1" si="105"/>
        <v>316.2</v>
      </c>
      <c r="D615" s="1" t="str">
        <f t="shared" si="108"/>
        <v>PROFESSIONAL FEES : 516109: CONSULTANTS &amp; MED DIRECTORS</v>
      </c>
      <c r="E615" s="1" t="str">
        <f t="shared" si="107"/>
        <v>516109: CONSULTANTS &amp; MED DIRECTORS</v>
      </c>
      <c r="F615" s="1" t="str">
        <f t="shared" si="106"/>
        <v>PROFESSIONAL FEES</v>
      </c>
      <c r="H615" s="76" t="s">
        <v>636</v>
      </c>
      <c r="I615" s="76" t="s">
        <v>637</v>
      </c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302">
        <v>0</v>
      </c>
      <c r="V615" s="302">
        <v>0</v>
      </c>
      <c r="W615" s="302">
        <v>0</v>
      </c>
      <c r="X615" s="302">
        <v>0</v>
      </c>
      <c r="Y615" s="302">
        <v>0</v>
      </c>
      <c r="Z615" s="302">
        <v>0</v>
      </c>
      <c r="AA615" s="77">
        <v>0</v>
      </c>
      <c r="AB615" s="77">
        <v>0</v>
      </c>
      <c r="AC615" s="77">
        <v>0</v>
      </c>
      <c r="AD615" s="77">
        <v>0</v>
      </c>
      <c r="AE615" s="77">
        <v>0</v>
      </c>
      <c r="AF615" s="77">
        <v>0</v>
      </c>
      <c r="AG615" s="77">
        <v>0</v>
      </c>
      <c r="AH615" s="77">
        <v>0</v>
      </c>
      <c r="AI615" s="77">
        <v>262.5</v>
      </c>
      <c r="AJ615" s="77">
        <v>-262.5</v>
      </c>
      <c r="AK615" s="77">
        <v>690.5</v>
      </c>
      <c r="AL615" s="77">
        <v>-690.5</v>
      </c>
      <c r="AM615" s="77">
        <v>0</v>
      </c>
    </row>
    <row r="616" spans="1:39" x14ac:dyDescent="0.15">
      <c r="A616" s="126">
        <f t="shared" si="104"/>
        <v>3</v>
      </c>
      <c r="B616" s="1" t="str">
        <f t="shared" si="103"/>
        <v>EXP</v>
      </c>
      <c r="C616" s="126">
        <f t="shared" ca="1" si="105"/>
        <v>309.2</v>
      </c>
      <c r="D616" s="1" t="str">
        <f t="shared" si="108"/>
        <v>PROFESSIONAL FEES : 517300: DIETARY CONSULTANT</v>
      </c>
      <c r="E616" s="1" t="str">
        <f t="shared" si="107"/>
        <v>517300: DIETARY CONSULTANT</v>
      </c>
      <c r="F616" s="1" t="str">
        <f t="shared" si="106"/>
        <v>PROFESSIONAL FEES</v>
      </c>
      <c r="H616" s="76" t="s">
        <v>638</v>
      </c>
      <c r="I616" s="76" t="s">
        <v>639</v>
      </c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302">
        <v>-217.6</v>
      </c>
      <c r="V616" s="302">
        <v>0</v>
      </c>
      <c r="W616" s="302">
        <v>0</v>
      </c>
      <c r="X616" s="302">
        <v>856.76</v>
      </c>
      <c r="Y616" s="302">
        <v>1033.8800000000001</v>
      </c>
      <c r="Z616" s="302">
        <v>1214</v>
      </c>
      <c r="AA616" s="77">
        <v>1188.5</v>
      </c>
      <c r="AB616" s="77">
        <v>-186</v>
      </c>
      <c r="AC616" s="77">
        <v>213</v>
      </c>
      <c r="AD616" s="77">
        <v>1012</v>
      </c>
      <c r="AE616" s="77">
        <v>759</v>
      </c>
      <c r="AF616" s="77">
        <v>621</v>
      </c>
      <c r="AG616" s="77">
        <v>306</v>
      </c>
      <c r="AH616" s="77">
        <v>1898</v>
      </c>
      <c r="AI616" s="77">
        <v>50.5</v>
      </c>
      <c r="AJ616" s="77">
        <v>812.5</v>
      </c>
      <c r="AK616" s="77">
        <v>0</v>
      </c>
      <c r="AL616" s="77">
        <v>1026.5</v>
      </c>
      <c r="AM616" s="77">
        <v>453.5</v>
      </c>
    </row>
    <row r="617" spans="1:39" x14ac:dyDescent="0.15">
      <c r="A617" s="126">
        <f t="shared" si="104"/>
        <v>3</v>
      </c>
      <c r="B617" s="1" t="str">
        <f t="shared" si="103"/>
        <v>EXP</v>
      </c>
      <c r="C617" s="126">
        <f t="shared" ca="1" si="105"/>
        <v>301.2</v>
      </c>
      <c r="D617" s="1" t="str">
        <f t="shared" si="108"/>
        <v>PROFESSIONAL FEES : 517500: MEDICAL DIRECTOR</v>
      </c>
      <c r="E617" s="1" t="str">
        <f t="shared" si="107"/>
        <v>517500: MEDICAL DIRECTOR</v>
      </c>
      <c r="F617" s="1" t="str">
        <f t="shared" si="106"/>
        <v>PROFESSIONAL FEES</v>
      </c>
      <c r="H617" s="76" t="s">
        <v>640</v>
      </c>
      <c r="I617" s="76" t="s">
        <v>641</v>
      </c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302">
        <v>2500</v>
      </c>
      <c r="V617" s="302">
        <v>3700</v>
      </c>
      <c r="W617" s="302">
        <v>3100</v>
      </c>
      <c r="X617" s="302">
        <v>3300</v>
      </c>
      <c r="Y617" s="302">
        <v>3700</v>
      </c>
      <c r="Z617" s="302">
        <v>3300</v>
      </c>
      <c r="AA617" s="77">
        <v>5000</v>
      </c>
      <c r="AB617" s="77">
        <v>21558.06</v>
      </c>
      <c r="AC617" s="77">
        <v>25541.940000000002</v>
      </c>
      <c r="AD617" s="77">
        <v>8000</v>
      </c>
      <c r="AE617" s="77">
        <v>8258</v>
      </c>
      <c r="AF617" s="77">
        <v>6800</v>
      </c>
      <c r="AG617" s="77">
        <v>8000</v>
      </c>
      <c r="AH617" s="77">
        <v>10300</v>
      </c>
      <c r="AI617" s="77">
        <v>7800</v>
      </c>
      <c r="AJ617" s="77">
        <v>8000</v>
      </c>
      <c r="AK617" s="77">
        <v>5300</v>
      </c>
      <c r="AL617" s="77">
        <v>-16958</v>
      </c>
      <c r="AM617" s="77">
        <v>5100</v>
      </c>
    </row>
    <row r="618" spans="1:39" x14ac:dyDescent="0.15">
      <c r="A618" s="126">
        <f t="shared" si="104"/>
        <v>3</v>
      </c>
      <c r="B618" s="1" t="str">
        <f t="shared" si="103"/>
        <v>EXP</v>
      </c>
      <c r="C618" s="126">
        <f t="shared" ca="1" si="105"/>
        <v>316.2</v>
      </c>
      <c r="D618" s="1" t="str">
        <f t="shared" si="108"/>
        <v>PROFESSIONAL FEES : 710800: CONSULTING FEES</v>
      </c>
      <c r="E618" s="1" t="str">
        <f t="shared" si="107"/>
        <v>710800: CONSULTING FEES</v>
      </c>
      <c r="F618" s="1" t="str">
        <f t="shared" si="106"/>
        <v>PROFESSIONAL FEES</v>
      </c>
      <c r="H618" s="76" t="s">
        <v>642</v>
      </c>
      <c r="I618" s="76" t="s">
        <v>643</v>
      </c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302">
        <v>1677.2</v>
      </c>
      <c r="V618" s="302">
        <v>593.5</v>
      </c>
      <c r="W618" s="302">
        <v>1536.4</v>
      </c>
      <c r="X618" s="302">
        <v>0</v>
      </c>
      <c r="Y618" s="302">
        <v>0</v>
      </c>
      <c r="Z618" s="302">
        <v>0</v>
      </c>
      <c r="AA618" s="77">
        <v>0</v>
      </c>
      <c r="AB618" s="77">
        <v>0</v>
      </c>
      <c r="AC618" s="77">
        <v>0</v>
      </c>
      <c r="AD618" s="77">
        <v>0</v>
      </c>
      <c r="AE618" s="77">
        <v>0</v>
      </c>
      <c r="AF618" s="77">
        <v>3.31</v>
      </c>
      <c r="AG618" s="77">
        <v>0</v>
      </c>
      <c r="AH618" s="77">
        <v>0</v>
      </c>
      <c r="AI618" s="77">
        <v>0</v>
      </c>
      <c r="AJ618" s="77">
        <v>0</v>
      </c>
      <c r="AK618" s="77">
        <v>0</v>
      </c>
      <c r="AL618" s="77">
        <v>0</v>
      </c>
      <c r="AM618" s="77">
        <v>0</v>
      </c>
    </row>
    <row r="619" spans="1:39" ht="16" x14ac:dyDescent="0.2">
      <c r="A619" s="126">
        <f t="shared" si="104"/>
        <v>3</v>
      </c>
      <c r="B619" s="1" t="str">
        <f t="shared" si="103"/>
        <v/>
      </c>
      <c r="C619" s="126" t="str">
        <f t="shared" ca="1" si="105"/>
        <v/>
      </c>
      <c r="D619" s="1" t="str">
        <f t="shared" si="108"/>
        <v/>
      </c>
      <c r="E619" s="1" t="str">
        <f t="shared" si="107"/>
        <v/>
      </c>
      <c r="F619" s="1" t="str">
        <f t="shared" si="106"/>
        <v>PROFESSIONAL FEES</v>
      </c>
      <c r="H619" s="83" t="s">
        <v>644</v>
      </c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5">
        <v>3959.6</v>
      </c>
      <c r="V619" s="85">
        <v>4293.5</v>
      </c>
      <c r="W619" s="85">
        <v>4636.3999999999996</v>
      </c>
      <c r="X619" s="85">
        <v>4156.76</v>
      </c>
      <c r="Y619" s="85">
        <v>4733.88</v>
      </c>
      <c r="Z619" s="85">
        <v>4514</v>
      </c>
      <c r="AA619" s="85">
        <v>6188.5</v>
      </c>
      <c r="AB619" s="85">
        <v>21372.06</v>
      </c>
      <c r="AC619" s="85">
        <v>25754.940000000002</v>
      </c>
      <c r="AD619" s="85">
        <v>9012</v>
      </c>
      <c r="AE619" s="85">
        <v>9017</v>
      </c>
      <c r="AF619" s="85">
        <v>7424.31</v>
      </c>
      <c r="AG619" s="85">
        <v>8306</v>
      </c>
      <c r="AH619" s="85">
        <v>12198</v>
      </c>
      <c r="AI619" s="85">
        <v>8113</v>
      </c>
      <c r="AJ619" s="85">
        <v>8550</v>
      </c>
      <c r="AK619" s="85">
        <v>5990.5</v>
      </c>
      <c r="AL619" s="85">
        <v>-16622</v>
      </c>
      <c r="AM619" s="85">
        <v>5553.5</v>
      </c>
    </row>
    <row r="620" spans="1:39" x14ac:dyDescent="0.15">
      <c r="A620" s="126">
        <f t="shared" si="104"/>
        <v>3</v>
      </c>
      <c r="B620" s="1" t="str">
        <f t="shared" si="103"/>
        <v>EXP</v>
      </c>
      <c r="C620" s="126">
        <f t="shared" ca="1" si="105"/>
        <v>316.2</v>
      </c>
      <c r="D620" s="1" t="str">
        <f t="shared" si="108"/>
        <v>PROFESSIONAL FEES : 700100: COLLECTIONS LEGAL FEES</v>
      </c>
      <c r="E620" s="1" t="str">
        <f t="shared" si="107"/>
        <v>700100: COLLECTIONS LEGAL FEES</v>
      </c>
      <c r="F620" s="1" t="str">
        <f t="shared" si="106"/>
        <v>PROFESSIONAL FEES</v>
      </c>
      <c r="H620" s="76" t="s">
        <v>645</v>
      </c>
      <c r="I620" s="76" t="s">
        <v>646</v>
      </c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7">
        <v>0</v>
      </c>
      <c r="V620" s="345"/>
      <c r="W620" s="345"/>
      <c r="X620" s="345"/>
      <c r="Y620" s="345"/>
      <c r="Z620" s="345"/>
      <c r="AA620" s="77">
        <v>0</v>
      </c>
      <c r="AB620" s="77">
        <v>0</v>
      </c>
      <c r="AC620" s="77">
        <v>0</v>
      </c>
      <c r="AD620" s="77">
        <v>0</v>
      </c>
      <c r="AE620" s="77">
        <v>0</v>
      </c>
      <c r="AF620" s="77">
        <v>0</v>
      </c>
      <c r="AG620" s="77">
        <v>0</v>
      </c>
      <c r="AH620" s="77">
        <v>76.239999999999995</v>
      </c>
      <c r="AI620" s="77">
        <v>0</v>
      </c>
      <c r="AJ620" s="77">
        <v>0</v>
      </c>
      <c r="AK620" s="77">
        <v>0</v>
      </c>
      <c r="AL620" s="77">
        <v>0</v>
      </c>
      <c r="AM620" s="77">
        <v>0</v>
      </c>
    </row>
    <row r="621" spans="1:39" x14ac:dyDescent="0.15">
      <c r="A621" s="126">
        <f t="shared" si="104"/>
        <v>3</v>
      </c>
      <c r="B621" s="1" t="str">
        <f t="shared" si="103"/>
        <v>EXP</v>
      </c>
      <c r="C621" s="126">
        <f t="shared" ca="1" si="105"/>
        <v>316.2</v>
      </c>
      <c r="D621" s="1" t="str">
        <f t="shared" si="108"/>
        <v>PROFESSIONAL FEES : 700900: OPERATIONS REGULATORY LGL FEES</v>
      </c>
      <c r="E621" s="1" t="str">
        <f t="shared" si="107"/>
        <v>700900: OPERATIONS REGULATORY LGL FEES</v>
      </c>
      <c r="F621" s="1" t="str">
        <f t="shared" si="106"/>
        <v>PROFESSIONAL FEES</v>
      </c>
      <c r="H621" s="76" t="s">
        <v>647</v>
      </c>
      <c r="I621" s="76" t="s">
        <v>648</v>
      </c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302">
        <v>0</v>
      </c>
      <c r="V621" s="302">
        <v>0</v>
      </c>
      <c r="W621" s="302">
        <v>0</v>
      </c>
      <c r="X621" s="302">
        <v>0</v>
      </c>
      <c r="Y621" s="302">
        <v>0</v>
      </c>
      <c r="Z621" s="302">
        <v>0</v>
      </c>
      <c r="AA621" s="77">
        <v>0</v>
      </c>
      <c r="AB621" s="77">
        <v>0</v>
      </c>
      <c r="AC621" s="77">
        <v>0</v>
      </c>
      <c r="AD621" s="77">
        <v>0</v>
      </c>
      <c r="AE621" s="77">
        <v>0</v>
      </c>
      <c r="AF621" s="77">
        <v>0</v>
      </c>
      <c r="AG621" s="77">
        <v>0</v>
      </c>
      <c r="AH621" s="77">
        <v>0</v>
      </c>
      <c r="AI621" s="77">
        <v>0</v>
      </c>
      <c r="AJ621" s="77">
        <v>0</v>
      </c>
      <c r="AK621" s="77">
        <v>3000</v>
      </c>
      <c r="AL621" s="77">
        <v>0</v>
      </c>
      <c r="AM621" s="77">
        <v>0</v>
      </c>
    </row>
    <row r="622" spans="1:39" ht="16" x14ac:dyDescent="0.2">
      <c r="A622" s="126">
        <f t="shared" si="104"/>
        <v>3</v>
      </c>
      <c r="B622" s="1" t="str">
        <f t="shared" si="103"/>
        <v/>
      </c>
      <c r="C622" s="126" t="str">
        <f t="shared" ca="1" si="105"/>
        <v/>
      </c>
      <c r="D622" s="1" t="str">
        <f t="shared" si="108"/>
        <v/>
      </c>
      <c r="E622" s="1" t="str">
        <f t="shared" si="107"/>
        <v/>
      </c>
      <c r="F622" s="1" t="str">
        <f t="shared" si="106"/>
        <v>PROFESSIONAL FEES</v>
      </c>
      <c r="H622" s="83" t="s">
        <v>649</v>
      </c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5">
        <v>0</v>
      </c>
      <c r="V622" s="85">
        <v>0</v>
      </c>
      <c r="W622" s="85">
        <v>0</v>
      </c>
      <c r="X622" s="85">
        <v>0</v>
      </c>
      <c r="Y622" s="85">
        <v>0</v>
      </c>
      <c r="Z622" s="85">
        <v>0</v>
      </c>
      <c r="AA622" s="85">
        <v>0</v>
      </c>
      <c r="AB622" s="85">
        <v>0</v>
      </c>
      <c r="AC622" s="85">
        <v>0</v>
      </c>
      <c r="AD622" s="85">
        <v>0</v>
      </c>
      <c r="AE622" s="85">
        <v>0</v>
      </c>
      <c r="AF622" s="85">
        <v>0</v>
      </c>
      <c r="AG622" s="85">
        <v>0</v>
      </c>
      <c r="AH622" s="85">
        <v>76.239999999999995</v>
      </c>
      <c r="AI622" s="85">
        <v>0</v>
      </c>
      <c r="AJ622" s="85">
        <v>0</v>
      </c>
      <c r="AK622" s="85">
        <v>3000</v>
      </c>
      <c r="AL622" s="85">
        <v>0</v>
      </c>
      <c r="AM622" s="85">
        <v>0</v>
      </c>
    </row>
    <row r="623" spans="1:39" x14ac:dyDescent="0.15">
      <c r="A623" s="126">
        <f t="shared" si="104"/>
        <v>3</v>
      </c>
      <c r="B623" s="1" t="str">
        <f t="shared" si="103"/>
        <v>EXP</v>
      </c>
      <c r="C623" s="126">
        <f t="shared" ca="1" si="105"/>
        <v>316.2</v>
      </c>
      <c r="D623" s="1" t="str">
        <f t="shared" si="108"/>
        <v>PROFESSIONAL FEES : 710400: OTHER PROFESSIONAL FEES</v>
      </c>
      <c r="E623" s="1" t="str">
        <f t="shared" si="107"/>
        <v>710400: OTHER PROFESSIONAL FEES</v>
      </c>
      <c r="F623" s="1" t="str">
        <f t="shared" si="106"/>
        <v>PROFESSIONAL FEES</v>
      </c>
      <c r="H623" s="76" t="s">
        <v>650</v>
      </c>
      <c r="I623" s="76" t="s">
        <v>651</v>
      </c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302">
        <v>0</v>
      </c>
      <c r="V623" s="302">
        <v>390.68</v>
      </c>
      <c r="W623" s="302">
        <v>121</v>
      </c>
      <c r="X623" s="302">
        <v>0</v>
      </c>
      <c r="Y623" s="302">
        <v>0</v>
      </c>
      <c r="Z623" s="302">
        <v>199.72</v>
      </c>
      <c r="AA623" s="77">
        <v>0</v>
      </c>
      <c r="AB623" s="77">
        <v>0</v>
      </c>
      <c r="AC623" s="77">
        <v>-33</v>
      </c>
      <c r="AD623" s="77">
        <v>0</v>
      </c>
      <c r="AE623" s="77">
        <v>85.94</v>
      </c>
      <c r="AF623" s="77">
        <v>0</v>
      </c>
      <c r="AG623" s="77">
        <v>0</v>
      </c>
      <c r="AH623" s="77">
        <v>0</v>
      </c>
      <c r="AI623" s="77">
        <v>0</v>
      </c>
      <c r="AJ623" s="77">
        <v>0</v>
      </c>
      <c r="AK623" s="77">
        <v>0</v>
      </c>
      <c r="AL623" s="77">
        <v>0</v>
      </c>
      <c r="AM623" s="77">
        <v>0</v>
      </c>
    </row>
    <row r="624" spans="1:39" x14ac:dyDescent="0.15">
      <c r="A624" s="126">
        <f t="shared" si="104"/>
        <v>3</v>
      </c>
      <c r="B624" s="1" t="str">
        <f t="shared" si="103"/>
        <v>EXP</v>
      </c>
      <c r="C624" s="126">
        <f t="shared" ca="1" si="105"/>
        <v>316.2</v>
      </c>
      <c r="D624" s="1" t="str">
        <f t="shared" si="108"/>
        <v>PROFESSIONAL FEES : 710409: OTHER PROFESSIONAL FEES</v>
      </c>
      <c r="E624" s="1" t="str">
        <f t="shared" si="107"/>
        <v>710409: OTHER PROFESSIONAL FEES</v>
      </c>
      <c r="F624" s="1" t="str">
        <f t="shared" si="106"/>
        <v>PROFESSIONAL FEES</v>
      </c>
      <c r="H624" s="76" t="s">
        <v>652</v>
      </c>
      <c r="I624" s="76" t="s">
        <v>651</v>
      </c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302">
        <v>1643.84</v>
      </c>
      <c r="V624" s="302">
        <v>136.99</v>
      </c>
      <c r="W624" s="302">
        <v>1145.17</v>
      </c>
      <c r="X624" s="302">
        <v>217.28</v>
      </c>
      <c r="Y624" s="302">
        <v>663.38</v>
      </c>
      <c r="Z624" s="302">
        <v>209</v>
      </c>
      <c r="AA624" s="77">
        <v>1859</v>
      </c>
      <c r="AB624" s="77">
        <v>209</v>
      </c>
      <c r="AC624" s="77">
        <v>274.48</v>
      </c>
      <c r="AD624" s="77">
        <v>347</v>
      </c>
      <c r="AE624" s="77">
        <v>209</v>
      </c>
      <c r="AF624" s="77">
        <v>209</v>
      </c>
      <c r="AG624" s="77">
        <v>209</v>
      </c>
      <c r="AH624" s="77">
        <v>-2508</v>
      </c>
      <c r="AI624" s="77">
        <v>4316.68</v>
      </c>
      <c r="AJ624" s="77">
        <v>308.34000000000003</v>
      </c>
      <c r="AK624" s="77">
        <v>308.34000000000003</v>
      </c>
      <c r="AL624" s="77">
        <v>308.34000000000003</v>
      </c>
      <c r="AM624" s="77">
        <v>308.34000000000003</v>
      </c>
    </row>
    <row r="625" spans="1:39" ht="16" x14ac:dyDescent="0.2">
      <c r="A625" s="126">
        <f t="shared" si="104"/>
        <v>3</v>
      </c>
      <c r="B625" s="1" t="str">
        <f t="shared" si="103"/>
        <v/>
      </c>
      <c r="C625" s="126" t="str">
        <f t="shared" ca="1" si="105"/>
        <v/>
      </c>
      <c r="D625" s="1" t="str">
        <f t="shared" si="108"/>
        <v/>
      </c>
      <c r="E625" s="1" t="str">
        <f t="shared" si="107"/>
        <v/>
      </c>
      <c r="F625" s="1" t="str">
        <f t="shared" si="106"/>
        <v>PROFESSIONAL FEES</v>
      </c>
      <c r="H625" s="83" t="s">
        <v>651</v>
      </c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5">
        <v>1643.84</v>
      </c>
      <c r="V625" s="85">
        <v>527.66999999999996</v>
      </c>
      <c r="W625" s="85">
        <v>1266.17</v>
      </c>
      <c r="X625" s="85">
        <v>217.28</v>
      </c>
      <c r="Y625" s="85">
        <v>663.38</v>
      </c>
      <c r="Z625" s="85">
        <v>408.72</v>
      </c>
      <c r="AA625" s="85">
        <v>1859</v>
      </c>
      <c r="AB625" s="85">
        <v>209</v>
      </c>
      <c r="AC625" s="85">
        <v>241.48000000000002</v>
      </c>
      <c r="AD625" s="85">
        <v>347</v>
      </c>
      <c r="AE625" s="85">
        <v>294.94</v>
      </c>
      <c r="AF625" s="85">
        <v>209</v>
      </c>
      <c r="AG625" s="85">
        <v>209</v>
      </c>
      <c r="AH625" s="85">
        <v>-2508</v>
      </c>
      <c r="AI625" s="85">
        <v>4316.68</v>
      </c>
      <c r="AJ625" s="85">
        <v>308.34000000000003</v>
      </c>
      <c r="AK625" s="85">
        <v>308.34000000000003</v>
      </c>
      <c r="AL625" s="85">
        <v>308.34000000000003</v>
      </c>
      <c r="AM625" s="85">
        <v>308.34000000000003</v>
      </c>
    </row>
    <row r="626" spans="1:39" x14ac:dyDescent="0.15">
      <c r="A626" s="126">
        <f t="shared" si="104"/>
        <v>3</v>
      </c>
      <c r="B626" s="1" t="str">
        <f t="shared" si="103"/>
        <v>EXP</v>
      </c>
      <c r="C626" s="126">
        <f t="shared" ca="1" si="105"/>
        <v>308.3</v>
      </c>
      <c r="D626" s="1" t="str">
        <f t="shared" si="108"/>
        <v>PROFESSIONAL FEES : 710100: PHARMACY FEES</v>
      </c>
      <c r="E626" s="1" t="str">
        <f t="shared" si="107"/>
        <v>710100: PHARMACY FEES</v>
      </c>
      <c r="F626" s="1" t="str">
        <f t="shared" si="106"/>
        <v>PROFESSIONAL FEES</v>
      </c>
      <c r="H626" s="76" t="s">
        <v>653</v>
      </c>
      <c r="I626" s="76" t="s">
        <v>654</v>
      </c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302">
        <v>0</v>
      </c>
      <c r="V626" s="302">
        <v>0</v>
      </c>
      <c r="W626" s="302">
        <v>0</v>
      </c>
      <c r="X626" s="302">
        <v>0</v>
      </c>
      <c r="Y626" s="302">
        <v>44.33</v>
      </c>
      <c r="Z626" s="302">
        <v>44.31</v>
      </c>
      <c r="AA626" s="77">
        <v>0</v>
      </c>
      <c r="AB626" s="77">
        <v>0</v>
      </c>
      <c r="AC626" s="77">
        <v>0</v>
      </c>
      <c r="AD626" s="77">
        <v>0</v>
      </c>
      <c r="AE626" s="77">
        <v>0</v>
      </c>
      <c r="AF626" s="77">
        <v>0</v>
      </c>
      <c r="AG626" s="77">
        <v>1484.05</v>
      </c>
      <c r="AH626" s="77">
        <v>372.56</v>
      </c>
      <c r="AI626" s="77">
        <v>344.94</v>
      </c>
      <c r="AJ626" s="77">
        <v>344.76</v>
      </c>
      <c r="AK626" s="77">
        <v>0</v>
      </c>
      <c r="AL626" s="77">
        <v>920.89</v>
      </c>
      <c r="AM626" s="77">
        <v>253.56</v>
      </c>
    </row>
    <row r="627" spans="1:39" ht="16" x14ac:dyDescent="0.2">
      <c r="A627" s="126">
        <f t="shared" si="104"/>
        <v>3</v>
      </c>
      <c r="B627" s="1" t="str">
        <f t="shared" si="103"/>
        <v/>
      </c>
      <c r="C627" s="126" t="str">
        <f t="shared" ca="1" si="105"/>
        <v/>
      </c>
      <c r="D627" s="1" t="str">
        <f t="shared" si="108"/>
        <v/>
      </c>
      <c r="E627" s="1" t="str">
        <f t="shared" si="107"/>
        <v/>
      </c>
      <c r="F627" s="1" t="str">
        <f t="shared" si="106"/>
        <v>PROFESSIONAL FEES</v>
      </c>
      <c r="H627" s="83" t="s">
        <v>654</v>
      </c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5">
        <v>0</v>
      </c>
      <c r="V627" s="85">
        <v>0</v>
      </c>
      <c r="W627" s="85">
        <v>0</v>
      </c>
      <c r="X627" s="85">
        <v>0</v>
      </c>
      <c r="Y627" s="85">
        <v>44.33</v>
      </c>
      <c r="Z627" s="85">
        <v>44.31</v>
      </c>
      <c r="AA627" s="85">
        <v>0</v>
      </c>
      <c r="AB627" s="85">
        <v>0</v>
      </c>
      <c r="AC627" s="85">
        <v>0</v>
      </c>
      <c r="AD627" s="85">
        <v>0</v>
      </c>
      <c r="AE627" s="85">
        <v>0</v>
      </c>
      <c r="AF627" s="85">
        <v>0</v>
      </c>
      <c r="AG627" s="85">
        <v>1484.05</v>
      </c>
      <c r="AH627" s="85">
        <v>372.56</v>
      </c>
      <c r="AI627" s="85">
        <v>344.94</v>
      </c>
      <c r="AJ627" s="85">
        <v>344.76</v>
      </c>
      <c r="AK627" s="85">
        <v>0</v>
      </c>
      <c r="AL627" s="85">
        <v>920.89</v>
      </c>
      <c r="AM627" s="85">
        <v>253.56</v>
      </c>
    </row>
    <row r="628" spans="1:39" ht="16" x14ac:dyDescent="0.2">
      <c r="A628" s="126">
        <f t="shared" si="104"/>
        <v>3</v>
      </c>
      <c r="B628" s="1" t="str">
        <f t="shared" si="103"/>
        <v/>
      </c>
      <c r="C628" s="126" t="str">
        <f t="shared" ca="1" si="105"/>
        <v/>
      </c>
      <c r="D628" s="1" t="str">
        <f t="shared" si="108"/>
        <v/>
      </c>
      <c r="E628" s="1" t="str">
        <f t="shared" si="107"/>
        <v/>
      </c>
      <c r="F628" s="1" t="str">
        <f t="shared" si="106"/>
        <v>PROFESSIONAL FEES</v>
      </c>
      <c r="H628" s="75" t="s">
        <v>635</v>
      </c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6">
        <v>5603.44</v>
      </c>
      <c r="V628" s="86">
        <v>4821.17</v>
      </c>
      <c r="W628" s="86">
        <v>5902.57</v>
      </c>
      <c r="X628" s="86">
        <v>4374.04</v>
      </c>
      <c r="Y628" s="86">
        <v>5441.59</v>
      </c>
      <c r="Z628" s="86">
        <v>4967.03</v>
      </c>
      <c r="AA628" s="86">
        <v>8047.5</v>
      </c>
      <c r="AB628" s="86">
        <v>21581.06</v>
      </c>
      <c r="AC628" s="86">
        <v>25996.420000000002</v>
      </c>
      <c r="AD628" s="86">
        <v>9359</v>
      </c>
      <c r="AE628" s="86">
        <v>9311.94</v>
      </c>
      <c r="AF628" s="86">
        <v>7633.31</v>
      </c>
      <c r="AG628" s="86">
        <v>9999.0499999999993</v>
      </c>
      <c r="AH628" s="86">
        <v>10138.799999999999</v>
      </c>
      <c r="AI628" s="86">
        <v>12774.62</v>
      </c>
      <c r="AJ628" s="86">
        <v>9203.1</v>
      </c>
      <c r="AK628" s="86">
        <v>9298.84</v>
      </c>
      <c r="AL628" s="86">
        <v>-15392.77</v>
      </c>
      <c r="AM628" s="86">
        <v>6115.4000000000005</v>
      </c>
    </row>
    <row r="629" spans="1:39" ht="16" x14ac:dyDescent="0.2">
      <c r="A629" s="126">
        <f t="shared" si="104"/>
        <v>3</v>
      </c>
      <c r="B629" s="1" t="str">
        <f t="shared" si="103"/>
        <v>GROUP</v>
      </c>
      <c r="C629" s="126" t="str">
        <f t="shared" ca="1" si="105"/>
        <v/>
      </c>
      <c r="D629" s="1" t="str">
        <f t="shared" si="108"/>
        <v/>
      </c>
      <c r="E629" s="1" t="str">
        <f t="shared" si="107"/>
        <v/>
      </c>
      <c r="F629" s="1" t="str">
        <f t="shared" si="106"/>
        <v>BAD DEBT EXPENSE</v>
      </c>
      <c r="H629" s="80" t="s">
        <v>655</v>
      </c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340"/>
      <c r="V629" s="340"/>
      <c r="W629" s="340"/>
      <c r="X629" s="340"/>
      <c r="Y629" s="340"/>
      <c r="Z629" s="340"/>
      <c r="AA629" s="82"/>
      <c r="AB629" s="82"/>
      <c r="AC629" s="82"/>
      <c r="AD629" s="82"/>
      <c r="AE629" s="82"/>
      <c r="AF629" s="82"/>
      <c r="AG629" s="82"/>
      <c r="AH629" s="82"/>
      <c r="AI629" s="82"/>
      <c r="AJ629" s="82"/>
      <c r="AK629" s="82"/>
      <c r="AL629" s="82"/>
      <c r="AM629" s="82"/>
    </row>
    <row r="630" spans="1:39" x14ac:dyDescent="0.15">
      <c r="A630" s="126">
        <f t="shared" si="104"/>
        <v>3</v>
      </c>
      <c r="B630" s="1" t="str">
        <f t="shared" si="103"/>
        <v>EXP</v>
      </c>
      <c r="C630" s="126">
        <f t="shared" ca="1" si="105"/>
        <v>325</v>
      </c>
      <c r="D630" s="1" t="str">
        <f t="shared" si="108"/>
        <v>BAD DEBT EXPENSE : 750000: BAD DEBT EXPENSE</v>
      </c>
      <c r="E630" s="1" t="str">
        <f t="shared" si="107"/>
        <v>750000: BAD DEBT EXPENSE</v>
      </c>
      <c r="F630" s="1" t="str">
        <f t="shared" si="106"/>
        <v>BAD DEBT EXPENSE</v>
      </c>
      <c r="H630" s="76" t="s">
        <v>656</v>
      </c>
      <c r="I630" s="76" t="s">
        <v>655</v>
      </c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302">
        <v>26976.080000000002</v>
      </c>
      <c r="V630" s="302">
        <v>7635.56</v>
      </c>
      <c r="W630" s="302">
        <v>6924.76</v>
      </c>
      <c r="X630" s="302">
        <v>66057.13</v>
      </c>
      <c r="Y630" s="302">
        <v>7503.04</v>
      </c>
      <c r="Z630" s="302">
        <v>7735.75</v>
      </c>
      <c r="AA630" s="77">
        <v>-2995.66</v>
      </c>
      <c r="AB630" s="77">
        <v>7745.1510000000007</v>
      </c>
      <c r="AC630" s="77">
        <v>7739.7860000000001</v>
      </c>
      <c r="AD630" s="77">
        <v>45537.665999999997</v>
      </c>
      <c r="AE630" s="77">
        <v>7810.8920000000007</v>
      </c>
      <c r="AF630" s="77">
        <v>11177.438</v>
      </c>
      <c r="AG630" s="77">
        <v>30852.521000000001</v>
      </c>
      <c r="AH630" s="77">
        <v>10563.159</v>
      </c>
      <c r="AI630" s="77">
        <v>5435.326</v>
      </c>
      <c r="AJ630" s="77">
        <v>-61465.139000000003</v>
      </c>
      <c r="AK630" s="77">
        <v>6481.5910000000003</v>
      </c>
      <c r="AL630" s="77">
        <v>3512.1410000000001</v>
      </c>
      <c r="AM630" s="77">
        <v>-4552.5140000000001</v>
      </c>
    </row>
    <row r="631" spans="1:39" ht="16" x14ac:dyDescent="0.2">
      <c r="A631" s="126">
        <f t="shared" si="104"/>
        <v>3</v>
      </c>
      <c r="B631" s="1" t="str">
        <f t="shared" si="103"/>
        <v/>
      </c>
      <c r="C631" s="126" t="str">
        <f t="shared" ca="1" si="105"/>
        <v/>
      </c>
      <c r="D631" s="1" t="str">
        <f t="shared" si="108"/>
        <v/>
      </c>
      <c r="E631" s="1" t="str">
        <f t="shared" si="107"/>
        <v/>
      </c>
      <c r="F631" s="1" t="str">
        <f t="shared" si="106"/>
        <v>BAD DEBT EXPENSE</v>
      </c>
      <c r="H631" s="83" t="s">
        <v>655</v>
      </c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5">
        <v>26976.080000000002</v>
      </c>
      <c r="V631" s="85">
        <v>7635.56</v>
      </c>
      <c r="W631" s="85">
        <v>6924.76</v>
      </c>
      <c r="X631" s="85">
        <v>66057.13</v>
      </c>
      <c r="Y631" s="85">
        <v>7503.04</v>
      </c>
      <c r="Z631" s="85">
        <v>7735.75</v>
      </c>
      <c r="AA631" s="85">
        <v>-2995.66</v>
      </c>
      <c r="AB631" s="85">
        <v>7745.1510000000007</v>
      </c>
      <c r="AC631" s="85">
        <v>7739.7860000000001</v>
      </c>
      <c r="AD631" s="85">
        <v>45537.665999999997</v>
      </c>
      <c r="AE631" s="85">
        <v>7810.8920000000007</v>
      </c>
      <c r="AF631" s="85">
        <v>11177.438</v>
      </c>
      <c r="AG631" s="85">
        <v>30852.521000000001</v>
      </c>
      <c r="AH631" s="85">
        <v>10563.159</v>
      </c>
      <c r="AI631" s="85">
        <v>5435.326</v>
      </c>
      <c r="AJ631" s="85">
        <v>-61465.139000000003</v>
      </c>
      <c r="AK631" s="85">
        <v>6481.5910000000003</v>
      </c>
      <c r="AL631" s="85">
        <v>3512.1410000000001</v>
      </c>
      <c r="AM631" s="85">
        <v>-4552.5140000000001</v>
      </c>
    </row>
    <row r="632" spans="1:39" ht="16" x14ac:dyDescent="0.2">
      <c r="A632" s="126">
        <f t="shared" si="104"/>
        <v>3</v>
      </c>
      <c r="B632" s="1" t="str">
        <f t="shared" si="103"/>
        <v/>
      </c>
      <c r="C632" s="126" t="str">
        <f t="shared" ca="1" si="105"/>
        <v/>
      </c>
      <c r="D632" s="1" t="str">
        <f t="shared" si="108"/>
        <v/>
      </c>
      <c r="E632" s="1" t="str">
        <f t="shared" si="107"/>
        <v/>
      </c>
      <c r="F632" s="1" t="str">
        <f t="shared" si="106"/>
        <v>BAD DEBT EXPENSE</v>
      </c>
      <c r="H632" s="75" t="s">
        <v>655</v>
      </c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6">
        <v>26976.080000000002</v>
      </c>
      <c r="V632" s="86">
        <v>7635.56</v>
      </c>
      <c r="W632" s="86">
        <v>6924.76</v>
      </c>
      <c r="X632" s="86">
        <v>66057.13</v>
      </c>
      <c r="Y632" s="86">
        <v>7503.04</v>
      </c>
      <c r="Z632" s="86">
        <v>7735.75</v>
      </c>
      <c r="AA632" s="86">
        <v>-2995.66</v>
      </c>
      <c r="AB632" s="86">
        <v>7745.1510000000007</v>
      </c>
      <c r="AC632" s="86">
        <v>7739.7860000000001</v>
      </c>
      <c r="AD632" s="86">
        <v>45537.665999999997</v>
      </c>
      <c r="AE632" s="86">
        <v>7810.8920000000007</v>
      </c>
      <c r="AF632" s="86">
        <v>11177.438</v>
      </c>
      <c r="AG632" s="86">
        <v>30852.521000000001</v>
      </c>
      <c r="AH632" s="86">
        <v>10563.159</v>
      </c>
      <c r="AI632" s="86">
        <v>5435.326</v>
      </c>
      <c r="AJ632" s="86">
        <v>-61465.139000000003</v>
      </c>
      <c r="AK632" s="86">
        <v>6481.5910000000003</v>
      </c>
      <c r="AL632" s="86">
        <v>3512.1410000000001</v>
      </c>
      <c r="AM632" s="86">
        <v>-4552.5140000000001</v>
      </c>
    </row>
    <row r="633" spans="1:39" ht="16" x14ac:dyDescent="0.2">
      <c r="A633" s="126">
        <f t="shared" si="104"/>
        <v>3</v>
      </c>
      <c r="B633" s="1" t="str">
        <f t="shared" si="103"/>
        <v>GROUP</v>
      </c>
      <c r="C633" s="126" t="str">
        <f t="shared" ca="1" si="105"/>
        <v/>
      </c>
      <c r="D633" s="1" t="str">
        <f t="shared" si="108"/>
        <v/>
      </c>
      <c r="E633" s="1" t="str">
        <f t="shared" si="107"/>
        <v/>
      </c>
      <c r="F633" s="1" t="str">
        <f t="shared" si="106"/>
        <v>OTHER MISC. OPERATING EXPENSES</v>
      </c>
      <c r="H633" s="80" t="s">
        <v>657</v>
      </c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340"/>
      <c r="V633" s="340"/>
      <c r="W633" s="340"/>
      <c r="X633" s="340"/>
      <c r="Y633" s="340"/>
      <c r="Z633" s="340"/>
      <c r="AA633" s="82"/>
      <c r="AB633" s="82"/>
      <c r="AC633" s="82"/>
      <c r="AD633" s="82"/>
      <c r="AE633" s="82"/>
      <c r="AF633" s="82"/>
      <c r="AG633" s="82"/>
      <c r="AH633" s="82"/>
      <c r="AI633" s="82"/>
      <c r="AJ633" s="82"/>
      <c r="AK633" s="82"/>
      <c r="AL633" s="82"/>
      <c r="AM633" s="82"/>
    </row>
    <row r="634" spans="1:39" x14ac:dyDescent="0.15">
      <c r="A634" s="126">
        <f t="shared" si="104"/>
        <v>3</v>
      </c>
      <c r="B634" s="1" t="str">
        <f t="shared" si="103"/>
        <v>EXP</v>
      </c>
      <c r="C634" s="126">
        <f t="shared" ca="1" si="105"/>
        <v>316.3</v>
      </c>
      <c r="D634" s="1" t="str">
        <f t="shared" si="108"/>
        <v>OTHER MISC. OPERATING EXPENSES : 771200: MISCELLANEOUS</v>
      </c>
      <c r="E634" s="1" t="str">
        <f t="shared" si="107"/>
        <v>771200: MISCELLANEOUS</v>
      </c>
      <c r="F634" s="1" t="str">
        <f t="shared" si="106"/>
        <v>OTHER MISC. OPERATING EXPENSES</v>
      </c>
      <c r="H634" s="76" t="s">
        <v>658</v>
      </c>
      <c r="I634" s="76" t="s">
        <v>659</v>
      </c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302">
        <v>636.70000000000005</v>
      </c>
      <c r="V634" s="302">
        <v>366.05</v>
      </c>
      <c r="W634" s="302">
        <v>808.1</v>
      </c>
      <c r="X634" s="302">
        <v>1552.74</v>
      </c>
      <c r="Y634" s="302">
        <v>3143.94</v>
      </c>
      <c r="Z634" s="302">
        <v>1623.2</v>
      </c>
      <c r="AA634" s="77">
        <v>891.03</v>
      </c>
      <c r="AB634" s="77">
        <v>775.07</v>
      </c>
      <c r="AC634" s="77">
        <v>561.99</v>
      </c>
      <c r="AD634" s="77">
        <v>616.71</v>
      </c>
      <c r="AE634" s="77">
        <v>570.45000000000005</v>
      </c>
      <c r="AF634" s="77">
        <v>301.54000000000002</v>
      </c>
      <c r="AG634" s="77">
        <v>1047.21</v>
      </c>
      <c r="AH634" s="77">
        <v>807.23</v>
      </c>
      <c r="AI634" s="77">
        <v>561.81000000000006</v>
      </c>
      <c r="AJ634" s="77">
        <v>-218.35</v>
      </c>
      <c r="AK634" s="77">
        <v>573.61</v>
      </c>
      <c r="AL634" s="77">
        <v>-12.74</v>
      </c>
      <c r="AM634" s="77">
        <v>281.45</v>
      </c>
    </row>
    <row r="635" spans="1:39" x14ac:dyDescent="0.15">
      <c r="A635" s="126">
        <f t="shared" si="104"/>
        <v>3</v>
      </c>
      <c r="B635" s="1" t="str">
        <f t="shared" si="103"/>
        <v>EXP</v>
      </c>
      <c r="C635" s="126">
        <f t="shared" ca="1" si="105"/>
        <v>322</v>
      </c>
      <c r="D635" s="1" t="str">
        <f t="shared" si="108"/>
        <v>OTHER MISC. OPERATING EXPENSES : 771209: MISC EXPENSES AND MISC TAXES</v>
      </c>
      <c r="E635" s="1" t="str">
        <f t="shared" si="107"/>
        <v>771209: MISC EXPENSES AND MISC TAXES</v>
      </c>
      <c r="F635" s="1" t="str">
        <f t="shared" si="106"/>
        <v>OTHER MISC. OPERATING EXPENSES</v>
      </c>
      <c r="H635" s="76" t="s">
        <v>660</v>
      </c>
      <c r="I635" s="76" t="s">
        <v>661</v>
      </c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302">
        <v>0</v>
      </c>
      <c r="V635" s="302">
        <v>0</v>
      </c>
      <c r="W635" s="302">
        <v>3.6</v>
      </c>
      <c r="X635" s="302">
        <v>3.94</v>
      </c>
      <c r="Y635" s="302">
        <v>57.01</v>
      </c>
      <c r="Z635" s="302">
        <v>0</v>
      </c>
      <c r="AA635" s="77">
        <v>39.730000000000004</v>
      </c>
      <c r="AB635" s="77">
        <v>669.84</v>
      </c>
      <c r="AC635" s="77">
        <v>0</v>
      </c>
      <c r="AD635" s="77">
        <v>0</v>
      </c>
      <c r="AE635" s="77">
        <v>0</v>
      </c>
      <c r="AF635" s="77">
        <v>0</v>
      </c>
      <c r="AG635" s="77">
        <v>32.450000000000003</v>
      </c>
      <c r="AH635" s="77">
        <v>0</v>
      </c>
      <c r="AI635" s="77">
        <v>42450.080000000002</v>
      </c>
      <c r="AJ635" s="77">
        <v>-37587.700000000004</v>
      </c>
      <c r="AK635" s="77">
        <v>-1151.96</v>
      </c>
      <c r="AL635" s="77">
        <v>378.18</v>
      </c>
      <c r="AM635" s="77">
        <v>-389.79</v>
      </c>
    </row>
    <row r="636" spans="1:39" x14ac:dyDescent="0.15">
      <c r="A636" s="126">
        <f t="shared" si="104"/>
        <v>3</v>
      </c>
      <c r="B636" s="1" t="str">
        <f t="shared" ref="B636:B708" si="109">IF(AND(LEN(H636)&gt;0,COUNT(V636:AL636)=0),"GROUP",IF(OR(LEN(I636)=0,LEN(H636)=0),"",INDEX(MARKER_ARRAY,A636,3)))</f>
        <v>EXP</v>
      </c>
      <c r="C636" s="126">
        <f t="shared" ca="1" si="105"/>
        <v>322</v>
      </c>
      <c r="D636" s="1" t="str">
        <f t="shared" si="108"/>
        <v>OTHER MISC. OPERATING EXPENSES : 771700: OTHER TAXES</v>
      </c>
      <c r="E636" s="1" t="str">
        <f t="shared" si="107"/>
        <v>771700: OTHER TAXES</v>
      </c>
      <c r="F636" s="1" t="str">
        <f t="shared" si="106"/>
        <v>OTHER MISC. OPERATING EXPENSES</v>
      </c>
      <c r="H636" s="76" t="s">
        <v>662</v>
      </c>
      <c r="I636" s="76" t="s">
        <v>663</v>
      </c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302">
        <v>0</v>
      </c>
      <c r="V636" s="302">
        <v>0</v>
      </c>
      <c r="W636" s="302">
        <v>0</v>
      </c>
      <c r="X636" s="302">
        <v>0</v>
      </c>
      <c r="Y636" s="302">
        <v>0</v>
      </c>
      <c r="Z636" s="302">
        <v>0</v>
      </c>
      <c r="AA636" s="77">
        <v>0</v>
      </c>
      <c r="AB636" s="77">
        <v>0</v>
      </c>
      <c r="AC636" s="77">
        <v>0</v>
      </c>
      <c r="AD636" s="77">
        <v>0</v>
      </c>
      <c r="AE636" s="77">
        <v>0</v>
      </c>
      <c r="AF636" s="77">
        <v>0</v>
      </c>
      <c r="AG636" s="77">
        <v>0</v>
      </c>
      <c r="AH636" s="77">
        <v>0</v>
      </c>
      <c r="AI636" s="77">
        <v>0</v>
      </c>
      <c r="AJ636" s="77">
        <v>0</v>
      </c>
      <c r="AK636" s="77">
        <v>0</v>
      </c>
      <c r="AL636" s="77">
        <v>0</v>
      </c>
      <c r="AM636" s="77">
        <v>0</v>
      </c>
    </row>
    <row r="637" spans="1:39" x14ac:dyDescent="0.15">
      <c r="A637" s="126">
        <f t="shared" si="104"/>
        <v>3</v>
      </c>
      <c r="B637" s="1" t="str">
        <f t="shared" si="109"/>
        <v>EXP</v>
      </c>
      <c r="C637" s="126">
        <f t="shared" ca="1" si="105"/>
        <v>323.3</v>
      </c>
      <c r="D637" s="1" t="str">
        <f t="shared" si="108"/>
        <v>OTHER MISC. OPERATING EXPENSES : 774700: GARAGE EXPENSE</v>
      </c>
      <c r="E637" s="1" t="str">
        <f t="shared" si="107"/>
        <v>774700: GARAGE EXPENSE</v>
      </c>
      <c r="F637" s="1" t="str">
        <f t="shared" si="106"/>
        <v>OTHER MISC. OPERATING EXPENSES</v>
      </c>
      <c r="H637" s="76" t="s">
        <v>664</v>
      </c>
      <c r="I637" s="76" t="s">
        <v>665</v>
      </c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302">
        <v>840</v>
      </c>
      <c r="V637" s="302">
        <v>840</v>
      </c>
      <c r="W637" s="302">
        <v>840</v>
      </c>
      <c r="X637" s="302">
        <v>840</v>
      </c>
      <c r="Y637" s="302">
        <v>840</v>
      </c>
      <c r="Z637" s="302">
        <v>1417.58</v>
      </c>
      <c r="AA637" s="77">
        <v>840</v>
      </c>
      <c r="AB637" s="77">
        <v>840</v>
      </c>
      <c r="AC637" s="77">
        <v>840</v>
      </c>
      <c r="AD637" s="77">
        <v>840</v>
      </c>
      <c r="AE637" s="77">
        <v>840</v>
      </c>
      <c r="AF637" s="77">
        <v>840</v>
      </c>
      <c r="AG637" s="77">
        <v>840</v>
      </c>
      <c r="AH637" s="77">
        <v>840</v>
      </c>
      <c r="AI637" s="77">
        <v>840</v>
      </c>
      <c r="AJ637" s="77">
        <v>840</v>
      </c>
      <c r="AK637" s="77">
        <v>840</v>
      </c>
      <c r="AL637" s="77">
        <v>840</v>
      </c>
      <c r="AM637" s="77">
        <v>840</v>
      </c>
    </row>
    <row r="638" spans="1:39" ht="16" x14ac:dyDescent="0.2">
      <c r="A638" s="126">
        <f t="shared" si="104"/>
        <v>3</v>
      </c>
      <c r="B638" s="1" t="str">
        <f t="shared" si="109"/>
        <v/>
      </c>
      <c r="C638" s="126" t="str">
        <f t="shared" ca="1" si="105"/>
        <v/>
      </c>
      <c r="D638" s="1" t="str">
        <f t="shared" si="108"/>
        <v/>
      </c>
      <c r="E638" s="1" t="str">
        <f t="shared" si="107"/>
        <v/>
      </c>
      <c r="F638" s="1" t="str">
        <f t="shared" si="106"/>
        <v>OTHER MISC. OPERATING EXPENSES</v>
      </c>
      <c r="H638" s="83" t="s">
        <v>666</v>
      </c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5">
        <v>1476.7</v>
      </c>
      <c r="V638" s="85">
        <v>1206.05</v>
      </c>
      <c r="W638" s="85">
        <v>1651.7</v>
      </c>
      <c r="X638" s="85">
        <v>2396.6799999999998</v>
      </c>
      <c r="Y638" s="85">
        <v>4040.95</v>
      </c>
      <c r="Z638" s="85">
        <v>3040.78</v>
      </c>
      <c r="AA638" s="85">
        <v>1770.76</v>
      </c>
      <c r="AB638" s="85">
        <v>2284.91</v>
      </c>
      <c r="AC638" s="85">
        <v>1401.99</v>
      </c>
      <c r="AD638" s="85">
        <v>1456.71</v>
      </c>
      <c r="AE638" s="85">
        <v>1410.45</v>
      </c>
      <c r="AF638" s="85">
        <v>1141.54</v>
      </c>
      <c r="AG638" s="85">
        <v>1919.66</v>
      </c>
      <c r="AH638" s="85">
        <v>1647.23</v>
      </c>
      <c r="AI638" s="85">
        <v>43851.89</v>
      </c>
      <c r="AJ638" s="85">
        <v>-36966.050000000003</v>
      </c>
      <c r="AK638" s="85">
        <v>261.64999999999998</v>
      </c>
      <c r="AL638" s="85">
        <v>1205.44</v>
      </c>
      <c r="AM638" s="85">
        <v>731.66</v>
      </c>
    </row>
    <row r="639" spans="1:39" x14ac:dyDescent="0.15">
      <c r="A639" s="126">
        <f t="shared" ref="A639:A712" si="110">IFERROR(VLOOKUP(H639,MARKER_ARRAY,2,FALSE),A638)</f>
        <v>3</v>
      </c>
      <c r="B639" s="1" t="str">
        <f t="shared" si="109"/>
        <v>EXP</v>
      </c>
      <c r="C639" s="126">
        <f t="shared" ref="C639:C712" ca="1" si="111">IFERROR(IF(OR(B639="GROUP",LEN(D639)=0),"",VLOOKUP(D639,INDIRECT(B639&amp;"_LOOKUP"),2,FALSE)),-100)</f>
        <v>316.3</v>
      </c>
      <c r="D639" s="1" t="str">
        <f t="shared" si="108"/>
        <v>OTHER MISC. OPERATING EXPENSES : 774809: PRINTING EXPENSES ALLOCATED</v>
      </c>
      <c r="E639" s="1" t="str">
        <f t="shared" si="107"/>
        <v>774809: PRINTING EXPENSES ALLOCATED</v>
      </c>
      <c r="F639" s="1" t="str">
        <f t="shared" si="106"/>
        <v>OTHER MISC. OPERATING EXPENSES</v>
      </c>
      <c r="H639" s="76" t="s">
        <v>667</v>
      </c>
      <c r="I639" s="76" t="s">
        <v>668</v>
      </c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302">
        <v>0</v>
      </c>
      <c r="V639" s="302">
        <v>0</v>
      </c>
      <c r="W639" s="302">
        <v>0</v>
      </c>
      <c r="X639" s="302">
        <v>0</v>
      </c>
      <c r="Y639" s="302">
        <v>0</v>
      </c>
      <c r="Z639" s="302">
        <v>0</v>
      </c>
      <c r="AA639" s="77">
        <v>0</v>
      </c>
      <c r="AB639" s="77">
        <v>0</v>
      </c>
      <c r="AC639" s="77">
        <v>0</v>
      </c>
      <c r="AD639" s="77">
        <v>0</v>
      </c>
      <c r="AE639" s="77">
        <v>0</v>
      </c>
      <c r="AF639" s="77">
        <v>0</v>
      </c>
      <c r="AG639" s="77">
        <v>0</v>
      </c>
      <c r="AH639" s="77">
        <v>0</v>
      </c>
      <c r="AI639" s="77">
        <v>0</v>
      </c>
      <c r="AJ639" s="77">
        <v>0</v>
      </c>
      <c r="AK639" s="77">
        <v>0</v>
      </c>
      <c r="AL639" s="77">
        <v>0</v>
      </c>
      <c r="AM639" s="77">
        <v>0</v>
      </c>
    </row>
    <row r="640" spans="1:39" x14ac:dyDescent="0.15">
      <c r="A640" s="126">
        <f t="shared" si="110"/>
        <v>3</v>
      </c>
      <c r="B640" s="1" t="str">
        <f t="shared" si="109"/>
        <v>EXP</v>
      </c>
      <c r="C640" s="126">
        <f t="shared" ca="1" si="111"/>
        <v>316.3</v>
      </c>
      <c r="D640" s="1" t="str">
        <f t="shared" si="108"/>
        <v>OTHER MISC. OPERATING EXPENSES : 774900: EMPLOYEE HANDBOOK PRINTING</v>
      </c>
      <c r="E640" s="1" t="str">
        <f t="shared" si="107"/>
        <v>774900: EMPLOYEE HANDBOOK PRINTING</v>
      </c>
      <c r="F640" s="1" t="str">
        <f t="shared" si="106"/>
        <v>OTHER MISC. OPERATING EXPENSES</v>
      </c>
      <c r="H640" s="76" t="s">
        <v>669</v>
      </c>
      <c r="I640" s="76" t="s">
        <v>670</v>
      </c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302">
        <v>0</v>
      </c>
      <c r="V640" s="302">
        <v>0</v>
      </c>
      <c r="W640" s="302">
        <v>0</v>
      </c>
      <c r="X640" s="302">
        <v>0</v>
      </c>
      <c r="Y640" s="302">
        <v>0</v>
      </c>
      <c r="Z640" s="302">
        <v>0</v>
      </c>
      <c r="AA640" s="77">
        <v>0</v>
      </c>
      <c r="AB640" s="77">
        <v>0</v>
      </c>
      <c r="AC640" s="77">
        <v>3</v>
      </c>
      <c r="AD640" s="77">
        <v>0</v>
      </c>
      <c r="AE640" s="77">
        <v>0</v>
      </c>
      <c r="AF640" s="77">
        <v>3</v>
      </c>
      <c r="AG640" s="77">
        <v>-3</v>
      </c>
      <c r="AH640" s="77">
        <v>0</v>
      </c>
      <c r="AI640" s="77">
        <v>0</v>
      </c>
      <c r="AJ640" s="77">
        <v>0</v>
      </c>
      <c r="AK640" s="77">
        <v>4.5</v>
      </c>
      <c r="AL640" s="77">
        <v>0</v>
      </c>
      <c r="AM640" s="77">
        <v>0</v>
      </c>
    </row>
    <row r="641" spans="1:39" ht="16" x14ac:dyDescent="0.2">
      <c r="A641" s="126">
        <f t="shared" si="110"/>
        <v>3</v>
      </c>
      <c r="B641" s="1" t="str">
        <f t="shared" si="109"/>
        <v/>
      </c>
      <c r="C641" s="126" t="str">
        <f t="shared" ca="1" si="111"/>
        <v/>
      </c>
      <c r="D641" s="1" t="str">
        <f t="shared" si="108"/>
        <v/>
      </c>
      <c r="E641" s="1" t="str">
        <f t="shared" si="107"/>
        <v/>
      </c>
      <c r="F641" s="1" t="str">
        <f t="shared" si="106"/>
        <v>OTHER MISC. OPERATING EXPENSES</v>
      </c>
      <c r="H641" s="83" t="s">
        <v>668</v>
      </c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5">
        <v>0</v>
      </c>
      <c r="V641" s="85">
        <v>0</v>
      </c>
      <c r="W641" s="85">
        <v>0</v>
      </c>
      <c r="X641" s="85">
        <v>0</v>
      </c>
      <c r="Y641" s="85">
        <v>0</v>
      </c>
      <c r="Z641" s="85">
        <v>0</v>
      </c>
      <c r="AA641" s="85">
        <v>0</v>
      </c>
      <c r="AB641" s="85">
        <v>0</v>
      </c>
      <c r="AC641" s="85">
        <v>3</v>
      </c>
      <c r="AD641" s="85">
        <v>0</v>
      </c>
      <c r="AE641" s="85">
        <v>0</v>
      </c>
      <c r="AF641" s="85">
        <v>3</v>
      </c>
      <c r="AG641" s="85">
        <v>-3</v>
      </c>
      <c r="AH641" s="85">
        <v>0</v>
      </c>
      <c r="AI641" s="85">
        <v>0</v>
      </c>
      <c r="AJ641" s="85">
        <v>0</v>
      </c>
      <c r="AK641" s="85">
        <v>4.5</v>
      </c>
      <c r="AL641" s="85">
        <v>0</v>
      </c>
      <c r="AM641" s="85">
        <v>0</v>
      </c>
    </row>
    <row r="642" spans="1:39" x14ac:dyDescent="0.15">
      <c r="A642" s="126">
        <f t="shared" si="110"/>
        <v>3</v>
      </c>
      <c r="B642" s="1" t="str">
        <f t="shared" si="109"/>
        <v>EXP</v>
      </c>
      <c r="C642" s="126">
        <f t="shared" ca="1" si="111"/>
        <v>316.3</v>
      </c>
      <c r="D642" s="1" t="str">
        <f t="shared" si="108"/>
        <v>OTHER MISC. OPERATING EXPENSES : 770300: ASSOCIATION FEES</v>
      </c>
      <c r="E642" s="1" t="str">
        <f t="shared" si="107"/>
        <v>770300: ASSOCIATION FEES</v>
      </c>
      <c r="F642" s="1" t="str">
        <f t="shared" si="106"/>
        <v>OTHER MISC. OPERATING EXPENSES</v>
      </c>
      <c r="H642" s="76" t="s">
        <v>671</v>
      </c>
      <c r="I642" s="76" t="s">
        <v>672</v>
      </c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302">
        <v>187</v>
      </c>
      <c r="V642" s="302">
        <v>0</v>
      </c>
      <c r="W642" s="302">
        <v>62.4</v>
      </c>
      <c r="X642" s="302">
        <v>31.16</v>
      </c>
      <c r="Y642" s="302">
        <v>31.16</v>
      </c>
      <c r="Z642" s="302">
        <v>2054.6799999999998</v>
      </c>
      <c r="AA642" s="77">
        <v>435.86</v>
      </c>
      <c r="AB642" s="77">
        <v>435.86</v>
      </c>
      <c r="AC642" s="77">
        <v>435.86</v>
      </c>
      <c r="AD642" s="77">
        <v>435.86</v>
      </c>
      <c r="AE642" s="77">
        <v>435.86</v>
      </c>
      <c r="AF642" s="77">
        <v>435.86</v>
      </c>
      <c r="AG642" s="77">
        <v>435.86</v>
      </c>
      <c r="AH642" s="77">
        <v>639.41999999999996</v>
      </c>
      <c r="AI642" s="77">
        <v>639.41</v>
      </c>
      <c r="AJ642" s="77">
        <v>639.41</v>
      </c>
      <c r="AK642" s="77">
        <v>639.41</v>
      </c>
      <c r="AL642" s="77">
        <v>639.41</v>
      </c>
      <c r="AM642" s="77">
        <v>320.13</v>
      </c>
    </row>
    <row r="643" spans="1:39" ht="16" x14ac:dyDescent="0.2">
      <c r="A643" s="126">
        <f t="shared" si="110"/>
        <v>3</v>
      </c>
      <c r="B643" s="1" t="str">
        <f t="shared" si="109"/>
        <v/>
      </c>
      <c r="C643" s="126" t="str">
        <f t="shared" ca="1" si="111"/>
        <v/>
      </c>
      <c r="D643" s="1" t="str">
        <f t="shared" si="108"/>
        <v/>
      </c>
      <c r="E643" s="1" t="str">
        <f t="shared" si="107"/>
        <v/>
      </c>
      <c r="F643" s="1" t="str">
        <f t="shared" si="106"/>
        <v>OTHER MISC. OPERATING EXPENSES</v>
      </c>
      <c r="H643" s="83" t="s">
        <v>672</v>
      </c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5">
        <v>187</v>
      </c>
      <c r="V643" s="85">
        <v>0</v>
      </c>
      <c r="W643" s="85">
        <v>62.4</v>
      </c>
      <c r="X643" s="85">
        <v>31.16</v>
      </c>
      <c r="Y643" s="85">
        <v>31.16</v>
      </c>
      <c r="Z643" s="85">
        <v>2054.6799999999998</v>
      </c>
      <c r="AA643" s="85">
        <v>435.86</v>
      </c>
      <c r="AB643" s="85">
        <v>435.86</v>
      </c>
      <c r="AC643" s="85">
        <v>435.86</v>
      </c>
      <c r="AD643" s="85">
        <v>435.86</v>
      </c>
      <c r="AE643" s="85">
        <v>435.86</v>
      </c>
      <c r="AF643" s="85">
        <v>435.86</v>
      </c>
      <c r="AG643" s="85">
        <v>435.86</v>
      </c>
      <c r="AH643" s="85">
        <v>639.41999999999996</v>
      </c>
      <c r="AI643" s="85">
        <v>639.41</v>
      </c>
      <c r="AJ643" s="85">
        <v>639.41</v>
      </c>
      <c r="AK643" s="85">
        <v>639.41</v>
      </c>
      <c r="AL643" s="85">
        <v>639.41</v>
      </c>
      <c r="AM643" s="85">
        <v>320.13</v>
      </c>
    </row>
    <row r="644" spans="1:39" x14ac:dyDescent="0.15">
      <c r="A644" s="126">
        <f t="shared" si="110"/>
        <v>3</v>
      </c>
      <c r="B644" s="1" t="str">
        <f t="shared" si="109"/>
        <v>EXP</v>
      </c>
      <c r="C644" s="126">
        <f t="shared" ca="1" si="111"/>
        <v>316.3</v>
      </c>
      <c r="D644" s="1" t="str">
        <f t="shared" si="108"/>
        <v>OTHER MISC. OPERATING EXPENSES : 770400: SURVEY &amp; LICENSE FEES</v>
      </c>
      <c r="E644" s="1" t="str">
        <f t="shared" si="107"/>
        <v>770400: SURVEY &amp; LICENSE FEES</v>
      </c>
      <c r="F644" s="1" t="str">
        <f t="shared" si="106"/>
        <v>OTHER MISC. OPERATING EXPENSES</v>
      </c>
      <c r="H644" s="76" t="s">
        <v>673</v>
      </c>
      <c r="I644" s="76" t="s">
        <v>674</v>
      </c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302">
        <v>89.42</v>
      </c>
      <c r="V644" s="302">
        <v>425</v>
      </c>
      <c r="W644" s="302">
        <v>795</v>
      </c>
      <c r="X644" s="302">
        <v>370</v>
      </c>
      <c r="Y644" s="302">
        <v>101.5</v>
      </c>
      <c r="Z644" s="302">
        <v>275.38</v>
      </c>
      <c r="AA644" s="77">
        <v>110.88</v>
      </c>
      <c r="AB644" s="77">
        <v>80.320000000000007</v>
      </c>
      <c r="AC644" s="77">
        <v>39.630000000000003</v>
      </c>
      <c r="AD644" s="77">
        <v>39.630000000000003</v>
      </c>
      <c r="AE644" s="77">
        <v>39.630000000000003</v>
      </c>
      <c r="AF644" s="77">
        <v>39.630000000000003</v>
      </c>
      <c r="AG644" s="77">
        <v>39.630000000000003</v>
      </c>
      <c r="AH644" s="77">
        <v>0</v>
      </c>
      <c r="AI644" s="77">
        <v>0</v>
      </c>
      <c r="AJ644" s="77">
        <v>44.81</v>
      </c>
      <c r="AK644" s="77">
        <v>164.94</v>
      </c>
      <c r="AL644" s="77">
        <v>14.94</v>
      </c>
      <c r="AM644" s="77">
        <v>14.950000000000001</v>
      </c>
    </row>
    <row r="645" spans="1:39" ht="16" x14ac:dyDescent="0.2">
      <c r="A645" s="126">
        <f t="shared" si="110"/>
        <v>3</v>
      </c>
      <c r="B645" s="1" t="str">
        <f t="shared" si="109"/>
        <v/>
      </c>
      <c r="C645" s="126" t="str">
        <f t="shared" ca="1" si="111"/>
        <v/>
      </c>
      <c r="D645" s="1" t="str">
        <f t="shared" si="108"/>
        <v/>
      </c>
      <c r="E645" s="1" t="str">
        <f t="shared" si="107"/>
        <v/>
      </c>
      <c r="F645" s="1" t="str">
        <f t="shared" si="106"/>
        <v>OTHER MISC. OPERATING EXPENSES</v>
      </c>
      <c r="H645" s="83" t="s">
        <v>674</v>
      </c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5">
        <v>89.42</v>
      </c>
      <c r="V645" s="85">
        <v>425</v>
      </c>
      <c r="W645" s="85">
        <v>795</v>
      </c>
      <c r="X645" s="85">
        <v>370</v>
      </c>
      <c r="Y645" s="85">
        <v>101.5</v>
      </c>
      <c r="Z645" s="85">
        <v>275.38</v>
      </c>
      <c r="AA645" s="85">
        <v>110.88</v>
      </c>
      <c r="AB645" s="85">
        <v>80.320000000000007</v>
      </c>
      <c r="AC645" s="85">
        <v>39.630000000000003</v>
      </c>
      <c r="AD645" s="85">
        <v>39.630000000000003</v>
      </c>
      <c r="AE645" s="85">
        <v>39.630000000000003</v>
      </c>
      <c r="AF645" s="85">
        <v>39.630000000000003</v>
      </c>
      <c r="AG645" s="85">
        <v>39.630000000000003</v>
      </c>
      <c r="AH645" s="85">
        <v>0</v>
      </c>
      <c r="AI645" s="85">
        <v>0</v>
      </c>
      <c r="AJ645" s="85">
        <v>44.81</v>
      </c>
      <c r="AK645" s="85">
        <v>164.94</v>
      </c>
      <c r="AL645" s="85">
        <v>14.94</v>
      </c>
      <c r="AM645" s="85">
        <v>14.950000000000001</v>
      </c>
    </row>
    <row r="646" spans="1:39" x14ac:dyDescent="0.15">
      <c r="A646" s="126">
        <f t="shared" si="110"/>
        <v>3</v>
      </c>
      <c r="B646" s="1" t="str">
        <f t="shared" si="109"/>
        <v>EXP</v>
      </c>
      <c r="C646" s="126">
        <f t="shared" ca="1" si="111"/>
        <v>990</v>
      </c>
      <c r="D646" s="1" t="str">
        <f t="shared" si="108"/>
        <v>OTHER MISC. OPERATING EXPENSES : 770800: BANK CHARGES</v>
      </c>
      <c r="E646" s="1" t="str">
        <f t="shared" si="107"/>
        <v>770800: BANK CHARGES</v>
      </c>
      <c r="F646" s="1" t="str">
        <f t="shared" si="106"/>
        <v>OTHER MISC. OPERATING EXPENSES</v>
      </c>
      <c r="H646" s="76" t="s">
        <v>675</v>
      </c>
      <c r="I646" s="76" t="s">
        <v>676</v>
      </c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302">
        <v>0</v>
      </c>
      <c r="V646" s="302">
        <v>0</v>
      </c>
      <c r="W646" s="302">
        <v>0</v>
      </c>
      <c r="X646" s="302">
        <v>0</v>
      </c>
      <c r="Y646" s="302">
        <v>0</v>
      </c>
      <c r="Z646" s="302">
        <v>0</v>
      </c>
      <c r="AA646" s="77">
        <v>0</v>
      </c>
      <c r="AB646" s="77">
        <v>0</v>
      </c>
      <c r="AC646" s="77">
        <v>0</v>
      </c>
      <c r="AD646" s="77">
        <v>0</v>
      </c>
      <c r="AE646" s="77">
        <v>0</v>
      </c>
      <c r="AF646" s="77">
        <v>29.37</v>
      </c>
      <c r="AG646" s="77">
        <v>0</v>
      </c>
      <c r="AH646" s="77">
        <v>0</v>
      </c>
      <c r="AI646" s="77">
        <v>0</v>
      </c>
      <c r="AJ646" s="77">
        <v>0</v>
      </c>
      <c r="AK646" s="77">
        <v>0</v>
      </c>
      <c r="AL646" s="77">
        <v>0</v>
      </c>
      <c r="AM646" s="77">
        <v>0</v>
      </c>
    </row>
    <row r="647" spans="1:39" ht="16" x14ac:dyDescent="0.2">
      <c r="A647" s="126">
        <f t="shared" si="110"/>
        <v>3</v>
      </c>
      <c r="B647" s="1" t="str">
        <f t="shared" si="109"/>
        <v/>
      </c>
      <c r="C647" s="126" t="str">
        <f t="shared" ca="1" si="111"/>
        <v/>
      </c>
      <c r="D647" s="1" t="str">
        <f t="shared" si="108"/>
        <v/>
      </c>
      <c r="E647" s="1" t="str">
        <f t="shared" si="107"/>
        <v/>
      </c>
      <c r="F647" s="1" t="str">
        <f t="shared" si="106"/>
        <v>OTHER MISC. OPERATING EXPENSES</v>
      </c>
      <c r="H647" s="83" t="s">
        <v>676</v>
      </c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5">
        <v>0</v>
      </c>
      <c r="V647" s="85">
        <v>0</v>
      </c>
      <c r="W647" s="85">
        <v>0</v>
      </c>
      <c r="X647" s="85">
        <v>0</v>
      </c>
      <c r="Y647" s="85">
        <v>0</v>
      </c>
      <c r="Z647" s="85">
        <v>0</v>
      </c>
      <c r="AA647" s="85">
        <v>0</v>
      </c>
      <c r="AB647" s="85">
        <v>0</v>
      </c>
      <c r="AC647" s="85">
        <v>0</v>
      </c>
      <c r="AD647" s="85">
        <v>0</v>
      </c>
      <c r="AE647" s="85">
        <v>0</v>
      </c>
      <c r="AF647" s="85">
        <v>29.37</v>
      </c>
      <c r="AG647" s="85">
        <v>0</v>
      </c>
      <c r="AH647" s="85">
        <v>0</v>
      </c>
      <c r="AI647" s="85">
        <v>0</v>
      </c>
      <c r="AJ647" s="85">
        <v>0</v>
      </c>
      <c r="AK647" s="85">
        <v>0</v>
      </c>
      <c r="AL647" s="85">
        <v>0</v>
      </c>
      <c r="AM647" s="85">
        <v>0</v>
      </c>
    </row>
    <row r="648" spans="1:39" x14ac:dyDescent="0.15">
      <c r="A648" s="126">
        <f t="shared" si="110"/>
        <v>3</v>
      </c>
      <c r="B648" s="1" t="str">
        <f t="shared" si="109"/>
        <v>EXP</v>
      </c>
      <c r="C648" s="126">
        <f t="shared" ca="1" si="111"/>
        <v>316.3</v>
      </c>
      <c r="D648" s="1" t="str">
        <f t="shared" si="108"/>
        <v>OTHER MISC. OPERATING EXPENSES : 771100: DUES AND SUBSCRIPTIONS</v>
      </c>
      <c r="E648" s="1" t="str">
        <f t="shared" si="107"/>
        <v>771100: DUES AND SUBSCRIPTIONS</v>
      </c>
      <c r="F648" s="1" t="str">
        <f t="shared" si="106"/>
        <v>OTHER MISC. OPERATING EXPENSES</v>
      </c>
      <c r="H648" s="76" t="s">
        <v>677</v>
      </c>
      <c r="I648" s="76" t="s">
        <v>678</v>
      </c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302">
        <v>1040.78</v>
      </c>
      <c r="V648" s="302">
        <v>249.12</v>
      </c>
      <c r="W648" s="302">
        <v>808.8</v>
      </c>
      <c r="X648" s="302">
        <v>810.3</v>
      </c>
      <c r="Y648" s="302">
        <v>0</v>
      </c>
      <c r="Z648" s="302">
        <v>90.75</v>
      </c>
      <c r="AA648" s="77">
        <v>245.75</v>
      </c>
      <c r="AB648" s="77">
        <v>0</v>
      </c>
      <c r="AC648" s="77">
        <v>90.75</v>
      </c>
      <c r="AD648" s="77">
        <v>269.32</v>
      </c>
      <c r="AE648" s="77">
        <v>90.75</v>
      </c>
      <c r="AF648" s="77">
        <v>156.75</v>
      </c>
      <c r="AG648" s="77">
        <v>645.4</v>
      </c>
      <c r="AH648" s="77">
        <v>148.64000000000001</v>
      </c>
      <c r="AI648" s="77">
        <v>0</v>
      </c>
      <c r="AJ648" s="77">
        <v>0</v>
      </c>
      <c r="AK648" s="77">
        <v>66</v>
      </c>
      <c r="AL648" s="77">
        <v>0</v>
      </c>
      <c r="AM648" s="77">
        <v>0</v>
      </c>
    </row>
    <row r="649" spans="1:39" ht="16" x14ac:dyDescent="0.2">
      <c r="A649" s="126">
        <f t="shared" si="110"/>
        <v>3</v>
      </c>
      <c r="B649" s="1" t="str">
        <f t="shared" si="109"/>
        <v/>
      </c>
      <c r="C649" s="126" t="str">
        <f t="shared" ca="1" si="111"/>
        <v/>
      </c>
      <c r="D649" s="1" t="str">
        <f t="shared" si="108"/>
        <v/>
      </c>
      <c r="E649" s="1" t="str">
        <f t="shared" si="107"/>
        <v/>
      </c>
      <c r="F649" s="1" t="str">
        <f t="shared" si="106"/>
        <v>OTHER MISC. OPERATING EXPENSES</v>
      </c>
      <c r="H649" s="83" t="s">
        <v>678</v>
      </c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5">
        <v>1040.78</v>
      </c>
      <c r="V649" s="85">
        <v>249.12</v>
      </c>
      <c r="W649" s="85">
        <v>808.8</v>
      </c>
      <c r="X649" s="85">
        <v>810.3</v>
      </c>
      <c r="Y649" s="85">
        <v>0</v>
      </c>
      <c r="Z649" s="85">
        <v>90.75</v>
      </c>
      <c r="AA649" s="85">
        <v>245.75</v>
      </c>
      <c r="AB649" s="85">
        <v>0</v>
      </c>
      <c r="AC649" s="85">
        <v>90.75</v>
      </c>
      <c r="AD649" s="85">
        <v>269.32</v>
      </c>
      <c r="AE649" s="85">
        <v>90.75</v>
      </c>
      <c r="AF649" s="85">
        <v>156.75</v>
      </c>
      <c r="AG649" s="85">
        <v>645.4</v>
      </c>
      <c r="AH649" s="85">
        <v>148.64000000000001</v>
      </c>
      <c r="AI649" s="85">
        <v>0</v>
      </c>
      <c r="AJ649" s="85">
        <v>0</v>
      </c>
      <c r="AK649" s="85">
        <v>66</v>
      </c>
      <c r="AL649" s="85">
        <v>0</v>
      </c>
      <c r="AM649" s="85">
        <v>0</v>
      </c>
    </row>
    <row r="650" spans="1:39" x14ac:dyDescent="0.15">
      <c r="A650" s="126">
        <f t="shared" si="110"/>
        <v>3</v>
      </c>
      <c r="B650" s="1" t="str">
        <f t="shared" si="109"/>
        <v>EXP</v>
      </c>
      <c r="C650" s="126">
        <f t="shared" ca="1" si="111"/>
        <v>316.3</v>
      </c>
      <c r="D650" s="1" t="str">
        <f t="shared" si="108"/>
        <v>OTHER MISC. OPERATING EXPENSES : 771600: SALES AND USE TAX</v>
      </c>
      <c r="E650" s="1" t="str">
        <f t="shared" si="107"/>
        <v>771600: SALES AND USE TAX</v>
      </c>
      <c r="F650" s="1" t="str">
        <f t="shared" si="106"/>
        <v>OTHER MISC. OPERATING EXPENSES</v>
      </c>
      <c r="H650" s="76" t="s">
        <v>679</v>
      </c>
      <c r="I650" s="76" t="s">
        <v>680</v>
      </c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302">
        <v>0</v>
      </c>
      <c r="V650" s="302">
        <v>0</v>
      </c>
      <c r="W650" s="302">
        <v>106.99</v>
      </c>
      <c r="X650" s="302">
        <v>0</v>
      </c>
      <c r="Y650" s="302">
        <v>52.99</v>
      </c>
      <c r="Z650" s="302">
        <v>0</v>
      </c>
      <c r="AA650" s="77">
        <v>0</v>
      </c>
      <c r="AB650" s="77">
        <v>39.4</v>
      </c>
      <c r="AC650" s="77">
        <v>0</v>
      </c>
      <c r="AD650" s="77">
        <v>0</v>
      </c>
      <c r="AE650" s="77">
        <v>131.25</v>
      </c>
      <c r="AF650" s="77">
        <v>0</v>
      </c>
      <c r="AG650" s="77">
        <v>0</v>
      </c>
      <c r="AH650" s="77">
        <v>84.88</v>
      </c>
      <c r="AI650" s="77">
        <v>0</v>
      </c>
      <c r="AJ650" s="77">
        <v>0</v>
      </c>
      <c r="AK650" s="77">
        <v>0</v>
      </c>
      <c r="AL650" s="77">
        <v>0</v>
      </c>
      <c r="AM650" s="77">
        <v>0</v>
      </c>
    </row>
    <row r="651" spans="1:39" ht="16" x14ac:dyDescent="0.2">
      <c r="A651" s="126">
        <f t="shared" si="110"/>
        <v>3</v>
      </c>
      <c r="B651" s="1" t="str">
        <f t="shared" si="109"/>
        <v/>
      </c>
      <c r="C651" s="126" t="str">
        <f t="shared" ca="1" si="111"/>
        <v/>
      </c>
      <c r="D651" s="1" t="str">
        <f t="shared" si="108"/>
        <v/>
      </c>
      <c r="E651" s="1" t="str">
        <f t="shared" si="107"/>
        <v/>
      </c>
      <c r="F651" s="1" t="str">
        <f t="shared" si="106"/>
        <v>OTHER MISC. OPERATING EXPENSES</v>
      </c>
      <c r="H651" s="83" t="s">
        <v>680</v>
      </c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5">
        <v>0</v>
      </c>
      <c r="V651" s="85">
        <v>0</v>
      </c>
      <c r="W651" s="85">
        <v>106.99</v>
      </c>
      <c r="X651" s="85">
        <v>0</v>
      </c>
      <c r="Y651" s="85">
        <v>52.99</v>
      </c>
      <c r="Z651" s="85">
        <v>0</v>
      </c>
      <c r="AA651" s="85">
        <v>0</v>
      </c>
      <c r="AB651" s="85">
        <v>39.4</v>
      </c>
      <c r="AC651" s="85">
        <v>0</v>
      </c>
      <c r="AD651" s="85">
        <v>0</v>
      </c>
      <c r="AE651" s="85">
        <v>131.25</v>
      </c>
      <c r="AF651" s="85">
        <v>0</v>
      </c>
      <c r="AG651" s="85">
        <v>0</v>
      </c>
      <c r="AH651" s="85">
        <v>84.88</v>
      </c>
      <c r="AI651" s="85">
        <v>0</v>
      </c>
      <c r="AJ651" s="85">
        <v>0</v>
      </c>
      <c r="AK651" s="85">
        <v>0</v>
      </c>
      <c r="AL651" s="85">
        <v>0</v>
      </c>
      <c r="AM651" s="85">
        <v>0</v>
      </c>
    </row>
    <row r="652" spans="1:39" x14ac:dyDescent="0.15">
      <c r="A652" s="126">
        <f t="shared" si="110"/>
        <v>3</v>
      </c>
      <c r="B652" s="1" t="str">
        <f t="shared" si="109"/>
        <v>EXP</v>
      </c>
      <c r="C652" s="126">
        <f t="shared" ca="1" si="111"/>
        <v>316.3</v>
      </c>
      <c r="D652" s="1" t="str">
        <f t="shared" si="108"/>
        <v>OTHER MISC. OPERATING EXPENSES : 771901: LICENSE &amp; ANNUAL REPORTS</v>
      </c>
      <c r="E652" s="1" t="str">
        <f t="shared" si="107"/>
        <v>771901: LICENSE &amp; ANNUAL REPORTS</v>
      </c>
      <c r="F652" s="1" t="str">
        <f t="shared" si="106"/>
        <v>OTHER MISC. OPERATING EXPENSES</v>
      </c>
      <c r="H652" s="76" t="s">
        <v>681</v>
      </c>
      <c r="I652" s="76" t="s">
        <v>682</v>
      </c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302">
        <v>0</v>
      </c>
      <c r="V652" s="302">
        <v>0</v>
      </c>
      <c r="W652" s="302">
        <v>0</v>
      </c>
      <c r="X652" s="302">
        <v>0</v>
      </c>
      <c r="Y652" s="302">
        <v>0</v>
      </c>
      <c r="Z652" s="302">
        <v>0</v>
      </c>
      <c r="AA652" s="77">
        <v>0</v>
      </c>
      <c r="AB652" s="77">
        <v>0</v>
      </c>
      <c r="AC652" s="77">
        <v>0</v>
      </c>
      <c r="AD652" s="77">
        <v>0</v>
      </c>
      <c r="AE652" s="77">
        <v>147</v>
      </c>
      <c r="AF652" s="77">
        <v>0</v>
      </c>
      <c r="AG652" s="77">
        <v>0</v>
      </c>
      <c r="AH652" s="77">
        <v>0</v>
      </c>
      <c r="AI652" s="77">
        <v>0</v>
      </c>
      <c r="AJ652" s="77">
        <v>0</v>
      </c>
      <c r="AK652" s="77">
        <v>0</v>
      </c>
      <c r="AL652" s="77">
        <v>0</v>
      </c>
      <c r="AM652" s="77">
        <v>0</v>
      </c>
    </row>
    <row r="653" spans="1:39" ht="16" x14ac:dyDescent="0.2">
      <c r="A653" s="126">
        <f t="shared" si="110"/>
        <v>3</v>
      </c>
      <c r="B653" s="1" t="str">
        <f t="shared" si="109"/>
        <v/>
      </c>
      <c r="C653" s="126" t="str">
        <f t="shared" ca="1" si="111"/>
        <v/>
      </c>
      <c r="D653" s="1" t="str">
        <f t="shared" si="108"/>
        <v/>
      </c>
      <c r="E653" s="1" t="str">
        <f t="shared" si="107"/>
        <v/>
      </c>
      <c r="F653" s="1" t="str">
        <f t="shared" si="106"/>
        <v>OTHER MISC. OPERATING EXPENSES</v>
      </c>
      <c r="H653" s="83" t="s">
        <v>682</v>
      </c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5">
        <v>0</v>
      </c>
      <c r="V653" s="85">
        <v>0</v>
      </c>
      <c r="W653" s="85">
        <v>0</v>
      </c>
      <c r="X653" s="85">
        <v>0</v>
      </c>
      <c r="Y653" s="85">
        <v>0</v>
      </c>
      <c r="Z653" s="85">
        <v>0</v>
      </c>
      <c r="AA653" s="85">
        <v>0</v>
      </c>
      <c r="AB653" s="85">
        <v>0</v>
      </c>
      <c r="AC653" s="85">
        <v>0</v>
      </c>
      <c r="AD653" s="85">
        <v>0</v>
      </c>
      <c r="AE653" s="85">
        <v>147</v>
      </c>
      <c r="AF653" s="85">
        <v>0</v>
      </c>
      <c r="AG653" s="85">
        <v>0</v>
      </c>
      <c r="AH653" s="85">
        <v>0</v>
      </c>
      <c r="AI653" s="85">
        <v>0</v>
      </c>
      <c r="AJ653" s="85">
        <v>0</v>
      </c>
      <c r="AK653" s="85">
        <v>0</v>
      </c>
      <c r="AL653" s="85">
        <v>0</v>
      </c>
      <c r="AM653" s="85">
        <v>0</v>
      </c>
    </row>
    <row r="654" spans="1:39" x14ac:dyDescent="0.15">
      <c r="A654" s="126">
        <f t="shared" si="110"/>
        <v>3</v>
      </c>
      <c r="B654" s="1" t="str">
        <f t="shared" si="109"/>
        <v>EXP</v>
      </c>
      <c r="C654" s="126">
        <f t="shared" ca="1" si="111"/>
        <v>316.3</v>
      </c>
      <c r="D654" s="1" t="str">
        <f t="shared" si="108"/>
        <v>OTHER MISC. OPERATING EXPENSES : 777100: CONTRA EXPENSE - REBATES</v>
      </c>
      <c r="E654" s="1" t="str">
        <f t="shared" si="107"/>
        <v>777100: CONTRA EXPENSE - REBATES</v>
      </c>
      <c r="F654" s="1" t="str">
        <f t="shared" si="106"/>
        <v>OTHER MISC. OPERATING EXPENSES</v>
      </c>
      <c r="H654" s="76" t="s">
        <v>683</v>
      </c>
      <c r="I654" s="76" t="s">
        <v>684</v>
      </c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302">
        <v>0</v>
      </c>
      <c r="V654" s="302">
        <v>0</v>
      </c>
      <c r="W654" s="302">
        <v>0</v>
      </c>
      <c r="X654" s="302">
        <v>0</v>
      </c>
      <c r="Y654" s="302">
        <v>0</v>
      </c>
      <c r="Z654" s="302">
        <v>0</v>
      </c>
      <c r="AA654" s="77">
        <v>0</v>
      </c>
      <c r="AB654" s="77">
        <v>0</v>
      </c>
      <c r="AC654" s="77">
        <v>0</v>
      </c>
      <c r="AD654" s="77">
        <v>0</v>
      </c>
      <c r="AE654" s="77">
        <v>0</v>
      </c>
      <c r="AF654" s="77">
        <v>0</v>
      </c>
      <c r="AG654" s="77">
        <v>0</v>
      </c>
      <c r="AH654" s="77">
        <v>0</v>
      </c>
      <c r="AI654" s="77">
        <v>0</v>
      </c>
      <c r="AJ654" s="77">
        <v>-575.23</v>
      </c>
      <c r="AK654" s="77">
        <v>-2.89</v>
      </c>
      <c r="AL654" s="77">
        <v>-2.89</v>
      </c>
      <c r="AM654" s="77">
        <v>-443.45</v>
      </c>
    </row>
    <row r="655" spans="1:39" ht="16" x14ac:dyDescent="0.2">
      <c r="A655" s="126">
        <f t="shared" si="110"/>
        <v>3</v>
      </c>
      <c r="B655" s="1" t="str">
        <f t="shared" si="109"/>
        <v/>
      </c>
      <c r="C655" s="126" t="str">
        <f t="shared" ca="1" si="111"/>
        <v/>
      </c>
      <c r="D655" s="1" t="str">
        <f t="shared" si="108"/>
        <v/>
      </c>
      <c r="E655" s="1" t="str">
        <f t="shared" si="107"/>
        <v/>
      </c>
      <c r="F655" s="1" t="str">
        <f t="shared" si="106"/>
        <v>OTHER MISC. OPERATING EXPENSES</v>
      </c>
      <c r="H655" s="83" t="s">
        <v>684</v>
      </c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5">
        <v>0</v>
      </c>
      <c r="V655" s="85">
        <v>0</v>
      </c>
      <c r="W655" s="85">
        <v>0</v>
      </c>
      <c r="X655" s="85">
        <v>0</v>
      </c>
      <c r="Y655" s="85">
        <v>0</v>
      </c>
      <c r="Z655" s="85">
        <v>0</v>
      </c>
      <c r="AA655" s="85">
        <v>0</v>
      </c>
      <c r="AB655" s="85">
        <v>0</v>
      </c>
      <c r="AC655" s="85">
        <v>0</v>
      </c>
      <c r="AD655" s="85">
        <v>0</v>
      </c>
      <c r="AE655" s="85">
        <v>0</v>
      </c>
      <c r="AF655" s="85">
        <v>0</v>
      </c>
      <c r="AG655" s="85">
        <v>0</v>
      </c>
      <c r="AH655" s="85">
        <v>0</v>
      </c>
      <c r="AI655" s="85">
        <v>0</v>
      </c>
      <c r="AJ655" s="85">
        <v>-575.23</v>
      </c>
      <c r="AK655" s="85">
        <v>-2.89</v>
      </c>
      <c r="AL655" s="85">
        <v>-2.89</v>
      </c>
      <c r="AM655" s="85">
        <v>-443.45</v>
      </c>
    </row>
    <row r="656" spans="1:39" x14ac:dyDescent="0.15">
      <c r="A656" s="126">
        <f t="shared" si="110"/>
        <v>3</v>
      </c>
      <c r="B656" s="1" t="str">
        <f t="shared" si="109"/>
        <v>EXP</v>
      </c>
      <c r="C656" s="126">
        <f t="shared" ca="1" si="111"/>
        <v>316.3</v>
      </c>
      <c r="D656" s="1" t="str">
        <f t="shared" si="108"/>
        <v>OTHER MISC. OPERATING EXPENSES : 771220: UNCODED P-CARD</v>
      </c>
      <c r="E656" s="1" t="str">
        <f t="shared" si="107"/>
        <v>771220: UNCODED P-CARD</v>
      </c>
      <c r="F656" s="1" t="str">
        <f t="shared" ref="F656:F730" si="112">IF(B656="GROUP",UPPER(H656),UPPER(F655))</f>
        <v>OTHER MISC. OPERATING EXPENSES</v>
      </c>
      <c r="H656" s="76" t="s">
        <v>685</v>
      </c>
      <c r="I656" s="76" t="s">
        <v>686</v>
      </c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7">
        <v>0</v>
      </c>
      <c r="V656" s="77">
        <v>0</v>
      </c>
      <c r="W656" s="77">
        <v>0</v>
      </c>
      <c r="X656" s="77">
        <v>0</v>
      </c>
      <c r="Y656" s="77">
        <v>0</v>
      </c>
      <c r="Z656" s="77">
        <v>0</v>
      </c>
      <c r="AA656" s="77">
        <v>0</v>
      </c>
      <c r="AB656" s="77">
        <v>0</v>
      </c>
      <c r="AC656" s="77">
        <v>0</v>
      </c>
      <c r="AD656" s="77">
        <v>0</v>
      </c>
      <c r="AE656" s="77">
        <v>0</v>
      </c>
      <c r="AF656" s="77">
        <v>0</v>
      </c>
      <c r="AG656" s="77">
        <v>0</v>
      </c>
      <c r="AH656" s="77">
        <v>0</v>
      </c>
      <c r="AI656" s="77">
        <v>0.12</v>
      </c>
      <c r="AJ656" s="77">
        <v>274.83</v>
      </c>
      <c r="AK656" s="77">
        <v>-58.22</v>
      </c>
      <c r="AL656" s="77">
        <v>-198.74</v>
      </c>
      <c r="AM656" s="77">
        <v>338.36</v>
      </c>
    </row>
    <row r="657" spans="1:39" x14ac:dyDescent="0.15">
      <c r="A657" s="126">
        <f t="shared" si="110"/>
        <v>3</v>
      </c>
      <c r="B657" s="1" t="str">
        <f t="shared" si="109"/>
        <v>EXP</v>
      </c>
      <c r="C657" s="126">
        <f t="shared" ca="1" si="111"/>
        <v>316.3</v>
      </c>
      <c r="D657" s="1" t="str">
        <f t="shared" si="108"/>
        <v>OTHER MISC. OPERATING EXPENSES : 771900: UNCODED AP INVOICES</v>
      </c>
      <c r="E657" s="1" t="str">
        <f t="shared" ref="E657:E731" si="113">IF(AND(B657&lt;&gt;"GROUP",LEN(B657)&gt;0),UPPER(H657&amp;": "&amp;I657),"")</f>
        <v>771900: UNCODED AP INVOICES</v>
      </c>
      <c r="F657" s="1" t="str">
        <f t="shared" si="112"/>
        <v>OTHER MISC. OPERATING EXPENSES</v>
      </c>
      <c r="H657" s="76" t="s">
        <v>687</v>
      </c>
      <c r="I657" s="76" t="s">
        <v>688</v>
      </c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7">
        <v>0</v>
      </c>
      <c r="V657" s="77">
        <v>0</v>
      </c>
      <c r="W657" s="77">
        <v>0</v>
      </c>
      <c r="X657" s="77">
        <v>0</v>
      </c>
      <c r="Y657" s="77">
        <v>0</v>
      </c>
      <c r="Z657" s="77">
        <v>0</v>
      </c>
      <c r="AA657" s="77">
        <v>0</v>
      </c>
      <c r="AB657" s="77">
        <v>0</v>
      </c>
      <c r="AC657" s="77">
        <v>0</v>
      </c>
      <c r="AD657" s="77">
        <v>0</v>
      </c>
      <c r="AE657" s="77">
        <v>0</v>
      </c>
      <c r="AF657" s="77">
        <v>0</v>
      </c>
      <c r="AG657" s="77">
        <v>0</v>
      </c>
      <c r="AH657" s="77">
        <v>0</v>
      </c>
      <c r="AI657" s="77">
        <v>2903.55</v>
      </c>
      <c r="AJ657" s="77">
        <v>-2903.55</v>
      </c>
      <c r="AK657" s="77">
        <v>16015.45</v>
      </c>
      <c r="AL657" s="77">
        <v>-15955.45</v>
      </c>
      <c r="AM657" s="77">
        <v>1916.41</v>
      </c>
    </row>
    <row r="658" spans="1:39" ht="16" x14ac:dyDescent="0.2">
      <c r="A658" s="126">
        <f t="shared" si="110"/>
        <v>3</v>
      </c>
      <c r="B658" s="1" t="str">
        <f t="shared" si="109"/>
        <v/>
      </c>
      <c r="C658" s="126" t="str">
        <f t="shared" ca="1" si="111"/>
        <v/>
      </c>
      <c r="D658" s="1" t="str">
        <f t="shared" si="108"/>
        <v/>
      </c>
      <c r="E658" s="1" t="str">
        <f t="shared" si="113"/>
        <v/>
      </c>
      <c r="F658" s="1" t="str">
        <f t="shared" si="112"/>
        <v>OTHER MISC. OPERATING EXPENSES</v>
      </c>
      <c r="H658" s="83" t="s">
        <v>689</v>
      </c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5">
        <v>0</v>
      </c>
      <c r="V658" s="85">
        <v>0</v>
      </c>
      <c r="W658" s="85">
        <v>0</v>
      </c>
      <c r="X658" s="85">
        <v>0</v>
      </c>
      <c r="Y658" s="85">
        <v>0</v>
      </c>
      <c r="Z658" s="85">
        <v>0</v>
      </c>
      <c r="AA658" s="85">
        <v>0</v>
      </c>
      <c r="AB658" s="85">
        <v>0</v>
      </c>
      <c r="AC658" s="85">
        <v>0</v>
      </c>
      <c r="AD658" s="85">
        <v>0</v>
      </c>
      <c r="AE658" s="85">
        <v>0</v>
      </c>
      <c r="AF658" s="85">
        <v>0</v>
      </c>
      <c r="AG658" s="85">
        <v>0</v>
      </c>
      <c r="AH658" s="85">
        <v>0</v>
      </c>
      <c r="AI658" s="85">
        <v>2903.67</v>
      </c>
      <c r="AJ658" s="85">
        <v>-2628.7200000000003</v>
      </c>
      <c r="AK658" s="85">
        <v>15957.230000000001</v>
      </c>
      <c r="AL658" s="85">
        <v>-16154.19</v>
      </c>
      <c r="AM658" s="85">
        <v>2254.77</v>
      </c>
    </row>
    <row r="659" spans="1:39" ht="16" x14ac:dyDescent="0.2">
      <c r="A659" s="126">
        <f t="shared" si="110"/>
        <v>3</v>
      </c>
      <c r="B659" s="1" t="str">
        <f t="shared" si="109"/>
        <v/>
      </c>
      <c r="C659" s="126" t="str">
        <f t="shared" ca="1" si="111"/>
        <v/>
      </c>
      <c r="D659" s="1" t="str">
        <f t="shared" si="108"/>
        <v/>
      </c>
      <c r="E659" s="1" t="str">
        <f t="shared" si="113"/>
        <v/>
      </c>
      <c r="F659" s="1" t="str">
        <f t="shared" si="112"/>
        <v>OTHER MISC. OPERATING EXPENSES</v>
      </c>
      <c r="H659" s="75" t="s">
        <v>657</v>
      </c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6">
        <v>2793.9</v>
      </c>
      <c r="V659" s="86">
        <v>1880.17</v>
      </c>
      <c r="W659" s="86">
        <v>3424.89</v>
      </c>
      <c r="X659" s="86">
        <v>3608.14</v>
      </c>
      <c r="Y659" s="86">
        <v>4226.6000000000004</v>
      </c>
      <c r="Z659" s="86">
        <v>5461.59</v>
      </c>
      <c r="AA659" s="86">
        <v>2563.25</v>
      </c>
      <c r="AB659" s="86">
        <v>2840.4900000000002</v>
      </c>
      <c r="AC659" s="86">
        <v>1971.23</v>
      </c>
      <c r="AD659" s="86">
        <v>2201.52</v>
      </c>
      <c r="AE659" s="86">
        <v>2254.94</v>
      </c>
      <c r="AF659" s="86">
        <v>1806.15</v>
      </c>
      <c r="AG659" s="86">
        <v>3037.5499999999997</v>
      </c>
      <c r="AH659" s="86">
        <v>2520.17</v>
      </c>
      <c r="AI659" s="86">
        <v>47394.970000000008</v>
      </c>
      <c r="AJ659" s="86">
        <v>-39485.780000000006</v>
      </c>
      <c r="AK659" s="86">
        <v>17090.840000000004</v>
      </c>
      <c r="AL659" s="86">
        <v>-14297.29</v>
      </c>
      <c r="AM659" s="86">
        <v>2878.0600000000004</v>
      </c>
    </row>
    <row r="660" spans="1:39" ht="16" x14ac:dyDescent="0.2">
      <c r="A660" s="126">
        <f t="shared" ref="A660:A661" si="114">IFERROR(VLOOKUP(H660,MARKER_ARRAY,2,FALSE),A659)</f>
        <v>3</v>
      </c>
      <c r="B660" s="1" t="str">
        <f t="shared" ref="B660:B661" si="115">IF(AND(LEN(H660)&gt;0,COUNT(V660:AL660)=0),"GROUP",IF(OR(LEN(I660)=0,LEN(H660)=0),"",INDEX(MARKER_ARRAY,A660,3)))</f>
        <v/>
      </c>
      <c r="C660" s="126" t="str">
        <f t="shared" ref="C660:C661" ca="1" si="116">IFERROR(IF(OR(B660="GROUP",LEN(D660)=0),"",VLOOKUP(D660,INDIRECT(B660&amp;"_LOOKUP"),2,FALSE)),-100)</f>
        <v/>
      </c>
      <c r="D660" s="1" t="str">
        <f t="shared" ref="D660:D661" si="117">IF(LEN(E660)&gt;0,F660&amp;" : "&amp;E660,"")</f>
        <v/>
      </c>
      <c r="E660" s="1" t="str">
        <f t="shared" ref="E660:E661" si="118">IF(AND(B660&lt;&gt;"GROUP",LEN(B660)&gt;0),UPPER(H660&amp;": "&amp;I660),"")</f>
        <v/>
      </c>
      <c r="F660" s="1" t="str">
        <f t="shared" ref="F660:F661" si="119">IF(B660="GROUP",UPPER(H660),UPPER(F659))</f>
        <v>OTHER MISC. OPERATING EXPENSES</v>
      </c>
      <c r="H660" s="88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336"/>
      <c r="V660" s="336"/>
      <c r="W660" s="336"/>
      <c r="X660" s="336"/>
      <c r="Y660" s="336"/>
      <c r="Z660" s="336"/>
      <c r="AA660" s="74"/>
      <c r="AB660" s="74"/>
      <c r="AC660" s="74"/>
      <c r="AD660" s="74"/>
      <c r="AE660" s="74"/>
      <c r="AF660" s="74"/>
      <c r="AG660" s="74"/>
      <c r="AH660" s="74"/>
      <c r="AI660" s="74"/>
      <c r="AJ660" s="74"/>
      <c r="AK660" s="74"/>
      <c r="AL660" s="74"/>
      <c r="AM660" s="74"/>
    </row>
    <row r="661" spans="1:39" ht="16" x14ac:dyDescent="0.2">
      <c r="A661" s="126">
        <f t="shared" si="114"/>
        <v>3</v>
      </c>
      <c r="B661" s="1" t="str">
        <f t="shared" si="115"/>
        <v>EXP</v>
      </c>
      <c r="C661" s="126">
        <f t="shared" ca="1" si="116"/>
        <v>318</v>
      </c>
      <c r="D661" s="1" t="str">
        <f t="shared" si="117"/>
        <v>OTHER MISC. OPERATING EXPENSES : 515000: PAYROLL TAXES</v>
      </c>
      <c r="E661" s="1" t="str">
        <f t="shared" si="118"/>
        <v>515000: PAYROLL TAXES</v>
      </c>
      <c r="F661" s="1" t="str">
        <f t="shared" si="119"/>
        <v>OTHER MISC. OPERATING EXPENSES</v>
      </c>
      <c r="H661" s="303" t="s">
        <v>260</v>
      </c>
      <c r="I661" s="303" t="s">
        <v>259</v>
      </c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302">
        <v>4651.24</v>
      </c>
      <c r="V661" s="302">
        <v>5162.12</v>
      </c>
      <c r="W661" s="302">
        <v>5400.99</v>
      </c>
      <c r="X661" s="302">
        <v>5945.86</v>
      </c>
      <c r="Y661" s="302">
        <v>5313.85</v>
      </c>
      <c r="Z661" s="302">
        <v>4734.8500000000004</v>
      </c>
      <c r="AA661" s="77">
        <v>0</v>
      </c>
      <c r="AB661" s="77">
        <v>0</v>
      </c>
      <c r="AC661" s="77">
        <v>0</v>
      </c>
      <c r="AD661" s="77">
        <v>0</v>
      </c>
      <c r="AE661" s="77">
        <v>0</v>
      </c>
      <c r="AF661" s="77">
        <v>0</v>
      </c>
      <c r="AG661" s="77">
        <v>0</v>
      </c>
      <c r="AH661" s="77">
        <v>0</v>
      </c>
      <c r="AI661" s="77">
        <v>0</v>
      </c>
      <c r="AJ661" s="77">
        <v>0</v>
      </c>
      <c r="AK661" s="77">
        <v>0</v>
      </c>
      <c r="AL661" s="77">
        <v>0</v>
      </c>
      <c r="AM661" s="77">
        <v>0</v>
      </c>
    </row>
    <row r="662" spans="1:39" x14ac:dyDescent="0.15">
      <c r="A662" s="126">
        <f>IFERROR(VLOOKUP(H662,MARKER_ARRAY,2,FALSE),A660)</f>
        <v>3</v>
      </c>
      <c r="B662" s="1" t="str">
        <f t="shared" si="109"/>
        <v>EXP</v>
      </c>
      <c r="C662" s="126">
        <f t="shared" ca="1" si="111"/>
        <v>309.3</v>
      </c>
      <c r="D662" s="1" t="str">
        <f t="shared" si="108"/>
        <v>OTHER MISC. OPERATING EXPENSES : 531109: FOOD ADJUSTMENTS</v>
      </c>
      <c r="E662" s="1" t="str">
        <f t="shared" si="113"/>
        <v>531109: FOOD ADJUSTMENTS</v>
      </c>
      <c r="F662" s="1" t="str">
        <f>IF(B662="GROUP",UPPER(H662),UPPER(F660))</f>
        <v>OTHER MISC. OPERATING EXPENSES</v>
      </c>
      <c r="H662" s="76" t="s">
        <v>348</v>
      </c>
      <c r="I662" s="76" t="s">
        <v>349</v>
      </c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302">
        <v>0</v>
      </c>
      <c r="V662" s="302">
        <v>0</v>
      </c>
      <c r="W662" s="302">
        <v>0</v>
      </c>
      <c r="X662" s="302">
        <v>0</v>
      </c>
      <c r="Y662" s="302">
        <v>0</v>
      </c>
      <c r="Z662" s="302">
        <v>0</v>
      </c>
      <c r="AA662" s="77">
        <v>0</v>
      </c>
      <c r="AB662" s="77">
        <v>0</v>
      </c>
      <c r="AC662" s="77">
        <v>0</v>
      </c>
      <c r="AD662" s="77">
        <v>0</v>
      </c>
      <c r="AE662" s="77">
        <v>0</v>
      </c>
      <c r="AF662" s="77">
        <v>0</v>
      </c>
      <c r="AG662" s="77">
        <v>0</v>
      </c>
      <c r="AH662" s="77">
        <v>0</v>
      </c>
      <c r="AI662" s="77">
        <v>0</v>
      </c>
      <c r="AJ662" s="77">
        <v>0</v>
      </c>
      <c r="AK662" s="77">
        <v>0</v>
      </c>
      <c r="AL662" s="77">
        <v>0</v>
      </c>
      <c r="AM662" s="77">
        <v>0</v>
      </c>
    </row>
    <row r="663" spans="1:39" x14ac:dyDescent="0.15">
      <c r="A663" s="126">
        <f t="shared" si="110"/>
        <v>3</v>
      </c>
      <c r="B663" s="1" t="str">
        <f t="shared" si="109"/>
        <v>EXP</v>
      </c>
      <c r="C663" s="126">
        <f t="shared" ca="1" si="111"/>
        <v>316.3</v>
      </c>
      <c r="D663" s="1" t="str">
        <f t="shared" si="108"/>
        <v>OTHER MISC. OPERATING EXPENSES : 540500: GENERAL SUPPLIES</v>
      </c>
      <c r="E663" s="1" t="str">
        <f t="shared" si="113"/>
        <v>540500: GENERAL SUPPLIES</v>
      </c>
      <c r="F663" s="1" t="str">
        <f t="shared" si="112"/>
        <v>OTHER MISC. OPERATING EXPENSES</v>
      </c>
      <c r="H663" s="76" t="s">
        <v>367</v>
      </c>
      <c r="I663" s="76" t="s">
        <v>368</v>
      </c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302">
        <v>0</v>
      </c>
      <c r="V663" s="302">
        <v>12.95</v>
      </c>
      <c r="W663" s="302">
        <v>0</v>
      </c>
      <c r="X663" s="302">
        <v>132.12</v>
      </c>
      <c r="Y663" s="302">
        <v>0</v>
      </c>
      <c r="Z663" s="302">
        <v>0</v>
      </c>
      <c r="AA663" s="77">
        <v>0</v>
      </c>
      <c r="AB663" s="77">
        <v>0</v>
      </c>
      <c r="AC663" s="77">
        <v>0</v>
      </c>
      <c r="AD663" s="77">
        <v>0</v>
      </c>
      <c r="AE663" s="77">
        <v>0</v>
      </c>
      <c r="AF663" s="77">
        <v>0</v>
      </c>
      <c r="AG663" s="77">
        <v>0</v>
      </c>
      <c r="AH663" s="77">
        <v>0</v>
      </c>
      <c r="AI663" s="77">
        <v>0</v>
      </c>
      <c r="AJ663" s="77">
        <v>0</v>
      </c>
      <c r="AK663" s="77">
        <v>0</v>
      </c>
      <c r="AL663" s="77">
        <v>0</v>
      </c>
      <c r="AM663" s="77">
        <v>0</v>
      </c>
    </row>
    <row r="664" spans="1:39" x14ac:dyDescent="0.15">
      <c r="A664" s="126">
        <f t="shared" si="110"/>
        <v>3</v>
      </c>
      <c r="B664" s="1" t="str">
        <f t="shared" ref="B664:B682" si="120">IF(AND(LEN(H664)&gt;0,COUNT(V664:AL664)=0),"GROUP",IF(OR(LEN(I664)=0,LEN(H664)=0),"",INDEX(MARKER_ARRAY,A664,3)))</f>
        <v>EXP</v>
      </c>
      <c r="C664" s="126">
        <f t="shared" ref="C664:C682" ca="1" si="121">IFERROR(IF(OR(B664="GROUP",LEN(D664)=0),"",VLOOKUP(D664,INDIRECT(B664&amp;"_LOOKUP"),2,FALSE)),-100)</f>
        <v>316.3</v>
      </c>
      <c r="D664" s="1" t="str">
        <f t="shared" ref="D664:D682" si="122">IF(LEN(E664)&gt;0,F664&amp;" : "&amp;E664,"")</f>
        <v>OTHER MISC. OPERATING EXPENSES : 540509: GENERAL SUPPLIES</v>
      </c>
      <c r="E664" s="1" t="str">
        <f t="shared" ref="E664:E682" si="123">IF(AND(B664&lt;&gt;"GROUP",LEN(B664)&gt;0),UPPER(H664&amp;": "&amp;I664),"")</f>
        <v>540509: GENERAL SUPPLIES</v>
      </c>
      <c r="F664" s="1" t="str">
        <f t="shared" ref="F664" si="124">IF(B664="GROUP",UPPER(H664),UPPER(F662))</f>
        <v>OTHER MISC. OPERATING EXPENSES</v>
      </c>
      <c r="H664" s="76" t="s">
        <v>371</v>
      </c>
      <c r="I664" s="76" t="s">
        <v>368</v>
      </c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302">
        <v>0</v>
      </c>
      <c r="V664" s="302">
        <v>0</v>
      </c>
      <c r="W664" s="302">
        <v>0</v>
      </c>
      <c r="X664" s="302">
        <v>236.22</v>
      </c>
      <c r="Y664" s="302">
        <v>0</v>
      </c>
      <c r="Z664" s="302">
        <v>0</v>
      </c>
      <c r="AA664" s="77">
        <v>0</v>
      </c>
      <c r="AB664" s="77">
        <v>0</v>
      </c>
      <c r="AC664" s="77">
        <v>0</v>
      </c>
      <c r="AD664" s="77">
        <v>0</v>
      </c>
      <c r="AE664" s="77">
        <v>0</v>
      </c>
      <c r="AF664" s="77">
        <v>0</v>
      </c>
      <c r="AG664" s="77">
        <v>24.88</v>
      </c>
      <c r="AH664" s="77">
        <v>94</v>
      </c>
      <c r="AI664" s="77">
        <v>47.63</v>
      </c>
      <c r="AJ664" s="77">
        <v>0</v>
      </c>
      <c r="AK664" s="77">
        <v>300.67</v>
      </c>
      <c r="AL664" s="77">
        <v>150.07</v>
      </c>
      <c r="AM664" s="77">
        <v>221.73000000000002</v>
      </c>
    </row>
    <row r="665" spans="1:39" x14ac:dyDescent="0.15">
      <c r="A665" s="126">
        <f t="shared" si="110"/>
        <v>3</v>
      </c>
      <c r="B665" s="1" t="str">
        <f t="shared" si="120"/>
        <v>EXP</v>
      </c>
      <c r="C665" s="126">
        <f t="shared" ca="1" si="121"/>
        <v>301.3</v>
      </c>
      <c r="D665" s="1" t="str">
        <f t="shared" si="122"/>
        <v>OTHER MISC. OPERATING EXPENSES : 540609: MEDICAL SUPPLIES</v>
      </c>
      <c r="E665" s="1" t="str">
        <f t="shared" si="123"/>
        <v>540609: MEDICAL SUPPLIES</v>
      </c>
      <c r="F665" s="1" t="str">
        <f t="shared" ref="F665" si="125">IF(B665="GROUP",UPPER(H665),UPPER(F664))</f>
        <v>OTHER MISC. OPERATING EXPENSES</v>
      </c>
      <c r="H665" s="76" t="s">
        <v>403</v>
      </c>
      <c r="I665" s="76" t="s">
        <v>114</v>
      </c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302">
        <v>0</v>
      </c>
      <c r="V665" s="302">
        <v>0</v>
      </c>
      <c r="W665" s="302">
        <v>0</v>
      </c>
      <c r="X665" s="302">
        <v>0</v>
      </c>
      <c r="Y665" s="302">
        <v>0</v>
      </c>
      <c r="Z665" s="302">
        <v>0</v>
      </c>
      <c r="AA665" s="77">
        <v>0</v>
      </c>
      <c r="AB665" s="77">
        <v>0</v>
      </c>
      <c r="AC665" s="77">
        <v>0</v>
      </c>
      <c r="AD665" s="77">
        <v>0</v>
      </c>
      <c r="AE665" s="77">
        <v>0</v>
      </c>
      <c r="AF665" s="77">
        <v>0</v>
      </c>
      <c r="AG665" s="77">
        <v>0</v>
      </c>
      <c r="AH665" s="77">
        <v>0</v>
      </c>
      <c r="AI665" s="77">
        <v>0</v>
      </c>
      <c r="AJ665" s="77">
        <v>0</v>
      </c>
      <c r="AK665" s="77">
        <v>0</v>
      </c>
      <c r="AL665" s="77">
        <v>0</v>
      </c>
      <c r="AM665" s="77">
        <v>0</v>
      </c>
    </row>
    <row r="666" spans="1:39" x14ac:dyDescent="0.15">
      <c r="A666" s="126">
        <f t="shared" si="110"/>
        <v>3</v>
      </c>
      <c r="B666" s="1" t="str">
        <f t="shared" si="120"/>
        <v>EXP</v>
      </c>
      <c r="C666" s="126">
        <f t="shared" ca="1" si="121"/>
        <v>316.3</v>
      </c>
      <c r="D666" s="1" t="str">
        <f t="shared" si="122"/>
        <v>OTHER MISC. OPERATING EXPENSES : 541000: OFFICE SUPPLIES</v>
      </c>
      <c r="E666" s="1" t="str">
        <f t="shared" si="123"/>
        <v>541000: OFFICE SUPPLIES</v>
      </c>
      <c r="F666" s="1" t="str">
        <f t="shared" ref="F666" si="126">IF(B666="GROUP",UPPER(H666),UPPER(F664))</f>
        <v>OTHER MISC. OPERATING EXPENSES</v>
      </c>
      <c r="H666" s="76" t="s">
        <v>372</v>
      </c>
      <c r="I666" s="76" t="s">
        <v>373</v>
      </c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302">
        <v>0</v>
      </c>
      <c r="V666" s="302">
        <v>143.66</v>
      </c>
      <c r="W666" s="302">
        <v>0</v>
      </c>
      <c r="X666" s="302">
        <v>0</v>
      </c>
      <c r="Y666" s="302">
        <v>0</v>
      </c>
      <c r="Z666" s="302">
        <v>24.89</v>
      </c>
      <c r="AA666" s="77">
        <v>45.050000000000004</v>
      </c>
      <c r="AB666" s="77">
        <v>54.09</v>
      </c>
      <c r="AC666" s="77">
        <v>0</v>
      </c>
      <c r="AD666" s="77">
        <v>0</v>
      </c>
      <c r="AE666" s="77">
        <v>35.71</v>
      </c>
      <c r="AF666" s="77">
        <v>43.26</v>
      </c>
      <c r="AG666" s="77">
        <v>0</v>
      </c>
      <c r="AH666" s="77">
        <v>0</v>
      </c>
      <c r="AI666" s="77">
        <v>0</v>
      </c>
      <c r="AJ666" s="77">
        <v>0</v>
      </c>
      <c r="AK666" s="77">
        <v>0</v>
      </c>
      <c r="AL666" s="77">
        <v>0</v>
      </c>
      <c r="AM666" s="77">
        <v>0</v>
      </c>
    </row>
    <row r="667" spans="1:39" x14ac:dyDescent="0.15">
      <c r="A667" s="126">
        <f t="shared" si="110"/>
        <v>3</v>
      </c>
      <c r="B667" s="1" t="str">
        <f t="shared" si="120"/>
        <v>EXP</v>
      </c>
      <c r="C667" s="126">
        <f t="shared" ca="1" si="121"/>
        <v>316.3</v>
      </c>
      <c r="D667" s="1" t="str">
        <f t="shared" si="122"/>
        <v>OTHER MISC. OPERATING EXPENSES : 543500: UNIFORMS</v>
      </c>
      <c r="E667" s="1" t="str">
        <f t="shared" si="123"/>
        <v>543500: UNIFORMS</v>
      </c>
      <c r="F667" s="1" t="str">
        <f t="shared" ref="F667" si="127">IF(B667="GROUP",UPPER(H667),UPPER(F666))</f>
        <v>OTHER MISC. OPERATING EXPENSES</v>
      </c>
      <c r="H667" s="76" t="s">
        <v>380</v>
      </c>
      <c r="I667" s="76" t="s">
        <v>381</v>
      </c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302">
        <v>0</v>
      </c>
      <c r="V667" s="302">
        <v>0</v>
      </c>
      <c r="W667" s="302">
        <v>0</v>
      </c>
      <c r="X667" s="302">
        <v>25.51</v>
      </c>
      <c r="Y667" s="302">
        <v>0</v>
      </c>
      <c r="Z667" s="302">
        <v>191.06</v>
      </c>
      <c r="AA667" s="77">
        <v>0</v>
      </c>
      <c r="AB667" s="77">
        <v>0</v>
      </c>
      <c r="AC667" s="77">
        <v>0</v>
      </c>
      <c r="AD667" s="77">
        <v>0</v>
      </c>
      <c r="AE667" s="77">
        <v>153.54</v>
      </c>
      <c r="AF667" s="77">
        <v>0</v>
      </c>
      <c r="AG667" s="77">
        <v>0</v>
      </c>
      <c r="AH667" s="77">
        <v>0</v>
      </c>
      <c r="AI667" s="77">
        <v>0</v>
      </c>
      <c r="AJ667" s="77">
        <v>0</v>
      </c>
      <c r="AK667" s="77">
        <v>0</v>
      </c>
      <c r="AL667" s="77">
        <v>0</v>
      </c>
      <c r="AM667" s="77">
        <v>0</v>
      </c>
    </row>
    <row r="668" spans="1:39" x14ac:dyDescent="0.15">
      <c r="A668" s="126">
        <f t="shared" si="110"/>
        <v>3</v>
      </c>
      <c r="B668" s="1" t="str">
        <f t="shared" si="120"/>
        <v>EXP</v>
      </c>
      <c r="C668" s="126">
        <f t="shared" ca="1" si="121"/>
        <v>316.3</v>
      </c>
      <c r="D668" s="1" t="str">
        <f t="shared" si="122"/>
        <v>OTHER MISC. OPERATING EXPENSES : 544250: SOFTWARE EXPENSE</v>
      </c>
      <c r="E668" s="1" t="str">
        <f t="shared" si="123"/>
        <v>544250: SOFTWARE EXPENSE</v>
      </c>
      <c r="F668" s="1" t="str">
        <f t="shared" ref="F668" si="128">IF(B668="GROUP",UPPER(H668),UPPER(F666))</f>
        <v>OTHER MISC. OPERATING EXPENSES</v>
      </c>
      <c r="H668" s="76" t="s">
        <v>390</v>
      </c>
      <c r="I668" s="76" t="s">
        <v>391</v>
      </c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302">
        <v>173.2</v>
      </c>
      <c r="V668" s="302">
        <v>171.8</v>
      </c>
      <c r="W668" s="302">
        <v>192.8</v>
      </c>
      <c r="X668" s="302">
        <v>212.2</v>
      </c>
      <c r="Y668" s="302">
        <v>185.4</v>
      </c>
      <c r="Z668" s="302">
        <v>185.4</v>
      </c>
      <c r="AA668" s="77">
        <v>177.20000000000002</v>
      </c>
      <c r="AB668" s="77">
        <v>202.4</v>
      </c>
      <c r="AC668" s="77">
        <v>208.6</v>
      </c>
      <c r="AD668" s="77">
        <v>189.8</v>
      </c>
      <c r="AE668" s="77">
        <v>187.4</v>
      </c>
      <c r="AF668" s="77">
        <v>180.6</v>
      </c>
      <c r="AG668" s="77">
        <v>208</v>
      </c>
      <c r="AH668" s="77">
        <v>197.4</v>
      </c>
      <c r="AI668" s="77">
        <v>198.8</v>
      </c>
      <c r="AJ668" s="77">
        <v>209.8</v>
      </c>
      <c r="AK668" s="77">
        <v>195</v>
      </c>
      <c r="AL668" s="77">
        <v>207</v>
      </c>
      <c r="AM668" s="77">
        <v>222</v>
      </c>
    </row>
    <row r="669" spans="1:39" x14ac:dyDescent="0.15">
      <c r="A669" s="126">
        <f t="shared" si="110"/>
        <v>3</v>
      </c>
      <c r="B669" s="1" t="str">
        <f t="shared" si="120"/>
        <v>EXP</v>
      </c>
      <c r="C669" s="126">
        <f t="shared" ca="1" si="121"/>
        <v>316.3</v>
      </c>
      <c r="D669" s="1" t="str">
        <f t="shared" si="122"/>
        <v>OTHER MISC. OPERATING EXPENSES : 545000: SUPPLIES SMALL &amp; NON-CAPITAL</v>
      </c>
      <c r="E669" s="1" t="str">
        <f t="shared" si="123"/>
        <v>545000: SUPPLIES SMALL &amp; NON-CAPITAL</v>
      </c>
      <c r="F669" s="1" t="str">
        <f t="shared" ref="F669" si="129">IF(B669="GROUP",UPPER(H669),UPPER(F668))</f>
        <v>OTHER MISC. OPERATING EXPENSES</v>
      </c>
      <c r="H669" s="76" t="s">
        <v>394</v>
      </c>
      <c r="I669" s="76" t="s">
        <v>395</v>
      </c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302">
        <v>0</v>
      </c>
      <c r="V669" s="302">
        <v>0</v>
      </c>
      <c r="W669" s="302">
        <v>0</v>
      </c>
      <c r="X669" s="302">
        <v>0</v>
      </c>
      <c r="Y669" s="302">
        <v>0</v>
      </c>
      <c r="Z669" s="302">
        <v>0</v>
      </c>
      <c r="AA669" s="77">
        <v>0</v>
      </c>
      <c r="AB669" s="77">
        <v>0</v>
      </c>
      <c r="AC669" s="77">
        <v>0</v>
      </c>
      <c r="AD669" s="77">
        <v>0</v>
      </c>
      <c r="AE669" s="77">
        <v>0</v>
      </c>
      <c r="AF669" s="77">
        <v>0</v>
      </c>
      <c r="AG669" s="77">
        <v>15.13</v>
      </c>
      <c r="AH669" s="77">
        <v>0</v>
      </c>
      <c r="AI669" s="77">
        <v>0</v>
      </c>
      <c r="AJ669" s="77">
        <v>0</v>
      </c>
      <c r="AK669" s="77">
        <v>0</v>
      </c>
      <c r="AL669" s="77">
        <v>0</v>
      </c>
      <c r="AM669" s="77">
        <v>0</v>
      </c>
    </row>
    <row r="670" spans="1:39" x14ac:dyDescent="0.15">
      <c r="A670" s="126">
        <f t="shared" si="110"/>
        <v>3</v>
      </c>
      <c r="B670" s="1" t="str">
        <f t="shared" si="120"/>
        <v>EXP</v>
      </c>
      <c r="C670" s="126">
        <f t="shared" ca="1" si="121"/>
        <v>313.3</v>
      </c>
      <c r="D670" s="1" t="str">
        <f t="shared" si="122"/>
        <v>OTHER MISC. OPERATING EXPENSES : 550300: RES SPECIAL EVENTS &amp; ACTV-FOOD</v>
      </c>
      <c r="E670" s="1" t="str">
        <f t="shared" si="123"/>
        <v>550300: RES SPECIAL EVENTS &amp; ACTV-FOOD</v>
      </c>
      <c r="F670" s="1" t="str">
        <f t="shared" ref="F670" si="130">IF(B670="GROUP",UPPER(H670),UPPER(F668))</f>
        <v>OTHER MISC. OPERATING EXPENSES</v>
      </c>
      <c r="H670" s="76" t="s">
        <v>352</v>
      </c>
      <c r="I670" s="76" t="s">
        <v>353</v>
      </c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302">
        <v>0</v>
      </c>
      <c r="V670" s="302">
        <v>0</v>
      </c>
      <c r="W670" s="302">
        <v>194.54</v>
      </c>
      <c r="X670" s="302">
        <v>17.559999999999999</v>
      </c>
      <c r="Y670" s="302">
        <v>0</v>
      </c>
      <c r="Z670" s="302">
        <v>0</v>
      </c>
      <c r="AA670" s="77">
        <v>0</v>
      </c>
      <c r="AB670" s="77">
        <v>0</v>
      </c>
      <c r="AC670" s="77">
        <v>0</v>
      </c>
      <c r="AD670" s="77">
        <v>0</v>
      </c>
      <c r="AE670" s="77">
        <v>0</v>
      </c>
      <c r="AF670" s="77">
        <v>0</v>
      </c>
      <c r="AG670" s="77">
        <v>0</v>
      </c>
      <c r="AH670" s="77">
        <v>0</v>
      </c>
      <c r="AI670" s="77">
        <v>0</v>
      </c>
      <c r="AJ670" s="77">
        <v>0</v>
      </c>
      <c r="AK670" s="77">
        <v>0</v>
      </c>
      <c r="AL670" s="77">
        <v>0</v>
      </c>
      <c r="AM670" s="77">
        <v>0</v>
      </c>
    </row>
    <row r="671" spans="1:39" x14ac:dyDescent="0.15">
      <c r="A671" s="126">
        <f t="shared" si="110"/>
        <v>3</v>
      </c>
      <c r="B671" s="1" t="str">
        <f t="shared" si="120"/>
        <v>EXP</v>
      </c>
      <c r="C671" s="126">
        <f t="shared" ca="1" si="121"/>
        <v>323.3</v>
      </c>
      <c r="D671" s="1" t="str">
        <f t="shared" si="122"/>
        <v>OTHER MISC. OPERATING EXPENSES : 550900: VEHICLE LEASE</v>
      </c>
      <c r="E671" s="1" t="str">
        <f t="shared" si="123"/>
        <v>550900: VEHICLE LEASE</v>
      </c>
      <c r="F671" s="1" t="str">
        <f t="shared" ref="F671" si="131">IF(B671="GROUP",UPPER(H671),UPPER(F670))</f>
        <v>OTHER MISC. OPERATING EXPENSES</v>
      </c>
      <c r="H671" s="76" t="s">
        <v>690</v>
      </c>
      <c r="I671" s="76" t="s">
        <v>691</v>
      </c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302">
        <v>0</v>
      </c>
      <c r="V671" s="302">
        <v>0</v>
      </c>
      <c r="W671" s="302">
        <v>0</v>
      </c>
      <c r="X671" s="302">
        <v>33</v>
      </c>
      <c r="Y671" s="302">
        <v>0</v>
      </c>
      <c r="Z671" s="302">
        <v>0</v>
      </c>
      <c r="AA671" s="77">
        <v>0</v>
      </c>
      <c r="AB671" s="77">
        <v>0</v>
      </c>
      <c r="AC671" s="77">
        <v>0</v>
      </c>
      <c r="AD671" s="77">
        <v>0</v>
      </c>
      <c r="AE671" s="77">
        <v>0</v>
      </c>
      <c r="AF671" s="77">
        <v>0</v>
      </c>
      <c r="AG671" s="77">
        <v>0</v>
      </c>
      <c r="AH671" s="77">
        <v>0</v>
      </c>
      <c r="AI671" s="77">
        <v>0</v>
      </c>
      <c r="AJ671" s="77">
        <v>0</v>
      </c>
      <c r="AK671" s="77">
        <v>0</v>
      </c>
      <c r="AL671" s="77">
        <v>0</v>
      </c>
      <c r="AM671" s="77">
        <v>0</v>
      </c>
    </row>
    <row r="672" spans="1:39" x14ac:dyDescent="0.15">
      <c r="A672" s="126">
        <f t="shared" si="110"/>
        <v>3</v>
      </c>
      <c r="B672" s="1" t="str">
        <f t="shared" si="120"/>
        <v>EXP</v>
      </c>
      <c r="C672" s="126">
        <f t="shared" ca="1" si="121"/>
        <v>316.3</v>
      </c>
      <c r="D672" s="1" t="str">
        <f t="shared" si="122"/>
        <v>OTHER MISC. OPERATING EXPENSES : 555000: LODGING</v>
      </c>
      <c r="E672" s="1" t="str">
        <f t="shared" si="123"/>
        <v>555000: LODGING</v>
      </c>
      <c r="F672" s="1" t="str">
        <f t="shared" ref="F672" si="132">IF(B672="GROUP",UPPER(H672),UPPER(F670))</f>
        <v>OTHER MISC. OPERATING EXPENSES</v>
      </c>
      <c r="H672" s="76" t="s">
        <v>455</v>
      </c>
      <c r="I672" s="76" t="s">
        <v>456</v>
      </c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302">
        <v>0</v>
      </c>
      <c r="V672" s="302">
        <v>0</v>
      </c>
      <c r="W672" s="302">
        <v>0</v>
      </c>
      <c r="X672" s="302">
        <v>335.34</v>
      </c>
      <c r="Y672" s="302">
        <v>0</v>
      </c>
      <c r="Z672" s="302">
        <v>0</v>
      </c>
      <c r="AA672" s="77">
        <v>0</v>
      </c>
      <c r="AB672" s="77">
        <v>0</v>
      </c>
      <c r="AC672" s="77">
        <v>0</v>
      </c>
      <c r="AD672" s="77">
        <v>0</v>
      </c>
      <c r="AE672" s="77">
        <v>0</v>
      </c>
      <c r="AF672" s="77">
        <v>0</v>
      </c>
      <c r="AG672" s="77">
        <v>0</v>
      </c>
      <c r="AH672" s="77">
        <v>0</v>
      </c>
      <c r="AI672" s="77">
        <v>0</v>
      </c>
      <c r="AJ672" s="77">
        <v>0</v>
      </c>
      <c r="AK672" s="77">
        <v>0</v>
      </c>
      <c r="AL672" s="77">
        <v>0</v>
      </c>
      <c r="AM672" s="77">
        <v>0</v>
      </c>
    </row>
    <row r="673" spans="1:39" x14ac:dyDescent="0.15">
      <c r="A673" s="126">
        <f t="shared" si="110"/>
        <v>3</v>
      </c>
      <c r="B673" s="1" t="str">
        <f t="shared" si="120"/>
        <v>EXP</v>
      </c>
      <c r="C673" s="126">
        <f t="shared" ca="1" si="121"/>
        <v>316.3</v>
      </c>
      <c r="D673" s="1" t="str">
        <f t="shared" si="122"/>
        <v>OTHER MISC. OPERATING EXPENSES : 555409: VEHICLE TRANSPORT AND RENTAL</v>
      </c>
      <c r="E673" s="1" t="str">
        <f t="shared" si="123"/>
        <v>555409: VEHICLE TRANSPORT AND RENTAL</v>
      </c>
      <c r="F673" s="1" t="str">
        <f t="shared" ref="F673" si="133">IF(B673="GROUP",UPPER(H673),UPPER(F672))</f>
        <v>OTHER MISC. OPERATING EXPENSES</v>
      </c>
      <c r="H673" s="76" t="s">
        <v>449</v>
      </c>
      <c r="I673" s="76" t="s">
        <v>450</v>
      </c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302">
        <v>0</v>
      </c>
      <c r="V673" s="302">
        <v>0</v>
      </c>
      <c r="W673" s="302">
        <v>0</v>
      </c>
      <c r="X673" s="302">
        <v>0</v>
      </c>
      <c r="Y673" s="302">
        <v>0</v>
      </c>
      <c r="Z673" s="302">
        <v>0</v>
      </c>
      <c r="AA673" s="77">
        <v>0</v>
      </c>
      <c r="AB673" s="77">
        <v>0</v>
      </c>
      <c r="AC673" s="77">
        <v>0</v>
      </c>
      <c r="AD673" s="77">
        <v>0</v>
      </c>
      <c r="AE673" s="77">
        <v>0</v>
      </c>
      <c r="AF673" s="77">
        <v>0</v>
      </c>
      <c r="AG673" s="77">
        <v>0</v>
      </c>
      <c r="AH673" s="77">
        <v>0</v>
      </c>
      <c r="AI673" s="77">
        <v>0</v>
      </c>
      <c r="AJ673" s="77">
        <v>0</v>
      </c>
      <c r="AK673" s="77">
        <v>0</v>
      </c>
      <c r="AL673" s="77">
        <v>0</v>
      </c>
      <c r="AM673" s="77">
        <v>0</v>
      </c>
    </row>
    <row r="674" spans="1:39" x14ac:dyDescent="0.15">
      <c r="A674" s="126">
        <f t="shared" si="110"/>
        <v>3</v>
      </c>
      <c r="B674" s="1" t="str">
        <f t="shared" si="120"/>
        <v>EXP</v>
      </c>
      <c r="C674" s="126">
        <f t="shared" ca="1" si="121"/>
        <v>323.3</v>
      </c>
      <c r="D674" s="1" t="str">
        <f t="shared" si="122"/>
        <v>OTHER MISC. OPERATING EXPENSES : 555700: MILEAGE EXPENSE</v>
      </c>
      <c r="E674" s="1" t="str">
        <f t="shared" si="123"/>
        <v>555700: MILEAGE EXPENSE</v>
      </c>
      <c r="F674" s="1" t="str">
        <f t="shared" ref="F674" si="134">IF(B674="GROUP",UPPER(H674),UPPER(F672))</f>
        <v>OTHER MISC. OPERATING EXPENSES</v>
      </c>
      <c r="H674" s="76" t="s">
        <v>453</v>
      </c>
      <c r="I674" s="76" t="s">
        <v>454</v>
      </c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302">
        <v>2.04</v>
      </c>
      <c r="V674" s="302">
        <v>-2.04</v>
      </c>
      <c r="W674" s="302">
        <v>0</v>
      </c>
      <c r="X674" s="302">
        <v>73.44</v>
      </c>
      <c r="Y674" s="302">
        <v>98.43</v>
      </c>
      <c r="Z674" s="302">
        <v>122.91</v>
      </c>
      <c r="AA674" s="77">
        <v>0</v>
      </c>
      <c r="AB674" s="77">
        <v>41.82</v>
      </c>
      <c r="AC674" s="77">
        <v>62.730000000000004</v>
      </c>
      <c r="AD674" s="77">
        <v>44.37</v>
      </c>
      <c r="AE674" s="77">
        <v>67.83</v>
      </c>
      <c r="AF674" s="77">
        <v>18.16</v>
      </c>
      <c r="AG674" s="77">
        <v>36.72</v>
      </c>
      <c r="AH674" s="77">
        <v>0</v>
      </c>
      <c r="AI674" s="77">
        <v>152.12</v>
      </c>
      <c r="AJ674" s="77">
        <v>195.52</v>
      </c>
      <c r="AK674" s="77">
        <v>-195.52</v>
      </c>
      <c r="AL674" s="77">
        <v>0</v>
      </c>
      <c r="AM674" s="77">
        <v>0</v>
      </c>
    </row>
    <row r="675" spans="1:39" x14ac:dyDescent="0.15">
      <c r="A675" s="126">
        <f t="shared" si="110"/>
        <v>3</v>
      </c>
      <c r="B675" s="1" t="str">
        <f t="shared" si="120"/>
        <v>EXP</v>
      </c>
      <c r="C675" s="126">
        <f t="shared" ca="1" si="121"/>
        <v>313.3</v>
      </c>
      <c r="D675" s="1" t="str">
        <f t="shared" si="122"/>
        <v>OTHER MISC. OPERATING EXPENSES : 555900: MEALS &amp; ENTERTAINMENT</v>
      </c>
      <c r="E675" s="1" t="str">
        <f t="shared" si="123"/>
        <v>555900: MEALS &amp; ENTERTAINMENT</v>
      </c>
      <c r="F675" s="1" t="str">
        <f t="shared" ref="F675" si="135">IF(B675="GROUP",UPPER(H675),UPPER(F674))</f>
        <v>OTHER MISC. OPERATING EXPENSES</v>
      </c>
      <c r="H675" s="76" t="s">
        <v>459</v>
      </c>
      <c r="I675" s="76" t="s">
        <v>460</v>
      </c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302">
        <v>0</v>
      </c>
      <c r="V675" s="302">
        <v>0</v>
      </c>
      <c r="W675" s="302">
        <v>0</v>
      </c>
      <c r="X675" s="302">
        <v>0</v>
      </c>
      <c r="Y675" s="302">
        <v>14.42</v>
      </c>
      <c r="Z675" s="302">
        <v>-14.42</v>
      </c>
      <c r="AA675" s="77">
        <v>0</v>
      </c>
      <c r="AB675" s="77">
        <v>0</v>
      </c>
      <c r="AC675" s="77">
        <v>0</v>
      </c>
      <c r="AD675" s="77">
        <v>0</v>
      </c>
      <c r="AE675" s="77">
        <v>0</v>
      </c>
      <c r="AF675" s="77">
        <v>0</v>
      </c>
      <c r="AG675" s="77">
        <v>0</v>
      </c>
      <c r="AH675" s="77">
        <v>70.12</v>
      </c>
      <c r="AI675" s="77">
        <v>57.120000000000005</v>
      </c>
      <c r="AJ675" s="77">
        <v>0</v>
      </c>
      <c r="AK675" s="77">
        <v>0</v>
      </c>
      <c r="AL675" s="77">
        <v>0</v>
      </c>
      <c r="AM675" s="77">
        <v>0</v>
      </c>
    </row>
    <row r="676" spans="1:39" x14ac:dyDescent="0.15">
      <c r="A676" s="126">
        <f t="shared" si="110"/>
        <v>3</v>
      </c>
      <c r="B676" s="1" t="str">
        <f t="shared" si="120"/>
        <v>EXP</v>
      </c>
      <c r="C676" s="126">
        <f t="shared" ca="1" si="121"/>
        <v>323.3</v>
      </c>
      <c r="D676" s="1" t="str">
        <f t="shared" si="122"/>
        <v>OTHER MISC. OPERATING EXPENSES : 560609: R&amp;M BUILDING_EQUIP_SUPP</v>
      </c>
      <c r="E676" s="1" t="str">
        <f t="shared" si="123"/>
        <v>560609: R&amp;M BUILDING_EQUIP_SUPP</v>
      </c>
      <c r="F676" s="1" t="str">
        <f t="shared" ref="F676" si="136">IF(B676="GROUP",UPPER(H676),UPPER(F674))</f>
        <v>OTHER MISC. OPERATING EXPENSES</v>
      </c>
      <c r="H676" s="76" t="s">
        <v>479</v>
      </c>
      <c r="I676" s="76" t="s">
        <v>480</v>
      </c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302">
        <v>0</v>
      </c>
      <c r="V676" s="302">
        <v>0</v>
      </c>
      <c r="W676" s="302">
        <v>0</v>
      </c>
      <c r="X676" s="302">
        <v>0</v>
      </c>
      <c r="Y676" s="302">
        <v>0</v>
      </c>
      <c r="Z676" s="302">
        <v>0</v>
      </c>
      <c r="AA676" s="77">
        <v>0</v>
      </c>
      <c r="AB676" s="77">
        <v>0</v>
      </c>
      <c r="AC676" s="77">
        <v>0</v>
      </c>
      <c r="AD676" s="77">
        <v>0</v>
      </c>
      <c r="AE676" s="77">
        <v>0</v>
      </c>
      <c r="AF676" s="77">
        <v>0</v>
      </c>
      <c r="AG676" s="77">
        <v>48.7</v>
      </c>
      <c r="AH676" s="77">
        <v>0</v>
      </c>
      <c r="AI676" s="77">
        <v>0</v>
      </c>
      <c r="AJ676" s="77">
        <v>0</v>
      </c>
      <c r="AK676" s="77">
        <v>0</v>
      </c>
      <c r="AL676" s="77">
        <v>0</v>
      </c>
      <c r="AM676" s="77">
        <v>0</v>
      </c>
    </row>
    <row r="677" spans="1:39" x14ac:dyDescent="0.15">
      <c r="A677" s="126">
        <f t="shared" si="110"/>
        <v>3</v>
      </c>
      <c r="B677" s="1" t="str">
        <f t="shared" si="120"/>
        <v>EXP</v>
      </c>
      <c r="C677" s="126">
        <f t="shared" ca="1" si="121"/>
        <v>323.3</v>
      </c>
      <c r="D677" s="1" t="str">
        <f t="shared" si="122"/>
        <v>OTHER MISC. OPERATING EXPENSES : 580209: TELEPHONE</v>
      </c>
      <c r="E677" s="1" t="str">
        <f t="shared" si="123"/>
        <v>580209: TELEPHONE</v>
      </c>
      <c r="F677" s="1" t="str">
        <f t="shared" ref="F677" si="137">IF(B677="GROUP",UPPER(H677),UPPER(F676))</f>
        <v>OTHER MISC. OPERATING EXPENSES</v>
      </c>
      <c r="H677" s="76" t="s">
        <v>541</v>
      </c>
      <c r="I677" s="76" t="s">
        <v>542</v>
      </c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302">
        <v>0</v>
      </c>
      <c r="V677" s="302">
        <v>0</v>
      </c>
      <c r="W677" s="302">
        <v>0</v>
      </c>
      <c r="X677" s="302">
        <v>0</v>
      </c>
      <c r="Y677" s="302">
        <v>0</v>
      </c>
      <c r="Z677" s="302">
        <v>0</v>
      </c>
      <c r="AA677" s="77">
        <v>0</v>
      </c>
      <c r="AB677" s="77">
        <v>0</v>
      </c>
      <c r="AC677" s="77">
        <v>0</v>
      </c>
      <c r="AD677" s="77">
        <v>0</v>
      </c>
      <c r="AE677" s="77">
        <v>0</v>
      </c>
      <c r="AF677" s="77">
        <v>0</v>
      </c>
      <c r="AG677" s="77">
        <v>0</v>
      </c>
      <c r="AH677" s="77">
        <v>0</v>
      </c>
      <c r="AI677" s="77">
        <v>0</v>
      </c>
      <c r="AJ677" s="77">
        <v>0</v>
      </c>
      <c r="AK677" s="77">
        <v>0</v>
      </c>
      <c r="AL677" s="77">
        <v>0</v>
      </c>
      <c r="AM677" s="77">
        <v>0</v>
      </c>
    </row>
    <row r="678" spans="1:39" x14ac:dyDescent="0.15">
      <c r="A678" s="126">
        <f t="shared" si="110"/>
        <v>3</v>
      </c>
      <c r="B678" s="1" t="str">
        <f t="shared" si="120"/>
        <v>EXP</v>
      </c>
      <c r="C678" s="126">
        <f t="shared" ca="1" si="121"/>
        <v>315.3</v>
      </c>
      <c r="D678" s="1" t="str">
        <f t="shared" si="122"/>
        <v>OTHER MISC. OPERATING EXPENSES : 600600: COLLATRL MATLS - PROSPCT-INFL</v>
      </c>
      <c r="E678" s="1" t="str">
        <f t="shared" si="123"/>
        <v>600600: COLLATRL MATLS - PROSPCT-INFL</v>
      </c>
      <c r="F678" s="1" t="str">
        <f t="shared" ref="F678" si="138">IF(B678="GROUP",UPPER(H678),UPPER(F676))</f>
        <v>OTHER MISC. OPERATING EXPENSES</v>
      </c>
      <c r="H678" s="76" t="s">
        <v>576</v>
      </c>
      <c r="I678" s="76" t="s">
        <v>577</v>
      </c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302">
        <v>0</v>
      </c>
      <c r="V678" s="302">
        <v>99.07</v>
      </c>
      <c r="W678" s="302">
        <v>51.83</v>
      </c>
      <c r="X678" s="302">
        <v>0</v>
      </c>
      <c r="Y678" s="302">
        <v>0</v>
      </c>
      <c r="Z678" s="302">
        <v>0</v>
      </c>
      <c r="AA678" s="77">
        <v>0</v>
      </c>
      <c r="AB678" s="77">
        <v>0</v>
      </c>
      <c r="AC678" s="77">
        <v>0</v>
      </c>
      <c r="AD678" s="77">
        <v>0</v>
      </c>
      <c r="AE678" s="77">
        <v>0</v>
      </c>
      <c r="AF678" s="77">
        <v>0</v>
      </c>
      <c r="AG678" s="77">
        <v>0</v>
      </c>
      <c r="AH678" s="77">
        <v>0</v>
      </c>
      <c r="AI678" s="77">
        <v>0</v>
      </c>
      <c r="AJ678" s="77">
        <v>0</v>
      </c>
      <c r="AK678" s="77">
        <v>0</v>
      </c>
      <c r="AL678" s="77">
        <v>0</v>
      </c>
      <c r="AM678" s="77">
        <v>0</v>
      </c>
    </row>
    <row r="679" spans="1:39" x14ac:dyDescent="0.15">
      <c r="A679" s="126">
        <f t="shared" ref="A679:A681" si="139">IFERROR(VLOOKUP(H679,MARKER_ARRAY,2,FALSE),A678)</f>
        <v>3</v>
      </c>
      <c r="B679" s="1" t="str">
        <f t="shared" ref="B679:B681" si="140">IF(AND(LEN(H679)&gt;0,COUNT(V679:AL679)=0),"GROUP",IF(OR(LEN(I679)=0,LEN(H679)=0),"",INDEX(MARKER_ARRAY,A679,3)))</f>
        <v>EXP</v>
      </c>
      <c r="C679" s="279">
        <f t="shared" ref="C679:C681" ca="1" si="141">IFERROR(IF(OR(B679="GROUP",LEN(D679)=0),"",VLOOKUP(D679,INDIRECT(B679&amp;"_LOOKUP"),2,FALSE)),-100)</f>
        <v>313.3</v>
      </c>
      <c r="D679" s="1" t="str">
        <f t="shared" ref="D679:D681" si="142">IF(LEN(E679)&gt;0,F679&amp;" : "&amp;E679,"")</f>
        <v>OTHER MISC. OPERATING EXPENSES : 600700: SPCL EVENT-PROSP-INFL-FOOD</v>
      </c>
      <c r="E679" s="1" t="str">
        <f t="shared" ref="E679:E681" si="143">IF(AND(B679&lt;&gt;"GROUP",LEN(B679)&gt;0),UPPER(H679&amp;": "&amp;I679),"")</f>
        <v>600700: SPCL EVENT-PROSP-INFL-FOOD</v>
      </c>
      <c r="F679" s="1" t="str">
        <f t="shared" ref="F679:F681" si="144">IF(B679="GROUP",UPPER(H679),UPPER(F677))</f>
        <v>OTHER MISC. OPERATING EXPENSES</v>
      </c>
      <c r="H679" s="303" t="s">
        <v>354</v>
      </c>
      <c r="I679" s="303" t="s">
        <v>355</v>
      </c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302">
        <v>84.99</v>
      </c>
      <c r="V679" s="302">
        <v>0</v>
      </c>
      <c r="W679" s="302">
        <v>0</v>
      </c>
      <c r="X679" s="302">
        <v>0</v>
      </c>
      <c r="Y679" s="302">
        <v>0</v>
      </c>
      <c r="Z679" s="302">
        <v>0</v>
      </c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</row>
    <row r="680" spans="1:39" x14ac:dyDescent="0.15">
      <c r="A680" s="126">
        <f t="shared" si="139"/>
        <v>3</v>
      </c>
      <c r="B680" s="1" t="str">
        <f t="shared" si="140"/>
        <v>EXP</v>
      </c>
      <c r="C680" s="126">
        <f t="shared" ca="1" si="141"/>
        <v>315.3</v>
      </c>
      <c r="D680" s="1" t="str">
        <f t="shared" si="142"/>
        <v>OTHER MISC. OPERATING EXPENSES : 601600: REFERRAL MKTG-COMMUNITY</v>
      </c>
      <c r="E680" s="1" t="str">
        <f t="shared" si="143"/>
        <v>601600: REFERRAL MKTG-COMMUNITY</v>
      </c>
      <c r="F680" s="1" t="str">
        <f t="shared" si="144"/>
        <v>OTHER MISC. OPERATING EXPENSES</v>
      </c>
      <c r="H680" s="76" t="s">
        <v>552</v>
      </c>
      <c r="I680" s="76" t="s">
        <v>553</v>
      </c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302">
        <v>0</v>
      </c>
      <c r="V680" s="302">
        <v>0</v>
      </c>
      <c r="W680" s="302">
        <v>0</v>
      </c>
      <c r="X680" s="302">
        <v>0</v>
      </c>
      <c r="Y680" s="302">
        <v>0</v>
      </c>
      <c r="Z680" s="302">
        <v>0</v>
      </c>
      <c r="AA680" s="77">
        <v>0</v>
      </c>
      <c r="AB680" s="77">
        <v>0</v>
      </c>
      <c r="AC680" s="77">
        <v>0</v>
      </c>
      <c r="AD680" s="77">
        <v>0</v>
      </c>
      <c r="AE680" s="77">
        <v>101.13</v>
      </c>
      <c r="AF680" s="77">
        <v>323.33</v>
      </c>
      <c r="AG680" s="77">
        <v>150</v>
      </c>
      <c r="AH680" s="77">
        <v>0</v>
      </c>
      <c r="AI680" s="77">
        <v>0</v>
      </c>
      <c r="AJ680" s="77">
        <v>0</v>
      </c>
      <c r="AK680" s="77">
        <v>0</v>
      </c>
      <c r="AL680" s="77">
        <v>0</v>
      </c>
      <c r="AM680" s="77">
        <v>0</v>
      </c>
    </row>
    <row r="681" spans="1:39" x14ac:dyDescent="0.15">
      <c r="A681" s="126">
        <f t="shared" si="139"/>
        <v>3</v>
      </c>
      <c r="B681" s="1" t="str">
        <f t="shared" si="140"/>
        <v>EXP</v>
      </c>
      <c r="C681" s="126">
        <f t="shared" ca="1" si="141"/>
        <v>316.3</v>
      </c>
      <c r="D681" s="1" t="str">
        <f t="shared" si="142"/>
        <v>OTHER MISC. OPERATING EXPENSES : 650000: ASSOCIATE APPRECIATION</v>
      </c>
      <c r="E681" s="1" t="str">
        <f t="shared" si="143"/>
        <v>650000: ASSOCIATE APPRECIATION</v>
      </c>
      <c r="F681" s="1" t="str">
        <f t="shared" si="144"/>
        <v>OTHER MISC. OPERATING EXPENSES</v>
      </c>
      <c r="H681" s="76" t="s">
        <v>618</v>
      </c>
      <c r="I681" s="76" t="s">
        <v>619</v>
      </c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302">
        <v>43.7</v>
      </c>
      <c r="V681" s="302">
        <v>31.57</v>
      </c>
      <c r="W681" s="302">
        <v>0</v>
      </c>
      <c r="X681" s="302">
        <v>32.979999999999997</v>
      </c>
      <c r="Y681" s="302">
        <v>138.24</v>
      </c>
      <c r="Z681" s="302">
        <v>0</v>
      </c>
      <c r="AA681" s="77">
        <v>0</v>
      </c>
      <c r="AB681" s="77">
        <v>0</v>
      </c>
      <c r="AC681" s="77">
        <v>0</v>
      </c>
      <c r="AD681" s="77">
        <v>0</v>
      </c>
      <c r="AE681" s="77">
        <v>0</v>
      </c>
      <c r="AF681" s="77">
        <v>0</v>
      </c>
      <c r="AG681" s="77">
        <v>0</v>
      </c>
      <c r="AH681" s="77">
        <v>0</v>
      </c>
      <c r="AI681" s="77">
        <v>0</v>
      </c>
      <c r="AJ681" s="77">
        <v>0</v>
      </c>
      <c r="AK681" s="77">
        <v>0</v>
      </c>
      <c r="AL681" s="77">
        <v>0</v>
      </c>
      <c r="AM681" s="77">
        <v>0</v>
      </c>
    </row>
    <row r="682" spans="1:39" x14ac:dyDescent="0.15">
      <c r="A682" s="126">
        <f t="shared" si="110"/>
        <v>3</v>
      </c>
      <c r="B682" s="1" t="str">
        <f t="shared" si="120"/>
        <v>EXP</v>
      </c>
      <c r="C682" s="126">
        <f t="shared" ca="1" si="121"/>
        <v>316.3</v>
      </c>
      <c r="D682" s="1" t="str">
        <f t="shared" si="122"/>
        <v>OTHER MISC. OPERATING EXPENSES : 650009: ASSOC APPRECIATION_INCENTIVES</v>
      </c>
      <c r="E682" s="1" t="str">
        <f t="shared" si="123"/>
        <v>650009: ASSOC APPRECIATION_INCENTIVES</v>
      </c>
      <c r="F682" s="1" t="str">
        <f t="shared" ref="F682" si="145">IF(B682="GROUP",UPPER(H682),UPPER(F680))</f>
        <v>OTHER MISC. OPERATING EXPENSES</v>
      </c>
      <c r="H682" s="76" t="s">
        <v>620</v>
      </c>
      <c r="I682" s="76" t="s">
        <v>621</v>
      </c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302">
        <v>3</v>
      </c>
      <c r="V682" s="302">
        <v>0</v>
      </c>
      <c r="W682" s="302">
        <v>0</v>
      </c>
      <c r="X682" s="302">
        <v>0</v>
      </c>
      <c r="Y682" s="302">
        <v>0</v>
      </c>
      <c r="Z682" s="302">
        <v>0</v>
      </c>
      <c r="AA682" s="77">
        <v>15.99</v>
      </c>
      <c r="AB682" s="77">
        <v>0</v>
      </c>
      <c r="AC682" s="77">
        <v>0</v>
      </c>
      <c r="AD682" s="77">
        <v>0</v>
      </c>
      <c r="AE682" s="77">
        <v>0</v>
      </c>
      <c r="AF682" s="77">
        <v>0</v>
      </c>
      <c r="AG682" s="77">
        <v>0</v>
      </c>
      <c r="AH682" s="77">
        <v>124.49000000000001</v>
      </c>
      <c r="AI682" s="77">
        <v>0</v>
      </c>
      <c r="AJ682" s="77">
        <v>0</v>
      </c>
      <c r="AK682" s="77">
        <v>62.53</v>
      </c>
      <c r="AL682" s="77">
        <v>0</v>
      </c>
      <c r="AM682" s="77">
        <v>0</v>
      </c>
    </row>
    <row r="683" spans="1:39" x14ac:dyDescent="0.15">
      <c r="A683" s="126">
        <f t="shared" si="110"/>
        <v>3</v>
      </c>
      <c r="B683" s="1" t="str">
        <f t="shared" si="109"/>
        <v>EXP</v>
      </c>
      <c r="C683" s="126">
        <f t="shared" ca="1" si="111"/>
        <v>316.3</v>
      </c>
      <c r="D683" s="1" t="str">
        <f t="shared" ref="D683:D751" si="146">IF(LEN(E683)&gt;0,F683&amp;" : "&amp;E683,"")</f>
        <v>OTHER MISC. OPERATING EXPENSES : 651500: STAFF TRAINING</v>
      </c>
      <c r="E683" s="1" t="str">
        <f t="shared" si="113"/>
        <v>651500: STAFF TRAINING</v>
      </c>
      <c r="F683" s="1" t="str">
        <f t="shared" si="112"/>
        <v>OTHER MISC. OPERATING EXPENSES</v>
      </c>
      <c r="H683" s="76" t="s">
        <v>623</v>
      </c>
      <c r="I683" s="76" t="s">
        <v>624</v>
      </c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302">
        <v>0</v>
      </c>
      <c r="V683" s="302">
        <v>0</v>
      </c>
      <c r="W683" s="302">
        <v>0</v>
      </c>
      <c r="X683" s="302">
        <v>0</v>
      </c>
      <c r="Y683" s="302">
        <v>0</v>
      </c>
      <c r="Z683" s="302">
        <v>0</v>
      </c>
      <c r="AA683" s="77">
        <v>0</v>
      </c>
      <c r="AB683" s="77">
        <v>0</v>
      </c>
      <c r="AC683" s="77">
        <v>0</v>
      </c>
      <c r="AD683" s="77">
        <v>0</v>
      </c>
      <c r="AE683" s="77">
        <v>179</v>
      </c>
      <c r="AF683" s="77">
        <v>0</v>
      </c>
      <c r="AG683" s="77">
        <v>0</v>
      </c>
      <c r="AH683" s="77">
        <v>0</v>
      </c>
      <c r="AI683" s="77">
        <v>0</v>
      </c>
      <c r="AJ683" s="77">
        <v>0</v>
      </c>
      <c r="AK683" s="77">
        <v>0</v>
      </c>
      <c r="AL683" s="77">
        <v>0</v>
      </c>
      <c r="AM683" s="77">
        <v>0</v>
      </c>
    </row>
    <row r="684" spans="1:39" x14ac:dyDescent="0.15">
      <c r="A684" s="126">
        <f t="shared" si="110"/>
        <v>3</v>
      </c>
      <c r="B684" s="1" t="str">
        <f t="shared" si="109"/>
        <v>EXP</v>
      </c>
      <c r="C684" s="126">
        <f t="shared" ca="1" si="111"/>
        <v>316.3</v>
      </c>
      <c r="D684" s="1" t="str">
        <f t="shared" si="146"/>
        <v>OTHER MISC. OPERATING EXPENSES : 654509: PRE-EMPLOYMENT EXPENSES</v>
      </c>
      <c r="E684" s="1" t="str">
        <f t="shared" si="113"/>
        <v>654509: PRE-EMPLOYMENT EXPENSES</v>
      </c>
      <c r="F684" s="1" t="str">
        <f t="shared" si="112"/>
        <v>OTHER MISC. OPERATING EXPENSES</v>
      </c>
      <c r="H684" s="76" t="s">
        <v>631</v>
      </c>
      <c r="I684" s="76" t="s">
        <v>632</v>
      </c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302">
        <v>0</v>
      </c>
      <c r="V684" s="302">
        <v>0</v>
      </c>
      <c r="W684" s="302">
        <v>0</v>
      </c>
      <c r="X684" s="302">
        <v>0</v>
      </c>
      <c r="Y684" s="302">
        <v>0</v>
      </c>
      <c r="Z684" s="302">
        <v>0</v>
      </c>
      <c r="AA684" s="77">
        <v>0</v>
      </c>
      <c r="AB684" s="77">
        <v>0</v>
      </c>
      <c r="AC684" s="77">
        <v>0</v>
      </c>
      <c r="AD684" s="77">
        <v>0</v>
      </c>
      <c r="AE684" s="77">
        <v>0</v>
      </c>
      <c r="AF684" s="77">
        <v>0</v>
      </c>
      <c r="AG684" s="77">
        <v>0</v>
      </c>
      <c r="AH684" s="77">
        <v>0</v>
      </c>
      <c r="AI684" s="77">
        <v>0</v>
      </c>
      <c r="AJ684" s="77">
        <v>80</v>
      </c>
      <c r="AK684" s="77">
        <v>0</v>
      </c>
      <c r="AL684" s="77">
        <v>0</v>
      </c>
      <c r="AM684" s="77">
        <v>0</v>
      </c>
    </row>
    <row r="685" spans="1:39" x14ac:dyDescent="0.15">
      <c r="A685" s="126">
        <f t="shared" si="110"/>
        <v>3</v>
      </c>
      <c r="B685" s="1" t="str">
        <f t="shared" si="109"/>
        <v>EXP</v>
      </c>
      <c r="C685" s="126">
        <f t="shared" ca="1" si="111"/>
        <v>316.3</v>
      </c>
      <c r="D685" s="1" t="str">
        <f t="shared" si="146"/>
        <v>OTHER MISC. OPERATING EXPENSES : 770400: SURVEY &amp; LICENSE FEES</v>
      </c>
      <c r="E685" s="1" t="str">
        <f t="shared" si="113"/>
        <v>770400: SURVEY &amp; LICENSE FEES</v>
      </c>
      <c r="F685" s="1" t="str">
        <f t="shared" si="112"/>
        <v>OTHER MISC. OPERATING EXPENSES</v>
      </c>
      <c r="H685" s="76" t="s">
        <v>673</v>
      </c>
      <c r="I685" s="76" t="s">
        <v>674</v>
      </c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302">
        <v>0</v>
      </c>
      <c r="V685" s="302">
        <v>1750</v>
      </c>
      <c r="W685" s="302">
        <v>1875</v>
      </c>
      <c r="X685" s="302">
        <v>0</v>
      </c>
      <c r="Y685" s="302">
        <v>0</v>
      </c>
      <c r="Z685" s="302">
        <v>0</v>
      </c>
      <c r="AA685" s="77">
        <v>0</v>
      </c>
      <c r="AB685" s="77">
        <v>0</v>
      </c>
      <c r="AC685" s="77">
        <v>0</v>
      </c>
      <c r="AD685" s="77">
        <v>0</v>
      </c>
      <c r="AE685" s="77">
        <v>0</v>
      </c>
      <c r="AF685" s="77">
        <v>0</v>
      </c>
      <c r="AG685" s="77">
        <v>0</v>
      </c>
      <c r="AH685" s="77">
        <v>0</v>
      </c>
      <c r="AI685" s="77">
        <v>975</v>
      </c>
      <c r="AJ685" s="77">
        <v>0</v>
      </c>
      <c r="AK685" s="77">
        <v>0</v>
      </c>
      <c r="AL685" s="77">
        <v>0</v>
      </c>
      <c r="AM685" s="77">
        <v>0</v>
      </c>
    </row>
    <row r="686" spans="1:39" x14ac:dyDescent="0.15">
      <c r="A686" s="126">
        <f t="shared" si="110"/>
        <v>3</v>
      </c>
      <c r="B686" s="1" t="str">
        <f t="shared" si="109"/>
        <v>EXP</v>
      </c>
      <c r="C686" s="126">
        <f t="shared" ca="1" si="111"/>
        <v>316.3</v>
      </c>
      <c r="D686" s="1" t="str">
        <f t="shared" si="146"/>
        <v>OTHER MISC. OPERATING EXPENSES : 771200: MISCELLANEOUS</v>
      </c>
      <c r="E686" s="1" t="str">
        <f t="shared" si="113"/>
        <v>771200: MISCELLANEOUS</v>
      </c>
      <c r="F686" s="1" t="str">
        <f t="shared" si="112"/>
        <v>OTHER MISC. OPERATING EXPENSES</v>
      </c>
      <c r="H686" s="76" t="s">
        <v>658</v>
      </c>
      <c r="I686" s="76" t="s">
        <v>659</v>
      </c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302">
        <v>9.5</v>
      </c>
      <c r="V686" s="302">
        <v>0</v>
      </c>
      <c r="W686" s="302">
        <v>3.25</v>
      </c>
      <c r="X686" s="302">
        <v>388.96</v>
      </c>
      <c r="Y686" s="302">
        <v>0</v>
      </c>
      <c r="Z686" s="302">
        <v>0</v>
      </c>
      <c r="AA686" s="77">
        <v>0</v>
      </c>
      <c r="AB686" s="77">
        <v>0</v>
      </c>
      <c r="AC686" s="77">
        <v>158.52000000000001</v>
      </c>
      <c r="AD686" s="77">
        <v>73.78</v>
      </c>
      <c r="AE686" s="77">
        <v>0</v>
      </c>
      <c r="AF686" s="77">
        <v>0</v>
      </c>
      <c r="AG686" s="77">
        <v>0</v>
      </c>
      <c r="AH686" s="77">
        <v>0</v>
      </c>
      <c r="AI686" s="77">
        <v>0</v>
      </c>
      <c r="AJ686" s="77">
        <v>0</v>
      </c>
      <c r="AK686" s="77">
        <v>0</v>
      </c>
      <c r="AL686" s="77">
        <v>0</v>
      </c>
      <c r="AM686" s="77">
        <v>0</v>
      </c>
    </row>
    <row r="687" spans="1:39" x14ac:dyDescent="0.15">
      <c r="A687" s="126">
        <f t="shared" si="110"/>
        <v>3</v>
      </c>
      <c r="B687" s="1" t="str">
        <f t="shared" si="109"/>
        <v>EXP</v>
      </c>
      <c r="C687" s="126">
        <f t="shared" ca="1" si="111"/>
        <v>322</v>
      </c>
      <c r="D687" s="1" t="str">
        <f t="shared" si="146"/>
        <v>OTHER MISC. OPERATING EXPENSES : 771209: MISC EXPENSES AND MISC TAXES</v>
      </c>
      <c r="E687" s="1" t="str">
        <f t="shared" si="113"/>
        <v>771209: MISC EXPENSES AND MISC TAXES</v>
      </c>
      <c r="F687" s="1" t="str">
        <f t="shared" si="112"/>
        <v>OTHER MISC. OPERATING EXPENSES</v>
      </c>
      <c r="H687" s="76" t="s">
        <v>660</v>
      </c>
      <c r="I687" s="76" t="s">
        <v>661</v>
      </c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302">
        <v>0</v>
      </c>
      <c r="V687" s="302">
        <v>0</v>
      </c>
      <c r="W687" s="302">
        <v>0</v>
      </c>
      <c r="X687" s="302">
        <v>0</v>
      </c>
      <c r="Y687" s="302">
        <v>0</v>
      </c>
      <c r="Z687" s="302">
        <v>0</v>
      </c>
      <c r="AA687" s="77">
        <v>0</v>
      </c>
      <c r="AB687" s="77">
        <v>0</v>
      </c>
      <c r="AC687" s="77">
        <v>0</v>
      </c>
      <c r="AD687" s="77">
        <v>0</v>
      </c>
      <c r="AE687" s="77">
        <v>0</v>
      </c>
      <c r="AF687" s="77">
        <v>0</v>
      </c>
      <c r="AG687" s="77">
        <v>0</v>
      </c>
      <c r="AH687" s="77">
        <v>0</v>
      </c>
      <c r="AI687" s="77">
        <v>0</v>
      </c>
      <c r="AJ687" s="77">
        <v>0</v>
      </c>
      <c r="AK687" s="77">
        <v>0</v>
      </c>
      <c r="AL687" s="77">
        <v>0</v>
      </c>
      <c r="AM687" s="77">
        <v>0</v>
      </c>
    </row>
    <row r="688" spans="1:39" x14ac:dyDescent="0.15">
      <c r="A688" s="126">
        <f t="shared" si="110"/>
        <v>3</v>
      </c>
      <c r="B688" s="1" t="str">
        <f t="shared" si="109"/>
        <v>EXP</v>
      </c>
      <c r="C688" s="126">
        <f t="shared" ca="1" si="111"/>
        <v>991</v>
      </c>
      <c r="D688" s="1" t="str">
        <f t="shared" si="146"/>
        <v>OTHER MISC. OPERATING EXPENSES : 800500: RENT</v>
      </c>
      <c r="E688" s="1" t="str">
        <f t="shared" si="113"/>
        <v>800500: RENT</v>
      </c>
      <c r="F688" s="1" t="str">
        <f t="shared" si="112"/>
        <v>OTHER MISC. OPERATING EXPENSES</v>
      </c>
      <c r="H688" s="76" t="s">
        <v>692</v>
      </c>
      <c r="I688" s="76" t="s">
        <v>693</v>
      </c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302">
        <v>0</v>
      </c>
      <c r="V688" s="302">
        <v>0</v>
      </c>
      <c r="W688" s="302">
        <v>0</v>
      </c>
      <c r="X688" s="302">
        <v>0</v>
      </c>
      <c r="Y688" s="302">
        <v>0</v>
      </c>
      <c r="Z688" s="302">
        <v>0</v>
      </c>
      <c r="AA688" s="77">
        <v>0</v>
      </c>
      <c r="AB688" s="77">
        <v>0</v>
      </c>
      <c r="AC688" s="77">
        <v>0</v>
      </c>
      <c r="AD688" s="77">
        <v>0</v>
      </c>
      <c r="AE688" s="77">
        <v>0</v>
      </c>
      <c r="AF688" s="77">
        <v>0</v>
      </c>
      <c r="AG688" s="77">
        <v>0</v>
      </c>
      <c r="AH688" s="77">
        <v>0</v>
      </c>
      <c r="AI688" s="77">
        <v>0</v>
      </c>
      <c r="AJ688" s="77">
        <v>0</v>
      </c>
      <c r="AK688" s="77">
        <v>0</v>
      </c>
      <c r="AL688" s="77">
        <v>0</v>
      </c>
      <c r="AM688" s="77">
        <v>0</v>
      </c>
    </row>
    <row r="689" spans="1:39" ht="16" x14ac:dyDescent="0.2">
      <c r="A689" s="126">
        <f t="shared" ref="A689:A696" si="147">IFERROR(VLOOKUP(H689,MARKER_ARRAY,2,FALSE),A688)</f>
        <v>3</v>
      </c>
      <c r="B689" s="1" t="str">
        <f t="shared" ref="B689:B696" si="148">IF(AND(LEN(H689)&gt;0,COUNT(V689:AL689)=0),"GROUP",IF(OR(LEN(I689)=0,LEN(H689)=0),"",INDEX(MARKER_ARRAY,A689,3)))</f>
        <v/>
      </c>
      <c r="C689" s="126" t="str">
        <f t="shared" ref="C689:C696" ca="1" si="149">IFERROR(IF(OR(B689="GROUP",LEN(D689)=0),"",VLOOKUP(D689,INDIRECT(B689&amp;"_LOOKUP"),2,FALSE)),-100)</f>
        <v/>
      </c>
      <c r="D689" s="1" t="str">
        <f t="shared" ref="D689:D696" si="150">IF(LEN(E689)&gt;0,F689&amp;" : "&amp;E689,"")</f>
        <v/>
      </c>
      <c r="E689" s="1" t="str">
        <f t="shared" ref="E689:E696" si="151">IF(AND(B689&lt;&gt;"GROUP",LEN(B689)&gt;0),UPPER(H689&amp;": "&amp;I689),"")</f>
        <v/>
      </c>
      <c r="F689" s="1" t="str">
        <f t="shared" ref="F689:F696" si="152">IF(B689="GROUP",UPPER(H689),UPPER(F688))</f>
        <v>OTHER MISC. OPERATING EXPENSES</v>
      </c>
      <c r="H689" s="95" t="s">
        <v>694</v>
      </c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74">
        <v>4967.67</v>
      </c>
      <c r="V689" s="74">
        <v>7369.13</v>
      </c>
      <c r="W689" s="74">
        <v>7718.41</v>
      </c>
      <c r="X689" s="74">
        <v>7433.19</v>
      </c>
      <c r="Y689" s="74">
        <v>5750.34</v>
      </c>
      <c r="Z689" s="74">
        <v>5244.69</v>
      </c>
      <c r="AA689" s="90">
        <v>238.24000000000004</v>
      </c>
      <c r="AB689" s="90">
        <v>298.31</v>
      </c>
      <c r="AC689" s="90">
        <v>429.85</v>
      </c>
      <c r="AD689" s="90">
        <v>307.95000000000005</v>
      </c>
      <c r="AE689" s="90">
        <v>724.6099999999999</v>
      </c>
      <c r="AF689" s="90">
        <v>565.34999999999991</v>
      </c>
      <c r="AG689" s="90">
        <v>483.43</v>
      </c>
      <c r="AH689" s="90">
        <v>486.01</v>
      </c>
      <c r="AI689" s="90">
        <v>1430.67</v>
      </c>
      <c r="AJ689" s="90">
        <v>485.32000000000005</v>
      </c>
      <c r="AK689" s="90">
        <v>362.67999999999995</v>
      </c>
      <c r="AL689" s="90">
        <v>357.07</v>
      </c>
      <c r="AM689" s="90">
        <v>443.73</v>
      </c>
    </row>
    <row r="690" spans="1:39" ht="16" x14ac:dyDescent="0.2">
      <c r="A690" s="126">
        <f t="shared" si="147"/>
        <v>3</v>
      </c>
      <c r="B690" s="1" t="str">
        <f t="shared" si="148"/>
        <v>EXP</v>
      </c>
      <c r="C690" s="126">
        <f t="shared" ca="1" si="149"/>
        <v>318</v>
      </c>
      <c r="D690" s="1" t="str">
        <f t="shared" si="150"/>
        <v>OTHER MISC. OPERATING EXPENSES : 515000: PAYROLL TAXES</v>
      </c>
      <c r="E690" s="1" t="str">
        <f t="shared" si="151"/>
        <v>515000: PAYROLL TAXES</v>
      </c>
      <c r="F690" s="1" t="str">
        <f t="shared" si="152"/>
        <v>OTHER MISC. OPERATING EXPENSES</v>
      </c>
      <c r="H690" s="303" t="s">
        <v>260</v>
      </c>
      <c r="I690" s="303" t="s">
        <v>259</v>
      </c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302">
        <v>7370.6</v>
      </c>
      <c r="V690" s="302">
        <v>11028.76</v>
      </c>
      <c r="W690" s="302">
        <v>6578.84</v>
      </c>
      <c r="X690" s="302">
        <v>7822.17</v>
      </c>
      <c r="Y690" s="302">
        <v>7299.84</v>
      </c>
      <c r="Z690" s="302">
        <v>7252.07</v>
      </c>
      <c r="AA690" s="302">
        <v>0</v>
      </c>
      <c r="AB690" s="302">
        <v>0</v>
      </c>
      <c r="AC690" s="302">
        <v>0</v>
      </c>
      <c r="AD690" s="302">
        <v>0</v>
      </c>
      <c r="AE690" s="302">
        <v>0</v>
      </c>
      <c r="AF690" s="302">
        <v>0</v>
      </c>
      <c r="AG690" s="302">
        <v>0</v>
      </c>
      <c r="AH690" s="302">
        <v>0</v>
      </c>
      <c r="AI690" s="302">
        <v>0</v>
      </c>
      <c r="AJ690" s="302">
        <v>0</v>
      </c>
      <c r="AK690" s="302">
        <v>0</v>
      </c>
      <c r="AL690" s="302">
        <v>0</v>
      </c>
      <c r="AM690" s="302">
        <v>0</v>
      </c>
    </row>
    <row r="691" spans="1:39" ht="16" x14ac:dyDescent="0.2">
      <c r="A691" s="126">
        <f t="shared" si="147"/>
        <v>3</v>
      </c>
      <c r="B691" s="1" t="str">
        <f t="shared" si="148"/>
        <v>EXP</v>
      </c>
      <c r="C691" s="126">
        <f t="shared" ca="1" si="149"/>
        <v>319</v>
      </c>
      <c r="D691" s="1" t="str">
        <f t="shared" si="150"/>
        <v>OTHER MISC. OPERATING EXPENSES : 520100: GROUP HEALTH INSURANCE</v>
      </c>
      <c r="E691" s="1" t="str">
        <f t="shared" si="151"/>
        <v>520100: GROUP HEALTH INSURANCE</v>
      </c>
      <c r="F691" s="1" t="str">
        <f t="shared" si="152"/>
        <v>OTHER MISC. OPERATING EXPENSES</v>
      </c>
      <c r="H691" s="303" t="s">
        <v>277</v>
      </c>
      <c r="I691" s="303" t="s">
        <v>278</v>
      </c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302">
        <v>5537.37</v>
      </c>
      <c r="V691" s="302">
        <v>8747.58</v>
      </c>
      <c r="W691" s="302">
        <v>4498.8500000000004</v>
      </c>
      <c r="X691" s="302">
        <v>1321.07</v>
      </c>
      <c r="Y691" s="302">
        <v>5871.9</v>
      </c>
      <c r="Z691" s="302">
        <v>5036.3900000000003</v>
      </c>
      <c r="AA691" s="302">
        <v>0</v>
      </c>
      <c r="AB691" s="302">
        <v>0</v>
      </c>
      <c r="AC691" s="302">
        <v>0</v>
      </c>
      <c r="AD691" s="302">
        <v>0</v>
      </c>
      <c r="AE691" s="302">
        <v>0</v>
      </c>
      <c r="AF691" s="302">
        <v>0</v>
      </c>
      <c r="AG691" s="302">
        <v>0</v>
      </c>
      <c r="AH691" s="302">
        <v>0</v>
      </c>
      <c r="AI691" s="302">
        <v>0</v>
      </c>
      <c r="AJ691" s="302">
        <v>0</v>
      </c>
      <c r="AK691" s="302">
        <v>0</v>
      </c>
      <c r="AL691" s="302">
        <v>0</v>
      </c>
      <c r="AM691" s="302">
        <v>0</v>
      </c>
    </row>
    <row r="692" spans="1:39" ht="16" x14ac:dyDescent="0.2">
      <c r="A692" s="126">
        <f t="shared" si="147"/>
        <v>3</v>
      </c>
      <c r="B692" s="1" t="str">
        <f t="shared" si="148"/>
        <v>EXP</v>
      </c>
      <c r="C692" s="126">
        <f t="shared" ca="1" si="149"/>
        <v>319</v>
      </c>
      <c r="D692" s="1" t="str">
        <f t="shared" si="150"/>
        <v>OTHER MISC. OPERATING EXPENSES : 522500: DISABILITY INSURANCE</v>
      </c>
      <c r="E692" s="1" t="str">
        <f t="shared" si="151"/>
        <v>522500: DISABILITY INSURANCE</v>
      </c>
      <c r="F692" s="1" t="str">
        <f t="shared" si="152"/>
        <v>OTHER MISC. OPERATING EXPENSES</v>
      </c>
      <c r="H692" s="303" t="s">
        <v>264</v>
      </c>
      <c r="I692" s="303" t="s">
        <v>265</v>
      </c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302">
        <v>6.15</v>
      </c>
      <c r="V692" s="302">
        <v>11.06</v>
      </c>
      <c r="W692" s="302">
        <v>0</v>
      </c>
      <c r="X692" s="302">
        <v>0</v>
      </c>
      <c r="Y692" s="302">
        <v>0</v>
      </c>
      <c r="Z692" s="302">
        <v>0</v>
      </c>
      <c r="AA692" s="302">
        <v>0</v>
      </c>
      <c r="AB692" s="302">
        <v>0</v>
      </c>
      <c r="AC692" s="302">
        <v>0</v>
      </c>
      <c r="AD692" s="302">
        <v>0</v>
      </c>
      <c r="AE692" s="302">
        <v>0</v>
      </c>
      <c r="AF692" s="302">
        <v>0</v>
      </c>
      <c r="AG692" s="302">
        <v>0</v>
      </c>
      <c r="AH692" s="302">
        <v>0</v>
      </c>
      <c r="AI692" s="302">
        <v>0</v>
      </c>
      <c r="AJ692" s="302">
        <v>0</v>
      </c>
      <c r="AK692" s="302">
        <v>0</v>
      </c>
      <c r="AL692" s="302">
        <v>0</v>
      </c>
      <c r="AM692" s="302">
        <v>0</v>
      </c>
    </row>
    <row r="693" spans="1:39" ht="16" x14ac:dyDescent="0.2">
      <c r="A693" s="126">
        <f t="shared" si="147"/>
        <v>3</v>
      </c>
      <c r="B693" s="1" t="str">
        <f t="shared" si="148"/>
        <v>EXP</v>
      </c>
      <c r="C693" s="126">
        <f t="shared" ca="1" si="149"/>
        <v>319</v>
      </c>
      <c r="D693" s="1" t="str">
        <f t="shared" si="150"/>
        <v>OTHER MISC. OPERATING EXPENSES : 521900: LIFE AND ADD INSURANCE</v>
      </c>
      <c r="E693" s="1" t="str">
        <f t="shared" si="151"/>
        <v>521900: LIFE AND ADD INSURANCE</v>
      </c>
      <c r="F693" s="1" t="str">
        <f t="shared" si="152"/>
        <v>OTHER MISC. OPERATING EXPENSES</v>
      </c>
      <c r="H693" s="303" t="s">
        <v>262</v>
      </c>
      <c r="I693" s="303" t="s">
        <v>263</v>
      </c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302">
        <v>145.19999999999999</v>
      </c>
      <c r="V693" s="302">
        <v>241.7</v>
      </c>
      <c r="W693" s="302">
        <v>156.86000000000001</v>
      </c>
      <c r="X693" s="302">
        <v>184.69</v>
      </c>
      <c r="Y693" s="302">
        <v>191.43</v>
      </c>
      <c r="Z693" s="302">
        <v>185.33</v>
      </c>
      <c r="AA693" s="302">
        <v>0</v>
      </c>
      <c r="AB693" s="302">
        <v>0</v>
      </c>
      <c r="AC693" s="302">
        <v>0</v>
      </c>
      <c r="AD693" s="302">
        <v>0</v>
      </c>
      <c r="AE693" s="302">
        <v>0</v>
      </c>
      <c r="AF693" s="302">
        <v>0</v>
      </c>
      <c r="AG693" s="302">
        <v>0</v>
      </c>
      <c r="AH693" s="302">
        <v>0</v>
      </c>
      <c r="AI693" s="302">
        <v>0</v>
      </c>
      <c r="AJ693" s="302">
        <v>0</v>
      </c>
      <c r="AK693" s="302">
        <v>0</v>
      </c>
      <c r="AL693" s="302">
        <v>0</v>
      </c>
      <c r="AM693" s="302">
        <v>0</v>
      </c>
    </row>
    <row r="694" spans="1:39" ht="16" x14ac:dyDescent="0.2">
      <c r="A694" s="126">
        <f t="shared" si="147"/>
        <v>3</v>
      </c>
      <c r="B694" s="1" t="str">
        <f t="shared" si="148"/>
        <v>EXP</v>
      </c>
      <c r="C694" s="126">
        <f t="shared" ca="1" si="149"/>
        <v>319</v>
      </c>
      <c r="D694" s="1" t="str">
        <f t="shared" si="150"/>
        <v>OTHER MISC. OPERATING EXPENSES : 523200: 401(K) SAVINGS PLAN</v>
      </c>
      <c r="E694" s="1" t="str">
        <f t="shared" si="151"/>
        <v>523200: 401(K) SAVINGS PLAN</v>
      </c>
      <c r="F694" s="1" t="str">
        <f t="shared" si="152"/>
        <v>OTHER MISC. OPERATING EXPENSES</v>
      </c>
      <c r="H694" s="303" t="s">
        <v>268</v>
      </c>
      <c r="I694" s="303" t="s">
        <v>269</v>
      </c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302">
        <v>407.01</v>
      </c>
      <c r="V694" s="302">
        <v>1543.21</v>
      </c>
      <c r="W694" s="302">
        <v>906.96</v>
      </c>
      <c r="X694" s="302">
        <v>1040.67</v>
      </c>
      <c r="Y694" s="302">
        <v>1153.95</v>
      </c>
      <c r="Z694" s="302">
        <v>-195.43</v>
      </c>
      <c r="AA694" s="302">
        <v>0</v>
      </c>
      <c r="AB694" s="302">
        <v>0</v>
      </c>
      <c r="AC694" s="302">
        <v>0</v>
      </c>
      <c r="AD694" s="302">
        <v>0</v>
      </c>
      <c r="AE694" s="302">
        <v>0</v>
      </c>
      <c r="AF694" s="302">
        <v>0</v>
      </c>
      <c r="AG694" s="302">
        <v>0</v>
      </c>
      <c r="AH694" s="302">
        <v>0</v>
      </c>
      <c r="AI694" s="302">
        <v>0</v>
      </c>
      <c r="AJ694" s="302">
        <v>0</v>
      </c>
      <c r="AK694" s="302">
        <v>0</v>
      </c>
      <c r="AL694" s="302">
        <v>0</v>
      </c>
      <c r="AM694" s="302">
        <v>0</v>
      </c>
    </row>
    <row r="695" spans="1:39" ht="16" x14ac:dyDescent="0.2">
      <c r="A695" s="126">
        <f t="shared" si="147"/>
        <v>3</v>
      </c>
      <c r="B695" s="1" t="str">
        <f t="shared" si="148"/>
        <v>EXP</v>
      </c>
      <c r="C695" s="126">
        <f t="shared" ca="1" si="149"/>
        <v>320</v>
      </c>
      <c r="D695" s="1" t="str">
        <f t="shared" si="150"/>
        <v>OTHER MISC. OPERATING EXPENSES : 524750: ISC-PER LIV WORKER COMP ALLOC</v>
      </c>
      <c r="E695" s="1" t="str">
        <f t="shared" si="151"/>
        <v>524750: ISC-PER LIV WORKER COMP ALLOC</v>
      </c>
      <c r="F695" s="1" t="str">
        <f t="shared" si="152"/>
        <v>OTHER MISC. OPERATING EXPENSES</v>
      </c>
      <c r="H695" s="303" t="s">
        <v>289</v>
      </c>
      <c r="I695" s="303" t="s">
        <v>290</v>
      </c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302">
        <v>753.64</v>
      </c>
      <c r="V695" s="302">
        <v>881.53</v>
      </c>
      <c r="W695" s="302">
        <v>822.2</v>
      </c>
      <c r="X695" s="302">
        <v>996.32</v>
      </c>
      <c r="Y695" s="302">
        <v>879.29</v>
      </c>
      <c r="Z695" s="302">
        <v>869.46</v>
      </c>
      <c r="AA695" s="302">
        <v>0</v>
      </c>
      <c r="AB695" s="302">
        <v>0</v>
      </c>
      <c r="AC695" s="302">
        <v>0</v>
      </c>
      <c r="AD695" s="302">
        <v>0</v>
      </c>
      <c r="AE695" s="302">
        <v>0</v>
      </c>
      <c r="AF695" s="302">
        <v>0</v>
      </c>
      <c r="AG695" s="302">
        <v>0</v>
      </c>
      <c r="AH695" s="302">
        <v>0</v>
      </c>
      <c r="AI695" s="302">
        <v>0</v>
      </c>
      <c r="AJ695" s="302">
        <v>0</v>
      </c>
      <c r="AK695" s="302">
        <v>0</v>
      </c>
      <c r="AL695" s="302">
        <v>0</v>
      </c>
      <c r="AM695" s="302">
        <v>0</v>
      </c>
    </row>
    <row r="696" spans="1:39" x14ac:dyDescent="0.15">
      <c r="A696" s="126">
        <f t="shared" si="147"/>
        <v>3</v>
      </c>
      <c r="B696" s="1" t="str">
        <f t="shared" si="148"/>
        <v>EXP</v>
      </c>
      <c r="C696" s="126">
        <f t="shared" ca="1" si="149"/>
        <v>316.3</v>
      </c>
      <c r="D696" s="1" t="str">
        <f t="shared" si="150"/>
        <v>OTHER MISC. OPERATING EXPENSES : 540509: GENERAL SUPPLIES</v>
      </c>
      <c r="E696" s="1" t="str">
        <f t="shared" si="151"/>
        <v>540509: GENERAL SUPPLIES</v>
      </c>
      <c r="F696" s="1" t="str">
        <f t="shared" si="152"/>
        <v>OTHER MISC. OPERATING EXPENSES</v>
      </c>
      <c r="H696" s="76" t="s">
        <v>371</v>
      </c>
      <c r="I696" s="76" t="s">
        <v>368</v>
      </c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302">
        <v>34.71</v>
      </c>
      <c r="V696" s="302">
        <v>0</v>
      </c>
      <c r="W696" s="302">
        <v>0</v>
      </c>
      <c r="X696" s="302">
        <v>0</v>
      </c>
      <c r="Y696" s="302">
        <v>0</v>
      </c>
      <c r="Z696" s="302">
        <v>0</v>
      </c>
      <c r="AA696" s="77">
        <v>0</v>
      </c>
      <c r="AB696" s="77">
        <v>0</v>
      </c>
      <c r="AC696" s="77">
        <v>0</v>
      </c>
      <c r="AD696" s="77">
        <v>0</v>
      </c>
      <c r="AE696" s="77">
        <v>0</v>
      </c>
      <c r="AF696" s="77">
        <v>0</v>
      </c>
      <c r="AG696" s="77">
        <v>0</v>
      </c>
      <c r="AH696" s="77">
        <v>0</v>
      </c>
      <c r="AI696" s="77">
        <v>0</v>
      </c>
      <c r="AJ696" s="77">
        <v>116.94</v>
      </c>
      <c r="AK696" s="77">
        <v>37</v>
      </c>
      <c r="AL696" s="77">
        <v>216.33</v>
      </c>
      <c r="AM696" s="77">
        <v>0</v>
      </c>
    </row>
    <row r="697" spans="1:39" x14ac:dyDescent="0.15">
      <c r="A697" s="126">
        <f t="shared" si="110"/>
        <v>3</v>
      </c>
      <c r="B697" s="1" t="str">
        <f t="shared" si="109"/>
        <v>EXP</v>
      </c>
      <c r="C697" s="126">
        <f t="shared" ca="1" si="111"/>
        <v>301.3</v>
      </c>
      <c r="D697" s="1" t="str">
        <f t="shared" si="146"/>
        <v>OTHER MISC. OPERATING EXPENSES : 540510: DURABLE MEDICAL EQUIPMENT</v>
      </c>
      <c r="E697" s="1" t="str">
        <f t="shared" si="113"/>
        <v>540510: DURABLE MEDICAL EQUIPMENT</v>
      </c>
      <c r="F697" s="1" t="str">
        <f t="shared" si="112"/>
        <v>OTHER MISC. OPERATING EXPENSES</v>
      </c>
      <c r="H697" s="76" t="s">
        <v>396</v>
      </c>
      <c r="I697" s="76" t="s">
        <v>397</v>
      </c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302">
        <v>0</v>
      </c>
      <c r="V697" s="302">
        <v>0</v>
      </c>
      <c r="W697" s="302">
        <v>0</v>
      </c>
      <c r="X697" s="302">
        <v>0</v>
      </c>
      <c r="Y697" s="302">
        <v>0</v>
      </c>
      <c r="Z697" s="302">
        <v>0</v>
      </c>
      <c r="AA697" s="77">
        <v>0</v>
      </c>
      <c r="AB697" s="77">
        <v>0</v>
      </c>
      <c r="AC697" s="77">
        <v>0</v>
      </c>
      <c r="AD697" s="77">
        <v>0</v>
      </c>
      <c r="AE697" s="77">
        <v>0</v>
      </c>
      <c r="AF697" s="77">
        <v>0</v>
      </c>
      <c r="AG697" s="77">
        <v>0</v>
      </c>
      <c r="AH697" s="77">
        <v>0</v>
      </c>
      <c r="AI697" s="77">
        <v>0</v>
      </c>
      <c r="AJ697" s="77">
        <v>0</v>
      </c>
      <c r="AK697" s="77">
        <v>0</v>
      </c>
      <c r="AL697" s="77">
        <v>0</v>
      </c>
      <c r="AM697" s="77">
        <v>308.38</v>
      </c>
    </row>
    <row r="698" spans="1:39" x14ac:dyDescent="0.15">
      <c r="A698" s="126">
        <f t="shared" si="110"/>
        <v>3</v>
      </c>
      <c r="B698" s="1" t="str">
        <f t="shared" si="109"/>
        <v>EXP</v>
      </c>
      <c r="C698" s="126">
        <f t="shared" ca="1" si="111"/>
        <v>301.3</v>
      </c>
      <c r="D698" s="1" t="str">
        <f t="shared" si="146"/>
        <v>OTHER MISC. OPERATING EXPENSES : 540601: MEDICAL SUPPLIES</v>
      </c>
      <c r="E698" s="1" t="str">
        <f t="shared" si="113"/>
        <v>540601: MEDICAL SUPPLIES</v>
      </c>
      <c r="F698" s="1" t="str">
        <f t="shared" si="112"/>
        <v>OTHER MISC. OPERATING EXPENSES</v>
      </c>
      <c r="H698" s="76" t="s">
        <v>402</v>
      </c>
      <c r="I698" s="76" t="s">
        <v>114</v>
      </c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302">
        <v>0</v>
      </c>
      <c r="V698" s="302">
        <v>0</v>
      </c>
      <c r="W698" s="302">
        <v>0</v>
      </c>
      <c r="X698" s="302">
        <v>0</v>
      </c>
      <c r="Y698" s="302">
        <v>791.83</v>
      </c>
      <c r="Z698" s="302">
        <v>209.66</v>
      </c>
      <c r="AA698" s="77">
        <v>0</v>
      </c>
      <c r="AB698" s="77">
        <v>0</v>
      </c>
      <c r="AC698" s="77">
        <v>0</v>
      </c>
      <c r="AD698" s="77">
        <v>0</v>
      </c>
      <c r="AE698" s="77">
        <v>0</v>
      </c>
      <c r="AF698" s="77">
        <v>0</v>
      </c>
      <c r="AG698" s="77">
        <v>0</v>
      </c>
      <c r="AH698" s="77">
        <v>0</v>
      </c>
      <c r="AI698" s="77">
        <v>0</v>
      </c>
      <c r="AJ698" s="77">
        <v>0</v>
      </c>
      <c r="AK698" s="77">
        <v>0</v>
      </c>
      <c r="AL698" s="77">
        <v>108.26</v>
      </c>
      <c r="AM698" s="77">
        <v>0</v>
      </c>
    </row>
    <row r="699" spans="1:39" x14ac:dyDescent="0.15">
      <c r="A699" s="126">
        <f t="shared" si="110"/>
        <v>3</v>
      </c>
      <c r="B699" s="1" t="str">
        <f t="shared" si="109"/>
        <v>EXP</v>
      </c>
      <c r="C699" s="126">
        <f t="shared" ca="1" si="111"/>
        <v>301.3</v>
      </c>
      <c r="D699" s="1" t="str">
        <f t="shared" si="146"/>
        <v>OTHER MISC. OPERATING EXPENSES : 540609: MEDICAL SUPPLIES</v>
      </c>
      <c r="E699" s="1" t="str">
        <f t="shared" si="113"/>
        <v>540609: MEDICAL SUPPLIES</v>
      </c>
      <c r="F699" s="1" t="str">
        <f t="shared" si="112"/>
        <v>OTHER MISC. OPERATING EXPENSES</v>
      </c>
      <c r="H699" s="76" t="s">
        <v>403</v>
      </c>
      <c r="I699" s="76" t="s">
        <v>114</v>
      </c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302">
        <v>0</v>
      </c>
      <c r="V699" s="302">
        <v>0</v>
      </c>
      <c r="W699" s="302">
        <v>0</v>
      </c>
      <c r="X699" s="302">
        <v>0</v>
      </c>
      <c r="Y699" s="302">
        <v>0</v>
      </c>
      <c r="Z699" s="302">
        <v>0</v>
      </c>
      <c r="AA699" s="77">
        <v>43.17</v>
      </c>
      <c r="AB699" s="77">
        <v>0</v>
      </c>
      <c r="AC699" s="77">
        <v>0</v>
      </c>
      <c r="AD699" s="77">
        <v>0</v>
      </c>
      <c r="AE699" s="77">
        <v>0</v>
      </c>
      <c r="AF699" s="77">
        <v>0</v>
      </c>
      <c r="AG699" s="77">
        <v>0</v>
      </c>
      <c r="AH699" s="77">
        <v>0</v>
      </c>
      <c r="AI699" s="77">
        <v>0</v>
      </c>
      <c r="AJ699" s="77">
        <v>0</v>
      </c>
      <c r="AK699" s="77">
        <v>0</v>
      </c>
      <c r="AL699" s="77">
        <v>0</v>
      </c>
      <c r="AM699" s="77">
        <v>0</v>
      </c>
    </row>
    <row r="700" spans="1:39" x14ac:dyDescent="0.15">
      <c r="A700" s="126">
        <f t="shared" ref="A700" si="153">IFERROR(VLOOKUP(H700,MARKER_ARRAY,2,FALSE),A699)</f>
        <v>3</v>
      </c>
      <c r="B700" s="1" t="str">
        <f t="shared" ref="B700" si="154">IF(AND(LEN(H700)&gt;0,COUNT(V700:AL700)=0),"GROUP",IF(OR(LEN(I700)=0,LEN(H700)=0),"",INDEX(MARKER_ARRAY,A700,3)))</f>
        <v>EXP</v>
      </c>
      <c r="C700" s="126">
        <f t="shared" ref="C700" ca="1" si="155">IFERROR(IF(OR(B700="GROUP",LEN(D700)=0),"",VLOOKUP(D700,INDIRECT(B700&amp;"_LOOKUP"),2,FALSE)),-100)</f>
        <v>316.3</v>
      </c>
      <c r="D700" s="1" t="str">
        <f t="shared" ref="D700" si="156">IF(LEN(E700)&gt;0,F700&amp;" : "&amp;E700,"")</f>
        <v>OTHER MISC. OPERATING EXPENSES : 541000: OFFICE SUPPLIES</v>
      </c>
      <c r="E700" s="1" t="str">
        <f t="shared" ref="E700" si="157">IF(AND(B700&lt;&gt;"GROUP",LEN(B700)&gt;0),UPPER(H700&amp;": "&amp;I700),"")</f>
        <v>541000: OFFICE SUPPLIES</v>
      </c>
      <c r="F700" s="1" t="str">
        <f t="shared" ref="F700" si="158">IF(B700="GROUP",UPPER(H700),UPPER(F699))</f>
        <v>OTHER MISC. OPERATING EXPENSES</v>
      </c>
      <c r="H700" s="303" t="s">
        <v>372</v>
      </c>
      <c r="I700" s="303" t="s">
        <v>373</v>
      </c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302">
        <v>187.86</v>
      </c>
      <c r="V700" s="302">
        <v>0</v>
      </c>
      <c r="W700" s="302">
        <v>0</v>
      </c>
      <c r="X700" s="302">
        <v>0</v>
      </c>
      <c r="Y700" s="302">
        <v>0</v>
      </c>
      <c r="Z700" s="302">
        <v>0</v>
      </c>
      <c r="AA700" s="302">
        <v>0</v>
      </c>
      <c r="AB700" s="302">
        <v>0</v>
      </c>
      <c r="AC700" s="302">
        <v>0</v>
      </c>
      <c r="AD700" s="302">
        <v>0</v>
      </c>
      <c r="AE700" s="302">
        <v>0</v>
      </c>
      <c r="AF700" s="302">
        <v>0</v>
      </c>
      <c r="AG700" s="302">
        <v>0</v>
      </c>
      <c r="AH700" s="302">
        <v>0</v>
      </c>
      <c r="AI700" s="302">
        <v>0</v>
      </c>
      <c r="AJ700" s="302">
        <v>0</v>
      </c>
      <c r="AK700" s="302">
        <v>0</v>
      </c>
      <c r="AL700" s="302">
        <v>0</v>
      </c>
      <c r="AM700" s="302">
        <v>0</v>
      </c>
    </row>
    <row r="701" spans="1:39" x14ac:dyDescent="0.15">
      <c r="A701" s="126">
        <f>IFERROR(VLOOKUP(H701,MARKER_ARRAY,2,FALSE),A699)</f>
        <v>3</v>
      </c>
      <c r="B701" s="1" t="str">
        <f t="shared" si="109"/>
        <v>EXP</v>
      </c>
      <c r="C701" s="126">
        <f t="shared" ca="1" si="111"/>
        <v>316.3</v>
      </c>
      <c r="D701" s="1" t="str">
        <f t="shared" si="146"/>
        <v>OTHER MISC. OPERATING EXPENSES : 545000: SUPPLIES SMALL &amp; NON-CAPITAL</v>
      </c>
      <c r="E701" s="1" t="str">
        <f t="shared" si="113"/>
        <v>545000: SUPPLIES SMALL &amp; NON-CAPITAL</v>
      </c>
      <c r="F701" s="1" t="str">
        <f>IF(B701="GROUP",UPPER(H701),UPPER(F699))</f>
        <v>OTHER MISC. OPERATING EXPENSES</v>
      </c>
      <c r="H701" s="76" t="s">
        <v>394</v>
      </c>
      <c r="I701" s="76" t="s">
        <v>395</v>
      </c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302">
        <v>68.58</v>
      </c>
      <c r="V701" s="302">
        <v>0</v>
      </c>
      <c r="W701" s="302">
        <v>0</v>
      </c>
      <c r="X701" s="302">
        <v>0</v>
      </c>
      <c r="Y701" s="302">
        <v>0</v>
      </c>
      <c r="Z701" s="302">
        <v>0</v>
      </c>
      <c r="AA701" s="77">
        <v>0</v>
      </c>
      <c r="AB701" s="77">
        <v>0</v>
      </c>
      <c r="AC701" s="77">
        <v>0</v>
      </c>
      <c r="AD701" s="77">
        <v>58.89</v>
      </c>
      <c r="AE701" s="77">
        <v>525.76</v>
      </c>
      <c r="AF701" s="77">
        <v>0</v>
      </c>
      <c r="AG701" s="77">
        <v>0</v>
      </c>
      <c r="AH701" s="77">
        <v>0</v>
      </c>
      <c r="AI701" s="77">
        <v>0</v>
      </c>
      <c r="AJ701" s="77">
        <v>0</v>
      </c>
      <c r="AK701" s="77">
        <v>0</v>
      </c>
      <c r="AL701" s="77">
        <v>33.230000000000004</v>
      </c>
      <c r="AM701" s="77">
        <v>0</v>
      </c>
    </row>
    <row r="702" spans="1:39" x14ac:dyDescent="0.15">
      <c r="A702" s="126">
        <f t="shared" si="110"/>
        <v>3</v>
      </c>
      <c r="B702" s="1" t="str">
        <f t="shared" si="109"/>
        <v>EXP</v>
      </c>
      <c r="C702" s="126">
        <f t="shared" ca="1" si="111"/>
        <v>316.3</v>
      </c>
      <c r="D702" s="1" t="str">
        <f t="shared" si="146"/>
        <v>OTHER MISC. OPERATING EXPENSES : 555000: LODGING</v>
      </c>
      <c r="E702" s="1" t="str">
        <f t="shared" si="113"/>
        <v>555000: LODGING</v>
      </c>
      <c r="F702" s="1" t="str">
        <f t="shared" si="112"/>
        <v>OTHER MISC. OPERATING EXPENSES</v>
      </c>
      <c r="H702" s="76" t="s">
        <v>455</v>
      </c>
      <c r="I702" s="76" t="s">
        <v>456</v>
      </c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302">
        <v>546.13</v>
      </c>
      <c r="V702" s="302">
        <v>0</v>
      </c>
      <c r="W702" s="302">
        <v>0</v>
      </c>
      <c r="X702" s="302">
        <v>0</v>
      </c>
      <c r="Y702" s="302">
        <v>0</v>
      </c>
      <c r="Z702" s="302">
        <v>0</v>
      </c>
      <c r="AA702" s="77">
        <v>0</v>
      </c>
      <c r="AB702" s="77">
        <v>0</v>
      </c>
      <c r="AC702" s="77">
        <v>0</v>
      </c>
      <c r="AD702" s="77">
        <v>555.96</v>
      </c>
      <c r="AE702" s="77">
        <v>590.43000000000006</v>
      </c>
      <c r="AF702" s="77">
        <v>0</v>
      </c>
      <c r="AG702" s="77">
        <v>0</v>
      </c>
      <c r="AH702" s="77">
        <v>0</v>
      </c>
      <c r="AI702" s="77">
        <v>0</v>
      </c>
      <c r="AJ702" s="77">
        <v>0</v>
      </c>
      <c r="AK702" s="77">
        <v>295.35000000000002</v>
      </c>
      <c r="AL702" s="77">
        <v>0</v>
      </c>
      <c r="AM702" s="77">
        <v>0</v>
      </c>
    </row>
    <row r="703" spans="1:39" x14ac:dyDescent="0.15">
      <c r="A703" s="126">
        <f t="shared" si="110"/>
        <v>3</v>
      </c>
      <c r="B703" s="1" t="str">
        <f t="shared" si="109"/>
        <v>EXP</v>
      </c>
      <c r="C703" s="126">
        <f t="shared" ca="1" si="111"/>
        <v>316.3</v>
      </c>
      <c r="D703" s="1" t="str">
        <f t="shared" si="146"/>
        <v>OTHER MISC. OPERATING EXPENSES : 555200: AIRFARE</v>
      </c>
      <c r="E703" s="1" t="str">
        <f t="shared" si="113"/>
        <v>555200: AIRFARE</v>
      </c>
      <c r="F703" s="1" t="str">
        <f t="shared" si="112"/>
        <v>OTHER MISC. OPERATING EXPENSES</v>
      </c>
      <c r="H703" s="76" t="s">
        <v>457</v>
      </c>
      <c r="I703" s="76" t="s">
        <v>458</v>
      </c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302">
        <v>642.03</v>
      </c>
      <c r="V703" s="302">
        <v>0</v>
      </c>
      <c r="W703" s="302">
        <v>0</v>
      </c>
      <c r="X703" s="302">
        <v>0</v>
      </c>
      <c r="Y703" s="302">
        <v>0</v>
      </c>
      <c r="Z703" s="302">
        <v>0</v>
      </c>
      <c r="AA703" s="77">
        <v>0</v>
      </c>
      <c r="AB703" s="77">
        <v>0</v>
      </c>
      <c r="AC703" s="77">
        <v>0</v>
      </c>
      <c r="AD703" s="77">
        <v>0</v>
      </c>
      <c r="AE703" s="77">
        <v>0</v>
      </c>
      <c r="AF703" s="77">
        <v>0</v>
      </c>
      <c r="AG703" s="77">
        <v>0</v>
      </c>
      <c r="AH703" s="77">
        <v>0</v>
      </c>
      <c r="AI703" s="77">
        <v>200</v>
      </c>
      <c r="AJ703" s="77">
        <v>339.96</v>
      </c>
      <c r="AK703" s="77">
        <v>0</v>
      </c>
      <c r="AL703" s="77">
        <v>0</v>
      </c>
      <c r="AM703" s="77">
        <v>0</v>
      </c>
    </row>
    <row r="704" spans="1:39" x14ac:dyDescent="0.15">
      <c r="A704" s="126">
        <f t="shared" si="110"/>
        <v>3</v>
      </c>
      <c r="B704" s="1" t="str">
        <f t="shared" si="109"/>
        <v>EXP</v>
      </c>
      <c r="C704" s="126">
        <f t="shared" ca="1" si="111"/>
        <v>316.3</v>
      </c>
      <c r="D704" s="1" t="str">
        <f t="shared" si="146"/>
        <v>OTHER MISC. OPERATING EXPENSES : 555409: VEHICLE TRANSPORT AND RENTAL</v>
      </c>
      <c r="E704" s="1" t="str">
        <f t="shared" si="113"/>
        <v>555409: VEHICLE TRANSPORT AND RENTAL</v>
      </c>
      <c r="F704" s="1" t="str">
        <f t="shared" si="112"/>
        <v>OTHER MISC. OPERATING EXPENSES</v>
      </c>
      <c r="H704" s="76" t="s">
        <v>449</v>
      </c>
      <c r="I704" s="76" t="s">
        <v>450</v>
      </c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302">
        <v>1.72</v>
      </c>
      <c r="V704" s="302">
        <v>228.48</v>
      </c>
      <c r="W704" s="302">
        <v>0</v>
      </c>
      <c r="X704" s="302">
        <v>0</v>
      </c>
      <c r="Y704" s="302">
        <v>11.22</v>
      </c>
      <c r="Z704" s="302">
        <v>86.7</v>
      </c>
      <c r="AA704" s="77">
        <v>0</v>
      </c>
      <c r="AB704" s="77">
        <v>0</v>
      </c>
      <c r="AC704" s="77">
        <v>0</v>
      </c>
      <c r="AD704" s="77">
        <v>0</v>
      </c>
      <c r="AE704" s="77">
        <v>332.83</v>
      </c>
      <c r="AF704" s="77">
        <v>199.92000000000002</v>
      </c>
      <c r="AG704" s="77">
        <v>128.72</v>
      </c>
      <c r="AH704" s="77">
        <v>0</v>
      </c>
      <c r="AI704" s="77">
        <v>0</v>
      </c>
      <c r="AJ704" s="77">
        <v>236.97</v>
      </c>
      <c r="AK704" s="77">
        <v>94.33</v>
      </c>
      <c r="AL704" s="77">
        <v>187.97</v>
      </c>
      <c r="AM704" s="77">
        <v>49.410000000000004</v>
      </c>
    </row>
    <row r="705" spans="1:39" x14ac:dyDescent="0.15">
      <c r="A705" s="126">
        <f t="shared" si="110"/>
        <v>3</v>
      </c>
      <c r="B705" s="1" t="str">
        <f t="shared" si="109"/>
        <v>EXP</v>
      </c>
      <c r="C705" s="126">
        <f t="shared" ca="1" si="111"/>
        <v>323.3</v>
      </c>
      <c r="D705" s="1" t="str">
        <f t="shared" si="146"/>
        <v>OTHER MISC. OPERATING EXPENSES : 555700: MILEAGE EXPENSE</v>
      </c>
      <c r="E705" s="1" t="str">
        <f t="shared" si="113"/>
        <v>555700: MILEAGE EXPENSE</v>
      </c>
      <c r="F705" s="1" t="str">
        <f t="shared" si="112"/>
        <v>OTHER MISC. OPERATING EXPENSES</v>
      </c>
      <c r="H705" s="76" t="s">
        <v>453</v>
      </c>
      <c r="I705" s="76" t="s">
        <v>454</v>
      </c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302">
        <v>0</v>
      </c>
      <c r="V705" s="302">
        <v>26.01</v>
      </c>
      <c r="W705" s="302">
        <v>8.16</v>
      </c>
      <c r="X705" s="302">
        <v>0</v>
      </c>
      <c r="Y705" s="302">
        <v>5.61</v>
      </c>
      <c r="Z705" s="302">
        <v>48.45</v>
      </c>
      <c r="AA705" s="77">
        <v>67.320000000000007</v>
      </c>
      <c r="AB705" s="77">
        <v>6.12</v>
      </c>
      <c r="AC705" s="77">
        <v>5.61</v>
      </c>
      <c r="AD705" s="77">
        <v>0</v>
      </c>
      <c r="AE705" s="77">
        <v>0</v>
      </c>
      <c r="AF705" s="77">
        <v>0</v>
      </c>
      <c r="AG705" s="77">
        <v>0</v>
      </c>
      <c r="AH705" s="77">
        <v>0</v>
      </c>
      <c r="AI705" s="77">
        <v>0</v>
      </c>
      <c r="AJ705" s="77">
        <v>0</v>
      </c>
      <c r="AK705" s="77">
        <v>0</v>
      </c>
      <c r="AL705" s="77">
        <v>0</v>
      </c>
      <c r="AM705" s="77">
        <v>0</v>
      </c>
    </row>
    <row r="706" spans="1:39" x14ac:dyDescent="0.15">
      <c r="A706" s="126">
        <f t="shared" si="110"/>
        <v>3</v>
      </c>
      <c r="B706" s="1" t="str">
        <f t="shared" si="109"/>
        <v>EXP</v>
      </c>
      <c r="C706" s="126">
        <f t="shared" ca="1" si="111"/>
        <v>313.3</v>
      </c>
      <c r="D706" s="1" t="str">
        <f t="shared" si="146"/>
        <v>OTHER MISC. OPERATING EXPENSES : 555900: MEALS &amp; ENTERTAINMENT</v>
      </c>
      <c r="E706" s="1" t="str">
        <f t="shared" si="113"/>
        <v>555900: MEALS &amp; ENTERTAINMENT</v>
      </c>
      <c r="F706" s="1" t="str">
        <f t="shared" si="112"/>
        <v>OTHER MISC. OPERATING EXPENSES</v>
      </c>
      <c r="H706" s="76" t="s">
        <v>459</v>
      </c>
      <c r="I706" s="76" t="s">
        <v>460</v>
      </c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302">
        <v>162.16</v>
      </c>
      <c r="V706" s="302">
        <v>197.54</v>
      </c>
      <c r="W706" s="302">
        <v>0</v>
      </c>
      <c r="X706" s="302">
        <v>0</v>
      </c>
      <c r="Y706" s="302">
        <v>0</v>
      </c>
      <c r="Z706" s="302">
        <v>0</v>
      </c>
      <c r="AA706" s="77">
        <v>0</v>
      </c>
      <c r="AB706" s="77">
        <v>0</v>
      </c>
      <c r="AC706" s="77">
        <v>0</v>
      </c>
      <c r="AD706" s="77">
        <v>0</v>
      </c>
      <c r="AE706" s="77">
        <v>0</v>
      </c>
      <c r="AF706" s="77">
        <v>0</v>
      </c>
      <c r="AG706" s="77">
        <v>345.29</v>
      </c>
      <c r="AH706" s="77">
        <v>0</v>
      </c>
      <c r="AI706" s="77">
        <v>0</v>
      </c>
      <c r="AJ706" s="77">
        <v>28</v>
      </c>
      <c r="AK706" s="77">
        <v>0</v>
      </c>
      <c r="AL706" s="77">
        <v>0</v>
      </c>
      <c r="AM706" s="77">
        <v>0</v>
      </c>
    </row>
    <row r="707" spans="1:39" x14ac:dyDescent="0.15">
      <c r="A707" s="126">
        <f t="shared" si="110"/>
        <v>3</v>
      </c>
      <c r="B707" s="1" t="str">
        <f t="shared" si="109"/>
        <v>EXP</v>
      </c>
      <c r="C707" s="126">
        <f t="shared" ca="1" si="111"/>
        <v>323.3</v>
      </c>
      <c r="D707" s="1" t="str">
        <f t="shared" si="146"/>
        <v>OTHER MISC. OPERATING EXPENSES : 560900: R &amp; M - EQUIPMENT</v>
      </c>
      <c r="E707" s="1" t="str">
        <f t="shared" si="113"/>
        <v>560900: R &amp; M - EQUIPMENT</v>
      </c>
      <c r="F707" s="1" t="str">
        <f t="shared" si="112"/>
        <v>OTHER MISC. OPERATING EXPENSES</v>
      </c>
      <c r="H707" s="76" t="s">
        <v>485</v>
      </c>
      <c r="I707" s="76" t="s">
        <v>486</v>
      </c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302">
        <v>0</v>
      </c>
      <c r="V707" s="302">
        <v>0</v>
      </c>
      <c r="W707" s="302">
        <v>0</v>
      </c>
      <c r="X707" s="302">
        <v>0</v>
      </c>
      <c r="Y707" s="302">
        <v>0</v>
      </c>
      <c r="Z707" s="302">
        <v>0</v>
      </c>
      <c r="AA707" s="77">
        <v>0</v>
      </c>
      <c r="AB707" s="77">
        <v>0</v>
      </c>
      <c r="AC707" s="77">
        <v>0</v>
      </c>
      <c r="AD707" s="77">
        <v>1149.6300000000001</v>
      </c>
      <c r="AE707" s="77">
        <v>0</v>
      </c>
      <c r="AF707" s="77">
        <v>0</v>
      </c>
      <c r="AG707" s="77">
        <v>0</v>
      </c>
      <c r="AH707" s="77">
        <v>0</v>
      </c>
      <c r="AI707" s="77">
        <v>0</v>
      </c>
      <c r="AJ707" s="77">
        <v>0</v>
      </c>
      <c r="AK707" s="77">
        <v>0</v>
      </c>
      <c r="AL707" s="77">
        <v>0</v>
      </c>
      <c r="AM707" s="77">
        <v>0</v>
      </c>
    </row>
    <row r="708" spans="1:39" x14ac:dyDescent="0.15">
      <c r="A708" s="126">
        <f t="shared" si="110"/>
        <v>3</v>
      </c>
      <c r="B708" s="1" t="str">
        <f t="shared" si="109"/>
        <v>EXP</v>
      </c>
      <c r="C708" s="126">
        <f t="shared" ca="1" si="111"/>
        <v>301.3</v>
      </c>
      <c r="D708" s="1" t="str">
        <f t="shared" si="146"/>
        <v>OTHER MISC. OPERATING EXPENSES : 561500: MEDICAL EQUIPMENT, RENTAL</v>
      </c>
      <c r="E708" s="1" t="str">
        <f t="shared" si="113"/>
        <v>561500: MEDICAL EQUIPMENT, RENTAL</v>
      </c>
      <c r="F708" s="1" t="str">
        <f t="shared" si="112"/>
        <v>OTHER MISC. OPERATING EXPENSES</v>
      </c>
      <c r="H708" s="76" t="s">
        <v>432</v>
      </c>
      <c r="I708" s="76" t="s">
        <v>433</v>
      </c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302">
        <v>0</v>
      </c>
      <c r="V708" s="302">
        <v>0</v>
      </c>
      <c r="W708" s="302">
        <v>933.45</v>
      </c>
      <c r="X708" s="302">
        <v>0</v>
      </c>
      <c r="Y708" s="302">
        <v>0</v>
      </c>
      <c r="Z708" s="302">
        <v>0</v>
      </c>
      <c r="AA708" s="77">
        <v>0</v>
      </c>
      <c r="AB708" s="77">
        <v>0</v>
      </c>
      <c r="AC708" s="77">
        <v>0</v>
      </c>
      <c r="AD708" s="77">
        <v>0</v>
      </c>
      <c r="AE708" s="77">
        <v>1866.9</v>
      </c>
      <c r="AF708" s="77">
        <v>0</v>
      </c>
      <c r="AG708" s="77">
        <v>0</v>
      </c>
      <c r="AH708" s="77">
        <v>0</v>
      </c>
      <c r="AI708" s="77">
        <v>933.45</v>
      </c>
      <c r="AJ708" s="77">
        <v>933.45</v>
      </c>
      <c r="AK708" s="77">
        <v>933.45</v>
      </c>
      <c r="AL708" s="77">
        <v>0</v>
      </c>
      <c r="AM708" s="77">
        <v>0</v>
      </c>
    </row>
    <row r="709" spans="1:39" x14ac:dyDescent="0.15">
      <c r="A709" s="126">
        <f t="shared" si="110"/>
        <v>3</v>
      </c>
      <c r="B709" s="1" t="str">
        <f t="shared" ref="B709:B774" si="159">IF(AND(LEN(H709)&gt;0,COUNT(V709:AL709)=0),"GROUP",IF(OR(LEN(I709)=0,LEN(H709)=0),"",INDEX(MARKER_ARRAY,A709,3)))</f>
        <v>EXP</v>
      </c>
      <c r="C709" s="126">
        <f t="shared" ca="1" si="111"/>
        <v>323.3</v>
      </c>
      <c r="D709" s="1" t="str">
        <f t="shared" si="146"/>
        <v>OTHER MISC. OPERATING EXPENSES : 561600: OFFCE EQUIP &amp; FURNITURE RENTAL</v>
      </c>
      <c r="E709" s="1" t="str">
        <f t="shared" si="113"/>
        <v>561600: OFFCE EQUIP &amp; FURNITURE RENTAL</v>
      </c>
      <c r="F709" s="1" t="str">
        <f t="shared" si="112"/>
        <v>OTHER MISC. OPERATING EXPENSES</v>
      </c>
      <c r="H709" s="76" t="s">
        <v>695</v>
      </c>
      <c r="I709" s="76" t="s">
        <v>696</v>
      </c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302">
        <v>938.2</v>
      </c>
      <c r="V709" s="302">
        <v>4.75</v>
      </c>
      <c r="W709" s="302">
        <v>9.5</v>
      </c>
      <c r="X709" s="302">
        <v>29.5</v>
      </c>
      <c r="Y709" s="302">
        <v>4.75</v>
      </c>
      <c r="Z709" s="302">
        <v>4.75</v>
      </c>
      <c r="AA709" s="77">
        <v>2800.35</v>
      </c>
      <c r="AB709" s="77">
        <v>942.95</v>
      </c>
      <c r="AC709" s="77">
        <v>4.75</v>
      </c>
      <c r="AD709" s="77">
        <v>933.45</v>
      </c>
      <c r="AE709" s="77">
        <v>938.2</v>
      </c>
      <c r="AF709" s="77">
        <v>938.2</v>
      </c>
      <c r="AG709" s="77">
        <v>938.2</v>
      </c>
      <c r="AH709" s="77">
        <v>4.75</v>
      </c>
      <c r="AI709" s="77">
        <v>4.75</v>
      </c>
      <c r="AJ709" s="77">
        <v>0</v>
      </c>
      <c r="AK709" s="77">
        <v>0</v>
      </c>
      <c r="AL709" s="77">
        <v>0</v>
      </c>
      <c r="AM709" s="77">
        <v>0</v>
      </c>
    </row>
    <row r="710" spans="1:39" x14ac:dyDescent="0.15">
      <c r="A710" s="126">
        <f t="shared" ref="A710" si="160">IFERROR(VLOOKUP(H710,MARKER_ARRAY,2,FALSE),A709)</f>
        <v>3</v>
      </c>
      <c r="B710" s="1" t="str">
        <f t="shared" ref="B710" si="161">IF(AND(LEN(H710)&gt;0,COUNT(V710:AL710)=0),"GROUP",IF(OR(LEN(I710)=0,LEN(H710)=0),"",INDEX(MARKER_ARRAY,A710,3)))</f>
        <v>EXP</v>
      </c>
      <c r="C710" s="126">
        <f t="shared" ref="C710" ca="1" si="162">IFERROR(IF(OR(B710="GROUP",LEN(D710)=0),"",VLOOKUP(D710,INDIRECT(B710&amp;"_LOOKUP"),2,FALSE)),-100)</f>
        <v>301.3</v>
      </c>
      <c r="D710" s="1" t="str">
        <f t="shared" ref="D710" si="163">IF(LEN(E710)&gt;0,F710&amp;" : "&amp;E710,"")</f>
        <v>OTHER MISC. OPERATING EXPENSES : 561500: MEDICAL EQUIPMENT, RENTAL</v>
      </c>
      <c r="E710" s="1" t="str">
        <f t="shared" ref="E710" si="164">IF(AND(B710&lt;&gt;"GROUP",LEN(B710)&gt;0),UPPER(H710&amp;": "&amp;I710),"")</f>
        <v>561500: MEDICAL EQUIPMENT, RENTAL</v>
      </c>
      <c r="F710" s="1" t="str">
        <f t="shared" ref="F710" si="165">IF(B710="GROUP",UPPER(H710),UPPER(F709))</f>
        <v>OTHER MISC. OPERATING EXPENSES</v>
      </c>
      <c r="H710" s="303" t="s">
        <v>432</v>
      </c>
      <c r="I710" s="303" t="s">
        <v>433</v>
      </c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302">
        <v>0</v>
      </c>
      <c r="V710" s="302">
        <v>0</v>
      </c>
      <c r="W710" s="302">
        <v>933.45</v>
      </c>
      <c r="X710" s="302">
        <v>0</v>
      </c>
      <c r="Y710" s="302">
        <v>0</v>
      </c>
      <c r="Z710" s="302">
        <v>0</v>
      </c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</row>
    <row r="711" spans="1:39" x14ac:dyDescent="0.15">
      <c r="A711" s="126">
        <f>IFERROR(VLOOKUP(H711,MARKER_ARRAY,2,FALSE),A709)</f>
        <v>3</v>
      </c>
      <c r="B711" s="1" t="str">
        <f t="shared" si="159"/>
        <v>EXP</v>
      </c>
      <c r="C711" s="126">
        <f t="shared" ca="1" si="111"/>
        <v>323.2</v>
      </c>
      <c r="D711" s="1" t="str">
        <f t="shared" si="146"/>
        <v>OTHER MISC. OPERATING EXPENSES : 561700: MISC MAINTENANCE CONTRACTS</v>
      </c>
      <c r="E711" s="1" t="str">
        <f t="shared" si="113"/>
        <v>561700: MISC MAINTENANCE CONTRACTS</v>
      </c>
      <c r="F711" s="1" t="str">
        <f>IF(B711="GROUP",UPPER(H711),UPPER(F709))</f>
        <v>OTHER MISC. OPERATING EXPENSES</v>
      </c>
      <c r="H711" s="76" t="s">
        <v>697</v>
      </c>
      <c r="I711" s="76" t="s">
        <v>698</v>
      </c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302">
        <v>0</v>
      </c>
      <c r="V711" s="302">
        <v>933.45</v>
      </c>
      <c r="W711" s="302">
        <v>0</v>
      </c>
      <c r="X711" s="302">
        <v>0</v>
      </c>
      <c r="Y711" s="302">
        <v>0</v>
      </c>
      <c r="Z711" s="302">
        <v>0</v>
      </c>
      <c r="AA711" s="77">
        <v>0</v>
      </c>
      <c r="AB711" s="77">
        <v>0</v>
      </c>
      <c r="AC711" s="77">
        <v>0</v>
      </c>
      <c r="AD711" s="77">
        <v>0</v>
      </c>
      <c r="AE711" s="77">
        <v>0</v>
      </c>
      <c r="AF711" s="77">
        <v>0</v>
      </c>
      <c r="AG711" s="77">
        <v>0</v>
      </c>
      <c r="AH711" s="77">
        <v>0</v>
      </c>
      <c r="AI711" s="77">
        <v>0</v>
      </c>
      <c r="AJ711" s="77">
        <v>0</v>
      </c>
      <c r="AK711" s="77">
        <v>0</v>
      </c>
      <c r="AL711" s="77">
        <v>0</v>
      </c>
      <c r="AM711" s="77">
        <v>0</v>
      </c>
    </row>
    <row r="712" spans="1:39" x14ac:dyDescent="0.15">
      <c r="A712" s="126">
        <f t="shared" si="110"/>
        <v>3</v>
      </c>
      <c r="B712" s="1" t="str">
        <f t="shared" si="159"/>
        <v>EXP</v>
      </c>
      <c r="C712" s="126">
        <f t="shared" ca="1" si="111"/>
        <v>316.3</v>
      </c>
      <c r="D712" s="1" t="str">
        <f t="shared" si="146"/>
        <v>OTHER MISC. OPERATING EXPENSES : 561709: IT HARDWARE AND MAINTENANCE</v>
      </c>
      <c r="E712" s="1" t="str">
        <f t="shared" si="113"/>
        <v>561709: IT HARDWARE AND MAINTENANCE</v>
      </c>
      <c r="F712" s="1" t="str">
        <f t="shared" si="112"/>
        <v>OTHER MISC. OPERATING EXPENSES</v>
      </c>
      <c r="H712" s="76" t="s">
        <v>494</v>
      </c>
      <c r="I712" s="76" t="s">
        <v>495</v>
      </c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302">
        <v>0</v>
      </c>
      <c r="V712" s="302">
        <v>0</v>
      </c>
      <c r="W712" s="302">
        <v>0</v>
      </c>
      <c r="X712" s="302">
        <v>0</v>
      </c>
      <c r="Y712" s="302">
        <v>0</v>
      </c>
      <c r="Z712" s="302">
        <v>0</v>
      </c>
      <c r="AA712" s="77">
        <v>0</v>
      </c>
      <c r="AB712" s="77">
        <v>0</v>
      </c>
      <c r="AC712" s="77">
        <v>338.11</v>
      </c>
      <c r="AD712" s="77">
        <v>338.11</v>
      </c>
      <c r="AE712" s="77">
        <v>338.11</v>
      </c>
      <c r="AF712" s="77">
        <v>338.11</v>
      </c>
      <c r="AG712" s="77">
        <v>338.11</v>
      </c>
      <c r="AH712" s="77">
        <v>338.11</v>
      </c>
      <c r="AI712" s="77">
        <v>325</v>
      </c>
      <c r="AJ712" s="77">
        <v>501.22</v>
      </c>
      <c r="AK712" s="77">
        <v>13.11</v>
      </c>
      <c r="AL712" s="77">
        <v>663.11</v>
      </c>
      <c r="AM712" s="77">
        <v>338.32</v>
      </c>
    </row>
    <row r="713" spans="1:39" x14ac:dyDescent="0.15">
      <c r="A713" s="126">
        <f t="shared" ref="A713:A777" si="166">IFERROR(VLOOKUP(H713,MARKER_ARRAY,2,FALSE),A712)</f>
        <v>3</v>
      </c>
      <c r="B713" s="1" t="str">
        <f t="shared" si="159"/>
        <v>EXP</v>
      </c>
      <c r="C713" s="126">
        <f t="shared" ref="C713:C777" ca="1" si="167">IFERROR(IF(OR(B713="GROUP",LEN(D713)=0),"",VLOOKUP(D713,INDIRECT(B713&amp;"_LOOKUP"),2,FALSE)),-100)</f>
        <v>316.3</v>
      </c>
      <c r="D713" s="1" t="str">
        <f t="shared" si="146"/>
        <v>OTHER MISC. OPERATING EXPENSES : 561800: ISC-SOFTWARE&amp;COMPUTER USER FEE</v>
      </c>
      <c r="E713" s="1" t="str">
        <f t="shared" si="113"/>
        <v>561800: ISC-SOFTWARE&amp;COMPUTER USER FEE</v>
      </c>
      <c r="F713" s="1" t="str">
        <f t="shared" si="112"/>
        <v>OTHER MISC. OPERATING EXPENSES</v>
      </c>
      <c r="H713" s="76" t="s">
        <v>699</v>
      </c>
      <c r="I713" s="76" t="s">
        <v>700</v>
      </c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302">
        <v>0</v>
      </c>
      <c r="V713" s="302">
        <v>0</v>
      </c>
      <c r="W713" s="302">
        <v>0</v>
      </c>
      <c r="X713" s="302">
        <v>0</v>
      </c>
      <c r="Y713" s="302">
        <v>41.27</v>
      </c>
      <c r="Z713" s="302">
        <v>12.79</v>
      </c>
      <c r="AA713" s="77">
        <v>12</v>
      </c>
      <c r="AB713" s="77">
        <v>13.11</v>
      </c>
      <c r="AC713" s="77">
        <v>0</v>
      </c>
      <c r="AD713" s="77">
        <v>0</v>
      </c>
      <c r="AE713" s="77">
        <v>0</v>
      </c>
      <c r="AF713" s="77">
        <v>0</v>
      </c>
      <c r="AG713" s="77">
        <v>0</v>
      </c>
      <c r="AH713" s="77">
        <v>0</v>
      </c>
      <c r="AI713" s="77">
        <v>0</v>
      </c>
      <c r="AJ713" s="77">
        <v>0</v>
      </c>
      <c r="AK713" s="77">
        <v>0</v>
      </c>
      <c r="AL713" s="77">
        <v>0</v>
      </c>
      <c r="AM713" s="77">
        <v>0</v>
      </c>
    </row>
    <row r="714" spans="1:39" x14ac:dyDescent="0.15">
      <c r="A714" s="126">
        <f t="shared" si="166"/>
        <v>3</v>
      </c>
      <c r="B714" s="1" t="str">
        <f t="shared" si="159"/>
        <v>EXP</v>
      </c>
      <c r="C714" s="126">
        <f t="shared" ca="1" si="167"/>
        <v>323.3</v>
      </c>
      <c r="D714" s="1" t="str">
        <f t="shared" si="146"/>
        <v>OTHER MISC. OPERATING EXPENSES : 580209: TELEPHONE</v>
      </c>
      <c r="E714" s="1" t="str">
        <f t="shared" si="113"/>
        <v>580209: TELEPHONE</v>
      </c>
      <c r="F714" s="1" t="str">
        <f t="shared" si="112"/>
        <v>OTHER MISC. OPERATING EXPENSES</v>
      </c>
      <c r="H714" s="76" t="s">
        <v>541</v>
      </c>
      <c r="I714" s="76" t="s">
        <v>542</v>
      </c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302">
        <v>0</v>
      </c>
      <c r="V714" s="302">
        <v>33.4</v>
      </c>
      <c r="W714" s="302">
        <v>0</v>
      </c>
      <c r="X714" s="302">
        <v>0</v>
      </c>
      <c r="Y714" s="302">
        <v>0</v>
      </c>
      <c r="Z714" s="302">
        <v>0</v>
      </c>
      <c r="AA714" s="77">
        <v>0</v>
      </c>
      <c r="AB714" s="77">
        <v>360</v>
      </c>
      <c r="AC714" s="77">
        <v>385</v>
      </c>
      <c r="AD714" s="77">
        <v>385</v>
      </c>
      <c r="AE714" s="77">
        <v>206.14000000000001</v>
      </c>
      <c r="AF714" s="77">
        <v>360</v>
      </c>
      <c r="AG714" s="77">
        <v>330</v>
      </c>
      <c r="AH714" s="77">
        <v>440</v>
      </c>
      <c r="AI714" s="77">
        <v>320</v>
      </c>
      <c r="AJ714" s="77">
        <v>360</v>
      </c>
      <c r="AK714" s="77">
        <v>280</v>
      </c>
      <c r="AL714" s="77">
        <v>160</v>
      </c>
      <c r="AM714" s="77">
        <v>360</v>
      </c>
    </row>
    <row r="715" spans="1:39" x14ac:dyDescent="0.15">
      <c r="A715" s="126">
        <f t="shared" si="166"/>
        <v>3</v>
      </c>
      <c r="B715" s="1" t="str">
        <f t="shared" si="159"/>
        <v>EXP</v>
      </c>
      <c r="C715" s="126">
        <f t="shared" ca="1" si="167"/>
        <v>323.3</v>
      </c>
      <c r="D715" s="1" t="str">
        <f t="shared" si="146"/>
        <v>OTHER MISC. OPERATING EXPENSES : 580709: INTERNET_CONNECTED LIVING</v>
      </c>
      <c r="E715" s="1" t="str">
        <f t="shared" si="113"/>
        <v>580709: INTERNET_CONNECTED LIVING</v>
      </c>
      <c r="F715" s="1" t="str">
        <f t="shared" si="112"/>
        <v>OTHER MISC. OPERATING EXPENSES</v>
      </c>
      <c r="H715" s="76" t="s">
        <v>701</v>
      </c>
      <c r="I715" s="76" t="s">
        <v>702</v>
      </c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302">
        <v>0</v>
      </c>
      <c r="V715" s="302">
        <v>0</v>
      </c>
      <c r="W715" s="302">
        <v>0</v>
      </c>
      <c r="X715" s="302">
        <v>0</v>
      </c>
      <c r="Y715" s="302">
        <v>0</v>
      </c>
      <c r="Z715" s="302">
        <v>0</v>
      </c>
      <c r="AA715" s="77">
        <v>0</v>
      </c>
      <c r="AB715" s="77">
        <v>0</v>
      </c>
      <c r="AC715" s="77">
        <v>0</v>
      </c>
      <c r="AD715" s="77">
        <v>0</v>
      </c>
      <c r="AE715" s="77">
        <v>0</v>
      </c>
      <c r="AF715" s="77">
        <v>0</v>
      </c>
      <c r="AG715" s="77">
        <v>0</v>
      </c>
      <c r="AH715" s="77">
        <v>0</v>
      </c>
      <c r="AI715" s="77">
        <v>0</v>
      </c>
      <c r="AJ715" s="77">
        <v>0</v>
      </c>
      <c r="AK715" s="77">
        <v>0</v>
      </c>
      <c r="AL715" s="77">
        <v>0</v>
      </c>
      <c r="AM715" s="77">
        <v>0</v>
      </c>
    </row>
    <row r="716" spans="1:39" x14ac:dyDescent="0.15">
      <c r="A716" s="126">
        <f t="shared" si="166"/>
        <v>3</v>
      </c>
      <c r="B716" s="1" t="str">
        <f t="shared" si="159"/>
        <v>EXP</v>
      </c>
      <c r="C716" s="126">
        <f t="shared" ca="1" si="167"/>
        <v>323.3</v>
      </c>
      <c r="D716" s="1" t="str">
        <f t="shared" si="146"/>
        <v>OTHER MISC. OPERATING EXPENSES : 580900: TELEPHONE</v>
      </c>
      <c r="E716" s="1" t="str">
        <f t="shared" si="113"/>
        <v>580900: TELEPHONE</v>
      </c>
      <c r="F716" s="1" t="str">
        <f t="shared" si="112"/>
        <v>OTHER MISC. OPERATING EXPENSES</v>
      </c>
      <c r="H716" s="76" t="s">
        <v>543</v>
      </c>
      <c r="I716" s="76" t="s">
        <v>542</v>
      </c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302">
        <v>0</v>
      </c>
      <c r="V716" s="302">
        <v>33.4</v>
      </c>
      <c r="W716" s="302">
        <v>0</v>
      </c>
      <c r="X716" s="302">
        <v>0</v>
      </c>
      <c r="Y716" s="302">
        <v>0</v>
      </c>
      <c r="Z716" s="302">
        <v>0</v>
      </c>
      <c r="AA716" s="77">
        <v>0</v>
      </c>
      <c r="AB716" s="77">
        <v>0</v>
      </c>
      <c r="AC716" s="77">
        <v>0</v>
      </c>
      <c r="AD716" s="77">
        <v>0</v>
      </c>
      <c r="AE716" s="77">
        <v>0</v>
      </c>
      <c r="AF716" s="77">
        <v>0</v>
      </c>
      <c r="AG716" s="77">
        <v>0</v>
      </c>
      <c r="AH716" s="77">
        <v>0</v>
      </c>
      <c r="AI716" s="77">
        <v>0</v>
      </c>
      <c r="AJ716" s="77">
        <v>0</v>
      </c>
      <c r="AK716" s="77">
        <v>0</v>
      </c>
      <c r="AL716" s="77">
        <v>0</v>
      </c>
      <c r="AM716" s="77">
        <v>0</v>
      </c>
    </row>
    <row r="717" spans="1:39" x14ac:dyDescent="0.15">
      <c r="A717" s="126">
        <f t="shared" si="166"/>
        <v>3</v>
      </c>
      <c r="B717" s="1" t="str">
        <f t="shared" si="159"/>
        <v>EXP</v>
      </c>
      <c r="C717" s="126">
        <f t="shared" ca="1" si="167"/>
        <v>316.3</v>
      </c>
      <c r="D717" s="1" t="str">
        <f t="shared" si="146"/>
        <v>OTHER MISC. OPERATING EXPENSES : 581100: CELLULAR PHONE CHARGES</v>
      </c>
      <c r="E717" s="1" t="str">
        <f t="shared" si="113"/>
        <v>581100: CELLULAR PHONE CHARGES</v>
      </c>
      <c r="F717" s="1" t="str">
        <f t="shared" si="112"/>
        <v>OTHER MISC. OPERATING EXPENSES</v>
      </c>
      <c r="H717" s="76" t="s">
        <v>544</v>
      </c>
      <c r="I717" s="76" t="s">
        <v>545</v>
      </c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302">
        <v>0</v>
      </c>
      <c r="V717" s="302">
        <v>-148.97</v>
      </c>
      <c r="W717" s="302">
        <v>525</v>
      </c>
      <c r="X717" s="302">
        <v>380</v>
      </c>
      <c r="Y717" s="302">
        <v>360</v>
      </c>
      <c r="Z717" s="302">
        <v>360</v>
      </c>
      <c r="AA717" s="77">
        <v>370</v>
      </c>
      <c r="AB717" s="77">
        <v>0</v>
      </c>
      <c r="AC717" s="77">
        <v>0</v>
      </c>
      <c r="AD717" s="77">
        <v>0</v>
      </c>
      <c r="AE717" s="77">
        <v>0</v>
      </c>
      <c r="AF717" s="77">
        <v>0</v>
      </c>
      <c r="AG717" s="77">
        <v>0</v>
      </c>
      <c r="AH717" s="77">
        <v>0</v>
      </c>
      <c r="AI717" s="77">
        <v>0</v>
      </c>
      <c r="AJ717" s="77">
        <v>0</v>
      </c>
      <c r="AK717" s="77">
        <v>0</v>
      </c>
      <c r="AL717" s="77">
        <v>0</v>
      </c>
      <c r="AM717" s="77">
        <v>0</v>
      </c>
    </row>
    <row r="718" spans="1:39" x14ac:dyDescent="0.15">
      <c r="A718" s="126">
        <f t="shared" ref="A718" si="168">IFERROR(VLOOKUP(H718,MARKER_ARRAY,2,FALSE),A717)</f>
        <v>3</v>
      </c>
      <c r="B718" s="1" t="str">
        <f t="shared" ref="B718" si="169">IF(AND(LEN(H718)&gt;0,COUNT(V718:AL718)=0),"GROUP",IF(OR(LEN(I718)=0,LEN(H718)=0),"",INDEX(MARKER_ARRAY,A718,3)))</f>
        <v>EXP</v>
      </c>
      <c r="C718" s="126">
        <f t="shared" ref="C718" ca="1" si="170">IFERROR(IF(OR(B718="GROUP",LEN(D718)=0),"",VLOOKUP(D718,INDIRECT(B718&amp;"_LOOKUP"),2,FALSE)),-100)</f>
        <v>315.3</v>
      </c>
      <c r="D718" s="1" t="str">
        <f t="shared" ref="D718" si="171">IF(LEN(E718)&gt;0,F718&amp;" : "&amp;E718,"")</f>
        <v>OTHER MISC. OPERATING EXPENSES : 600600: COLLATRL MATLS - PROSPCT-INFL</v>
      </c>
      <c r="E718" s="1" t="str">
        <f t="shared" ref="E718" si="172">IF(AND(B718&lt;&gt;"GROUP",LEN(B718)&gt;0),UPPER(H718&amp;": "&amp;I718),"")</f>
        <v>600600: COLLATRL MATLS - PROSPCT-INFL</v>
      </c>
      <c r="F718" s="1" t="str">
        <f t="shared" ref="F718" si="173">IF(B718="GROUP",UPPER(H718),UPPER(F717))</f>
        <v>OTHER MISC. OPERATING EXPENSES</v>
      </c>
      <c r="H718" s="303" t="s">
        <v>576</v>
      </c>
      <c r="I718" s="303" t="s">
        <v>577</v>
      </c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302">
        <v>14.39</v>
      </c>
      <c r="V718" s="302">
        <v>0</v>
      </c>
      <c r="W718" s="302">
        <v>0</v>
      </c>
      <c r="X718" s="302">
        <v>0</v>
      </c>
      <c r="Y718" s="302">
        <v>0</v>
      </c>
      <c r="Z718" s="302">
        <v>0</v>
      </c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</row>
    <row r="719" spans="1:39" x14ac:dyDescent="0.15">
      <c r="A719" s="126">
        <f>IFERROR(VLOOKUP(H719,MARKER_ARRAY,2,FALSE),A717)</f>
        <v>3</v>
      </c>
      <c r="B719" s="1" t="str">
        <f t="shared" si="159"/>
        <v>EXP</v>
      </c>
      <c r="C719" s="126">
        <f t="shared" ca="1" si="167"/>
        <v>316.3</v>
      </c>
      <c r="D719" s="1" t="str">
        <f t="shared" si="146"/>
        <v>OTHER MISC. OPERATING EXPENSES : 650000: ASSOCIATE APPRECIATION</v>
      </c>
      <c r="E719" s="1" t="str">
        <f t="shared" si="113"/>
        <v>650000: ASSOCIATE APPRECIATION</v>
      </c>
      <c r="F719" s="1" t="str">
        <f>IF(B719="GROUP",UPPER(H719),UPPER(F717))</f>
        <v>OTHER MISC. OPERATING EXPENSES</v>
      </c>
      <c r="H719" s="76" t="s">
        <v>618</v>
      </c>
      <c r="I719" s="76" t="s">
        <v>619</v>
      </c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302">
        <v>197.14</v>
      </c>
      <c r="V719" s="302">
        <v>0</v>
      </c>
      <c r="W719" s="302">
        <v>0</v>
      </c>
      <c r="X719" s="302">
        <v>0</v>
      </c>
      <c r="Y719" s="302">
        <v>0</v>
      </c>
      <c r="Z719" s="302">
        <v>0</v>
      </c>
      <c r="AA719" s="77">
        <v>0</v>
      </c>
      <c r="AB719" s="77">
        <v>0</v>
      </c>
      <c r="AC719" s="77">
        <v>0</v>
      </c>
      <c r="AD719" s="77">
        <v>0</v>
      </c>
      <c r="AE719" s="77">
        <v>0</v>
      </c>
      <c r="AF719" s="77">
        <v>0</v>
      </c>
      <c r="AG719" s="77">
        <v>0</v>
      </c>
      <c r="AH719" s="77">
        <v>0</v>
      </c>
      <c r="AI719" s="77">
        <v>199.42000000000002</v>
      </c>
      <c r="AJ719" s="77">
        <v>-199.42000000000002</v>
      </c>
      <c r="AK719" s="77">
        <v>0</v>
      </c>
      <c r="AL719" s="77">
        <v>0</v>
      </c>
      <c r="AM719" s="77">
        <v>0</v>
      </c>
    </row>
    <row r="720" spans="1:39" x14ac:dyDescent="0.15">
      <c r="A720" s="126">
        <f t="shared" si="166"/>
        <v>3</v>
      </c>
      <c r="B720" s="1" t="str">
        <f t="shared" si="159"/>
        <v>EXP</v>
      </c>
      <c r="C720" s="126">
        <f t="shared" ca="1" si="167"/>
        <v>316.3</v>
      </c>
      <c r="D720" s="1" t="str">
        <f t="shared" si="146"/>
        <v>OTHER MISC. OPERATING EXPENSES : 650009: ASSOC APPRECIATION_INCENTIVES</v>
      </c>
      <c r="E720" s="1" t="str">
        <f t="shared" si="113"/>
        <v>650009: ASSOC APPRECIATION_INCENTIVES</v>
      </c>
      <c r="F720" s="1" t="str">
        <f t="shared" si="112"/>
        <v>OTHER MISC. OPERATING EXPENSES</v>
      </c>
      <c r="H720" s="76" t="s">
        <v>620</v>
      </c>
      <c r="I720" s="76" t="s">
        <v>621</v>
      </c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302">
        <v>0</v>
      </c>
      <c r="V720" s="302">
        <v>0</v>
      </c>
      <c r="W720" s="302">
        <v>0</v>
      </c>
      <c r="X720" s="302">
        <v>0</v>
      </c>
      <c r="Y720" s="302">
        <v>0</v>
      </c>
      <c r="Z720" s="302">
        <v>0</v>
      </c>
      <c r="AA720" s="77">
        <v>0</v>
      </c>
      <c r="AB720" s="77">
        <v>0</v>
      </c>
      <c r="AC720" s="77">
        <v>0</v>
      </c>
      <c r="AD720" s="77">
        <v>852.23</v>
      </c>
      <c r="AE720" s="77">
        <v>0</v>
      </c>
      <c r="AF720" s="77">
        <v>0</v>
      </c>
      <c r="AG720" s="77">
        <v>0</v>
      </c>
      <c r="AH720" s="77">
        <v>0</v>
      </c>
      <c r="AI720" s="77">
        <v>0</v>
      </c>
      <c r="AJ720" s="77">
        <v>0</v>
      </c>
      <c r="AK720" s="77">
        <v>0</v>
      </c>
      <c r="AL720" s="77">
        <v>0</v>
      </c>
      <c r="AM720" s="77">
        <v>0</v>
      </c>
    </row>
    <row r="721" spans="1:39" x14ac:dyDescent="0.15">
      <c r="A721" s="126">
        <f t="shared" si="166"/>
        <v>3</v>
      </c>
      <c r="B721" s="1" t="str">
        <f t="shared" si="159"/>
        <v>EXP</v>
      </c>
      <c r="C721" s="126">
        <f t="shared" ca="1" si="167"/>
        <v>316.3</v>
      </c>
      <c r="D721" s="1" t="str">
        <f t="shared" si="146"/>
        <v>OTHER MISC. OPERATING EXPENSES : 651300: ASSOCIATE VACCINE/IMMUNIZATION</v>
      </c>
      <c r="E721" s="1" t="str">
        <f t="shared" si="113"/>
        <v>651300: ASSOCIATE VACCINE/IMMUNIZATION</v>
      </c>
      <c r="F721" s="1" t="str">
        <f t="shared" si="112"/>
        <v>OTHER MISC. OPERATING EXPENSES</v>
      </c>
      <c r="H721" s="76" t="s">
        <v>703</v>
      </c>
      <c r="I721" s="76" t="s">
        <v>704</v>
      </c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302">
        <v>0</v>
      </c>
      <c r="V721" s="302">
        <v>0</v>
      </c>
      <c r="W721" s="302">
        <v>0</v>
      </c>
      <c r="X721" s="302">
        <v>0</v>
      </c>
      <c r="Y721" s="302">
        <v>0</v>
      </c>
      <c r="Z721" s="302">
        <v>0</v>
      </c>
      <c r="AA721" s="77">
        <v>0</v>
      </c>
      <c r="AB721" s="77">
        <v>140</v>
      </c>
      <c r="AC721" s="77">
        <v>100.5</v>
      </c>
      <c r="AD721" s="77">
        <v>0</v>
      </c>
      <c r="AE721" s="77">
        <v>0</v>
      </c>
      <c r="AF721" s="77">
        <v>0</v>
      </c>
      <c r="AG721" s="77">
        <v>0</v>
      </c>
      <c r="AH721" s="77">
        <v>0</v>
      </c>
      <c r="AI721" s="77">
        <v>0</v>
      </c>
      <c r="AJ721" s="77">
        <v>0</v>
      </c>
      <c r="AK721" s="77">
        <v>0</v>
      </c>
      <c r="AL721" s="77">
        <v>0</v>
      </c>
      <c r="AM721" s="77">
        <v>0</v>
      </c>
    </row>
    <row r="722" spans="1:39" x14ac:dyDescent="0.15">
      <c r="A722" s="126">
        <f t="shared" si="166"/>
        <v>3</v>
      </c>
      <c r="B722" s="1" t="str">
        <f t="shared" si="159"/>
        <v>EXP</v>
      </c>
      <c r="C722" s="126">
        <f t="shared" ca="1" si="167"/>
        <v>316.3</v>
      </c>
      <c r="D722" s="1" t="str">
        <f t="shared" si="146"/>
        <v>OTHER MISC. OPERATING EXPENSES : 651509: STAFF TRAINING EXPENSES</v>
      </c>
      <c r="E722" s="1" t="str">
        <f t="shared" si="113"/>
        <v>651509: STAFF TRAINING EXPENSES</v>
      </c>
      <c r="F722" s="1" t="str">
        <f t="shared" si="112"/>
        <v>OTHER MISC. OPERATING EXPENSES</v>
      </c>
      <c r="H722" s="76" t="s">
        <v>625</v>
      </c>
      <c r="I722" s="76" t="s">
        <v>626</v>
      </c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302">
        <v>350</v>
      </c>
      <c r="V722" s="302">
        <v>0</v>
      </c>
      <c r="W722" s="302">
        <v>480</v>
      </c>
      <c r="X722" s="302">
        <v>0</v>
      </c>
      <c r="Y722" s="302">
        <v>76</v>
      </c>
      <c r="Z722" s="302">
        <v>0</v>
      </c>
      <c r="AA722" s="77">
        <v>116.18</v>
      </c>
      <c r="AB722" s="77">
        <v>0</v>
      </c>
      <c r="AC722" s="77">
        <v>816</v>
      </c>
      <c r="AD722" s="77">
        <v>0</v>
      </c>
      <c r="AE722" s="77">
        <v>0</v>
      </c>
      <c r="AF722" s="77">
        <v>0</v>
      </c>
      <c r="AG722" s="77">
        <v>0</v>
      </c>
      <c r="AH722" s="77">
        <v>0</v>
      </c>
      <c r="AI722" s="77">
        <v>0</v>
      </c>
      <c r="AJ722" s="77">
        <v>0</v>
      </c>
      <c r="AK722" s="77">
        <v>0</v>
      </c>
      <c r="AL722" s="77">
        <v>0</v>
      </c>
      <c r="AM722" s="77">
        <v>0</v>
      </c>
    </row>
    <row r="723" spans="1:39" x14ac:dyDescent="0.15">
      <c r="A723" s="126">
        <f t="shared" si="166"/>
        <v>3</v>
      </c>
      <c r="B723" s="1" t="str">
        <f t="shared" si="159"/>
        <v>EXP</v>
      </c>
      <c r="C723" s="126">
        <f t="shared" ca="1" si="167"/>
        <v>316.3</v>
      </c>
      <c r="D723" s="1" t="str">
        <f t="shared" si="146"/>
        <v>OTHER MISC. OPERATING EXPENSES : 654500: PRE EMPLOYMENT EXPENSE</v>
      </c>
      <c r="E723" s="1" t="str">
        <f t="shared" si="113"/>
        <v>654500: PRE EMPLOYMENT EXPENSE</v>
      </c>
      <c r="F723" s="1" t="str">
        <f t="shared" si="112"/>
        <v>OTHER MISC. OPERATING EXPENSES</v>
      </c>
      <c r="H723" s="76" t="s">
        <v>629</v>
      </c>
      <c r="I723" s="76" t="s">
        <v>630</v>
      </c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302">
        <v>0</v>
      </c>
      <c r="V723" s="302">
        <v>0</v>
      </c>
      <c r="W723" s="302">
        <v>149.19999999999999</v>
      </c>
      <c r="X723" s="302">
        <v>0</v>
      </c>
      <c r="Y723" s="302">
        <v>0</v>
      </c>
      <c r="Z723" s="302">
        <v>0</v>
      </c>
      <c r="AA723" s="77">
        <v>8.620000000000001</v>
      </c>
      <c r="AB723" s="77">
        <v>-8.620000000000001</v>
      </c>
      <c r="AC723" s="77">
        <v>0</v>
      </c>
      <c r="AD723" s="77">
        <v>0</v>
      </c>
      <c r="AE723" s="77">
        <v>0</v>
      </c>
      <c r="AF723" s="77">
        <v>0</v>
      </c>
      <c r="AG723" s="77">
        <v>0</v>
      </c>
      <c r="AH723" s="77">
        <v>0</v>
      </c>
      <c r="AI723" s="77">
        <v>0</v>
      </c>
      <c r="AJ723" s="77">
        <v>0</v>
      </c>
      <c r="AK723" s="77">
        <v>0</v>
      </c>
      <c r="AL723" s="77">
        <v>0</v>
      </c>
      <c r="AM723" s="77">
        <v>0</v>
      </c>
    </row>
    <row r="724" spans="1:39" x14ac:dyDescent="0.15">
      <c r="A724" s="126">
        <f t="shared" si="166"/>
        <v>3</v>
      </c>
      <c r="B724" s="1" t="str">
        <f t="shared" si="159"/>
        <v>EXP</v>
      </c>
      <c r="C724" s="126">
        <f t="shared" ca="1" si="167"/>
        <v>316.3</v>
      </c>
      <c r="D724" s="1" t="str">
        <f t="shared" si="146"/>
        <v>OTHER MISC. OPERATING EXPENSES : 654509: PRE-EMPLOYMENT EXPENSES</v>
      </c>
      <c r="E724" s="1" t="str">
        <f t="shared" si="113"/>
        <v>654509: PRE-EMPLOYMENT EXPENSES</v>
      </c>
      <c r="F724" s="1" t="str">
        <f t="shared" si="112"/>
        <v>OTHER MISC. OPERATING EXPENSES</v>
      </c>
      <c r="H724" s="76" t="s">
        <v>631</v>
      </c>
      <c r="I724" s="76" t="s">
        <v>632</v>
      </c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302">
        <v>1391.59</v>
      </c>
      <c r="V724" s="302">
        <v>-572.09</v>
      </c>
      <c r="W724" s="302">
        <v>-190.05</v>
      </c>
      <c r="X724" s="302">
        <v>-72.739999999999995</v>
      </c>
      <c r="Y724" s="302">
        <v>16.25</v>
      </c>
      <c r="Z724" s="302">
        <v>16.25</v>
      </c>
      <c r="AA724" s="77">
        <v>-12.040000000000001</v>
      </c>
      <c r="AB724" s="77">
        <v>0</v>
      </c>
      <c r="AC724" s="77">
        <v>8.76</v>
      </c>
      <c r="AD724" s="77">
        <v>11.370000000000001</v>
      </c>
      <c r="AE724" s="77">
        <v>130</v>
      </c>
      <c r="AF724" s="77">
        <v>130</v>
      </c>
      <c r="AG724" s="77">
        <v>0</v>
      </c>
      <c r="AH724" s="77">
        <v>0</v>
      </c>
      <c r="AI724" s="77">
        <v>0</v>
      </c>
      <c r="AJ724" s="77">
        <v>0</v>
      </c>
      <c r="AK724" s="77">
        <v>0</v>
      </c>
      <c r="AL724" s="77">
        <v>0</v>
      </c>
      <c r="AM724" s="77">
        <v>278.44</v>
      </c>
    </row>
    <row r="725" spans="1:39" x14ac:dyDescent="0.15">
      <c r="A725" s="126">
        <f t="shared" si="166"/>
        <v>3</v>
      </c>
      <c r="B725" s="1" t="str">
        <f t="shared" si="159"/>
        <v>EXP</v>
      </c>
      <c r="C725" s="126">
        <f t="shared" ca="1" si="167"/>
        <v>316.3</v>
      </c>
      <c r="D725" s="1" t="str">
        <f t="shared" si="146"/>
        <v>OTHER MISC. OPERATING EXPENSES : 710400: OTHER PROFESSIONAL FEES</v>
      </c>
      <c r="E725" s="1" t="str">
        <f t="shared" si="113"/>
        <v>710400: OTHER PROFESSIONAL FEES</v>
      </c>
      <c r="F725" s="1" t="str">
        <f t="shared" si="112"/>
        <v>OTHER MISC. OPERATING EXPENSES</v>
      </c>
      <c r="H725" s="76" t="s">
        <v>650</v>
      </c>
      <c r="I725" s="76" t="s">
        <v>651</v>
      </c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302">
        <v>0</v>
      </c>
      <c r="V725" s="302">
        <v>0</v>
      </c>
      <c r="W725" s="302">
        <v>242</v>
      </c>
      <c r="X725" s="302">
        <v>0</v>
      </c>
      <c r="Y725" s="302">
        <v>0</v>
      </c>
      <c r="Z725" s="302">
        <v>0</v>
      </c>
      <c r="AA725" s="77">
        <v>0</v>
      </c>
      <c r="AB725" s="77">
        <v>0</v>
      </c>
      <c r="AC725" s="77">
        <v>0</v>
      </c>
      <c r="AD725" s="77">
        <v>0</v>
      </c>
      <c r="AE725" s="77">
        <v>0</v>
      </c>
      <c r="AF725" s="77">
        <v>0</v>
      </c>
      <c r="AG725" s="77">
        <v>0</v>
      </c>
      <c r="AH725" s="77">
        <v>0</v>
      </c>
      <c r="AI725" s="77">
        <v>0</v>
      </c>
      <c r="AJ725" s="77">
        <v>0</v>
      </c>
      <c r="AK725" s="77">
        <v>0</v>
      </c>
      <c r="AL725" s="77">
        <v>0</v>
      </c>
      <c r="AM725" s="77">
        <v>0</v>
      </c>
    </row>
    <row r="726" spans="1:39" x14ac:dyDescent="0.15">
      <c r="A726" s="126">
        <f t="shared" si="166"/>
        <v>3</v>
      </c>
      <c r="B726" s="1" t="str">
        <f t="shared" si="159"/>
        <v>EXP</v>
      </c>
      <c r="C726" s="126">
        <f t="shared" ca="1" si="167"/>
        <v>316.3</v>
      </c>
      <c r="D726" s="1" t="str">
        <f t="shared" si="146"/>
        <v>OTHER MISC. OPERATING EXPENSES : 710409: OTHER PROFESSIONAL FEES</v>
      </c>
      <c r="E726" s="1" t="str">
        <f t="shared" si="113"/>
        <v>710409: OTHER PROFESSIONAL FEES</v>
      </c>
      <c r="F726" s="1" t="str">
        <f t="shared" si="112"/>
        <v>OTHER MISC. OPERATING EXPENSES</v>
      </c>
      <c r="H726" s="76" t="s">
        <v>652</v>
      </c>
      <c r="I726" s="76" t="s">
        <v>651</v>
      </c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302">
        <v>0</v>
      </c>
      <c r="V726" s="302">
        <v>0</v>
      </c>
      <c r="W726" s="302">
        <v>0</v>
      </c>
      <c r="X726" s="302">
        <v>0</v>
      </c>
      <c r="Y726" s="302">
        <v>0</v>
      </c>
      <c r="Z726" s="302">
        <v>0</v>
      </c>
      <c r="AA726" s="77">
        <v>0</v>
      </c>
      <c r="AB726" s="77">
        <v>0</v>
      </c>
      <c r="AC726" s="77">
        <v>0</v>
      </c>
      <c r="AD726" s="77">
        <v>242</v>
      </c>
      <c r="AE726" s="77">
        <v>0</v>
      </c>
      <c r="AF726" s="77">
        <v>0</v>
      </c>
      <c r="AG726" s="77">
        <v>0</v>
      </c>
      <c r="AH726" s="77">
        <v>0</v>
      </c>
      <c r="AI726" s="77">
        <v>0</v>
      </c>
      <c r="AJ726" s="77">
        <v>0</v>
      </c>
      <c r="AK726" s="77">
        <v>0</v>
      </c>
      <c r="AL726" s="77">
        <v>0</v>
      </c>
      <c r="AM726" s="77">
        <v>0</v>
      </c>
    </row>
    <row r="727" spans="1:39" x14ac:dyDescent="0.15">
      <c r="A727" s="126">
        <f t="shared" si="166"/>
        <v>3</v>
      </c>
      <c r="B727" s="1" t="str">
        <f t="shared" si="159"/>
        <v>EXP</v>
      </c>
      <c r="C727" s="126">
        <f t="shared" ca="1" si="167"/>
        <v>308.3</v>
      </c>
      <c r="D727" s="1" t="str">
        <f t="shared" si="146"/>
        <v>OTHER MISC. OPERATING EXPENSES : 711000: ALLOCATED THERAPY BILLING FEES</v>
      </c>
      <c r="E727" s="1" t="str">
        <f t="shared" si="113"/>
        <v>711000: ALLOCATED THERAPY BILLING FEES</v>
      </c>
      <c r="F727" s="1" t="str">
        <f t="shared" si="112"/>
        <v>OTHER MISC. OPERATING EXPENSES</v>
      </c>
      <c r="H727" s="76" t="s">
        <v>705</v>
      </c>
      <c r="I727" s="76" t="s">
        <v>706</v>
      </c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302">
        <v>67.237000000000009</v>
      </c>
      <c r="V727" s="302">
        <v>94.686999999999998</v>
      </c>
      <c r="W727" s="302">
        <v>91.198999999999998</v>
      </c>
      <c r="X727" s="302">
        <v>91.724999999999994</v>
      </c>
      <c r="Y727" s="302">
        <v>89.144999999999996</v>
      </c>
      <c r="Z727" s="302">
        <v>83.989000000000004</v>
      </c>
      <c r="AA727" s="77">
        <v>77.908000000000001</v>
      </c>
      <c r="AB727" s="77">
        <v>86.021000000000001</v>
      </c>
      <c r="AC727" s="77">
        <v>80.516000000000005</v>
      </c>
      <c r="AD727" s="77">
        <v>75.407000000000011</v>
      </c>
      <c r="AE727" s="77">
        <v>77.129000000000005</v>
      </c>
      <c r="AF727" s="77">
        <v>67.31</v>
      </c>
      <c r="AG727" s="77">
        <v>72.143000000000001</v>
      </c>
      <c r="AH727" s="77">
        <v>53</v>
      </c>
      <c r="AI727" s="77">
        <v>53</v>
      </c>
      <c r="AJ727" s="77">
        <v>51</v>
      </c>
      <c r="AK727" s="77">
        <v>49.63</v>
      </c>
      <c r="AL727" s="77">
        <v>49</v>
      </c>
      <c r="AM727" s="77">
        <v>43</v>
      </c>
    </row>
    <row r="728" spans="1:39" x14ac:dyDescent="0.15">
      <c r="A728" s="126">
        <f t="shared" si="166"/>
        <v>3</v>
      </c>
      <c r="B728" s="1" t="str">
        <f t="shared" si="159"/>
        <v>EXP</v>
      </c>
      <c r="C728" s="126">
        <f t="shared" ca="1" si="167"/>
        <v>316.3</v>
      </c>
      <c r="D728" s="1" t="str">
        <f t="shared" si="146"/>
        <v>OTHER MISC. OPERATING EXPENSES : 711009: ALLOCATED HOME OFFICE FEES</v>
      </c>
      <c r="E728" s="1" t="str">
        <f t="shared" si="113"/>
        <v>711009: ALLOCATED HOME OFFICE FEES</v>
      </c>
      <c r="F728" s="1" t="str">
        <f t="shared" si="112"/>
        <v>OTHER MISC. OPERATING EXPENSES</v>
      </c>
      <c r="H728" s="76" t="s">
        <v>707</v>
      </c>
      <c r="I728" s="76" t="s">
        <v>708</v>
      </c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345">
        <v>0</v>
      </c>
      <c r="V728" s="345">
        <v>0</v>
      </c>
      <c r="W728" s="345">
        <v>0</v>
      </c>
      <c r="X728" s="345">
        <v>0</v>
      </c>
      <c r="Y728" s="345">
        <v>0</v>
      </c>
      <c r="Z728" s="345">
        <v>0</v>
      </c>
      <c r="AA728" s="345">
        <v>0</v>
      </c>
      <c r="AB728" s="77">
        <v>0</v>
      </c>
      <c r="AC728" s="77">
        <v>0</v>
      </c>
      <c r="AD728" s="77">
        <v>0</v>
      </c>
      <c r="AE728" s="77">
        <v>0</v>
      </c>
      <c r="AF728" s="77">
        <v>0</v>
      </c>
      <c r="AG728" s="77">
        <v>0</v>
      </c>
      <c r="AH728" s="77">
        <v>2346</v>
      </c>
      <c r="AI728" s="77">
        <v>1349</v>
      </c>
      <c r="AJ728" s="77">
        <v>699</v>
      </c>
      <c r="AK728" s="77">
        <v>0</v>
      </c>
      <c r="AL728" s="77">
        <v>0</v>
      </c>
      <c r="AM728" s="77">
        <v>0</v>
      </c>
    </row>
    <row r="729" spans="1:39" x14ac:dyDescent="0.15">
      <c r="A729" s="126">
        <f t="shared" si="166"/>
        <v>3</v>
      </c>
      <c r="B729" s="1" t="str">
        <f t="shared" si="159"/>
        <v>EXP</v>
      </c>
      <c r="C729" s="126">
        <f t="shared" ca="1" si="167"/>
        <v>316.3</v>
      </c>
      <c r="D729" s="1" t="str">
        <f t="shared" si="146"/>
        <v>OTHER MISC. OPERATING EXPENSES : 711100: ALLOCATED THER RECRUITING FEES</v>
      </c>
      <c r="E729" s="1" t="str">
        <f t="shared" si="113"/>
        <v>711100: ALLOCATED THER RECRUITING FEES</v>
      </c>
      <c r="F729" s="1" t="str">
        <f t="shared" si="112"/>
        <v>OTHER MISC. OPERATING EXPENSES</v>
      </c>
      <c r="H729" s="76" t="s">
        <v>709</v>
      </c>
      <c r="I729" s="76" t="s">
        <v>710</v>
      </c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302">
        <v>1361.8210000000001</v>
      </c>
      <c r="V729" s="302">
        <v>1941.9349999999999</v>
      </c>
      <c r="W729" s="302">
        <v>1791.663</v>
      </c>
      <c r="X729" s="302">
        <v>1797.5050000000001</v>
      </c>
      <c r="Y729" s="302">
        <v>1788.1690000000001</v>
      </c>
      <c r="Z729" s="302">
        <v>1801.383</v>
      </c>
      <c r="AA729" s="77">
        <v>1579.7460000000001</v>
      </c>
      <c r="AB729" s="77">
        <v>1665.6940000000002</v>
      </c>
      <c r="AC729" s="77">
        <v>1652.7560000000001</v>
      </c>
      <c r="AD729" s="77">
        <v>1505.854</v>
      </c>
      <c r="AE729" s="77">
        <v>1564.3210000000001</v>
      </c>
      <c r="AF729" s="77">
        <v>1441.076</v>
      </c>
      <c r="AG729" s="77">
        <v>1452.3620000000001</v>
      </c>
      <c r="AH729" s="77">
        <v>1386</v>
      </c>
      <c r="AI729" s="77">
        <v>835</v>
      </c>
      <c r="AJ729" s="77">
        <v>449</v>
      </c>
      <c r="AK729" s="77">
        <v>45.37</v>
      </c>
      <c r="AL729" s="77">
        <v>43</v>
      </c>
      <c r="AM729" s="77">
        <v>39</v>
      </c>
    </row>
    <row r="730" spans="1:39" x14ac:dyDescent="0.15">
      <c r="A730" s="126">
        <f t="shared" si="166"/>
        <v>3</v>
      </c>
      <c r="B730" s="1" t="str">
        <f t="shared" si="159"/>
        <v>EXP</v>
      </c>
      <c r="C730" s="126">
        <f t="shared" ca="1" si="167"/>
        <v>316.3</v>
      </c>
      <c r="D730" s="1" t="str">
        <f t="shared" si="146"/>
        <v>OTHER MISC. OPERATING EXPENSES : 711150: ALLOC CENTRAL OFFICE FEES</v>
      </c>
      <c r="E730" s="1" t="str">
        <f t="shared" si="113"/>
        <v>711150: ALLOC CENTRAL OFFICE FEES</v>
      </c>
      <c r="F730" s="1" t="str">
        <f t="shared" si="112"/>
        <v>OTHER MISC. OPERATING EXPENSES</v>
      </c>
      <c r="H730" s="76" t="s">
        <v>711</v>
      </c>
      <c r="I730" s="76" t="s">
        <v>712</v>
      </c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302">
        <v>2357.2600000000002</v>
      </c>
      <c r="V730" s="302">
        <v>2309.2080000000001</v>
      </c>
      <c r="W730" s="302">
        <v>2098.4580000000001</v>
      </c>
      <c r="X730" s="302">
        <v>2136.4680000000003</v>
      </c>
      <c r="Y730" s="302">
        <v>2157.5070000000001</v>
      </c>
      <c r="Z730" s="302">
        <v>2209.9360000000001</v>
      </c>
      <c r="AA730" s="77">
        <v>1846.481</v>
      </c>
      <c r="AB730" s="77">
        <v>2095.23</v>
      </c>
      <c r="AC730" s="77">
        <v>2091.2910000000002</v>
      </c>
      <c r="AD730" s="77">
        <v>1838.2520000000002</v>
      </c>
      <c r="AE730" s="77">
        <v>1988.7340000000002</v>
      </c>
      <c r="AF730" s="77">
        <v>1813.2130000000002</v>
      </c>
      <c r="AG730" s="77">
        <v>1847.2420000000002</v>
      </c>
      <c r="AH730" s="77">
        <v>370</v>
      </c>
      <c r="AI730" s="77">
        <v>221</v>
      </c>
      <c r="AJ730" s="77">
        <v>119</v>
      </c>
      <c r="AK730" s="77">
        <v>11.36</v>
      </c>
      <c r="AL730" s="77">
        <v>11</v>
      </c>
      <c r="AM730" s="77">
        <v>10</v>
      </c>
    </row>
    <row r="731" spans="1:39" x14ac:dyDescent="0.15">
      <c r="A731" s="126">
        <f t="shared" si="166"/>
        <v>3</v>
      </c>
      <c r="B731" s="1" t="str">
        <f t="shared" si="159"/>
        <v>EXP</v>
      </c>
      <c r="C731" s="126">
        <f t="shared" ca="1" si="167"/>
        <v>325</v>
      </c>
      <c r="D731" s="1" t="str">
        <f t="shared" si="146"/>
        <v>OTHER MISC. OPERATING EXPENSES : 750000: BAD DEBT EXPENSE</v>
      </c>
      <c r="E731" s="1" t="str">
        <f t="shared" si="113"/>
        <v>750000: BAD DEBT EXPENSE</v>
      </c>
      <c r="F731" s="1" t="str">
        <f t="shared" ref="F731:F794" si="174">IF(B731="GROUP",UPPER(H731),UPPER(F730))</f>
        <v>OTHER MISC. OPERATING EXPENSES</v>
      </c>
      <c r="H731" s="76" t="s">
        <v>656</v>
      </c>
      <c r="I731" s="76" t="s">
        <v>655</v>
      </c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302">
        <v>248.21</v>
      </c>
      <c r="V731" s="302">
        <v>114.67</v>
      </c>
      <c r="W731" s="302">
        <v>84.01</v>
      </c>
      <c r="X731" s="302">
        <v>230.29</v>
      </c>
      <c r="Y731" s="302">
        <v>19.260000000000002</v>
      </c>
      <c r="Z731" s="302">
        <v>164.3</v>
      </c>
      <c r="AA731" s="77">
        <v>88.13</v>
      </c>
      <c r="AB731" s="77">
        <v>2357.7200000000003</v>
      </c>
      <c r="AC731" s="77">
        <v>-2032.89</v>
      </c>
      <c r="AD731" s="77">
        <v>18.23</v>
      </c>
      <c r="AE731" s="77">
        <v>93.61</v>
      </c>
      <c r="AF731" s="77">
        <v>156.59</v>
      </c>
      <c r="AG731" s="77">
        <v>212.41</v>
      </c>
      <c r="AH731" s="77">
        <v>0</v>
      </c>
      <c r="AI731" s="77">
        <v>142.65</v>
      </c>
      <c r="AJ731" s="77">
        <v>52.78</v>
      </c>
      <c r="AK731" s="77">
        <v>42.78</v>
      </c>
      <c r="AL731" s="77">
        <v>81.210000000000008</v>
      </c>
      <c r="AM731" s="77">
        <v>240.6</v>
      </c>
    </row>
    <row r="732" spans="1:39" x14ac:dyDescent="0.15">
      <c r="A732" s="126">
        <f t="shared" si="166"/>
        <v>3</v>
      </c>
      <c r="B732" s="1" t="str">
        <f t="shared" si="159"/>
        <v>EXP</v>
      </c>
      <c r="C732" s="126">
        <f t="shared" ca="1" si="167"/>
        <v>316.3</v>
      </c>
      <c r="D732" s="1" t="str">
        <f t="shared" si="146"/>
        <v>OTHER MISC. OPERATING EXPENSES : 770400: SURVEY &amp; LICENSE FEES</v>
      </c>
      <c r="E732" s="1" t="str">
        <f t="shared" ref="E732:E795" si="175">IF(AND(B732&lt;&gt;"GROUP",LEN(B732)&gt;0),UPPER(H732&amp;": "&amp;I732),"")</f>
        <v>770400: SURVEY &amp; LICENSE FEES</v>
      </c>
      <c r="F732" s="1" t="str">
        <f t="shared" si="174"/>
        <v>OTHER MISC. OPERATING EXPENSES</v>
      </c>
      <c r="H732" s="76" t="s">
        <v>673</v>
      </c>
      <c r="I732" s="76" t="s">
        <v>674</v>
      </c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302">
        <v>0</v>
      </c>
      <c r="V732" s="302">
        <v>0</v>
      </c>
      <c r="W732" s="302">
        <v>0</v>
      </c>
      <c r="X732" s="302">
        <v>0</v>
      </c>
      <c r="Y732" s="302">
        <v>860</v>
      </c>
      <c r="Z732" s="302">
        <v>0</v>
      </c>
      <c r="AA732" s="77">
        <v>180</v>
      </c>
      <c r="AB732" s="77">
        <v>0</v>
      </c>
      <c r="AC732" s="77">
        <v>0</v>
      </c>
      <c r="AD732" s="77">
        <v>0</v>
      </c>
      <c r="AE732" s="77">
        <v>0</v>
      </c>
      <c r="AF732" s="77">
        <v>0</v>
      </c>
      <c r="AG732" s="77">
        <v>242</v>
      </c>
      <c r="AH732" s="77">
        <v>0</v>
      </c>
      <c r="AI732" s="77">
        <v>0</v>
      </c>
      <c r="AJ732" s="77">
        <v>0</v>
      </c>
      <c r="AK732" s="77">
        <v>0</v>
      </c>
      <c r="AL732" s="77">
        <v>0</v>
      </c>
      <c r="AM732" s="77">
        <v>0</v>
      </c>
    </row>
    <row r="733" spans="1:39" x14ac:dyDescent="0.15">
      <c r="A733" s="126">
        <f t="shared" si="166"/>
        <v>3</v>
      </c>
      <c r="B733" s="1" t="str">
        <f t="shared" si="159"/>
        <v>EXP</v>
      </c>
      <c r="C733" s="126">
        <f t="shared" ca="1" si="167"/>
        <v>316.3</v>
      </c>
      <c r="D733" s="1" t="str">
        <f t="shared" si="146"/>
        <v>OTHER MISC. OPERATING EXPENSES : 771200: MISCELLANEOUS</v>
      </c>
      <c r="E733" s="1" t="str">
        <f t="shared" si="175"/>
        <v>771200: MISCELLANEOUS</v>
      </c>
      <c r="F733" s="1" t="str">
        <f t="shared" si="174"/>
        <v>OTHER MISC. OPERATING EXPENSES</v>
      </c>
      <c r="H733" s="76" t="s">
        <v>658</v>
      </c>
      <c r="I733" s="76" t="s">
        <v>659</v>
      </c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302">
        <v>118.02</v>
      </c>
      <c r="V733" s="302">
        <v>0</v>
      </c>
      <c r="W733" s="302">
        <v>0</v>
      </c>
      <c r="X733" s="302">
        <v>0</v>
      </c>
      <c r="Y733" s="302">
        <v>0</v>
      </c>
      <c r="Z733" s="302">
        <v>0</v>
      </c>
      <c r="AA733" s="77">
        <v>0</v>
      </c>
      <c r="AB733" s="77">
        <v>0</v>
      </c>
      <c r="AC733" s="77">
        <v>-125.06</v>
      </c>
      <c r="AD733" s="77">
        <v>0</v>
      </c>
      <c r="AE733" s="77">
        <v>0</v>
      </c>
      <c r="AF733" s="77">
        <v>0</v>
      </c>
      <c r="AG733" s="77">
        <v>0</v>
      </c>
      <c r="AH733" s="77">
        <v>0</v>
      </c>
      <c r="AI733" s="77">
        <v>0</v>
      </c>
      <c r="AJ733" s="77">
        <v>0</v>
      </c>
      <c r="AK733" s="77">
        <v>0</v>
      </c>
      <c r="AL733" s="77">
        <v>32.56</v>
      </c>
      <c r="AM733" s="77">
        <v>32.56</v>
      </c>
    </row>
    <row r="734" spans="1:39" x14ac:dyDescent="0.15">
      <c r="A734" s="126">
        <f t="shared" si="166"/>
        <v>3</v>
      </c>
      <c r="B734" s="1" t="str">
        <f t="shared" si="159"/>
        <v>EXP</v>
      </c>
      <c r="C734" s="126">
        <f t="shared" ca="1" si="167"/>
        <v>322</v>
      </c>
      <c r="D734" s="1" t="str">
        <f t="shared" si="146"/>
        <v>OTHER MISC. OPERATING EXPENSES : 771209: MISC EXPENSES AND MISC TAXES</v>
      </c>
      <c r="E734" s="1" t="str">
        <f t="shared" si="175"/>
        <v>771209: MISC EXPENSES AND MISC TAXES</v>
      </c>
      <c r="F734" s="1" t="str">
        <f t="shared" si="174"/>
        <v>OTHER MISC. OPERATING EXPENSES</v>
      </c>
      <c r="H734" s="76" t="s">
        <v>660</v>
      </c>
      <c r="I734" s="76" t="s">
        <v>661</v>
      </c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345"/>
      <c r="V734" s="345"/>
      <c r="W734" s="345"/>
      <c r="X734" s="345"/>
      <c r="Y734" s="345"/>
      <c r="Z734" s="345"/>
      <c r="AA734" s="77">
        <v>0</v>
      </c>
      <c r="AB734" s="77">
        <v>0</v>
      </c>
      <c r="AC734" s="77">
        <v>0</v>
      </c>
      <c r="AD734" s="77">
        <v>0</v>
      </c>
      <c r="AE734" s="77">
        <v>0</v>
      </c>
      <c r="AF734" s="77">
        <v>0</v>
      </c>
      <c r="AG734" s="77">
        <v>0</v>
      </c>
      <c r="AH734" s="77">
        <v>0</v>
      </c>
      <c r="AI734" s="77">
        <v>0</v>
      </c>
      <c r="AJ734" s="77">
        <v>0</v>
      </c>
      <c r="AK734" s="77">
        <v>0</v>
      </c>
      <c r="AL734" s="77">
        <v>0</v>
      </c>
      <c r="AM734" s="77">
        <v>0</v>
      </c>
    </row>
    <row r="735" spans="1:39" x14ac:dyDescent="0.15">
      <c r="A735" s="126">
        <f t="shared" si="166"/>
        <v>3</v>
      </c>
      <c r="B735" s="1" t="str">
        <f t="shared" si="159"/>
        <v>EXP</v>
      </c>
      <c r="C735" s="126">
        <f t="shared" ca="1" si="167"/>
        <v>308.3</v>
      </c>
      <c r="D735" s="1" t="str">
        <f t="shared" si="146"/>
        <v>OTHER MISC. OPERATING EXPENSES : 772411: PC FEES THERAPY-ALLOCATION</v>
      </c>
      <c r="E735" s="1" t="str">
        <f t="shared" si="175"/>
        <v>772411: PC FEES THERAPY-ALLOCATION</v>
      </c>
      <c r="F735" s="1" t="str">
        <f t="shared" si="174"/>
        <v>OTHER MISC. OPERATING EXPENSES</v>
      </c>
      <c r="H735" s="76" t="s">
        <v>713</v>
      </c>
      <c r="I735" s="76" t="s">
        <v>714</v>
      </c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302">
        <v>317.88</v>
      </c>
      <c r="V735" s="302">
        <v>224.33</v>
      </c>
      <c r="W735" s="302">
        <v>0</v>
      </c>
      <c r="X735" s="302">
        <v>594.51</v>
      </c>
      <c r="Y735" s="302">
        <v>198.17</v>
      </c>
      <c r="Z735" s="302">
        <v>198.17</v>
      </c>
      <c r="AA735" s="77">
        <v>198.17000000000002</v>
      </c>
      <c r="AB735" s="77">
        <v>198.17000000000002</v>
      </c>
      <c r="AC735" s="77">
        <v>198.17000000000002</v>
      </c>
      <c r="AD735" s="77">
        <v>198.17000000000002</v>
      </c>
      <c r="AE735" s="77">
        <v>198.17000000000002</v>
      </c>
      <c r="AF735" s="77">
        <v>198.17000000000002</v>
      </c>
      <c r="AG735" s="77">
        <v>198.17000000000002</v>
      </c>
      <c r="AH735" s="77">
        <v>0</v>
      </c>
      <c r="AI735" s="77">
        <v>0</v>
      </c>
      <c r="AJ735" s="77">
        <v>0</v>
      </c>
      <c r="AK735" s="77">
        <v>0</v>
      </c>
      <c r="AL735" s="77">
        <v>0</v>
      </c>
      <c r="AM735" s="77">
        <v>0</v>
      </c>
    </row>
    <row r="736" spans="1:39" x14ac:dyDescent="0.15">
      <c r="A736" s="126">
        <f t="shared" si="166"/>
        <v>3</v>
      </c>
      <c r="B736" s="1" t="str">
        <f t="shared" si="159"/>
        <v>EXP</v>
      </c>
      <c r="C736" s="126">
        <f t="shared" ca="1" si="167"/>
        <v>316.3</v>
      </c>
      <c r="D736" s="1" t="str">
        <f t="shared" si="146"/>
        <v>OTHER MISC. OPERATING EXPENSES : 774809: PRINTING EXPENSES ALLOCATED</v>
      </c>
      <c r="E736" s="1" t="str">
        <f t="shared" si="175"/>
        <v>774809: PRINTING EXPENSES ALLOCATED</v>
      </c>
      <c r="F736" s="1" t="str">
        <f t="shared" si="174"/>
        <v>OTHER MISC. OPERATING EXPENSES</v>
      </c>
      <c r="H736" s="76" t="s">
        <v>667</v>
      </c>
      <c r="I736" s="76" t="s">
        <v>668</v>
      </c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302">
        <v>0</v>
      </c>
      <c r="V736" s="302">
        <v>0</v>
      </c>
      <c r="W736" s="302">
        <v>0</v>
      </c>
      <c r="X736" s="302">
        <v>0</v>
      </c>
      <c r="Y736" s="302">
        <v>0</v>
      </c>
      <c r="Z736" s="302">
        <v>0</v>
      </c>
      <c r="AA736" s="77">
        <v>0</v>
      </c>
      <c r="AB736" s="77">
        <v>0</v>
      </c>
      <c r="AC736" s="77">
        <v>0</v>
      </c>
      <c r="AD736" s="77">
        <v>0</v>
      </c>
      <c r="AE736" s="77">
        <v>0</v>
      </c>
      <c r="AF736" s="77">
        <v>0</v>
      </c>
      <c r="AG736" s="77">
        <v>0</v>
      </c>
      <c r="AH736" s="77">
        <v>0</v>
      </c>
      <c r="AI736" s="77">
        <v>0</v>
      </c>
      <c r="AJ736" s="77">
        <v>0</v>
      </c>
      <c r="AK736" s="77">
        <v>0</v>
      </c>
      <c r="AL736" s="77">
        <v>0</v>
      </c>
      <c r="AM736" s="77">
        <v>0</v>
      </c>
    </row>
    <row r="737" spans="1:39" ht="16" x14ac:dyDescent="0.2">
      <c r="A737" s="126">
        <f t="shared" si="166"/>
        <v>3</v>
      </c>
      <c r="B737" s="1" t="str">
        <f t="shared" si="159"/>
        <v/>
      </c>
      <c r="C737" s="126" t="str">
        <f t="shared" ca="1" si="167"/>
        <v/>
      </c>
      <c r="D737" s="1" t="str">
        <f t="shared" si="146"/>
        <v/>
      </c>
      <c r="E737" s="1" t="str">
        <f t="shared" si="175"/>
        <v/>
      </c>
      <c r="F737" s="1" t="str">
        <f t="shared" si="174"/>
        <v>OTHER MISC. OPERATING EXPENSES</v>
      </c>
      <c r="H737" s="95" t="s">
        <v>715</v>
      </c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74">
        <v>23225.673000000003</v>
      </c>
      <c r="V737" s="74">
        <v>27758.39</v>
      </c>
      <c r="W737" s="74">
        <v>19186.3</v>
      </c>
      <c r="X737" s="74">
        <v>16552.178</v>
      </c>
      <c r="Y737" s="74">
        <v>21815.591000000004</v>
      </c>
      <c r="Z737" s="74">
        <v>18344.198</v>
      </c>
      <c r="AA737" s="90">
        <v>7376.0349999999999</v>
      </c>
      <c r="AB737" s="90">
        <v>7856.3950000000013</v>
      </c>
      <c r="AC737" s="90">
        <v>3523.5130000000004</v>
      </c>
      <c r="AD737" s="90">
        <v>8162.5530000000008</v>
      </c>
      <c r="AE737" s="90">
        <v>8850.3340000000007</v>
      </c>
      <c r="AF737" s="90">
        <v>5642.5889999999999</v>
      </c>
      <c r="AG737" s="90">
        <v>6104.6470000000008</v>
      </c>
      <c r="AH737" s="90">
        <v>4937.8600000000006</v>
      </c>
      <c r="AI737" s="90">
        <v>4583.2699999999995</v>
      </c>
      <c r="AJ737" s="90">
        <v>3687.9</v>
      </c>
      <c r="AK737" s="90">
        <v>1802.3799999999999</v>
      </c>
      <c r="AL737" s="90">
        <v>1585.67</v>
      </c>
      <c r="AM737" s="90">
        <v>1699.71</v>
      </c>
    </row>
    <row r="738" spans="1:39" ht="16" x14ac:dyDescent="0.2">
      <c r="A738" s="126">
        <f t="shared" si="166"/>
        <v>3</v>
      </c>
      <c r="B738" s="1" t="str">
        <f t="shared" si="159"/>
        <v/>
      </c>
      <c r="C738" s="126" t="str">
        <f t="shared" ca="1" si="167"/>
        <v/>
      </c>
      <c r="D738" s="1" t="str">
        <f t="shared" si="146"/>
        <v/>
      </c>
      <c r="E738" s="1" t="str">
        <f t="shared" si="175"/>
        <v/>
      </c>
      <c r="F738" s="1" t="str">
        <f t="shared" si="174"/>
        <v>OTHER MISC. OPERATING EXPENSES</v>
      </c>
      <c r="H738" s="74" t="s">
        <v>716</v>
      </c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8">
        <v>271975.75300000003</v>
      </c>
      <c r="V738" s="78">
        <v>273994.27</v>
      </c>
      <c r="W738" s="78">
        <v>259099.38</v>
      </c>
      <c r="X738" s="78">
        <v>281593.71800000005</v>
      </c>
      <c r="Y738" s="78">
        <v>254239.34100000001</v>
      </c>
      <c r="Z738" s="78">
        <v>231684.54799999995</v>
      </c>
      <c r="AA738" s="78">
        <v>137012.95499999999</v>
      </c>
      <c r="AB738" s="78">
        <v>171986.34599999996</v>
      </c>
      <c r="AC738" s="78">
        <v>163428.109</v>
      </c>
      <c r="AD738" s="78">
        <v>215321.47899999999</v>
      </c>
      <c r="AE738" s="78">
        <v>146440.02600000001</v>
      </c>
      <c r="AF738" s="78">
        <v>132941.07699999999</v>
      </c>
      <c r="AG738" s="78">
        <v>141544.20799999996</v>
      </c>
      <c r="AH738" s="78">
        <v>130554.77899999999</v>
      </c>
      <c r="AI738" s="78">
        <v>162708.03600000002</v>
      </c>
      <c r="AJ738" s="78">
        <v>40326.520999999972</v>
      </c>
      <c r="AK738" s="78">
        <v>139923.742</v>
      </c>
      <c r="AL738" s="78">
        <v>78737.482000000033</v>
      </c>
      <c r="AM738" s="78">
        <v>102246.277</v>
      </c>
    </row>
    <row r="739" spans="1:39" ht="16" x14ac:dyDescent="0.2">
      <c r="A739" s="126">
        <f t="shared" si="166"/>
        <v>3</v>
      </c>
      <c r="B739" s="1" t="str">
        <f t="shared" si="159"/>
        <v/>
      </c>
      <c r="C739" s="126" t="str">
        <f t="shared" ca="1" si="167"/>
        <v/>
      </c>
      <c r="D739" s="1" t="str">
        <f t="shared" si="146"/>
        <v/>
      </c>
      <c r="E739" s="1" t="str">
        <f t="shared" si="175"/>
        <v/>
      </c>
      <c r="F739" s="1" t="str">
        <f t="shared" si="174"/>
        <v>OTHER MISC. OPERATING EXPENSES</v>
      </c>
      <c r="H739" s="90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336"/>
      <c r="V739" s="336"/>
      <c r="W739" s="336"/>
      <c r="X739" s="336"/>
      <c r="Y739" s="336"/>
      <c r="Z739" s="336"/>
      <c r="AA739" s="74"/>
      <c r="AB739" s="74"/>
      <c r="AC739" s="74"/>
      <c r="AD739" s="74"/>
      <c r="AE739" s="74"/>
      <c r="AF739" s="74"/>
      <c r="AG739" s="74"/>
      <c r="AH739" s="74"/>
      <c r="AI739" s="74"/>
      <c r="AJ739" s="74"/>
      <c r="AK739" s="74"/>
      <c r="AL739" s="74"/>
      <c r="AM739" s="74"/>
    </row>
    <row r="740" spans="1:39" ht="16" x14ac:dyDescent="0.2">
      <c r="A740" s="126">
        <f t="shared" si="166"/>
        <v>3</v>
      </c>
      <c r="B740" s="1" t="str">
        <f t="shared" si="159"/>
        <v>GROUP</v>
      </c>
      <c r="C740" s="126" t="str">
        <f t="shared" ca="1" si="167"/>
        <v/>
      </c>
      <c r="D740" s="1" t="str">
        <f t="shared" si="146"/>
        <v/>
      </c>
      <c r="E740" s="1" t="str">
        <f t="shared" si="175"/>
        <v/>
      </c>
      <c r="F740" s="1" t="str">
        <f t="shared" si="174"/>
        <v>NON-CONTROLLABLE EXPENSES</v>
      </c>
      <c r="H740" s="72" t="s">
        <v>717</v>
      </c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336"/>
      <c r="V740" s="336"/>
      <c r="W740" s="336"/>
      <c r="X740" s="336"/>
      <c r="Y740" s="336"/>
      <c r="Z740" s="336"/>
      <c r="AA740" s="74"/>
      <c r="AB740" s="74"/>
      <c r="AC740" s="74"/>
      <c r="AD740" s="74"/>
      <c r="AE740" s="74"/>
      <c r="AF740" s="74"/>
      <c r="AG740" s="74"/>
      <c r="AH740" s="74"/>
      <c r="AI740" s="74"/>
      <c r="AJ740" s="74"/>
      <c r="AK740" s="74"/>
      <c r="AL740" s="74"/>
      <c r="AM740" s="74"/>
    </row>
    <row r="741" spans="1:39" ht="16" x14ac:dyDescent="0.2">
      <c r="A741" s="126">
        <f t="shared" si="166"/>
        <v>3</v>
      </c>
      <c r="B741" s="1" t="str">
        <f t="shared" si="159"/>
        <v>GROUP</v>
      </c>
      <c r="C741" s="126" t="str">
        <f t="shared" ca="1" si="167"/>
        <v/>
      </c>
      <c r="D741" s="1" t="str">
        <f t="shared" si="146"/>
        <v/>
      </c>
      <c r="E741" s="1" t="str">
        <f t="shared" si="175"/>
        <v/>
      </c>
      <c r="F741" s="1" t="str">
        <f t="shared" si="174"/>
        <v>UTILITIES</v>
      </c>
      <c r="H741" s="80" t="s">
        <v>718</v>
      </c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340"/>
      <c r="V741" s="340"/>
      <c r="W741" s="340"/>
      <c r="X741" s="340"/>
      <c r="Y741" s="340"/>
      <c r="Z741" s="340"/>
      <c r="AA741" s="82"/>
      <c r="AB741" s="82"/>
      <c r="AC741" s="82"/>
      <c r="AD741" s="82"/>
      <c r="AE741" s="82"/>
      <c r="AF741" s="82"/>
      <c r="AG741" s="82"/>
      <c r="AH741" s="82"/>
      <c r="AI741" s="82"/>
      <c r="AJ741" s="82"/>
      <c r="AK741" s="82"/>
      <c r="AL741" s="82"/>
      <c r="AM741" s="82"/>
    </row>
    <row r="742" spans="1:39" x14ac:dyDescent="0.15">
      <c r="A742" s="126">
        <f t="shared" si="166"/>
        <v>3</v>
      </c>
      <c r="B742" s="1" t="str">
        <f t="shared" si="159"/>
        <v>EXP</v>
      </c>
      <c r="C742" s="126">
        <f t="shared" ca="1" si="167"/>
        <v>324</v>
      </c>
      <c r="D742" s="1" t="str">
        <f t="shared" si="146"/>
        <v>UTILITIES : 760000: ELECTRICITY</v>
      </c>
      <c r="E742" s="1" t="str">
        <f t="shared" si="175"/>
        <v>760000: ELECTRICITY</v>
      </c>
      <c r="F742" s="1" t="str">
        <f t="shared" si="174"/>
        <v>UTILITIES</v>
      </c>
      <c r="H742" s="76" t="s">
        <v>719</v>
      </c>
      <c r="I742" s="76" t="s">
        <v>720</v>
      </c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7">
        <v>11567.54</v>
      </c>
      <c r="V742" s="77">
        <v>11638.69</v>
      </c>
      <c r="W742" s="77">
        <v>12977.02</v>
      </c>
      <c r="X742" s="77">
        <v>10370.32</v>
      </c>
      <c r="Y742" s="77">
        <v>10066.67</v>
      </c>
      <c r="Z742" s="77">
        <v>11720.26</v>
      </c>
      <c r="AA742" s="77">
        <v>13285.16</v>
      </c>
      <c r="AB742" s="77">
        <v>12694.79</v>
      </c>
      <c r="AC742" s="77">
        <v>15650.4</v>
      </c>
      <c r="AD742" s="77">
        <v>13526.67</v>
      </c>
      <c r="AE742" s="77">
        <v>12028.45</v>
      </c>
      <c r="AF742" s="77">
        <v>9136.83</v>
      </c>
      <c r="AG742" s="77">
        <v>8731.7000000000007</v>
      </c>
      <c r="AH742" s="77">
        <v>8995.39</v>
      </c>
      <c r="AI742" s="77">
        <v>8639.41</v>
      </c>
      <c r="AJ742" s="77">
        <v>7900.39</v>
      </c>
      <c r="AK742" s="77">
        <v>9296.35</v>
      </c>
      <c r="AL742" s="77">
        <v>10162.800000000001</v>
      </c>
      <c r="AM742" s="77">
        <v>11095.12</v>
      </c>
    </row>
    <row r="743" spans="1:39" x14ac:dyDescent="0.15">
      <c r="A743" s="126">
        <f t="shared" si="166"/>
        <v>3</v>
      </c>
      <c r="B743" s="1" t="str">
        <f t="shared" si="159"/>
        <v>EXP</v>
      </c>
      <c r="C743" s="126">
        <f t="shared" ca="1" si="167"/>
        <v>324</v>
      </c>
      <c r="D743" s="1" t="str">
        <f t="shared" si="146"/>
        <v>UTILITIES : 760002: UTILITIES TARGET ADJUSTMENT</v>
      </c>
      <c r="E743" s="1" t="str">
        <f t="shared" si="175"/>
        <v>760002: UTILITIES TARGET ADJUSTMENT</v>
      </c>
      <c r="F743" s="1" t="str">
        <f t="shared" si="174"/>
        <v>UTILITIES</v>
      </c>
      <c r="H743" s="76" t="s">
        <v>721</v>
      </c>
      <c r="I743" s="76" t="s">
        <v>722</v>
      </c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345">
        <v>0</v>
      </c>
      <c r="V743" s="345">
        <v>0</v>
      </c>
      <c r="W743" s="345">
        <v>0</v>
      </c>
      <c r="X743" s="345">
        <v>0</v>
      </c>
      <c r="Y743" s="345">
        <v>0</v>
      </c>
      <c r="Z743" s="345">
        <v>0</v>
      </c>
      <c r="AA743" s="77">
        <v>0</v>
      </c>
      <c r="AB743" s="77">
        <v>0</v>
      </c>
      <c r="AC743" s="77">
        <v>0</v>
      </c>
      <c r="AD743" s="77">
        <v>0</v>
      </c>
      <c r="AE743" s="77">
        <v>0</v>
      </c>
      <c r="AF743" s="77">
        <v>0</v>
      </c>
      <c r="AG743" s="77">
        <v>0</v>
      </c>
      <c r="AH743" s="77">
        <v>0</v>
      </c>
      <c r="AI743" s="77">
        <v>0</v>
      </c>
      <c r="AJ743" s="77">
        <v>0</v>
      </c>
      <c r="AK743" s="77">
        <v>0</v>
      </c>
      <c r="AL743" s="77">
        <v>0</v>
      </c>
      <c r="AM743" s="77">
        <v>0</v>
      </c>
    </row>
    <row r="744" spans="1:39" ht="16" x14ac:dyDescent="0.2">
      <c r="A744" s="126">
        <f t="shared" si="166"/>
        <v>3</v>
      </c>
      <c r="B744" s="1" t="str">
        <f t="shared" si="159"/>
        <v/>
      </c>
      <c r="C744" s="126" t="str">
        <f t="shared" ca="1" si="167"/>
        <v/>
      </c>
      <c r="D744" s="1" t="str">
        <f t="shared" si="146"/>
        <v/>
      </c>
      <c r="E744" s="1" t="str">
        <f t="shared" si="175"/>
        <v/>
      </c>
      <c r="F744" s="1" t="str">
        <f t="shared" si="174"/>
        <v>UTILITIES</v>
      </c>
      <c r="H744" s="83" t="s">
        <v>720</v>
      </c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5">
        <v>11567.54</v>
      </c>
      <c r="V744" s="85">
        <v>11638.69</v>
      </c>
      <c r="W744" s="85">
        <v>12977.02</v>
      </c>
      <c r="X744" s="85">
        <v>10370.32</v>
      </c>
      <c r="Y744" s="85">
        <v>10066.67</v>
      </c>
      <c r="Z744" s="85">
        <v>11720.26</v>
      </c>
      <c r="AA744" s="85">
        <v>13285.16</v>
      </c>
      <c r="AB744" s="85">
        <v>12694.79</v>
      </c>
      <c r="AC744" s="85">
        <v>15650.4</v>
      </c>
      <c r="AD744" s="85">
        <v>13526.67</v>
      </c>
      <c r="AE744" s="85">
        <v>12028.45</v>
      </c>
      <c r="AF744" s="85">
        <v>9136.83</v>
      </c>
      <c r="AG744" s="85">
        <v>8731.7000000000007</v>
      </c>
      <c r="AH744" s="85">
        <v>8995.39</v>
      </c>
      <c r="AI744" s="85">
        <v>8639.41</v>
      </c>
      <c r="AJ744" s="85">
        <v>7900.39</v>
      </c>
      <c r="AK744" s="85">
        <v>9296.35</v>
      </c>
      <c r="AL744" s="85">
        <v>10162.800000000001</v>
      </c>
      <c r="AM744" s="85">
        <v>11095.12</v>
      </c>
    </row>
    <row r="745" spans="1:39" x14ac:dyDescent="0.15">
      <c r="A745" s="126">
        <f t="shared" si="166"/>
        <v>3</v>
      </c>
      <c r="B745" s="1" t="str">
        <f t="shared" si="159"/>
        <v>EXP</v>
      </c>
      <c r="C745" s="126">
        <f t="shared" ca="1" si="167"/>
        <v>324</v>
      </c>
      <c r="D745" s="1" t="str">
        <f t="shared" si="146"/>
        <v>UTILITIES : 761000: GAS</v>
      </c>
      <c r="E745" s="1" t="str">
        <f t="shared" si="175"/>
        <v>761000: GAS</v>
      </c>
      <c r="F745" s="1" t="str">
        <f t="shared" si="174"/>
        <v>UTILITIES</v>
      </c>
      <c r="H745" s="76" t="s">
        <v>723</v>
      </c>
      <c r="I745" s="76" t="s">
        <v>724</v>
      </c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302">
        <v>777.62</v>
      </c>
      <c r="V745" s="302">
        <v>784.43</v>
      </c>
      <c r="W745" s="302">
        <v>677.17</v>
      </c>
      <c r="X745" s="302">
        <v>608.29</v>
      </c>
      <c r="Y745" s="302">
        <v>674.27</v>
      </c>
      <c r="Z745" s="302">
        <v>746.15</v>
      </c>
      <c r="AA745" s="77">
        <v>730.14</v>
      </c>
      <c r="AB745" s="77">
        <v>738.36</v>
      </c>
      <c r="AC745" s="77">
        <v>937.37</v>
      </c>
      <c r="AD745" s="77">
        <v>1250.26</v>
      </c>
      <c r="AE745" s="77">
        <v>727.24</v>
      </c>
      <c r="AF745" s="77">
        <v>853.82</v>
      </c>
      <c r="AG745" s="77">
        <v>-24.080000000000002</v>
      </c>
      <c r="AH745" s="77">
        <v>434.11</v>
      </c>
      <c r="AI745" s="77">
        <v>544.71</v>
      </c>
      <c r="AJ745" s="77">
        <v>543.87</v>
      </c>
      <c r="AK745" s="77">
        <v>602.94000000000005</v>
      </c>
      <c r="AL745" s="77">
        <v>647.93000000000006</v>
      </c>
      <c r="AM745" s="77">
        <v>695.04</v>
      </c>
    </row>
    <row r="746" spans="1:39" x14ac:dyDescent="0.15">
      <c r="A746" s="126">
        <f t="shared" si="166"/>
        <v>3</v>
      </c>
      <c r="B746" s="1" t="str">
        <f t="shared" si="159"/>
        <v>EXP</v>
      </c>
      <c r="C746" s="126">
        <f t="shared" ca="1" si="167"/>
        <v>990</v>
      </c>
      <c r="D746" s="1" t="str">
        <f>IF(LEN(E746)&gt;0,F746&amp;" : "&amp;E746,"")</f>
        <v>UTILITIES : 762000: CORPORAT PLANE FUEL</v>
      </c>
      <c r="E746" s="1" t="str">
        <f t="shared" si="175"/>
        <v>762000: CORPORAT PLANE FUEL</v>
      </c>
      <c r="F746" s="1" t="str">
        <f t="shared" si="174"/>
        <v>UTILITIES</v>
      </c>
      <c r="H746" s="76" t="s">
        <v>725</v>
      </c>
      <c r="I746" s="76" t="s">
        <v>726</v>
      </c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345">
        <v>0</v>
      </c>
      <c r="V746" s="345">
        <v>0</v>
      </c>
      <c r="W746" s="345">
        <v>0</v>
      </c>
      <c r="X746" s="345">
        <v>0</v>
      </c>
      <c r="Y746" s="345">
        <v>0</v>
      </c>
      <c r="Z746" s="345">
        <v>0</v>
      </c>
      <c r="AA746" s="77">
        <v>0</v>
      </c>
      <c r="AB746" s="77">
        <v>0</v>
      </c>
      <c r="AC746" s="77">
        <v>0</v>
      </c>
      <c r="AD746" s="77">
        <v>0</v>
      </c>
      <c r="AE746" s="77">
        <v>0</v>
      </c>
      <c r="AF746" s="77">
        <v>0</v>
      </c>
      <c r="AG746" s="77">
        <v>0</v>
      </c>
      <c r="AH746" s="77">
        <v>0</v>
      </c>
      <c r="AI746" s="77">
        <v>0</v>
      </c>
      <c r="AJ746" s="77">
        <v>0</v>
      </c>
      <c r="AK746" s="77">
        <v>0</v>
      </c>
      <c r="AL746" s="77">
        <v>0</v>
      </c>
      <c r="AM746" s="77">
        <v>0</v>
      </c>
    </row>
    <row r="747" spans="1:39" ht="16" x14ac:dyDescent="0.2">
      <c r="A747" s="126">
        <f t="shared" si="166"/>
        <v>3</v>
      </c>
      <c r="B747" s="1" t="str">
        <f t="shared" si="159"/>
        <v/>
      </c>
      <c r="C747" s="126" t="str">
        <f t="shared" ca="1" si="167"/>
        <v/>
      </c>
      <c r="D747" s="1" t="str">
        <f t="shared" si="146"/>
        <v/>
      </c>
      <c r="E747" s="1" t="str">
        <f t="shared" si="175"/>
        <v/>
      </c>
      <c r="F747" s="1" t="str">
        <f t="shared" si="174"/>
        <v>UTILITIES</v>
      </c>
      <c r="H747" s="83" t="s">
        <v>724</v>
      </c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5">
        <v>777.62</v>
      </c>
      <c r="V747" s="85">
        <v>784.43</v>
      </c>
      <c r="W747" s="85">
        <v>677.17</v>
      </c>
      <c r="X747" s="85">
        <v>608.29</v>
      </c>
      <c r="Y747" s="85">
        <v>674.27</v>
      </c>
      <c r="Z747" s="85">
        <v>746.15</v>
      </c>
      <c r="AA747" s="85">
        <v>730.14</v>
      </c>
      <c r="AB747" s="85">
        <v>738.36</v>
      </c>
      <c r="AC747" s="85">
        <v>937.37</v>
      </c>
      <c r="AD747" s="85">
        <v>1250.26</v>
      </c>
      <c r="AE747" s="85">
        <v>727.24</v>
      </c>
      <c r="AF747" s="85">
        <v>853.82</v>
      </c>
      <c r="AG747" s="85">
        <v>-24.080000000000002</v>
      </c>
      <c r="AH747" s="85">
        <v>434.11</v>
      </c>
      <c r="AI747" s="85">
        <v>544.71</v>
      </c>
      <c r="AJ747" s="85">
        <v>543.87</v>
      </c>
      <c r="AK747" s="85">
        <v>602.94000000000005</v>
      </c>
      <c r="AL747" s="85">
        <v>647.93000000000006</v>
      </c>
      <c r="AM747" s="85">
        <v>695.04</v>
      </c>
    </row>
    <row r="748" spans="1:39" x14ac:dyDescent="0.15">
      <c r="A748" s="126">
        <f t="shared" si="166"/>
        <v>3</v>
      </c>
      <c r="B748" s="1" t="str">
        <f t="shared" si="159"/>
        <v>EXP</v>
      </c>
      <c r="C748" s="126">
        <f t="shared" ca="1" si="167"/>
        <v>324</v>
      </c>
      <c r="D748" s="1" t="str">
        <f t="shared" si="146"/>
        <v>UTILITIES : 763000: WATER AND SEWER</v>
      </c>
      <c r="E748" s="1" t="str">
        <f t="shared" si="175"/>
        <v>763000: WATER AND SEWER</v>
      </c>
      <c r="F748" s="1" t="str">
        <f t="shared" si="174"/>
        <v>UTILITIES</v>
      </c>
      <c r="H748" s="76" t="s">
        <v>727</v>
      </c>
      <c r="I748" s="76" t="s">
        <v>728</v>
      </c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302">
        <v>2313.5100000000002</v>
      </c>
      <c r="V748" s="302">
        <v>2327.7399999999998</v>
      </c>
      <c r="W748" s="302">
        <v>2125.29</v>
      </c>
      <c r="X748" s="302">
        <v>1943.36</v>
      </c>
      <c r="Y748" s="302">
        <v>1963.33</v>
      </c>
      <c r="Z748" s="302">
        <v>2246.7199999999998</v>
      </c>
      <c r="AA748" s="77">
        <v>2521.39</v>
      </c>
      <c r="AB748" s="77">
        <v>2412.65</v>
      </c>
      <c r="AC748" s="77">
        <v>3010.15</v>
      </c>
      <c r="AD748" s="77">
        <v>2528.4</v>
      </c>
      <c r="AE748" s="77">
        <v>2267.13</v>
      </c>
      <c r="AF748" s="77">
        <v>1742.21</v>
      </c>
      <c r="AG748" s="77">
        <v>1712.5</v>
      </c>
      <c r="AH748" s="77">
        <v>1674.14</v>
      </c>
      <c r="AI748" s="77">
        <v>1631.6100000000001</v>
      </c>
      <c r="AJ748" s="77">
        <v>1520.77</v>
      </c>
      <c r="AK748" s="77">
        <v>1809.52</v>
      </c>
      <c r="AL748" s="77">
        <v>2036.6000000000001</v>
      </c>
      <c r="AM748" s="77">
        <v>2219.02</v>
      </c>
    </row>
    <row r="749" spans="1:39" x14ac:dyDescent="0.15">
      <c r="A749" s="126">
        <f t="shared" si="166"/>
        <v>3</v>
      </c>
      <c r="B749" s="1" t="str">
        <f t="shared" si="159"/>
        <v>EXP</v>
      </c>
      <c r="C749" s="126">
        <f t="shared" ca="1" si="167"/>
        <v>324</v>
      </c>
      <c r="D749" s="1" t="str">
        <f t="shared" si="146"/>
        <v>UTILITIES : 764000: WATER &amp; SEWER - CONTRA</v>
      </c>
      <c r="E749" s="1" t="str">
        <f t="shared" si="175"/>
        <v>764000: WATER &amp; SEWER - CONTRA</v>
      </c>
      <c r="F749" s="1" t="str">
        <f t="shared" si="174"/>
        <v>UTILITIES</v>
      </c>
      <c r="H749" s="76" t="s">
        <v>729</v>
      </c>
      <c r="I749" s="76" t="s">
        <v>730</v>
      </c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345">
        <v>0</v>
      </c>
      <c r="V749" s="345">
        <v>0</v>
      </c>
      <c r="W749" s="345">
        <v>0</v>
      </c>
      <c r="X749" s="345">
        <v>0</v>
      </c>
      <c r="Y749" s="345">
        <v>0</v>
      </c>
      <c r="Z749" s="345">
        <v>0</v>
      </c>
      <c r="AA749" s="77">
        <v>0</v>
      </c>
      <c r="AB749" s="77">
        <v>0</v>
      </c>
      <c r="AC749" s="77">
        <v>0</v>
      </c>
      <c r="AD749" s="77">
        <v>0</v>
      </c>
      <c r="AE749" s="77">
        <v>0</v>
      </c>
      <c r="AF749" s="77">
        <v>0</v>
      </c>
      <c r="AG749" s="77">
        <v>0</v>
      </c>
      <c r="AH749" s="77">
        <v>0</v>
      </c>
      <c r="AI749" s="77">
        <v>0</v>
      </c>
      <c r="AJ749" s="77">
        <v>0</v>
      </c>
      <c r="AK749" s="77">
        <v>0</v>
      </c>
      <c r="AL749" s="77">
        <v>0</v>
      </c>
      <c r="AM749" s="77">
        <v>0</v>
      </c>
    </row>
    <row r="750" spans="1:39" ht="16" x14ac:dyDescent="0.2">
      <c r="A750" s="126">
        <f t="shared" si="166"/>
        <v>3</v>
      </c>
      <c r="B750" s="1" t="str">
        <f t="shared" si="159"/>
        <v/>
      </c>
      <c r="C750" s="126" t="str">
        <f t="shared" ca="1" si="167"/>
        <v/>
      </c>
      <c r="D750" s="1" t="str">
        <f t="shared" si="146"/>
        <v/>
      </c>
      <c r="E750" s="1" t="str">
        <f t="shared" si="175"/>
        <v/>
      </c>
      <c r="F750" s="1" t="str">
        <f t="shared" si="174"/>
        <v>UTILITIES</v>
      </c>
      <c r="H750" s="83" t="s">
        <v>728</v>
      </c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5">
        <v>2313.5100000000002</v>
      </c>
      <c r="V750" s="85">
        <v>2327.7399999999998</v>
      </c>
      <c r="W750" s="85">
        <v>2125.29</v>
      </c>
      <c r="X750" s="85">
        <v>1943.36</v>
      </c>
      <c r="Y750" s="85">
        <v>1963.33</v>
      </c>
      <c r="Z750" s="85">
        <v>2246.7199999999998</v>
      </c>
      <c r="AA750" s="85">
        <v>2521.39</v>
      </c>
      <c r="AB750" s="85">
        <v>2412.65</v>
      </c>
      <c r="AC750" s="85">
        <v>3010.15</v>
      </c>
      <c r="AD750" s="85">
        <v>2528.4</v>
      </c>
      <c r="AE750" s="85">
        <v>2267.13</v>
      </c>
      <c r="AF750" s="85">
        <v>1742.21</v>
      </c>
      <c r="AG750" s="85">
        <v>1712.5</v>
      </c>
      <c r="AH750" s="85">
        <v>1674.14</v>
      </c>
      <c r="AI750" s="85">
        <v>1631.6100000000001</v>
      </c>
      <c r="AJ750" s="85">
        <v>1520.77</v>
      </c>
      <c r="AK750" s="85">
        <v>1809.52</v>
      </c>
      <c r="AL750" s="85">
        <v>2036.6000000000001</v>
      </c>
      <c r="AM750" s="85">
        <v>2219.02</v>
      </c>
    </row>
    <row r="751" spans="1:39" x14ac:dyDescent="0.15">
      <c r="A751" s="126">
        <f t="shared" si="166"/>
        <v>3</v>
      </c>
      <c r="B751" s="1" t="str">
        <f t="shared" si="159"/>
        <v>EXP</v>
      </c>
      <c r="C751" s="126">
        <f t="shared" ca="1" si="167"/>
        <v>324</v>
      </c>
      <c r="D751" s="1" t="str">
        <f t="shared" si="146"/>
        <v>UTILITIES : 570400: TRASH REMOVAL CONTRACT</v>
      </c>
      <c r="E751" s="1" t="str">
        <f t="shared" si="175"/>
        <v>570400: TRASH REMOVAL CONTRACT</v>
      </c>
      <c r="F751" s="1" t="str">
        <f t="shared" si="174"/>
        <v>UTILITIES</v>
      </c>
      <c r="H751" s="76" t="s">
        <v>731</v>
      </c>
      <c r="I751" s="76" t="s">
        <v>732</v>
      </c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AA751" s="77">
        <v>0</v>
      </c>
      <c r="AB751" s="77">
        <v>0</v>
      </c>
      <c r="AC751" s="77">
        <v>0</v>
      </c>
      <c r="AD751" s="77">
        <v>0</v>
      </c>
      <c r="AE751" s="77">
        <v>0</v>
      </c>
      <c r="AF751" s="77">
        <v>0</v>
      </c>
      <c r="AG751" s="77">
        <v>0</v>
      </c>
      <c r="AH751" s="77">
        <v>0</v>
      </c>
      <c r="AI751" s="77">
        <v>0</v>
      </c>
      <c r="AJ751" s="77">
        <v>0</v>
      </c>
      <c r="AK751" s="77">
        <v>0</v>
      </c>
      <c r="AL751" s="77">
        <v>0</v>
      </c>
      <c r="AM751" s="77">
        <v>0</v>
      </c>
    </row>
    <row r="752" spans="1:39" x14ac:dyDescent="0.15">
      <c r="A752" s="126">
        <f t="shared" si="166"/>
        <v>3</v>
      </c>
      <c r="B752" s="1" t="str">
        <f>IF(AND(LEN(H752)&gt;0,COUNT(AA752:AL752)=0),"GROUP",IF(OR(LEN(I752)=0,LEN(H752)=0),"",INDEX(MARKER_ARRAY,A752,3)))</f>
        <v>EXP</v>
      </c>
      <c r="C752" s="126">
        <f t="shared" ca="1" si="167"/>
        <v>324</v>
      </c>
      <c r="D752" s="1" t="str">
        <f t="shared" ref="D752:D815" si="176">IF(LEN(E752)&gt;0,F752&amp;" : "&amp;E752,"")</f>
        <v>UTILITIES : 765000: WASTE</v>
      </c>
      <c r="E752" s="1" t="str">
        <f t="shared" si="175"/>
        <v>765000: WASTE</v>
      </c>
      <c r="F752" s="1" t="str">
        <f t="shared" si="174"/>
        <v>UTILITIES</v>
      </c>
      <c r="H752" s="76" t="s">
        <v>733</v>
      </c>
      <c r="I752" s="76" t="s">
        <v>734</v>
      </c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302">
        <v>566.15</v>
      </c>
      <c r="V752" s="302">
        <v>627.87</v>
      </c>
      <c r="W752" s="302">
        <v>480.37</v>
      </c>
      <c r="X752" s="302">
        <v>480.37</v>
      </c>
      <c r="Y752" s="302">
        <v>483.72</v>
      </c>
      <c r="Z752" s="302">
        <v>489.79</v>
      </c>
      <c r="AA752" s="77">
        <v>364</v>
      </c>
      <c r="AB752" s="77">
        <v>481.89</v>
      </c>
      <c r="AC752" s="77">
        <v>371.25</v>
      </c>
      <c r="AD752" s="77">
        <v>627.87</v>
      </c>
      <c r="AE752" s="77">
        <v>332.87</v>
      </c>
      <c r="AF752" s="77">
        <v>653.57000000000005</v>
      </c>
      <c r="AG752" s="77">
        <v>1488.47</v>
      </c>
      <c r="AH752" s="77">
        <v>481.45</v>
      </c>
      <c r="AI752" s="77">
        <v>364</v>
      </c>
      <c r="AJ752" s="77">
        <v>659</v>
      </c>
      <c r="AK752" s="77">
        <v>511.49</v>
      </c>
      <c r="AL752" s="77">
        <v>511.5</v>
      </c>
      <c r="AM752" s="77">
        <v>523.73</v>
      </c>
    </row>
    <row r="753" spans="1:39" x14ac:dyDescent="0.15">
      <c r="A753" s="126">
        <f t="shared" si="166"/>
        <v>3</v>
      </c>
      <c r="B753" s="1" t="str">
        <f t="shared" si="159"/>
        <v>EXP</v>
      </c>
      <c r="C753" s="126">
        <f t="shared" ca="1" si="167"/>
        <v>324</v>
      </c>
      <c r="D753" s="1" t="str">
        <f t="shared" si="176"/>
        <v>UTILITIES : 765050: JLL FM WASTE MANAGEMENT</v>
      </c>
      <c r="E753" s="1" t="str">
        <f t="shared" si="175"/>
        <v>765050: JLL FM WASTE MANAGEMENT</v>
      </c>
      <c r="F753" s="1" t="str">
        <f t="shared" si="174"/>
        <v>UTILITIES</v>
      </c>
      <c r="H753" s="76" t="s">
        <v>735</v>
      </c>
      <c r="I753" s="76" t="s">
        <v>736</v>
      </c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345">
        <v>0</v>
      </c>
      <c r="V753" s="345">
        <v>0</v>
      </c>
      <c r="W753" s="345">
        <v>0</v>
      </c>
      <c r="X753" s="345">
        <v>0</v>
      </c>
      <c r="Y753" s="345">
        <v>0</v>
      </c>
      <c r="Z753" s="345">
        <v>0</v>
      </c>
      <c r="AA753" s="77">
        <v>0</v>
      </c>
      <c r="AB753" s="77">
        <v>0</v>
      </c>
      <c r="AC753" s="77">
        <v>0</v>
      </c>
      <c r="AD753" s="77">
        <v>0</v>
      </c>
      <c r="AE753" s="77">
        <v>0</v>
      </c>
      <c r="AF753" s="77">
        <v>0</v>
      </c>
      <c r="AG753" s="77">
        <v>0</v>
      </c>
      <c r="AH753" s="77">
        <v>0</v>
      </c>
      <c r="AI753" s="77">
        <v>0</v>
      </c>
      <c r="AJ753" s="77">
        <v>0</v>
      </c>
      <c r="AK753" s="77">
        <v>0</v>
      </c>
      <c r="AL753" s="77">
        <v>0</v>
      </c>
      <c r="AM753" s="77">
        <v>0</v>
      </c>
    </row>
    <row r="754" spans="1:39" ht="16" x14ac:dyDescent="0.2">
      <c r="A754" s="126">
        <f t="shared" si="166"/>
        <v>3</v>
      </c>
      <c r="B754" s="1" t="str">
        <f t="shared" si="159"/>
        <v/>
      </c>
      <c r="C754" s="126" t="str">
        <f t="shared" ca="1" si="167"/>
        <v/>
      </c>
      <c r="D754" s="1" t="str">
        <f t="shared" si="176"/>
        <v/>
      </c>
      <c r="E754" s="1" t="str">
        <f t="shared" si="175"/>
        <v/>
      </c>
      <c r="F754" s="1" t="str">
        <f t="shared" si="174"/>
        <v>UTILITIES</v>
      </c>
      <c r="H754" s="83" t="s">
        <v>734</v>
      </c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342"/>
      <c r="V754" s="342"/>
      <c r="W754" s="342"/>
      <c r="X754" s="342"/>
      <c r="Y754" s="342"/>
      <c r="Z754" s="342"/>
      <c r="AA754" s="85">
        <v>364</v>
      </c>
      <c r="AB754" s="85">
        <v>481.89</v>
      </c>
      <c r="AC754" s="85">
        <v>371.25</v>
      </c>
      <c r="AD754" s="85">
        <v>627.87</v>
      </c>
      <c r="AE754" s="85">
        <v>332.87</v>
      </c>
      <c r="AF754" s="85">
        <v>653.57000000000005</v>
      </c>
      <c r="AG754" s="85">
        <v>1488.47</v>
      </c>
      <c r="AH754" s="85">
        <v>481.45</v>
      </c>
      <c r="AI754" s="85">
        <v>364</v>
      </c>
      <c r="AJ754" s="85">
        <v>659</v>
      </c>
      <c r="AK754" s="85">
        <v>511.49</v>
      </c>
      <c r="AL754" s="85">
        <v>511.5</v>
      </c>
      <c r="AM754" s="85">
        <v>523.73</v>
      </c>
    </row>
    <row r="755" spans="1:39" x14ac:dyDescent="0.15">
      <c r="A755" s="126">
        <f t="shared" si="166"/>
        <v>3</v>
      </c>
      <c r="B755" s="1" t="str">
        <f t="shared" si="159"/>
        <v>EXP</v>
      </c>
      <c r="C755" s="126">
        <f t="shared" ca="1" si="167"/>
        <v>316.10000000000002</v>
      </c>
      <c r="D755" s="1" t="str">
        <f t="shared" si="176"/>
        <v>UTILITIES : 766000: UTILITY ADMIN EXPENSE</v>
      </c>
      <c r="E755" s="1" t="str">
        <f t="shared" si="175"/>
        <v>766000: UTILITY ADMIN EXPENSE</v>
      </c>
      <c r="F755" s="1" t="str">
        <f t="shared" si="174"/>
        <v>UTILITIES</v>
      </c>
      <c r="H755" s="76" t="s">
        <v>737</v>
      </c>
      <c r="I755" s="76" t="s">
        <v>738</v>
      </c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302">
        <v>29.85</v>
      </c>
      <c r="V755" s="302">
        <v>6.5</v>
      </c>
      <c r="W755" s="302">
        <v>6.5</v>
      </c>
      <c r="X755" s="302">
        <v>6.5</v>
      </c>
      <c r="Y755" s="302">
        <v>6.5</v>
      </c>
      <c r="Z755" s="302">
        <v>6.5</v>
      </c>
      <c r="AA755" s="77">
        <v>5.6000000000000005</v>
      </c>
      <c r="AB755" s="77">
        <v>6.2</v>
      </c>
      <c r="AC755" s="77">
        <v>6.2</v>
      </c>
      <c r="AD755" s="77">
        <v>6.2</v>
      </c>
      <c r="AE755" s="77">
        <v>6.2</v>
      </c>
      <c r="AF755" s="77">
        <v>6.2</v>
      </c>
      <c r="AG755" s="77">
        <v>6.2</v>
      </c>
      <c r="AH755" s="77">
        <v>6.2</v>
      </c>
      <c r="AI755" s="77">
        <v>6.2</v>
      </c>
      <c r="AJ755" s="77">
        <v>6.2</v>
      </c>
      <c r="AK755" s="77">
        <v>6.2</v>
      </c>
      <c r="AL755" s="77">
        <v>6.2</v>
      </c>
      <c r="AM755" s="77">
        <v>6.2</v>
      </c>
    </row>
    <row r="756" spans="1:39" ht="16" x14ac:dyDescent="0.2">
      <c r="A756" s="126">
        <f t="shared" si="166"/>
        <v>3</v>
      </c>
      <c r="B756" s="1" t="str">
        <f t="shared" si="159"/>
        <v/>
      </c>
      <c r="C756" s="126" t="str">
        <f t="shared" ca="1" si="167"/>
        <v/>
      </c>
      <c r="D756" s="1" t="str">
        <f t="shared" si="176"/>
        <v/>
      </c>
      <c r="E756" s="1" t="str">
        <f t="shared" si="175"/>
        <v/>
      </c>
      <c r="F756" s="1" t="str">
        <f t="shared" si="174"/>
        <v>UTILITIES</v>
      </c>
      <c r="H756" s="83" t="s">
        <v>738</v>
      </c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5">
        <v>29.85</v>
      </c>
      <c r="V756" s="85">
        <v>6.5</v>
      </c>
      <c r="W756" s="85">
        <v>6.5</v>
      </c>
      <c r="X756" s="85">
        <v>6.5</v>
      </c>
      <c r="Y756" s="85">
        <v>6.5</v>
      </c>
      <c r="Z756" s="85">
        <v>6.5</v>
      </c>
      <c r="AA756" s="85">
        <v>5.6000000000000005</v>
      </c>
      <c r="AB756" s="85">
        <v>6.2</v>
      </c>
      <c r="AC756" s="85">
        <v>6.2</v>
      </c>
      <c r="AD756" s="85">
        <v>6.2</v>
      </c>
      <c r="AE756" s="85">
        <v>6.2</v>
      </c>
      <c r="AF756" s="85">
        <v>6.2</v>
      </c>
      <c r="AG756" s="85">
        <v>6.2</v>
      </c>
      <c r="AH756" s="85">
        <v>6.2</v>
      </c>
      <c r="AI756" s="85">
        <v>6.2</v>
      </c>
      <c r="AJ756" s="85">
        <v>6.2</v>
      </c>
      <c r="AK756" s="85">
        <v>6.2</v>
      </c>
      <c r="AL756" s="85">
        <v>6.2</v>
      </c>
      <c r="AM756" s="85">
        <v>6.2</v>
      </c>
    </row>
    <row r="757" spans="1:39" ht="16" x14ac:dyDescent="0.2">
      <c r="A757" s="126">
        <f t="shared" si="166"/>
        <v>3</v>
      </c>
      <c r="B757" s="1" t="str">
        <f t="shared" si="159"/>
        <v/>
      </c>
      <c r="C757" s="126" t="str">
        <f t="shared" ca="1" si="167"/>
        <v/>
      </c>
      <c r="D757" s="1" t="str">
        <f t="shared" si="176"/>
        <v/>
      </c>
      <c r="E757" s="1" t="str">
        <f t="shared" si="175"/>
        <v/>
      </c>
      <c r="F757" s="1" t="str">
        <f t="shared" si="174"/>
        <v>UTILITIES</v>
      </c>
      <c r="H757" s="75" t="s">
        <v>718</v>
      </c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6">
        <v>15254.67</v>
      </c>
      <c r="V757" s="86">
        <v>15385.23</v>
      </c>
      <c r="W757" s="86">
        <v>16266.35</v>
      </c>
      <c r="X757" s="86">
        <v>13408.84</v>
      </c>
      <c r="Y757" s="86">
        <v>13194.49</v>
      </c>
      <c r="Z757" s="86">
        <v>15209.42</v>
      </c>
      <c r="AA757" s="86">
        <v>16906.289999999997</v>
      </c>
      <c r="AB757" s="86">
        <v>16333.890000000001</v>
      </c>
      <c r="AC757" s="86">
        <v>19975.370000000003</v>
      </c>
      <c r="AD757" s="86">
        <v>17939.400000000001</v>
      </c>
      <c r="AE757" s="86">
        <v>15361.890000000001</v>
      </c>
      <c r="AF757" s="86">
        <v>12392.630000000001</v>
      </c>
      <c r="AG757" s="86">
        <v>11914.79</v>
      </c>
      <c r="AH757" s="86">
        <v>11591.29</v>
      </c>
      <c r="AI757" s="86">
        <v>11185.93</v>
      </c>
      <c r="AJ757" s="86">
        <v>10630.230000000001</v>
      </c>
      <c r="AK757" s="86">
        <v>12226.500000000002</v>
      </c>
      <c r="AL757" s="86">
        <v>13365.030000000002</v>
      </c>
      <c r="AM757" s="86">
        <v>14539.11</v>
      </c>
    </row>
    <row r="758" spans="1:39" ht="16" x14ac:dyDescent="0.2">
      <c r="A758" s="126">
        <f t="shared" si="166"/>
        <v>3</v>
      </c>
      <c r="B758" s="1" t="str">
        <f t="shared" si="159"/>
        <v>GROUP</v>
      </c>
      <c r="C758" s="126" t="str">
        <f t="shared" ca="1" si="167"/>
        <v/>
      </c>
      <c r="D758" s="1" t="str">
        <f t="shared" si="176"/>
        <v/>
      </c>
      <c r="E758" s="1" t="str">
        <f t="shared" si="175"/>
        <v/>
      </c>
      <c r="F758" s="1" t="str">
        <f t="shared" si="174"/>
        <v>GROUND LEASE</v>
      </c>
      <c r="H758" s="80" t="s">
        <v>739</v>
      </c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340"/>
      <c r="V758" s="340"/>
      <c r="W758" s="340"/>
      <c r="X758" s="340"/>
      <c r="Y758" s="340"/>
      <c r="Z758" s="340"/>
      <c r="AA758" s="82"/>
      <c r="AB758" s="82"/>
      <c r="AC758" s="82"/>
      <c r="AD758" s="82"/>
      <c r="AE758" s="82"/>
      <c r="AF758" s="82"/>
      <c r="AG758" s="82"/>
      <c r="AH758" s="82"/>
      <c r="AI758" s="82"/>
      <c r="AJ758" s="82"/>
      <c r="AK758" s="82"/>
      <c r="AL758" s="82"/>
      <c r="AM758" s="82"/>
    </row>
    <row r="759" spans="1:39" x14ac:dyDescent="0.15">
      <c r="A759" s="126">
        <f t="shared" si="166"/>
        <v>3</v>
      </c>
      <c r="B759" s="1" t="str">
        <f t="shared" si="159"/>
        <v>EXP</v>
      </c>
      <c r="C759" s="126">
        <f t="shared" ca="1" si="167"/>
        <v>995</v>
      </c>
      <c r="D759" s="1" t="str">
        <f t="shared" si="176"/>
        <v>GROUND LEASE : 800000: GROUND LEASE - BASE</v>
      </c>
      <c r="E759" s="1" t="str">
        <f t="shared" si="175"/>
        <v>800000: GROUND LEASE - BASE</v>
      </c>
      <c r="F759" s="1" t="str">
        <f t="shared" si="174"/>
        <v>GROUND LEASE</v>
      </c>
      <c r="H759" s="76" t="s">
        <v>740</v>
      </c>
      <c r="I759" s="76" t="s">
        <v>741</v>
      </c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302">
        <v>6666.67</v>
      </c>
      <c r="V759" s="302">
        <v>6666.67</v>
      </c>
      <c r="W759" s="302">
        <v>6666.67</v>
      </c>
      <c r="X759" s="302">
        <v>6666.67</v>
      </c>
      <c r="Y759" s="302">
        <v>6666.67</v>
      </c>
      <c r="Z759" s="302">
        <v>6666.67</v>
      </c>
      <c r="AA759" s="77">
        <v>6666.67</v>
      </c>
      <c r="AB759" s="77">
        <v>6666.67</v>
      </c>
      <c r="AC759" s="77">
        <v>6666.67</v>
      </c>
      <c r="AD759" s="77">
        <v>6666.67</v>
      </c>
      <c r="AE759" s="77">
        <v>6666.67</v>
      </c>
      <c r="AF759" s="77">
        <v>6666.67</v>
      </c>
      <c r="AG759" s="77">
        <v>6666.67</v>
      </c>
      <c r="AH759" s="77">
        <v>6666.67</v>
      </c>
      <c r="AI759" s="77">
        <v>6666.67</v>
      </c>
      <c r="AJ759" s="77">
        <v>6666.67</v>
      </c>
      <c r="AK759" s="77">
        <v>6666.67</v>
      </c>
      <c r="AL759" s="77">
        <v>6666.67</v>
      </c>
      <c r="AM759" s="77">
        <v>6666.67</v>
      </c>
    </row>
    <row r="760" spans="1:39" ht="16" x14ac:dyDescent="0.2">
      <c r="A760" s="126">
        <f t="shared" si="166"/>
        <v>3</v>
      </c>
      <c r="B760" s="1" t="str">
        <f t="shared" si="159"/>
        <v/>
      </c>
      <c r="C760" s="126" t="str">
        <f t="shared" ca="1" si="167"/>
        <v/>
      </c>
      <c r="D760" s="1" t="str">
        <f t="shared" si="176"/>
        <v/>
      </c>
      <c r="E760" s="1" t="str">
        <f t="shared" si="175"/>
        <v/>
      </c>
      <c r="F760" s="1" t="str">
        <f t="shared" si="174"/>
        <v>GROUND LEASE</v>
      </c>
      <c r="H760" s="83" t="s">
        <v>739</v>
      </c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5">
        <v>6666.67</v>
      </c>
      <c r="V760" s="85">
        <v>6666.67</v>
      </c>
      <c r="W760" s="85">
        <v>6666.67</v>
      </c>
      <c r="X760" s="85">
        <v>6666.67</v>
      </c>
      <c r="Y760" s="85">
        <v>6666.67</v>
      </c>
      <c r="Z760" s="85">
        <v>6666.67</v>
      </c>
      <c r="AA760" s="85">
        <v>6666.67</v>
      </c>
      <c r="AB760" s="85">
        <v>6666.67</v>
      </c>
      <c r="AC760" s="85">
        <v>6666.67</v>
      </c>
      <c r="AD760" s="85">
        <v>6666.67</v>
      </c>
      <c r="AE760" s="85">
        <v>6666.67</v>
      </c>
      <c r="AF760" s="85">
        <v>6666.67</v>
      </c>
      <c r="AG760" s="85">
        <v>6666.67</v>
      </c>
      <c r="AH760" s="85">
        <v>6666.67</v>
      </c>
      <c r="AI760" s="85">
        <v>6666.67</v>
      </c>
      <c r="AJ760" s="85">
        <v>6666.67</v>
      </c>
      <c r="AK760" s="85">
        <v>6666.67</v>
      </c>
      <c r="AL760" s="85">
        <v>6666.67</v>
      </c>
      <c r="AM760" s="85">
        <v>6666.67</v>
      </c>
    </row>
    <row r="761" spans="1:39" ht="16" x14ac:dyDescent="0.2">
      <c r="A761" s="126">
        <f t="shared" si="166"/>
        <v>3</v>
      </c>
      <c r="B761" s="1" t="str">
        <f t="shared" si="159"/>
        <v/>
      </c>
      <c r="C761" s="126" t="str">
        <f t="shared" ca="1" si="167"/>
        <v/>
      </c>
      <c r="D761" s="1" t="str">
        <f t="shared" si="176"/>
        <v/>
      </c>
      <c r="E761" s="1" t="str">
        <f t="shared" si="175"/>
        <v/>
      </c>
      <c r="F761" s="1" t="str">
        <f t="shared" si="174"/>
        <v>GROUND LEASE</v>
      </c>
      <c r="H761" s="75" t="s">
        <v>739</v>
      </c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6">
        <v>6666.67</v>
      </c>
      <c r="V761" s="86">
        <v>6666.67</v>
      </c>
      <c r="W761" s="86">
        <v>6666.67</v>
      </c>
      <c r="X761" s="86">
        <v>6666.67</v>
      </c>
      <c r="Y761" s="86">
        <v>6666.67</v>
      </c>
      <c r="Z761" s="86">
        <v>6666.67</v>
      </c>
      <c r="AA761" s="86">
        <v>6666.67</v>
      </c>
      <c r="AB761" s="86">
        <v>6666.67</v>
      </c>
      <c r="AC761" s="86">
        <v>6666.67</v>
      </c>
      <c r="AD761" s="86">
        <v>6666.67</v>
      </c>
      <c r="AE761" s="86">
        <v>6666.67</v>
      </c>
      <c r="AF761" s="86">
        <v>6666.67</v>
      </c>
      <c r="AG761" s="86">
        <v>6666.67</v>
      </c>
      <c r="AH761" s="86">
        <v>6666.67</v>
      </c>
      <c r="AI761" s="86">
        <v>6666.67</v>
      </c>
      <c r="AJ761" s="86">
        <v>6666.67</v>
      </c>
      <c r="AK761" s="86">
        <v>6666.67</v>
      </c>
      <c r="AL761" s="86">
        <v>6666.67</v>
      </c>
      <c r="AM761" s="86">
        <v>6666.67</v>
      </c>
    </row>
    <row r="762" spans="1:39" ht="16" x14ac:dyDescent="0.2">
      <c r="A762" s="126">
        <f t="shared" si="166"/>
        <v>3</v>
      </c>
      <c r="B762" s="1" t="str">
        <f t="shared" si="159"/>
        <v>GROUP</v>
      </c>
      <c r="C762" s="126" t="str">
        <f t="shared" ca="1" si="167"/>
        <v/>
      </c>
      <c r="D762" s="1" t="str">
        <f t="shared" si="176"/>
        <v/>
      </c>
      <c r="E762" s="1" t="str">
        <f t="shared" si="175"/>
        <v/>
      </c>
      <c r="F762" s="1" t="str">
        <f t="shared" si="174"/>
        <v>VEHICLE &amp; EQUIPMENT LEASE</v>
      </c>
      <c r="H762" s="80" t="s">
        <v>742</v>
      </c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340"/>
      <c r="V762" s="340"/>
      <c r="W762" s="340"/>
      <c r="X762" s="340"/>
      <c r="Y762" s="340"/>
      <c r="Z762" s="340"/>
      <c r="AA762" s="82"/>
      <c r="AB762" s="82"/>
      <c r="AC762" s="82"/>
      <c r="AD762" s="82"/>
      <c r="AE762" s="82"/>
      <c r="AF762" s="82"/>
      <c r="AG762" s="82"/>
      <c r="AH762" s="82"/>
      <c r="AI762" s="82"/>
      <c r="AJ762" s="82"/>
      <c r="AK762" s="82"/>
      <c r="AL762" s="82"/>
      <c r="AM762" s="82"/>
    </row>
    <row r="763" spans="1:39" x14ac:dyDescent="0.15">
      <c r="A763" s="126">
        <f t="shared" si="166"/>
        <v>3</v>
      </c>
      <c r="B763" s="1" t="str">
        <f t="shared" si="159"/>
        <v>EXP</v>
      </c>
      <c r="C763" s="126">
        <f t="shared" ca="1" si="167"/>
        <v>323.3</v>
      </c>
      <c r="D763" s="1" t="str">
        <f t="shared" si="176"/>
        <v>VEHICLE &amp; EQUIPMENT LEASE : 550900: VEHICLE LEASE</v>
      </c>
      <c r="E763" s="1" t="str">
        <f t="shared" si="175"/>
        <v>550900: VEHICLE LEASE</v>
      </c>
      <c r="F763" s="1" t="str">
        <f t="shared" si="174"/>
        <v>VEHICLE &amp; EQUIPMENT LEASE</v>
      </c>
      <c r="H763" s="76" t="s">
        <v>690</v>
      </c>
      <c r="I763" s="76" t="s">
        <v>691</v>
      </c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302">
        <v>2707.6</v>
      </c>
      <c r="V763" s="302">
        <v>1335.68</v>
      </c>
      <c r="W763" s="302">
        <v>1131.68</v>
      </c>
      <c r="X763" s="302">
        <v>1171.22</v>
      </c>
      <c r="Y763" s="302">
        <v>1092.68</v>
      </c>
      <c r="Z763" s="302">
        <v>1067.6400000000001</v>
      </c>
      <c r="AA763" s="77">
        <v>1206.2</v>
      </c>
      <c r="AB763" s="77">
        <v>2424.46</v>
      </c>
      <c r="AC763" s="77">
        <v>-3450.79</v>
      </c>
      <c r="AD763" s="77">
        <v>4298.01</v>
      </c>
      <c r="AE763" s="77">
        <v>830.86</v>
      </c>
      <c r="AF763" s="77">
        <v>830.86</v>
      </c>
      <c r="AG763" s="77">
        <v>2127.04</v>
      </c>
      <c r="AH763" s="77">
        <v>830.86</v>
      </c>
      <c r="AI763" s="77">
        <v>830.86</v>
      </c>
      <c r="AJ763" s="77">
        <v>830.86</v>
      </c>
      <c r="AK763" s="77">
        <v>830.86</v>
      </c>
      <c r="AL763" s="77">
        <v>830.86</v>
      </c>
      <c r="AM763" s="77">
        <v>4793.66</v>
      </c>
    </row>
    <row r="764" spans="1:39" x14ac:dyDescent="0.15">
      <c r="A764" s="126">
        <f t="shared" si="166"/>
        <v>3</v>
      </c>
      <c r="B764" s="1" t="str">
        <f t="shared" si="159"/>
        <v>EXP</v>
      </c>
      <c r="C764" s="126">
        <f t="shared" ca="1" si="167"/>
        <v>323.3</v>
      </c>
      <c r="D764" s="1" t="str">
        <f t="shared" si="176"/>
        <v>VEHICLE &amp; EQUIPMENT LEASE : 551010: VEHICLE LEASE TARGET ADJUSTMEN</v>
      </c>
      <c r="E764" s="1" t="str">
        <f t="shared" si="175"/>
        <v>551010: VEHICLE LEASE TARGET ADJUSTMEN</v>
      </c>
      <c r="F764" s="1" t="str">
        <f t="shared" si="174"/>
        <v>VEHICLE &amp; EQUIPMENT LEASE</v>
      </c>
      <c r="H764" s="76" t="s">
        <v>743</v>
      </c>
      <c r="I764" s="76" t="s">
        <v>744</v>
      </c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310">
        <v>0</v>
      </c>
      <c r="V764" s="310">
        <v>0</v>
      </c>
      <c r="W764" s="310">
        <v>0</v>
      </c>
      <c r="X764" s="310">
        <v>0</v>
      </c>
      <c r="Y764" s="310">
        <v>0</v>
      </c>
      <c r="Z764" s="310">
        <v>0</v>
      </c>
      <c r="AA764" s="77">
        <v>0</v>
      </c>
      <c r="AB764" s="77">
        <v>0</v>
      </c>
      <c r="AC764" s="77">
        <v>0</v>
      </c>
      <c r="AD764" s="77">
        <v>0</v>
      </c>
      <c r="AE764" s="77">
        <v>0</v>
      </c>
      <c r="AF764" s="77">
        <v>0</v>
      </c>
      <c r="AG764" s="77">
        <v>0</v>
      </c>
      <c r="AH764" s="77">
        <v>0</v>
      </c>
      <c r="AI764" s="77">
        <v>0</v>
      </c>
      <c r="AJ764" s="77">
        <v>0</v>
      </c>
      <c r="AK764" s="77">
        <v>0</v>
      </c>
      <c r="AL764" s="77">
        <v>0</v>
      </c>
      <c r="AM764" s="77">
        <v>0</v>
      </c>
    </row>
    <row r="765" spans="1:39" ht="16" x14ac:dyDescent="0.2">
      <c r="A765" s="126">
        <f t="shared" si="166"/>
        <v>3</v>
      </c>
      <c r="B765" s="1" t="str">
        <f>IF(AND(LEN(H765)&gt;0,COUNT(AA765:AL765)=0),"GROUP",IF(OR(LEN(I765)=0,LEN(H765)=0),"",INDEX(MARKER_ARRAY,A765,3)))</f>
        <v/>
      </c>
      <c r="C765" s="126" t="str">
        <f t="shared" ca="1" si="167"/>
        <v/>
      </c>
      <c r="D765" s="1" t="str">
        <f t="shared" si="176"/>
        <v/>
      </c>
      <c r="E765" s="1" t="str">
        <f t="shared" si="175"/>
        <v/>
      </c>
      <c r="F765" s="1" t="str">
        <f t="shared" si="174"/>
        <v>VEHICLE &amp; EQUIPMENT LEASE</v>
      </c>
      <c r="H765" s="83" t="s">
        <v>691</v>
      </c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5">
        <v>2707.6</v>
      </c>
      <c r="V765" s="85">
        <v>1335.68</v>
      </c>
      <c r="W765" s="85">
        <v>1131.68</v>
      </c>
      <c r="X765" s="85">
        <v>1171.22</v>
      </c>
      <c r="Y765" s="85">
        <v>1092.68</v>
      </c>
      <c r="Z765" s="85">
        <v>1067.6400000000001</v>
      </c>
      <c r="AA765" s="85">
        <v>1206.2</v>
      </c>
      <c r="AB765" s="85">
        <v>2424.46</v>
      </c>
      <c r="AC765" s="85">
        <v>-3450.79</v>
      </c>
      <c r="AD765" s="85">
        <v>4298.01</v>
      </c>
      <c r="AE765" s="85">
        <v>830.86</v>
      </c>
      <c r="AF765" s="85">
        <v>830.86</v>
      </c>
      <c r="AG765" s="85">
        <v>2127.04</v>
      </c>
      <c r="AH765" s="85">
        <v>830.86</v>
      </c>
      <c r="AI765" s="85">
        <v>830.86</v>
      </c>
      <c r="AJ765" s="85">
        <v>830.86</v>
      </c>
      <c r="AK765" s="85">
        <v>830.86</v>
      </c>
      <c r="AL765" s="85">
        <v>830.86</v>
      </c>
      <c r="AM765" s="85">
        <v>4793.66</v>
      </c>
    </row>
    <row r="766" spans="1:39" x14ac:dyDescent="0.15">
      <c r="A766" s="126">
        <f t="shared" si="166"/>
        <v>3</v>
      </c>
      <c r="B766" s="1" t="str">
        <f t="shared" si="159"/>
        <v>EXP</v>
      </c>
      <c r="C766" s="126">
        <f t="shared" ca="1" si="167"/>
        <v>309.3</v>
      </c>
      <c r="D766" s="1" t="str">
        <f t="shared" si="176"/>
        <v>VEHICLE &amp; EQUIPMENT LEASE : 550910: KITCHEN EQUIPMENT RENTAL</v>
      </c>
      <c r="E766" s="1" t="str">
        <f t="shared" si="175"/>
        <v>550910: KITCHEN EQUIPMENT RENTAL</v>
      </c>
      <c r="F766" s="1" t="str">
        <f t="shared" si="174"/>
        <v>VEHICLE &amp; EQUIPMENT LEASE</v>
      </c>
      <c r="H766" s="76" t="s">
        <v>745</v>
      </c>
      <c r="I766" s="76" t="s">
        <v>746</v>
      </c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302">
        <v>81.180000000000007</v>
      </c>
      <c r="V766" s="302">
        <v>27.06</v>
      </c>
      <c r="W766" s="302">
        <v>81.180000000000007</v>
      </c>
      <c r="X766" s="302">
        <v>54.12</v>
      </c>
      <c r="Y766" s="302">
        <v>56.3</v>
      </c>
      <c r="Z766" s="302">
        <v>28.15</v>
      </c>
      <c r="AA766" s="77">
        <v>344.34000000000003</v>
      </c>
      <c r="AB766" s="77">
        <v>-203.59</v>
      </c>
      <c r="AC766" s="77">
        <v>28.150000000000002</v>
      </c>
      <c r="AD766" s="77">
        <v>28.150000000000002</v>
      </c>
      <c r="AE766" s="77">
        <v>0</v>
      </c>
      <c r="AF766" s="77">
        <v>0</v>
      </c>
      <c r="AG766" s="77">
        <v>0</v>
      </c>
      <c r="AH766" s="77">
        <v>0</v>
      </c>
      <c r="AI766" s="77">
        <v>0</v>
      </c>
      <c r="AJ766" s="77">
        <v>0</v>
      </c>
      <c r="AK766" s="77">
        <v>675.75</v>
      </c>
      <c r="AL766" s="77">
        <v>-506.85</v>
      </c>
      <c r="AM766" s="77">
        <v>222.94</v>
      </c>
    </row>
    <row r="767" spans="1:39" x14ac:dyDescent="0.15">
      <c r="A767" s="126">
        <f t="shared" si="166"/>
        <v>3</v>
      </c>
      <c r="B767" s="1" t="str">
        <f t="shared" si="159"/>
        <v>EXP</v>
      </c>
      <c r="C767" s="126">
        <f t="shared" ca="1" si="167"/>
        <v>316.3</v>
      </c>
      <c r="D767" s="1" t="str">
        <f t="shared" si="176"/>
        <v>VEHICLE &amp; EQUIPMENT LEASE : 561600: OFFCE EQUIP &amp; FURNITURE RENTAL</v>
      </c>
      <c r="E767" s="1" t="str">
        <f t="shared" si="175"/>
        <v>561600: OFFCE EQUIP &amp; FURNITURE RENTAL</v>
      </c>
      <c r="F767" s="1" t="str">
        <f t="shared" si="174"/>
        <v>VEHICLE &amp; EQUIPMENT LEASE</v>
      </c>
      <c r="H767" s="76" t="s">
        <v>695</v>
      </c>
      <c r="I767" s="76" t="s">
        <v>696</v>
      </c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302">
        <v>1929.77</v>
      </c>
      <c r="V767" s="302">
        <v>1211.05</v>
      </c>
      <c r="W767" s="302">
        <v>1128.8599999999999</v>
      </c>
      <c r="X767" s="302">
        <v>1533.9</v>
      </c>
      <c r="Y767" s="302">
        <v>1639.82</v>
      </c>
      <c r="Z767" s="302">
        <v>1389.92</v>
      </c>
      <c r="AA767" s="77">
        <v>1720.82</v>
      </c>
      <c r="AB767" s="77">
        <v>1830.98</v>
      </c>
      <c r="AC767" s="77">
        <v>1136.1600000000001</v>
      </c>
      <c r="AD767" s="77">
        <v>1333.29</v>
      </c>
      <c r="AE767" s="77">
        <v>1328.54</v>
      </c>
      <c r="AF767" s="77">
        <v>1328.54</v>
      </c>
      <c r="AG767" s="77">
        <v>2792.79</v>
      </c>
      <c r="AH767" s="77">
        <v>2364.0100000000002</v>
      </c>
      <c r="AI767" s="77">
        <v>1467.16</v>
      </c>
      <c r="AJ767" s="77">
        <v>1949.17</v>
      </c>
      <c r="AK767" s="77">
        <v>1535.91</v>
      </c>
      <c r="AL767" s="77">
        <v>2734.14</v>
      </c>
      <c r="AM767" s="77">
        <v>1905.41</v>
      </c>
    </row>
    <row r="768" spans="1:39" ht="16" x14ac:dyDescent="0.2">
      <c r="A768" s="126">
        <f t="shared" si="166"/>
        <v>3</v>
      </c>
      <c r="B768" s="1" t="str">
        <f t="shared" si="159"/>
        <v/>
      </c>
      <c r="C768" s="126" t="str">
        <f t="shared" ca="1" si="167"/>
        <v/>
      </c>
      <c r="D768" s="1" t="str">
        <f t="shared" si="176"/>
        <v/>
      </c>
      <c r="E768" s="1" t="str">
        <f t="shared" si="175"/>
        <v/>
      </c>
      <c r="F768" s="1" t="str">
        <f t="shared" si="174"/>
        <v>VEHICLE &amp; EQUIPMENT LEASE</v>
      </c>
      <c r="H768" s="83" t="s">
        <v>747</v>
      </c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5">
        <v>2010.95</v>
      </c>
      <c r="V768" s="85">
        <v>1238.1099999999999</v>
      </c>
      <c r="W768" s="85">
        <v>1210.04</v>
      </c>
      <c r="X768" s="85">
        <v>1588.02</v>
      </c>
      <c r="Y768" s="85">
        <v>1696.12</v>
      </c>
      <c r="Z768" s="85">
        <v>1418.07</v>
      </c>
      <c r="AA768" s="85">
        <v>2065.16</v>
      </c>
      <c r="AB768" s="85">
        <v>1627.39</v>
      </c>
      <c r="AC768" s="85">
        <v>1164.3100000000002</v>
      </c>
      <c r="AD768" s="85">
        <v>1361.44</v>
      </c>
      <c r="AE768" s="85">
        <v>1328.54</v>
      </c>
      <c r="AF768" s="85">
        <v>1328.54</v>
      </c>
      <c r="AG768" s="85">
        <v>2792.79</v>
      </c>
      <c r="AH768" s="85">
        <v>2364.0100000000002</v>
      </c>
      <c r="AI768" s="85">
        <v>1467.16</v>
      </c>
      <c r="AJ768" s="85">
        <v>1949.17</v>
      </c>
      <c r="AK768" s="85">
        <v>2211.66</v>
      </c>
      <c r="AL768" s="85">
        <v>2227.29</v>
      </c>
      <c r="AM768" s="85">
        <v>2128.35</v>
      </c>
    </row>
    <row r="769" spans="1:39" ht="16" x14ac:dyDescent="0.2">
      <c r="A769" s="126">
        <f t="shared" si="166"/>
        <v>3</v>
      </c>
      <c r="B769" s="1" t="str">
        <f t="shared" si="159"/>
        <v/>
      </c>
      <c r="C769" s="126" t="str">
        <f t="shared" ca="1" si="167"/>
        <v/>
      </c>
      <c r="D769" s="1" t="str">
        <f t="shared" si="176"/>
        <v/>
      </c>
      <c r="E769" s="1" t="str">
        <f t="shared" si="175"/>
        <v/>
      </c>
      <c r="F769" s="1" t="str">
        <f t="shared" si="174"/>
        <v>VEHICLE &amp; EQUIPMENT LEASE</v>
      </c>
      <c r="H769" s="75" t="s">
        <v>742</v>
      </c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6">
        <v>4718.55</v>
      </c>
      <c r="V769" s="86">
        <v>2573.79</v>
      </c>
      <c r="W769" s="86">
        <v>2341.7199999999998</v>
      </c>
      <c r="X769" s="86">
        <v>2759.24</v>
      </c>
      <c r="Y769" s="86">
        <v>2788.8</v>
      </c>
      <c r="Z769" s="86">
        <v>2485.71</v>
      </c>
      <c r="AA769" s="86">
        <v>3271.3599999999997</v>
      </c>
      <c r="AB769" s="86">
        <v>4051.85</v>
      </c>
      <c r="AC769" s="86">
        <v>-2286.4799999999996</v>
      </c>
      <c r="AD769" s="86">
        <v>5659.45</v>
      </c>
      <c r="AE769" s="86">
        <v>2159.4</v>
      </c>
      <c r="AF769" s="86">
        <v>2159.4</v>
      </c>
      <c r="AG769" s="86">
        <v>4919.83</v>
      </c>
      <c r="AH769" s="86">
        <v>3194.8700000000003</v>
      </c>
      <c r="AI769" s="86">
        <v>2298.02</v>
      </c>
      <c r="AJ769" s="86">
        <v>2780.03</v>
      </c>
      <c r="AK769" s="86">
        <v>3042.5200000000004</v>
      </c>
      <c r="AL769" s="86">
        <v>3058.1499999999996</v>
      </c>
      <c r="AM769" s="86">
        <v>6922.0099999999993</v>
      </c>
    </row>
    <row r="770" spans="1:39" ht="16" x14ac:dyDescent="0.2">
      <c r="A770" s="126">
        <f t="shared" si="166"/>
        <v>3</v>
      </c>
      <c r="B770" s="1" t="str">
        <f t="shared" si="159"/>
        <v>GROUP</v>
      </c>
      <c r="C770" s="126" t="str">
        <f t="shared" ca="1" si="167"/>
        <v/>
      </c>
      <c r="D770" s="1" t="str">
        <f t="shared" si="176"/>
        <v/>
      </c>
      <c r="E770" s="1" t="str">
        <f t="shared" si="175"/>
        <v/>
      </c>
      <c r="F770" s="1" t="str">
        <f t="shared" si="174"/>
        <v>INSURANCE EXPENSES</v>
      </c>
      <c r="H770" s="80" t="s">
        <v>748</v>
      </c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340"/>
      <c r="V770" s="340"/>
      <c r="W770" s="340"/>
      <c r="X770" s="340"/>
      <c r="Y770" s="340"/>
      <c r="Z770" s="340"/>
      <c r="AA770" s="82"/>
      <c r="AB770" s="82"/>
      <c r="AC770" s="82"/>
      <c r="AD770" s="82"/>
      <c r="AE770" s="82"/>
      <c r="AF770" s="82"/>
      <c r="AG770" s="82"/>
      <c r="AH770" s="82"/>
      <c r="AI770" s="82"/>
      <c r="AJ770" s="82"/>
      <c r="AK770" s="82"/>
      <c r="AL770" s="82"/>
      <c r="AM770" s="82"/>
    </row>
    <row r="771" spans="1:39" x14ac:dyDescent="0.15">
      <c r="A771" s="126">
        <f t="shared" si="166"/>
        <v>3</v>
      </c>
      <c r="B771" s="1" t="str">
        <f t="shared" si="159"/>
        <v>EXP</v>
      </c>
      <c r="C771" s="126">
        <f t="shared" ca="1" si="167"/>
        <v>317</v>
      </c>
      <c r="D771" s="1" t="str">
        <f t="shared" si="176"/>
        <v>INSURANCE EXPENSES : 850000: INSURANCE - GEN LIABILITY PREM</v>
      </c>
      <c r="E771" s="1" t="str">
        <f t="shared" si="175"/>
        <v>850000: INSURANCE - GEN LIABILITY PREM</v>
      </c>
      <c r="F771" s="1" t="str">
        <f t="shared" si="174"/>
        <v>INSURANCE EXPENSES</v>
      </c>
      <c r="H771" s="76" t="s">
        <v>749</v>
      </c>
      <c r="I771" s="76" t="s">
        <v>750</v>
      </c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302">
        <v>2940.99</v>
      </c>
      <c r="V771" s="302">
        <v>3021.15</v>
      </c>
      <c r="W771" s="302">
        <v>3021.15</v>
      </c>
      <c r="X771" s="302">
        <v>3095.39</v>
      </c>
      <c r="Y771" s="302">
        <v>3040.73</v>
      </c>
      <c r="Z771" s="302">
        <v>3040.73</v>
      </c>
      <c r="AA771" s="77">
        <v>2803.15</v>
      </c>
      <c r="AB771" s="77">
        <v>3040.73</v>
      </c>
      <c r="AC771" s="77">
        <v>3040.73</v>
      </c>
      <c r="AD771" s="77">
        <v>3097.89</v>
      </c>
      <c r="AE771" s="77">
        <v>3040.73</v>
      </c>
      <c r="AF771" s="77">
        <v>3040.73</v>
      </c>
      <c r="AG771" s="77">
        <v>3106.15</v>
      </c>
      <c r="AH771" s="77">
        <v>2648.04</v>
      </c>
      <c r="AI771" s="77">
        <v>2674.78</v>
      </c>
      <c r="AJ771" s="77">
        <v>2661.41</v>
      </c>
      <c r="AK771" s="77">
        <v>2661.41</v>
      </c>
      <c r="AL771" s="77">
        <v>2661.41</v>
      </c>
      <c r="AM771" s="77">
        <v>2661.41</v>
      </c>
    </row>
    <row r="772" spans="1:39" x14ac:dyDescent="0.15">
      <c r="A772" s="126">
        <f t="shared" si="166"/>
        <v>3</v>
      </c>
      <c r="B772" s="1" t="str">
        <f t="shared" si="159"/>
        <v>EXP</v>
      </c>
      <c r="C772" s="126">
        <f t="shared" ca="1" si="167"/>
        <v>317</v>
      </c>
      <c r="D772" s="1" t="str">
        <f t="shared" si="176"/>
        <v>INSURANCE EXPENSES : 850100: INSURANCE-GEN LIAB CLAIM COSTS</v>
      </c>
      <c r="E772" s="1" t="str">
        <f t="shared" si="175"/>
        <v>850100: INSURANCE-GEN LIAB CLAIM COSTS</v>
      </c>
      <c r="F772" s="1" t="str">
        <f t="shared" si="174"/>
        <v>INSURANCE EXPENSES</v>
      </c>
      <c r="H772" s="76" t="s">
        <v>751</v>
      </c>
      <c r="I772" s="76" t="s">
        <v>752</v>
      </c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302">
        <v>8176.84</v>
      </c>
      <c r="V772" s="302">
        <v>8195.7000000000007</v>
      </c>
      <c r="W772" s="302">
        <v>8195.7000000000007</v>
      </c>
      <c r="X772" s="302">
        <v>8195.7000000000007</v>
      </c>
      <c r="Y772" s="302">
        <v>8195.7000000000007</v>
      </c>
      <c r="Z772" s="302">
        <v>8195.7000000000007</v>
      </c>
      <c r="AA772" s="77">
        <v>8195.7000000000007</v>
      </c>
      <c r="AB772" s="77">
        <v>8195.7000000000007</v>
      </c>
      <c r="AC772" s="77">
        <v>8195.7000000000007</v>
      </c>
      <c r="AD772" s="77">
        <v>8195.7000000000007</v>
      </c>
      <c r="AE772" s="77">
        <v>8195.7000000000007</v>
      </c>
      <c r="AF772" s="77">
        <v>8195.7000000000007</v>
      </c>
      <c r="AG772" s="77">
        <v>8195.7000000000007</v>
      </c>
      <c r="AH772" s="77">
        <v>8056.09</v>
      </c>
      <c r="AI772" s="77">
        <v>8147.33</v>
      </c>
      <c r="AJ772" s="77">
        <v>8101.71</v>
      </c>
      <c r="AK772" s="77">
        <v>8101.71</v>
      </c>
      <c r="AL772" s="77">
        <v>8101.71</v>
      </c>
      <c r="AM772" s="77">
        <v>8101.71</v>
      </c>
    </row>
    <row r="773" spans="1:39" x14ac:dyDescent="0.15">
      <c r="A773" s="126">
        <f t="shared" si="166"/>
        <v>3</v>
      </c>
      <c r="B773" s="1" t="str">
        <f t="shared" si="159"/>
        <v>EXP</v>
      </c>
      <c r="C773" s="126">
        <f t="shared" ca="1" si="167"/>
        <v>317</v>
      </c>
      <c r="D773" s="1" t="str">
        <f t="shared" si="176"/>
        <v>INSURANCE EXPENSES : 850120: GLPL PRIOR YEAR RESERVE ADJ</v>
      </c>
      <c r="E773" s="1" t="str">
        <f t="shared" si="175"/>
        <v>850120: GLPL PRIOR YEAR RESERVE ADJ</v>
      </c>
      <c r="F773" s="1" t="str">
        <f t="shared" si="174"/>
        <v>INSURANCE EXPENSES</v>
      </c>
      <c r="H773" s="76" t="s">
        <v>753</v>
      </c>
      <c r="I773" s="76" t="s">
        <v>754</v>
      </c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302">
        <v>25556.26</v>
      </c>
      <c r="V773" s="302">
        <v>0</v>
      </c>
      <c r="W773" s="302">
        <v>0</v>
      </c>
      <c r="X773" s="302">
        <v>0</v>
      </c>
      <c r="Y773" s="302">
        <v>0</v>
      </c>
      <c r="Z773" s="302">
        <v>0</v>
      </c>
      <c r="AA773" s="77">
        <v>23752.91</v>
      </c>
      <c r="AB773" s="77">
        <v>0</v>
      </c>
      <c r="AC773" s="77">
        <v>0</v>
      </c>
      <c r="AD773" s="77">
        <v>0</v>
      </c>
      <c r="AE773" s="77">
        <v>0</v>
      </c>
      <c r="AF773" s="77">
        <v>0</v>
      </c>
      <c r="AG773" s="77">
        <v>32242.18</v>
      </c>
      <c r="AH773" s="77">
        <v>0</v>
      </c>
      <c r="AI773" s="77">
        <v>0</v>
      </c>
      <c r="AJ773" s="77">
        <v>0</v>
      </c>
      <c r="AK773" s="77">
        <v>0</v>
      </c>
      <c r="AL773" s="77">
        <v>0</v>
      </c>
      <c r="AM773" s="77">
        <v>112340.07</v>
      </c>
    </row>
    <row r="774" spans="1:39" ht="16" x14ac:dyDescent="0.2">
      <c r="A774" s="126">
        <f t="shared" si="166"/>
        <v>3</v>
      </c>
      <c r="B774" s="1" t="str">
        <f t="shared" si="159"/>
        <v/>
      </c>
      <c r="C774" s="126" t="str">
        <f t="shared" ca="1" si="167"/>
        <v/>
      </c>
      <c r="D774" s="1" t="str">
        <f t="shared" si="176"/>
        <v/>
      </c>
      <c r="E774" s="1" t="str">
        <f t="shared" si="175"/>
        <v/>
      </c>
      <c r="F774" s="1" t="str">
        <f t="shared" si="174"/>
        <v>INSURANCE EXPENSES</v>
      </c>
      <c r="H774" s="83" t="s">
        <v>755</v>
      </c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5">
        <v>36674.089999999997</v>
      </c>
      <c r="V774" s="85">
        <v>11216.85</v>
      </c>
      <c r="W774" s="85">
        <v>11216.85</v>
      </c>
      <c r="X774" s="85">
        <v>11291.09</v>
      </c>
      <c r="Y774" s="85">
        <v>11236.43</v>
      </c>
      <c r="Z774" s="85">
        <v>11236.43</v>
      </c>
      <c r="AA774" s="85">
        <v>34751.760000000002</v>
      </c>
      <c r="AB774" s="85">
        <v>11236.43</v>
      </c>
      <c r="AC774" s="85">
        <v>11236.43</v>
      </c>
      <c r="AD774" s="85">
        <v>11293.59</v>
      </c>
      <c r="AE774" s="85">
        <v>11236.43</v>
      </c>
      <c r="AF774" s="85">
        <v>11236.43</v>
      </c>
      <c r="AG774" s="85">
        <v>43544.03</v>
      </c>
      <c r="AH774" s="85">
        <v>10704.130000000001</v>
      </c>
      <c r="AI774" s="85">
        <v>10822.11</v>
      </c>
      <c r="AJ774" s="85">
        <v>10763.119999999999</v>
      </c>
      <c r="AK774" s="85">
        <v>10763.119999999999</v>
      </c>
      <c r="AL774" s="85">
        <v>10763.119999999999</v>
      </c>
      <c r="AM774" s="85">
        <v>123103.19</v>
      </c>
    </row>
    <row r="775" spans="1:39" x14ac:dyDescent="0.15">
      <c r="A775" s="126">
        <f t="shared" si="166"/>
        <v>3</v>
      </c>
      <c r="B775" s="1" t="str">
        <f t="shared" ref="B775:B809" si="177">IF(AND(LEN(H775)&gt;0,COUNT(V775:AL775)=0),"GROUP",IF(OR(LEN(I775)=0,LEN(H775)=0),"",INDEX(MARKER_ARRAY,A775,3)))</f>
        <v>EXP</v>
      </c>
      <c r="C775" s="126">
        <f t="shared" ca="1" si="167"/>
        <v>317</v>
      </c>
      <c r="D775" s="1" t="str">
        <f t="shared" si="176"/>
        <v>INSURANCE EXPENSES : 850600: INSURANCE - PROPERTY PREMIUM</v>
      </c>
      <c r="E775" s="1" t="str">
        <f t="shared" si="175"/>
        <v>850600: INSURANCE - PROPERTY PREMIUM</v>
      </c>
      <c r="F775" s="1" t="str">
        <f t="shared" si="174"/>
        <v>INSURANCE EXPENSES</v>
      </c>
      <c r="H775" s="76" t="s">
        <v>756</v>
      </c>
      <c r="I775" s="76" t="s">
        <v>757</v>
      </c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302">
        <v>665.76</v>
      </c>
      <c r="V775" s="302">
        <v>618.03</v>
      </c>
      <c r="W775" s="302">
        <v>618.03</v>
      </c>
      <c r="X775" s="302">
        <v>627.35</v>
      </c>
      <c r="Y775" s="302">
        <v>623.14</v>
      </c>
      <c r="Z775" s="302">
        <v>623.14</v>
      </c>
      <c r="AA775" s="77">
        <v>612.52</v>
      </c>
      <c r="AB775" s="77">
        <v>623.14</v>
      </c>
      <c r="AC775" s="77">
        <v>623.14</v>
      </c>
      <c r="AD775" s="77">
        <v>613.56000000000006</v>
      </c>
      <c r="AE775" s="77">
        <v>623.14</v>
      </c>
      <c r="AF775" s="77">
        <v>623.14</v>
      </c>
      <c r="AG775" s="77">
        <v>615.21</v>
      </c>
      <c r="AH775" s="77">
        <v>624.41</v>
      </c>
      <c r="AI775" s="77">
        <v>629.79</v>
      </c>
      <c r="AJ775" s="77">
        <v>622.91999999999996</v>
      </c>
      <c r="AK775" s="77">
        <v>605.36</v>
      </c>
      <c r="AL775" s="77">
        <v>624.41</v>
      </c>
      <c r="AM775" s="77">
        <v>625.03</v>
      </c>
    </row>
    <row r="776" spans="1:39" x14ac:dyDescent="0.15">
      <c r="A776" s="126">
        <f t="shared" si="166"/>
        <v>3</v>
      </c>
      <c r="B776" s="1" t="str">
        <f t="shared" si="177"/>
        <v>EXP</v>
      </c>
      <c r="C776" s="126">
        <f t="shared" ca="1" si="167"/>
        <v>317</v>
      </c>
      <c r="D776" s="1" t="str">
        <f t="shared" si="176"/>
        <v>INSURANCE EXPENSES : 850610: INSURANCE - PROPERTY CLAIMS</v>
      </c>
      <c r="E776" s="1" t="str">
        <f t="shared" si="175"/>
        <v>850610: INSURANCE - PROPERTY CLAIMS</v>
      </c>
      <c r="F776" s="1" t="str">
        <f t="shared" si="174"/>
        <v>INSURANCE EXPENSES</v>
      </c>
      <c r="H776" s="76" t="s">
        <v>758</v>
      </c>
      <c r="I776" s="76" t="s">
        <v>759</v>
      </c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302">
        <v>816.64</v>
      </c>
      <c r="V776" s="302">
        <v>210.91</v>
      </c>
      <c r="W776" s="302">
        <v>210.91</v>
      </c>
      <c r="X776" s="302">
        <v>925.11</v>
      </c>
      <c r="Y776" s="302">
        <v>212.82</v>
      </c>
      <c r="Z776" s="302">
        <v>212.82</v>
      </c>
      <c r="AA776" s="77">
        <v>259.3</v>
      </c>
      <c r="AB776" s="77">
        <v>212.82</v>
      </c>
      <c r="AC776" s="77">
        <v>212.82</v>
      </c>
      <c r="AD776" s="77">
        <v>273.01</v>
      </c>
      <c r="AE776" s="77">
        <v>212.82</v>
      </c>
      <c r="AF776" s="77">
        <v>212.82</v>
      </c>
      <c r="AG776" s="77">
        <v>685.51</v>
      </c>
      <c r="AH776" s="77">
        <v>213.66</v>
      </c>
      <c r="AI776" s="77">
        <v>213.66</v>
      </c>
      <c r="AJ776" s="77">
        <v>-20.53</v>
      </c>
      <c r="AK776" s="77">
        <v>213.66</v>
      </c>
      <c r="AL776" s="77">
        <v>213.66</v>
      </c>
      <c r="AM776" s="77">
        <v>-111.21000000000001</v>
      </c>
    </row>
    <row r="777" spans="1:39" ht="16" x14ac:dyDescent="0.2">
      <c r="A777" s="126">
        <f t="shared" si="166"/>
        <v>3</v>
      </c>
      <c r="B777" s="1" t="str">
        <f t="shared" si="177"/>
        <v/>
      </c>
      <c r="C777" s="126" t="str">
        <f t="shared" ca="1" si="167"/>
        <v/>
      </c>
      <c r="D777" s="1" t="str">
        <f t="shared" si="176"/>
        <v/>
      </c>
      <c r="E777" s="1" t="str">
        <f t="shared" si="175"/>
        <v/>
      </c>
      <c r="F777" s="1" t="str">
        <f t="shared" si="174"/>
        <v>INSURANCE EXPENSES</v>
      </c>
      <c r="H777" s="83" t="s">
        <v>760</v>
      </c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5">
        <v>1482.4</v>
      </c>
      <c r="V777" s="85">
        <v>828.94</v>
      </c>
      <c r="W777" s="85">
        <v>828.94</v>
      </c>
      <c r="X777" s="85">
        <v>1552.46</v>
      </c>
      <c r="Y777" s="85">
        <v>835.96</v>
      </c>
      <c r="Z777" s="85">
        <v>835.96</v>
      </c>
      <c r="AA777" s="85">
        <v>871.81999999999994</v>
      </c>
      <c r="AB777" s="85">
        <v>835.96</v>
      </c>
      <c r="AC777" s="85">
        <v>835.96</v>
      </c>
      <c r="AD777" s="85">
        <v>886.57</v>
      </c>
      <c r="AE777" s="85">
        <v>835.96</v>
      </c>
      <c r="AF777" s="85">
        <v>835.96</v>
      </c>
      <c r="AG777" s="85">
        <v>1300.72</v>
      </c>
      <c r="AH777" s="85">
        <v>838.06999999999994</v>
      </c>
      <c r="AI777" s="85">
        <v>843.44999999999993</v>
      </c>
      <c r="AJ777" s="85">
        <v>602.39</v>
      </c>
      <c r="AK777" s="85">
        <v>819.02</v>
      </c>
      <c r="AL777" s="85">
        <v>838.06999999999994</v>
      </c>
      <c r="AM777" s="85">
        <v>513.81999999999994</v>
      </c>
    </row>
    <row r="778" spans="1:39" x14ac:dyDescent="0.15">
      <c r="A778" s="126">
        <f t="shared" ref="A778:A841" si="178">IFERROR(VLOOKUP(H778,MARKER_ARRAY,2,FALSE),A777)</f>
        <v>3</v>
      </c>
      <c r="B778" s="1" t="str">
        <f t="shared" si="177"/>
        <v>EXP</v>
      </c>
      <c r="C778" s="126">
        <f t="shared" ref="C778:C841" ca="1" si="179">IFERROR(IF(OR(B778="GROUP",LEN(D778)=0),"",VLOOKUP(D778,INDIRECT(B778&amp;"_LOOKUP"),2,FALSE)),-100)</f>
        <v>317</v>
      </c>
      <c r="D778" s="1" t="str">
        <f t="shared" si="176"/>
        <v>INSURANCE EXPENSES : 850700: INSURANCE - AUTO</v>
      </c>
      <c r="E778" s="1" t="str">
        <f t="shared" si="175"/>
        <v>850700: INSURANCE - AUTO</v>
      </c>
      <c r="F778" s="1" t="str">
        <f t="shared" si="174"/>
        <v>INSURANCE EXPENSES</v>
      </c>
      <c r="H778" s="76" t="s">
        <v>761</v>
      </c>
      <c r="I778" s="76" t="s">
        <v>762</v>
      </c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302">
        <v>286.95</v>
      </c>
      <c r="V778" s="302">
        <v>280.33999999999997</v>
      </c>
      <c r="W778" s="302">
        <v>280.33999999999997</v>
      </c>
      <c r="X778" s="302">
        <v>280.33999999999997</v>
      </c>
      <c r="Y778" s="302">
        <v>280.33999999999997</v>
      </c>
      <c r="Z778" s="302">
        <v>280.33999999999997</v>
      </c>
      <c r="AA778" s="77">
        <v>280.34000000000003</v>
      </c>
      <c r="AB778" s="77">
        <v>280.34000000000003</v>
      </c>
      <c r="AC778" s="77">
        <v>280.34000000000003</v>
      </c>
      <c r="AD778" s="77">
        <v>280.34000000000003</v>
      </c>
      <c r="AE778" s="77">
        <v>280.34000000000003</v>
      </c>
      <c r="AF778" s="77">
        <v>280.34000000000003</v>
      </c>
      <c r="AG778" s="77">
        <v>280.34000000000003</v>
      </c>
      <c r="AH778" s="77">
        <v>226.11</v>
      </c>
      <c r="AI778" s="77">
        <v>226.11</v>
      </c>
      <c r="AJ778" s="77">
        <v>226.11</v>
      </c>
      <c r="AK778" s="77">
        <v>226.11</v>
      </c>
      <c r="AL778" s="77">
        <v>226.11</v>
      </c>
      <c r="AM778" s="77">
        <v>226.11</v>
      </c>
    </row>
    <row r="779" spans="1:39" x14ac:dyDescent="0.15">
      <c r="A779" s="126">
        <f t="shared" si="178"/>
        <v>3</v>
      </c>
      <c r="B779" s="1" t="str">
        <f t="shared" si="177"/>
        <v>EXP</v>
      </c>
      <c r="C779" s="126">
        <f t="shared" ca="1" si="179"/>
        <v>317</v>
      </c>
      <c r="D779" s="1" t="str">
        <f t="shared" si="176"/>
        <v>INSURANCE EXPENSES : 850710: AUTO CLAIMS-RESERVE</v>
      </c>
      <c r="E779" s="1" t="str">
        <f t="shared" si="175"/>
        <v>850710: AUTO CLAIMS-RESERVE</v>
      </c>
      <c r="F779" s="1" t="str">
        <f t="shared" si="174"/>
        <v>INSURANCE EXPENSES</v>
      </c>
      <c r="H779" s="76" t="s">
        <v>763</v>
      </c>
      <c r="I779" s="76" t="s">
        <v>764</v>
      </c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302">
        <v>572.76</v>
      </c>
      <c r="V779" s="302">
        <v>176.3</v>
      </c>
      <c r="W779" s="302">
        <v>183.58</v>
      </c>
      <c r="X779" s="302">
        <v>37.65</v>
      </c>
      <c r="Y779" s="302">
        <v>183.58</v>
      </c>
      <c r="Z779" s="302">
        <v>183.58</v>
      </c>
      <c r="AA779" s="77">
        <v>-564.91</v>
      </c>
      <c r="AB779" s="77">
        <v>183.58</v>
      </c>
      <c r="AC779" s="77">
        <v>183.58</v>
      </c>
      <c r="AD779" s="77">
        <v>638.11</v>
      </c>
      <c r="AE779" s="77">
        <v>183.58</v>
      </c>
      <c r="AF779" s="77">
        <v>183.58</v>
      </c>
      <c r="AG779" s="77">
        <v>606.59</v>
      </c>
      <c r="AH779" s="77">
        <v>125.88000000000001</v>
      </c>
      <c r="AI779" s="77">
        <v>125.88000000000001</v>
      </c>
      <c r="AJ779" s="77">
        <v>151.57</v>
      </c>
      <c r="AK779" s="77">
        <v>125.88000000000001</v>
      </c>
      <c r="AL779" s="77">
        <v>125.88000000000001</v>
      </c>
      <c r="AM779" s="77">
        <v>125.88000000000001</v>
      </c>
    </row>
    <row r="780" spans="1:39" ht="16" x14ac:dyDescent="0.2">
      <c r="A780" s="126">
        <f t="shared" si="178"/>
        <v>3</v>
      </c>
      <c r="B780" s="1" t="str">
        <f t="shared" si="177"/>
        <v/>
      </c>
      <c r="C780" s="126" t="str">
        <f t="shared" ca="1" si="179"/>
        <v/>
      </c>
      <c r="D780" s="1" t="str">
        <f t="shared" si="176"/>
        <v/>
      </c>
      <c r="E780" s="1" t="str">
        <f t="shared" si="175"/>
        <v/>
      </c>
      <c r="F780" s="1" t="str">
        <f t="shared" si="174"/>
        <v>INSURANCE EXPENSES</v>
      </c>
      <c r="H780" s="83" t="s">
        <v>762</v>
      </c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5">
        <v>859.71</v>
      </c>
      <c r="V780" s="85">
        <v>456.64</v>
      </c>
      <c r="W780" s="85">
        <v>463.92</v>
      </c>
      <c r="X780" s="85">
        <v>317.99</v>
      </c>
      <c r="Y780" s="85">
        <v>463.92</v>
      </c>
      <c r="Z780" s="85">
        <v>463.92</v>
      </c>
      <c r="AA780" s="85">
        <v>-284.56999999999994</v>
      </c>
      <c r="AB780" s="85">
        <v>463.92000000000007</v>
      </c>
      <c r="AC780" s="85">
        <v>463.92000000000007</v>
      </c>
      <c r="AD780" s="85">
        <v>918.45</v>
      </c>
      <c r="AE780" s="85">
        <v>463.92000000000007</v>
      </c>
      <c r="AF780" s="85">
        <v>463.92000000000007</v>
      </c>
      <c r="AG780" s="85">
        <v>886.93000000000006</v>
      </c>
      <c r="AH780" s="85">
        <v>351.99</v>
      </c>
      <c r="AI780" s="85">
        <v>351.99</v>
      </c>
      <c r="AJ780" s="85">
        <v>377.68</v>
      </c>
      <c r="AK780" s="85">
        <v>351.99</v>
      </c>
      <c r="AL780" s="85">
        <v>351.99</v>
      </c>
      <c r="AM780" s="85">
        <v>351.99</v>
      </c>
    </row>
    <row r="781" spans="1:39" x14ac:dyDescent="0.15">
      <c r="A781" s="126">
        <f t="shared" si="178"/>
        <v>3</v>
      </c>
      <c r="B781" s="1" t="str">
        <f t="shared" si="177"/>
        <v>EXP</v>
      </c>
      <c r="C781" s="126">
        <f t="shared" ca="1" si="179"/>
        <v>317</v>
      </c>
      <c r="D781" s="1" t="str">
        <f t="shared" si="176"/>
        <v>INSURANCE EXPENSES : 851700: INSURANCE - OTHER</v>
      </c>
      <c r="E781" s="1" t="str">
        <f t="shared" si="175"/>
        <v>851700: INSURANCE - OTHER</v>
      </c>
      <c r="F781" s="1" t="str">
        <f t="shared" si="174"/>
        <v>INSURANCE EXPENSES</v>
      </c>
      <c r="H781" s="76" t="s">
        <v>765</v>
      </c>
      <c r="I781" s="76" t="s">
        <v>766</v>
      </c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302">
        <v>208.22</v>
      </c>
      <c r="V781" s="302">
        <v>106.88</v>
      </c>
      <c r="W781" s="302">
        <v>106.88</v>
      </c>
      <c r="X781" s="302">
        <v>106.88</v>
      </c>
      <c r="Y781" s="302">
        <v>96.48</v>
      </c>
      <c r="Z781" s="302">
        <v>106.18</v>
      </c>
      <c r="AA781" s="77">
        <v>425.5</v>
      </c>
      <c r="AB781" s="77">
        <v>106.18</v>
      </c>
      <c r="AC781" s="77">
        <v>106.18</v>
      </c>
      <c r="AD781" s="77">
        <v>125.86</v>
      </c>
      <c r="AE781" s="77">
        <v>106.18</v>
      </c>
      <c r="AF781" s="77">
        <v>106.18</v>
      </c>
      <c r="AG781" s="77">
        <v>126.91</v>
      </c>
      <c r="AH781" s="77">
        <v>101.37</v>
      </c>
      <c r="AI781" s="77">
        <v>101.37</v>
      </c>
      <c r="AJ781" s="77">
        <v>56.64</v>
      </c>
      <c r="AK781" s="77">
        <v>101.37</v>
      </c>
      <c r="AL781" s="77">
        <v>71.739999999999995</v>
      </c>
      <c r="AM781" s="77">
        <v>86.22</v>
      </c>
    </row>
    <row r="782" spans="1:39" ht="16" x14ac:dyDescent="0.2">
      <c r="A782" s="126">
        <f t="shared" si="178"/>
        <v>3</v>
      </c>
      <c r="B782" s="1" t="str">
        <f t="shared" si="177"/>
        <v/>
      </c>
      <c r="C782" s="126" t="str">
        <f t="shared" ca="1" si="179"/>
        <v/>
      </c>
      <c r="D782" s="1" t="str">
        <f t="shared" si="176"/>
        <v/>
      </c>
      <c r="E782" s="1" t="str">
        <f t="shared" si="175"/>
        <v/>
      </c>
      <c r="F782" s="1" t="str">
        <f t="shared" si="174"/>
        <v>INSURANCE EXPENSES</v>
      </c>
      <c r="H782" s="83" t="s">
        <v>766</v>
      </c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5">
        <v>208.22</v>
      </c>
      <c r="V782" s="85">
        <v>106.88</v>
      </c>
      <c r="W782" s="85">
        <v>106.88</v>
      </c>
      <c r="X782" s="85">
        <v>106.88</v>
      </c>
      <c r="Y782" s="85">
        <v>96.48</v>
      </c>
      <c r="Z782" s="85">
        <v>106.18</v>
      </c>
      <c r="AA782" s="85">
        <v>425.5</v>
      </c>
      <c r="AB782" s="85">
        <v>106.18</v>
      </c>
      <c r="AC782" s="85">
        <v>106.18</v>
      </c>
      <c r="AD782" s="85">
        <v>125.86</v>
      </c>
      <c r="AE782" s="85">
        <v>106.18</v>
      </c>
      <c r="AF782" s="85">
        <v>106.18</v>
      </c>
      <c r="AG782" s="85">
        <v>126.91</v>
      </c>
      <c r="AH782" s="85">
        <v>101.37</v>
      </c>
      <c r="AI782" s="85">
        <v>101.37</v>
      </c>
      <c r="AJ782" s="85">
        <v>56.64</v>
      </c>
      <c r="AK782" s="85">
        <v>101.37</v>
      </c>
      <c r="AL782" s="85">
        <v>71.739999999999995</v>
      </c>
      <c r="AM782" s="85">
        <v>86.22</v>
      </c>
    </row>
    <row r="783" spans="1:39" ht="16" x14ac:dyDescent="0.2">
      <c r="A783" s="126">
        <f t="shared" si="178"/>
        <v>3</v>
      </c>
      <c r="B783" s="1" t="str">
        <f t="shared" si="177"/>
        <v/>
      </c>
      <c r="C783" s="126" t="str">
        <f t="shared" ca="1" si="179"/>
        <v/>
      </c>
      <c r="D783" s="1" t="str">
        <f t="shared" si="176"/>
        <v/>
      </c>
      <c r="E783" s="1" t="str">
        <f t="shared" si="175"/>
        <v/>
      </c>
      <c r="F783" s="1" t="str">
        <f t="shared" si="174"/>
        <v>INSURANCE EXPENSES</v>
      </c>
      <c r="H783" s="75" t="s">
        <v>748</v>
      </c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6">
        <v>39224.42</v>
      </c>
      <c r="V783" s="86">
        <v>12609.31</v>
      </c>
      <c r="W783" s="86">
        <v>12616.59</v>
      </c>
      <c r="X783" s="86">
        <v>13268.42</v>
      </c>
      <c r="Y783" s="86">
        <v>12632.79</v>
      </c>
      <c r="Z783" s="86">
        <v>12642.49</v>
      </c>
      <c r="AA783" s="86">
        <v>35764.509999999995</v>
      </c>
      <c r="AB783" s="86">
        <v>12642.49</v>
      </c>
      <c r="AC783" s="86">
        <v>12642.49</v>
      </c>
      <c r="AD783" s="86">
        <v>13224.470000000001</v>
      </c>
      <c r="AE783" s="86">
        <v>12642.49</v>
      </c>
      <c r="AF783" s="86">
        <v>12642.49</v>
      </c>
      <c r="AG783" s="86">
        <v>45858.59</v>
      </c>
      <c r="AH783" s="86">
        <v>11995.560000000001</v>
      </c>
      <c r="AI783" s="86">
        <v>12118.920000000002</v>
      </c>
      <c r="AJ783" s="86">
        <v>11799.829999999998</v>
      </c>
      <c r="AK783" s="86">
        <v>12035.5</v>
      </c>
      <c r="AL783" s="86">
        <v>12024.919999999998</v>
      </c>
      <c r="AM783" s="86">
        <v>124055.22</v>
      </c>
    </row>
    <row r="784" spans="1:39" ht="16" x14ac:dyDescent="0.2">
      <c r="A784" s="126">
        <f t="shared" si="178"/>
        <v>3</v>
      </c>
      <c r="B784" s="1" t="str">
        <f t="shared" si="177"/>
        <v>GROUP</v>
      </c>
      <c r="C784" s="126" t="str">
        <f t="shared" ca="1" si="179"/>
        <v/>
      </c>
      <c r="D784" s="1" t="str">
        <f t="shared" si="176"/>
        <v/>
      </c>
      <c r="E784" s="1" t="str">
        <f t="shared" si="175"/>
        <v/>
      </c>
      <c r="F784" s="1" t="str">
        <f t="shared" si="174"/>
        <v>REAL ESTATE TAXES</v>
      </c>
      <c r="H784" s="80" t="s">
        <v>767</v>
      </c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340"/>
      <c r="V784" s="340"/>
      <c r="W784" s="340"/>
      <c r="X784" s="340"/>
      <c r="Y784" s="340"/>
      <c r="Z784" s="340"/>
      <c r="AA784" s="82"/>
      <c r="AB784" s="82"/>
      <c r="AC784" s="82"/>
      <c r="AD784" s="82"/>
      <c r="AE784" s="82"/>
      <c r="AF784" s="82"/>
      <c r="AG784" s="82"/>
      <c r="AH784" s="82"/>
      <c r="AI784" s="82"/>
      <c r="AJ784" s="82"/>
      <c r="AK784" s="82"/>
      <c r="AL784" s="82"/>
      <c r="AM784" s="82"/>
    </row>
    <row r="785" spans="1:39" x14ac:dyDescent="0.15">
      <c r="A785" s="126">
        <f t="shared" si="178"/>
        <v>3</v>
      </c>
      <c r="B785" s="1" t="str">
        <f t="shared" si="177"/>
        <v>EXP</v>
      </c>
      <c r="C785" s="126">
        <f t="shared" ca="1" si="179"/>
        <v>322</v>
      </c>
      <c r="D785" s="1" t="str">
        <f t="shared" si="176"/>
        <v>REAL ESTATE TAXES : 880000: REAL ESTATE TAX EXPENSE</v>
      </c>
      <c r="E785" s="1" t="str">
        <f t="shared" si="175"/>
        <v>880000: REAL ESTATE TAX EXPENSE</v>
      </c>
      <c r="F785" s="1" t="str">
        <f t="shared" si="174"/>
        <v>REAL ESTATE TAXES</v>
      </c>
      <c r="H785" s="76" t="s">
        <v>768</v>
      </c>
      <c r="I785" s="76" t="s">
        <v>769</v>
      </c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302">
        <v>8643.35</v>
      </c>
      <c r="V785" s="302">
        <v>8992.49</v>
      </c>
      <c r="W785" s="302">
        <v>8992.5</v>
      </c>
      <c r="X785" s="302">
        <v>8992.5</v>
      </c>
      <c r="Y785" s="302">
        <v>8992.5</v>
      </c>
      <c r="Z785" s="302">
        <v>8992.5</v>
      </c>
      <c r="AA785" s="77">
        <v>8992.5</v>
      </c>
      <c r="AB785" s="77">
        <v>8992.5</v>
      </c>
      <c r="AC785" s="77">
        <v>8992.5</v>
      </c>
      <c r="AD785" s="77">
        <v>75</v>
      </c>
      <c r="AE785" s="77">
        <v>8001.67</v>
      </c>
      <c r="AF785" s="77">
        <v>8001.67</v>
      </c>
      <c r="AG785" s="77">
        <v>5853.9400000000005</v>
      </c>
      <c r="AH785" s="77">
        <v>8138.83</v>
      </c>
      <c r="AI785" s="77">
        <v>8138.83</v>
      </c>
      <c r="AJ785" s="77">
        <v>8138.83</v>
      </c>
      <c r="AK785" s="77">
        <v>8138.83</v>
      </c>
      <c r="AL785" s="77">
        <v>8138.83</v>
      </c>
      <c r="AM785" s="77">
        <v>8138.83</v>
      </c>
    </row>
    <row r="786" spans="1:39" x14ac:dyDescent="0.15">
      <c r="A786" s="126">
        <f t="shared" si="178"/>
        <v>3</v>
      </c>
      <c r="B786" s="1" t="str">
        <f t="shared" si="177"/>
        <v>EXP</v>
      </c>
      <c r="C786" s="126">
        <f t="shared" ca="1" si="179"/>
        <v>322</v>
      </c>
      <c r="D786" s="1" t="str">
        <f t="shared" si="176"/>
        <v>REAL ESTATE TAXES : 880100: REAL ESTATE TAX - PROF SERV</v>
      </c>
      <c r="E786" s="1" t="str">
        <f t="shared" si="175"/>
        <v>880100: REAL ESTATE TAX - PROF SERV</v>
      </c>
      <c r="F786" s="1" t="str">
        <f t="shared" si="174"/>
        <v>REAL ESTATE TAXES</v>
      </c>
      <c r="H786" s="76" t="s">
        <v>770</v>
      </c>
      <c r="I786" s="76" t="s">
        <v>771</v>
      </c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302">
        <v>0</v>
      </c>
      <c r="V786" s="302">
        <v>75</v>
      </c>
      <c r="W786" s="302">
        <v>0</v>
      </c>
      <c r="X786" s="302">
        <v>3174.08</v>
      </c>
      <c r="Y786" s="302">
        <v>0</v>
      </c>
      <c r="Z786" s="302">
        <v>135.79</v>
      </c>
      <c r="AA786" s="77">
        <v>0</v>
      </c>
      <c r="AB786" s="77">
        <v>0</v>
      </c>
      <c r="AC786" s="77">
        <v>0</v>
      </c>
      <c r="AD786" s="77">
        <v>75</v>
      </c>
      <c r="AE786" s="77">
        <v>0</v>
      </c>
      <c r="AF786" s="77">
        <v>112.5</v>
      </c>
      <c r="AG786" s="77">
        <v>0</v>
      </c>
      <c r="AH786" s="77">
        <v>0</v>
      </c>
      <c r="AI786" s="77">
        <v>0</v>
      </c>
      <c r="AJ786" s="77">
        <v>0</v>
      </c>
      <c r="AK786" s="77">
        <v>1641.31</v>
      </c>
      <c r="AL786" s="77">
        <v>0</v>
      </c>
      <c r="AM786" s="77">
        <v>0</v>
      </c>
    </row>
    <row r="787" spans="1:39" ht="16" x14ac:dyDescent="0.2">
      <c r="A787" s="126">
        <f t="shared" si="178"/>
        <v>3</v>
      </c>
      <c r="B787" s="1" t="str">
        <f t="shared" si="177"/>
        <v/>
      </c>
      <c r="C787" s="126" t="str">
        <f t="shared" ca="1" si="179"/>
        <v/>
      </c>
      <c r="D787" s="1" t="str">
        <f t="shared" si="176"/>
        <v/>
      </c>
      <c r="E787" s="1" t="str">
        <f t="shared" si="175"/>
        <v/>
      </c>
      <c r="F787" s="1" t="str">
        <f t="shared" si="174"/>
        <v>REAL ESTATE TAXES</v>
      </c>
      <c r="H787" s="83" t="s">
        <v>772</v>
      </c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5">
        <v>8643.35</v>
      </c>
      <c r="V787" s="85">
        <v>9067.49</v>
      </c>
      <c r="W787" s="85">
        <v>8992.5</v>
      </c>
      <c r="X787" s="85">
        <v>12166.58</v>
      </c>
      <c r="Y787" s="85">
        <v>8992.5</v>
      </c>
      <c r="Z787" s="85">
        <v>9128.2900000000009</v>
      </c>
      <c r="AA787" s="85">
        <v>8992.5</v>
      </c>
      <c r="AB787" s="85">
        <v>8992.5</v>
      </c>
      <c r="AC787" s="85">
        <v>8992.5</v>
      </c>
      <c r="AD787" s="85">
        <v>150</v>
      </c>
      <c r="AE787" s="85">
        <v>8001.67</v>
      </c>
      <c r="AF787" s="85">
        <v>8114.17</v>
      </c>
      <c r="AG787" s="85">
        <v>5853.9400000000005</v>
      </c>
      <c r="AH787" s="85">
        <v>8138.83</v>
      </c>
      <c r="AI787" s="85">
        <v>8138.83</v>
      </c>
      <c r="AJ787" s="85">
        <v>8138.83</v>
      </c>
      <c r="AK787" s="85">
        <v>9780.14</v>
      </c>
      <c r="AL787" s="85">
        <v>8138.83</v>
      </c>
      <c r="AM787" s="85">
        <v>8138.83</v>
      </c>
    </row>
    <row r="788" spans="1:39" x14ac:dyDescent="0.15">
      <c r="A788" s="126">
        <f t="shared" si="178"/>
        <v>3</v>
      </c>
      <c r="B788" s="1" t="str">
        <f t="shared" si="177"/>
        <v>EXP</v>
      </c>
      <c r="C788" s="126">
        <f t="shared" ca="1" si="179"/>
        <v>322</v>
      </c>
      <c r="D788" s="1" t="str">
        <f t="shared" si="176"/>
        <v>REAL ESTATE TAXES : 880010: PY APPEAL REFUNDS</v>
      </c>
      <c r="E788" s="1" t="str">
        <f t="shared" si="175"/>
        <v>880010: PY APPEAL REFUNDS</v>
      </c>
      <c r="F788" s="1" t="str">
        <f t="shared" si="174"/>
        <v>REAL ESTATE TAXES</v>
      </c>
      <c r="H788" s="76" t="s">
        <v>773</v>
      </c>
      <c r="I788" s="76" t="s">
        <v>774</v>
      </c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302">
        <v>0</v>
      </c>
      <c r="V788" s="302">
        <v>0</v>
      </c>
      <c r="W788" s="302">
        <v>0</v>
      </c>
      <c r="X788" s="302">
        <v>-14432.88</v>
      </c>
      <c r="Y788" s="302">
        <v>0</v>
      </c>
      <c r="Z788" s="302">
        <v>0</v>
      </c>
      <c r="AA788" s="77">
        <v>0</v>
      </c>
      <c r="AB788" s="77">
        <v>0</v>
      </c>
      <c r="AC788" s="77">
        <v>0</v>
      </c>
      <c r="AD788" s="77">
        <v>0</v>
      </c>
      <c r="AE788" s="77">
        <v>0</v>
      </c>
      <c r="AF788" s="77">
        <v>0</v>
      </c>
      <c r="AG788" s="77">
        <v>0</v>
      </c>
      <c r="AH788" s="77">
        <v>0</v>
      </c>
      <c r="AI788" s="77">
        <v>0</v>
      </c>
      <c r="AJ788" s="77">
        <v>0</v>
      </c>
      <c r="AK788" s="77">
        <v>-9922.61</v>
      </c>
      <c r="AL788" s="77">
        <v>0</v>
      </c>
      <c r="AM788" s="77">
        <v>0</v>
      </c>
    </row>
    <row r="789" spans="1:39" ht="16" x14ac:dyDescent="0.2">
      <c r="A789" s="126">
        <f t="shared" si="178"/>
        <v>3</v>
      </c>
      <c r="B789" s="1" t="str">
        <f t="shared" si="177"/>
        <v/>
      </c>
      <c r="C789" s="126" t="str">
        <f t="shared" ca="1" si="179"/>
        <v/>
      </c>
      <c r="D789" s="1" t="str">
        <f t="shared" si="176"/>
        <v/>
      </c>
      <c r="E789" s="1" t="str">
        <f t="shared" si="175"/>
        <v/>
      </c>
      <c r="F789" s="1" t="str">
        <f t="shared" si="174"/>
        <v>REAL ESTATE TAXES</v>
      </c>
      <c r="H789" s="83" t="s">
        <v>775</v>
      </c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5">
        <v>0</v>
      </c>
      <c r="V789" s="85">
        <v>0</v>
      </c>
      <c r="W789" s="85">
        <v>0</v>
      </c>
      <c r="X789" s="85">
        <v>-14432.88</v>
      </c>
      <c r="Y789" s="85">
        <v>0</v>
      </c>
      <c r="Z789" s="85">
        <v>0</v>
      </c>
      <c r="AA789" s="85">
        <v>0</v>
      </c>
      <c r="AB789" s="85">
        <v>0</v>
      </c>
      <c r="AC789" s="85">
        <v>0</v>
      </c>
      <c r="AD789" s="85">
        <v>0</v>
      </c>
      <c r="AE789" s="85">
        <v>0</v>
      </c>
      <c r="AF789" s="85">
        <v>0</v>
      </c>
      <c r="AG789" s="85">
        <v>0</v>
      </c>
      <c r="AH789" s="85">
        <v>0</v>
      </c>
      <c r="AI789" s="85">
        <v>0</v>
      </c>
      <c r="AJ789" s="85">
        <v>0</v>
      </c>
      <c r="AK789" s="85">
        <v>-9922.61</v>
      </c>
      <c r="AL789" s="85">
        <v>0</v>
      </c>
      <c r="AM789" s="85">
        <v>0</v>
      </c>
    </row>
    <row r="790" spans="1:39" x14ac:dyDescent="0.15">
      <c r="A790" s="126">
        <f t="shared" si="178"/>
        <v>3</v>
      </c>
      <c r="B790" s="1" t="str">
        <f t="shared" si="177"/>
        <v>EXP</v>
      </c>
      <c r="C790" s="126">
        <f t="shared" ca="1" si="179"/>
        <v>322</v>
      </c>
      <c r="D790" s="1" t="str">
        <f t="shared" si="176"/>
        <v>REAL ESTATE TAXES : 880300: PERSONAL PROPERTY TAXES</v>
      </c>
      <c r="E790" s="1" t="str">
        <f t="shared" si="175"/>
        <v>880300: PERSONAL PROPERTY TAXES</v>
      </c>
      <c r="F790" s="1" t="str">
        <f t="shared" si="174"/>
        <v>REAL ESTATE TAXES</v>
      </c>
      <c r="H790" s="76" t="s">
        <v>776</v>
      </c>
      <c r="I790" s="76" t="s">
        <v>777</v>
      </c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302">
        <v>9855.69</v>
      </c>
      <c r="V790" s="302">
        <v>0</v>
      </c>
      <c r="W790" s="302">
        <v>0</v>
      </c>
      <c r="X790" s="302">
        <v>0</v>
      </c>
      <c r="Y790" s="302">
        <v>0</v>
      </c>
      <c r="Z790" s="302">
        <v>0</v>
      </c>
      <c r="AA790" s="77">
        <v>0</v>
      </c>
      <c r="AB790" s="77">
        <v>0</v>
      </c>
      <c r="AC790" s="77">
        <v>0</v>
      </c>
      <c r="AD790" s="77">
        <v>0</v>
      </c>
      <c r="AE790" s="77">
        <v>0</v>
      </c>
      <c r="AF790" s="77">
        <v>0</v>
      </c>
      <c r="AG790" s="77">
        <v>9922.61</v>
      </c>
      <c r="AH790" s="77">
        <v>0</v>
      </c>
      <c r="AI790" s="77">
        <v>0</v>
      </c>
      <c r="AJ790" s="77">
        <v>0</v>
      </c>
      <c r="AK790" s="77">
        <v>0</v>
      </c>
      <c r="AL790" s="77">
        <v>0</v>
      </c>
      <c r="AM790" s="77">
        <v>0</v>
      </c>
    </row>
    <row r="791" spans="1:39" ht="16" x14ac:dyDescent="0.2">
      <c r="A791" s="126">
        <f t="shared" si="178"/>
        <v>3</v>
      </c>
      <c r="B791" s="1" t="str">
        <f t="shared" si="177"/>
        <v/>
      </c>
      <c r="C791" s="126" t="str">
        <f t="shared" ca="1" si="179"/>
        <v/>
      </c>
      <c r="D791" s="1" t="str">
        <f t="shared" si="176"/>
        <v/>
      </c>
      <c r="E791" s="1" t="str">
        <f t="shared" si="175"/>
        <v/>
      </c>
      <c r="F791" s="1" t="str">
        <f t="shared" si="174"/>
        <v>REAL ESTATE TAXES</v>
      </c>
      <c r="H791" s="83" t="s">
        <v>777</v>
      </c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5">
        <v>9855.69</v>
      </c>
      <c r="V791" s="85">
        <v>0</v>
      </c>
      <c r="W791" s="85">
        <v>0</v>
      </c>
      <c r="X791" s="85">
        <v>0</v>
      </c>
      <c r="Y791" s="85">
        <v>0</v>
      </c>
      <c r="Z791" s="85">
        <v>0</v>
      </c>
      <c r="AA791" s="85">
        <v>0</v>
      </c>
      <c r="AB791" s="85">
        <v>0</v>
      </c>
      <c r="AC791" s="85">
        <v>0</v>
      </c>
      <c r="AD791" s="85">
        <v>0</v>
      </c>
      <c r="AE791" s="85">
        <v>0</v>
      </c>
      <c r="AF791" s="85">
        <v>0</v>
      </c>
      <c r="AG791" s="85">
        <v>9922.61</v>
      </c>
      <c r="AH791" s="85">
        <v>0</v>
      </c>
      <c r="AI791" s="85">
        <v>0</v>
      </c>
      <c r="AJ791" s="85">
        <v>0</v>
      </c>
      <c r="AK791" s="85">
        <v>0</v>
      </c>
      <c r="AL791" s="85">
        <v>0</v>
      </c>
      <c r="AM791" s="85">
        <v>0</v>
      </c>
    </row>
    <row r="792" spans="1:39" ht="16" x14ac:dyDescent="0.2">
      <c r="A792" s="126">
        <f t="shared" si="178"/>
        <v>3</v>
      </c>
      <c r="B792" s="1" t="str">
        <f t="shared" si="177"/>
        <v/>
      </c>
      <c r="C792" s="126" t="str">
        <f t="shared" ca="1" si="179"/>
        <v/>
      </c>
      <c r="D792" s="1" t="str">
        <f t="shared" si="176"/>
        <v/>
      </c>
      <c r="E792" s="1" t="str">
        <f t="shared" si="175"/>
        <v/>
      </c>
      <c r="F792" s="1" t="str">
        <f t="shared" si="174"/>
        <v>REAL ESTATE TAXES</v>
      </c>
      <c r="H792" s="75" t="s">
        <v>767</v>
      </c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6">
        <v>18499.04</v>
      </c>
      <c r="V792" s="86">
        <v>9067.49</v>
      </c>
      <c r="W792" s="86">
        <v>8992.5</v>
      </c>
      <c r="X792" s="86">
        <v>-2266.3000000000002</v>
      </c>
      <c r="Y792" s="86">
        <v>8992.5</v>
      </c>
      <c r="Z792" s="86">
        <v>9128.2900000000009</v>
      </c>
      <c r="AA792" s="86">
        <v>8992.5</v>
      </c>
      <c r="AB792" s="86">
        <v>8992.5</v>
      </c>
      <c r="AC792" s="86">
        <v>8992.5</v>
      </c>
      <c r="AD792" s="86">
        <v>150</v>
      </c>
      <c r="AE792" s="86">
        <v>8001.67</v>
      </c>
      <c r="AF792" s="86">
        <v>8114.17</v>
      </c>
      <c r="AG792" s="86">
        <v>15776.550000000001</v>
      </c>
      <c r="AH792" s="86">
        <v>8138.83</v>
      </c>
      <c r="AI792" s="86">
        <v>8138.83</v>
      </c>
      <c r="AJ792" s="86">
        <v>8138.83</v>
      </c>
      <c r="AK792" s="86">
        <v>-142.47000000000071</v>
      </c>
      <c r="AL792" s="86">
        <v>8138.83</v>
      </c>
      <c r="AM792" s="86">
        <v>8138.83</v>
      </c>
    </row>
    <row r="793" spans="1:39" ht="16" x14ac:dyDescent="0.2">
      <c r="A793" s="126">
        <f t="shared" si="178"/>
        <v>3</v>
      </c>
      <c r="B793" s="1" t="str">
        <f t="shared" si="177"/>
        <v>GROUP</v>
      </c>
      <c r="C793" s="126" t="str">
        <f t="shared" ca="1" si="179"/>
        <v/>
      </c>
      <c r="D793" s="1" t="str">
        <f t="shared" si="176"/>
        <v/>
      </c>
      <c r="E793" s="1" t="str">
        <f t="shared" si="175"/>
        <v/>
      </c>
      <c r="F793" s="1" t="str">
        <f t="shared" si="174"/>
        <v>SUPPORT SERVICES</v>
      </c>
      <c r="H793" s="80" t="s">
        <v>778</v>
      </c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340"/>
      <c r="V793" s="340"/>
      <c r="W793" s="340"/>
      <c r="X793" s="340"/>
      <c r="Y793" s="340"/>
      <c r="Z793" s="340"/>
      <c r="AA793" s="82"/>
      <c r="AB793" s="82"/>
      <c r="AC793" s="82"/>
      <c r="AD793" s="82"/>
      <c r="AE793" s="82"/>
      <c r="AF793" s="82"/>
      <c r="AG793" s="82"/>
      <c r="AH793" s="82"/>
      <c r="AI793" s="82"/>
      <c r="AJ793" s="82"/>
      <c r="AK793" s="82"/>
      <c r="AL793" s="82"/>
      <c r="AM793" s="82"/>
    </row>
    <row r="794" spans="1:39" x14ac:dyDescent="0.15">
      <c r="A794" s="126">
        <f t="shared" si="178"/>
        <v>3</v>
      </c>
      <c r="B794" s="1" t="str">
        <f t="shared" si="177"/>
        <v>EXP</v>
      </c>
      <c r="C794" s="126">
        <f t="shared" ca="1" si="179"/>
        <v>316.3</v>
      </c>
      <c r="D794" s="1" t="str">
        <f t="shared" si="176"/>
        <v>SUPPORT SERVICES : 772400: G&amp;A EXPENSE ALLOCATIO</v>
      </c>
      <c r="E794" s="1" t="str">
        <f t="shared" si="175"/>
        <v>772400: G&amp;A EXPENSE ALLOCATIO</v>
      </c>
      <c r="F794" s="1" t="str">
        <f t="shared" si="174"/>
        <v>SUPPORT SERVICES</v>
      </c>
      <c r="H794" s="76" t="s">
        <v>779</v>
      </c>
      <c r="I794" s="76" t="s">
        <v>780</v>
      </c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302">
        <v>0</v>
      </c>
      <c r="V794" s="302">
        <v>0</v>
      </c>
      <c r="W794" s="302">
        <v>0</v>
      </c>
      <c r="X794" s="302">
        <v>0</v>
      </c>
      <c r="Y794" s="302">
        <v>0</v>
      </c>
      <c r="Z794" s="302">
        <v>0</v>
      </c>
      <c r="AA794" s="77">
        <v>0</v>
      </c>
      <c r="AB794" s="77">
        <v>0</v>
      </c>
      <c r="AC794" s="77">
        <v>0</v>
      </c>
      <c r="AD794" s="77">
        <v>0</v>
      </c>
      <c r="AE794" s="77">
        <v>0</v>
      </c>
      <c r="AF794" s="77">
        <v>0</v>
      </c>
      <c r="AG794" s="77">
        <v>0</v>
      </c>
      <c r="AH794" s="77">
        <v>0</v>
      </c>
      <c r="AI794" s="77">
        <v>0</v>
      </c>
      <c r="AJ794" s="77">
        <v>0</v>
      </c>
      <c r="AK794" s="77">
        <v>0</v>
      </c>
      <c r="AL794" s="77">
        <v>0</v>
      </c>
      <c r="AM794" s="77">
        <v>0</v>
      </c>
    </row>
    <row r="795" spans="1:39" x14ac:dyDescent="0.15">
      <c r="A795" s="126">
        <f t="shared" si="178"/>
        <v>3</v>
      </c>
      <c r="B795" s="1" t="str">
        <f t="shared" si="177"/>
        <v>EXP</v>
      </c>
      <c r="C795" s="126">
        <f t="shared" ca="1" si="179"/>
        <v>316.3</v>
      </c>
      <c r="D795" s="1" t="str">
        <f t="shared" si="176"/>
        <v>SUPPORT SERVICES : 772401: PC FEES-ALLOCATION</v>
      </c>
      <c r="E795" s="1" t="str">
        <f t="shared" si="175"/>
        <v>772401: PC FEES-ALLOCATION</v>
      </c>
      <c r="F795" s="1" t="str">
        <f t="shared" ref="F795:F858" si="180">IF(B795="GROUP",UPPER(H795),UPPER(F794))</f>
        <v>SUPPORT SERVICES</v>
      </c>
      <c r="H795" s="76" t="s">
        <v>781</v>
      </c>
      <c r="I795" s="76" t="s">
        <v>782</v>
      </c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302">
        <v>3479.06</v>
      </c>
      <c r="V795" s="302">
        <v>3131.0920000000001</v>
      </c>
      <c r="W795" s="302">
        <v>3131.0920000000001</v>
      </c>
      <c r="X795" s="302">
        <v>3131.0920000000001</v>
      </c>
      <c r="Y795" s="302">
        <v>3131.0920000000001</v>
      </c>
      <c r="Z795" s="302">
        <v>3131.0920000000001</v>
      </c>
      <c r="AA795" s="77">
        <v>3131.0920000000001</v>
      </c>
      <c r="AB795" s="77">
        <v>3131.0920000000001</v>
      </c>
      <c r="AC795" s="77">
        <v>3131.0920000000001</v>
      </c>
      <c r="AD795" s="77">
        <v>3131.0920000000001</v>
      </c>
      <c r="AE795" s="77">
        <v>3131.0920000000001</v>
      </c>
      <c r="AF795" s="77">
        <v>3131.0920000000001</v>
      </c>
      <c r="AG795" s="77">
        <v>3131.0920000000001</v>
      </c>
      <c r="AH795" s="77">
        <v>3130.9340000000002</v>
      </c>
      <c r="AI795" s="77">
        <v>3130.9340000000002</v>
      </c>
      <c r="AJ795" s="77">
        <v>3130.9340000000002</v>
      </c>
      <c r="AK795" s="77">
        <v>3130.9340000000002</v>
      </c>
      <c r="AL795" s="77">
        <v>3130.9340000000002</v>
      </c>
      <c r="AM795" s="77">
        <v>3130.9340000000002</v>
      </c>
    </row>
    <row r="796" spans="1:39" x14ac:dyDescent="0.15">
      <c r="A796" s="126">
        <f t="shared" si="178"/>
        <v>3</v>
      </c>
      <c r="B796" s="1" t="str">
        <f t="shared" si="177"/>
        <v>EXP</v>
      </c>
      <c r="C796" s="126">
        <f t="shared" ca="1" si="179"/>
        <v>316.3</v>
      </c>
      <c r="D796" s="1" t="str">
        <f t="shared" si="176"/>
        <v>SUPPORT SERVICES : 772402: PC FEES SNF-ALLOCATION</v>
      </c>
      <c r="E796" s="1" t="str">
        <f t="shared" ref="E796:E859" si="181">IF(AND(B796&lt;&gt;"GROUP",LEN(B796)&gt;0),UPPER(H796&amp;": "&amp;I796),"")</f>
        <v>772402: PC FEES SNF-ALLOCATION</v>
      </c>
      <c r="F796" s="1" t="str">
        <f t="shared" si="180"/>
        <v>SUPPORT SERVICES</v>
      </c>
      <c r="H796" s="76" t="s">
        <v>783</v>
      </c>
      <c r="I796" s="76" t="s">
        <v>784</v>
      </c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302">
        <v>1710.47</v>
      </c>
      <c r="V796" s="302">
        <v>1887.54</v>
      </c>
      <c r="W796" s="302">
        <v>1887.54</v>
      </c>
      <c r="X796" s="302">
        <v>1887.54</v>
      </c>
      <c r="Y796" s="302">
        <v>1887.54</v>
      </c>
      <c r="Z796" s="302">
        <v>1887.54</v>
      </c>
      <c r="AA796" s="77">
        <v>1887.54</v>
      </c>
      <c r="AB796" s="77">
        <v>1887.54</v>
      </c>
      <c r="AC796" s="77">
        <v>1887.54</v>
      </c>
      <c r="AD796" s="77">
        <v>1887.54</v>
      </c>
      <c r="AE796" s="77">
        <v>1887.54</v>
      </c>
      <c r="AF796" s="77">
        <v>1887.54</v>
      </c>
      <c r="AG796" s="77">
        <v>1887.54</v>
      </c>
      <c r="AH796" s="77">
        <v>486.54</v>
      </c>
      <c r="AI796" s="77">
        <v>486.54</v>
      </c>
      <c r="AJ796" s="77">
        <v>486.54</v>
      </c>
      <c r="AK796" s="77">
        <v>486.54</v>
      </c>
      <c r="AL796" s="77">
        <v>486.54</v>
      </c>
      <c r="AM796" s="77">
        <v>486.54</v>
      </c>
    </row>
    <row r="797" spans="1:39" x14ac:dyDescent="0.15">
      <c r="A797" s="126">
        <f t="shared" si="178"/>
        <v>3</v>
      </c>
      <c r="B797" s="1" t="str">
        <f t="shared" si="177"/>
        <v>EXP</v>
      </c>
      <c r="C797" s="126">
        <f t="shared" ca="1" si="179"/>
        <v>316.3</v>
      </c>
      <c r="D797" s="1" t="str">
        <f t="shared" si="176"/>
        <v>SUPPORT SERVICES : 772403: SOFTWARE LICENSE FEES-ALLOCATI</v>
      </c>
      <c r="E797" s="1" t="str">
        <f t="shared" si="181"/>
        <v>772403: SOFTWARE LICENSE FEES-ALLOCATI</v>
      </c>
      <c r="F797" s="1" t="str">
        <f t="shared" si="180"/>
        <v>SUPPORT SERVICES</v>
      </c>
      <c r="H797" s="76" t="s">
        <v>785</v>
      </c>
      <c r="I797" s="76" t="s">
        <v>786</v>
      </c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302">
        <v>0</v>
      </c>
      <c r="V797" s="302">
        <v>0</v>
      </c>
      <c r="W797" s="302">
        <v>0</v>
      </c>
      <c r="X797" s="302">
        <v>0</v>
      </c>
      <c r="Y797" s="302">
        <v>0</v>
      </c>
      <c r="Z797" s="302">
        <v>0</v>
      </c>
      <c r="AA797" s="77">
        <v>0</v>
      </c>
      <c r="AB797" s="77">
        <v>0</v>
      </c>
      <c r="AC797" s="77">
        <v>0</v>
      </c>
      <c r="AD797" s="77">
        <v>0</v>
      </c>
      <c r="AE797" s="77">
        <v>0</v>
      </c>
      <c r="AF797" s="77">
        <v>0</v>
      </c>
      <c r="AG797" s="77">
        <v>0</v>
      </c>
      <c r="AH797" s="77">
        <v>0</v>
      </c>
      <c r="AI797" s="77">
        <v>0</v>
      </c>
      <c r="AJ797" s="77">
        <v>0</v>
      </c>
      <c r="AK797" s="77">
        <v>0</v>
      </c>
      <c r="AL797" s="77">
        <v>0</v>
      </c>
      <c r="AM797" s="77">
        <v>0</v>
      </c>
    </row>
    <row r="798" spans="1:39" x14ac:dyDescent="0.15">
      <c r="A798" s="126">
        <f t="shared" si="178"/>
        <v>3</v>
      </c>
      <c r="B798" s="1" t="str">
        <f t="shared" si="177"/>
        <v>EXP</v>
      </c>
      <c r="C798" s="126">
        <f t="shared" ca="1" si="179"/>
        <v>315.3</v>
      </c>
      <c r="D798" s="1" t="str">
        <f t="shared" si="176"/>
        <v>SUPPORT SERVICES : 772404: CREATIVE SERVICES-ALLOCATION</v>
      </c>
      <c r="E798" s="1" t="str">
        <f t="shared" si="181"/>
        <v>772404: CREATIVE SERVICES-ALLOCATION</v>
      </c>
      <c r="F798" s="1" t="str">
        <f t="shared" si="180"/>
        <v>SUPPORT SERVICES</v>
      </c>
      <c r="H798" s="76" t="s">
        <v>787</v>
      </c>
      <c r="I798" s="76" t="s">
        <v>788</v>
      </c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302">
        <v>181.85</v>
      </c>
      <c r="V798" s="302">
        <v>324.41700000000003</v>
      </c>
      <c r="W798" s="302">
        <v>324.41700000000003</v>
      </c>
      <c r="X798" s="302">
        <v>324.41700000000003</v>
      </c>
      <c r="Y798" s="302">
        <v>324.41700000000003</v>
      </c>
      <c r="Z798" s="302">
        <v>324.41700000000003</v>
      </c>
      <c r="AA798" s="77">
        <v>324.41700000000003</v>
      </c>
      <c r="AB798" s="77">
        <v>324.41700000000003</v>
      </c>
      <c r="AC798" s="77">
        <v>324.41700000000003</v>
      </c>
      <c r="AD798" s="77">
        <v>324.41700000000003</v>
      </c>
      <c r="AE798" s="77">
        <v>324.41700000000003</v>
      </c>
      <c r="AF798" s="77">
        <v>324.41700000000003</v>
      </c>
      <c r="AG798" s="77">
        <v>324.41700000000003</v>
      </c>
      <c r="AH798" s="77">
        <v>273.95600000000002</v>
      </c>
      <c r="AI798" s="77">
        <v>273.95600000000002</v>
      </c>
      <c r="AJ798" s="77">
        <v>273.95600000000002</v>
      </c>
      <c r="AK798" s="77">
        <v>273.95600000000002</v>
      </c>
      <c r="AL798" s="77">
        <v>273.95600000000002</v>
      </c>
      <c r="AM798" s="77">
        <v>273.95600000000002</v>
      </c>
    </row>
    <row r="799" spans="1:39" x14ac:dyDescent="0.15">
      <c r="A799" s="126">
        <f t="shared" si="178"/>
        <v>3</v>
      </c>
      <c r="B799" s="1" t="str">
        <f t="shared" si="177"/>
        <v>EXP</v>
      </c>
      <c r="C799" s="126">
        <f t="shared" ca="1" si="179"/>
        <v>315.3</v>
      </c>
      <c r="D799" s="1" t="str">
        <f t="shared" si="176"/>
        <v>SUPPORT SERVICES : 772406: DIGITAL MARKETING-ALLOCATION</v>
      </c>
      <c r="E799" s="1" t="str">
        <f t="shared" si="181"/>
        <v>772406: DIGITAL MARKETING-ALLOCATION</v>
      </c>
      <c r="F799" s="1" t="str">
        <f t="shared" si="180"/>
        <v>SUPPORT SERVICES</v>
      </c>
      <c r="H799" s="76" t="s">
        <v>789</v>
      </c>
      <c r="I799" s="76" t="s">
        <v>790</v>
      </c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302">
        <v>203.88</v>
      </c>
      <c r="V799" s="302">
        <v>168.624</v>
      </c>
      <c r="W799" s="302">
        <v>168.62</v>
      </c>
      <c r="X799" s="302">
        <v>168.624</v>
      </c>
      <c r="Y799" s="302">
        <v>168.624</v>
      </c>
      <c r="Z799" s="302">
        <v>168.624</v>
      </c>
      <c r="AA799" s="77">
        <v>168.624</v>
      </c>
      <c r="AB799" s="77">
        <v>168.624</v>
      </c>
      <c r="AC799" s="77">
        <v>168.624</v>
      </c>
      <c r="AD799" s="77">
        <v>168.624</v>
      </c>
      <c r="AE799" s="77">
        <v>168.624</v>
      </c>
      <c r="AF799" s="77">
        <v>168.624</v>
      </c>
      <c r="AG799" s="77">
        <v>168.624</v>
      </c>
      <c r="AH799" s="77">
        <v>137.98400000000001</v>
      </c>
      <c r="AI799" s="77">
        <v>137.98400000000001</v>
      </c>
      <c r="AJ799" s="77">
        <v>137.98400000000001</v>
      </c>
      <c r="AK799" s="77">
        <v>137.98400000000001</v>
      </c>
      <c r="AL799" s="77">
        <v>137.98400000000001</v>
      </c>
      <c r="AM799" s="77">
        <v>137.98400000000001</v>
      </c>
    </row>
    <row r="800" spans="1:39" x14ac:dyDescent="0.15">
      <c r="A800" s="126">
        <f t="shared" si="178"/>
        <v>3</v>
      </c>
      <c r="B800" s="1" t="str">
        <f t="shared" si="177"/>
        <v>EXP</v>
      </c>
      <c r="C800" s="126">
        <f t="shared" ca="1" si="179"/>
        <v>316.3</v>
      </c>
      <c r="D800" s="1" t="str">
        <f t="shared" si="176"/>
        <v>SUPPORT SERVICES : 772407: ASSOC ENGAGEMENT SURVEY-ALLOCA</v>
      </c>
      <c r="E800" s="1" t="str">
        <f t="shared" si="181"/>
        <v>772407: ASSOC ENGAGEMENT SURVEY-ALLOCA</v>
      </c>
      <c r="F800" s="1" t="str">
        <f t="shared" si="180"/>
        <v>SUPPORT SERVICES</v>
      </c>
      <c r="H800" s="76" t="s">
        <v>791</v>
      </c>
      <c r="I800" s="76" t="s">
        <v>792</v>
      </c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302">
        <v>45.38</v>
      </c>
      <c r="V800" s="302">
        <v>18.404</v>
      </c>
      <c r="W800" s="302">
        <v>18.404</v>
      </c>
      <c r="X800" s="302">
        <v>18.404</v>
      </c>
      <c r="Y800" s="302">
        <v>18.404</v>
      </c>
      <c r="Z800" s="302">
        <v>18.404</v>
      </c>
      <c r="AA800" s="77">
        <v>18.404</v>
      </c>
      <c r="AB800" s="77">
        <v>18.404</v>
      </c>
      <c r="AC800" s="77">
        <v>18.404</v>
      </c>
      <c r="AD800" s="77">
        <v>18.404</v>
      </c>
      <c r="AE800" s="77">
        <v>18.404</v>
      </c>
      <c r="AF800" s="77">
        <v>18.404</v>
      </c>
      <c r="AG800" s="77">
        <v>18.404</v>
      </c>
      <c r="AH800" s="77">
        <v>60.536000000000001</v>
      </c>
      <c r="AI800" s="77">
        <v>60.536000000000001</v>
      </c>
      <c r="AJ800" s="77">
        <v>60.536000000000001</v>
      </c>
      <c r="AK800" s="77">
        <v>60.536000000000001</v>
      </c>
      <c r="AL800" s="77">
        <v>60.536000000000001</v>
      </c>
      <c r="AM800" s="77">
        <v>60.536000000000001</v>
      </c>
    </row>
    <row r="801" spans="1:39" x14ac:dyDescent="0.15">
      <c r="A801" s="126">
        <f t="shared" si="178"/>
        <v>3</v>
      </c>
      <c r="B801" s="1" t="str">
        <f t="shared" si="177"/>
        <v>EXP</v>
      </c>
      <c r="C801" s="126">
        <f t="shared" ca="1" si="179"/>
        <v>316.3</v>
      </c>
      <c r="D801" s="1" t="str">
        <f t="shared" si="176"/>
        <v>SUPPORT SERVICES : 772408: CUST ENGAGEMENT SURVEY-ALLOCAT</v>
      </c>
      <c r="E801" s="1" t="str">
        <f t="shared" si="181"/>
        <v>772408: CUST ENGAGEMENT SURVEY-ALLOCAT</v>
      </c>
      <c r="F801" s="1" t="str">
        <f t="shared" si="180"/>
        <v>SUPPORT SERVICES</v>
      </c>
      <c r="H801" s="76" t="s">
        <v>793</v>
      </c>
      <c r="I801" s="76" t="s">
        <v>794</v>
      </c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302">
        <v>33.32</v>
      </c>
      <c r="V801" s="302">
        <v>54.587000000000003</v>
      </c>
      <c r="W801" s="302">
        <v>54.587000000000003</v>
      </c>
      <c r="X801" s="302">
        <v>54.587000000000003</v>
      </c>
      <c r="Y801" s="302">
        <v>54.587000000000003</v>
      </c>
      <c r="Z801" s="302">
        <v>54.587000000000003</v>
      </c>
      <c r="AA801" s="77">
        <v>54.587000000000003</v>
      </c>
      <c r="AB801" s="77">
        <v>54.587000000000003</v>
      </c>
      <c r="AC801" s="77">
        <v>54.587000000000003</v>
      </c>
      <c r="AD801" s="77">
        <v>54.587000000000003</v>
      </c>
      <c r="AE801" s="77">
        <v>54.587000000000003</v>
      </c>
      <c r="AF801" s="77">
        <v>54.587000000000003</v>
      </c>
      <c r="AG801" s="77">
        <v>54.587000000000003</v>
      </c>
      <c r="AH801" s="77">
        <v>50.63</v>
      </c>
      <c r="AI801" s="77">
        <v>50.63</v>
      </c>
      <c r="AJ801" s="77">
        <v>50.63</v>
      </c>
      <c r="AK801" s="77">
        <v>50.63</v>
      </c>
      <c r="AL801" s="77">
        <v>50.63</v>
      </c>
      <c r="AM801" s="77">
        <v>50.63</v>
      </c>
    </row>
    <row r="802" spans="1:39" x14ac:dyDescent="0.15">
      <c r="A802" s="126">
        <f t="shared" si="178"/>
        <v>3</v>
      </c>
      <c r="B802" s="1" t="str">
        <f t="shared" si="177"/>
        <v>EXP</v>
      </c>
      <c r="C802" s="126">
        <f t="shared" ca="1" si="179"/>
        <v>316.3</v>
      </c>
      <c r="D802" s="1" t="str">
        <f t="shared" si="176"/>
        <v>SUPPORT SERVICES : 772413: HR SERVICES-ALLOCATION</v>
      </c>
      <c r="E802" s="1" t="str">
        <f t="shared" si="181"/>
        <v>772413: HR SERVICES-ALLOCATION</v>
      </c>
      <c r="F802" s="1" t="str">
        <f t="shared" si="180"/>
        <v>SUPPORT SERVICES</v>
      </c>
      <c r="H802" s="76" t="s">
        <v>795</v>
      </c>
      <c r="I802" s="76" t="s">
        <v>796</v>
      </c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302">
        <v>0</v>
      </c>
      <c r="V802" s="302">
        <v>0</v>
      </c>
      <c r="W802" s="302">
        <v>0</v>
      </c>
      <c r="X802" s="302">
        <v>0</v>
      </c>
      <c r="Y802" s="302">
        <v>0</v>
      </c>
      <c r="Z802" s="302">
        <v>0</v>
      </c>
      <c r="AA802" s="77">
        <v>0</v>
      </c>
      <c r="AB802" s="77">
        <v>0</v>
      </c>
      <c r="AC802" s="77">
        <v>0</v>
      </c>
      <c r="AD802" s="77">
        <v>0</v>
      </c>
      <c r="AE802" s="77">
        <v>0</v>
      </c>
      <c r="AF802" s="77">
        <v>0</v>
      </c>
      <c r="AG802" s="77">
        <v>0</v>
      </c>
      <c r="AH802" s="77">
        <v>0</v>
      </c>
      <c r="AI802" s="77">
        <v>0</v>
      </c>
      <c r="AJ802" s="77">
        <v>0</v>
      </c>
      <c r="AK802" s="77">
        <v>0</v>
      </c>
      <c r="AL802" s="77">
        <v>0</v>
      </c>
      <c r="AM802" s="77">
        <v>0</v>
      </c>
    </row>
    <row r="803" spans="1:39" x14ac:dyDescent="0.15">
      <c r="A803" s="126">
        <f t="shared" si="178"/>
        <v>3</v>
      </c>
      <c r="B803" s="1" t="str">
        <f t="shared" si="177"/>
        <v>EXP</v>
      </c>
      <c r="C803" s="126">
        <f t="shared" ca="1" si="179"/>
        <v>316.3</v>
      </c>
      <c r="D803" s="1" t="str">
        <f t="shared" si="176"/>
        <v>SUPPORT SERVICES : 772414: REGIONAL MAINT TECHS-ALLOCATIO</v>
      </c>
      <c r="E803" s="1" t="str">
        <f t="shared" si="181"/>
        <v>772414: REGIONAL MAINT TECHS-ALLOCATIO</v>
      </c>
      <c r="F803" s="1" t="str">
        <f t="shared" si="180"/>
        <v>SUPPORT SERVICES</v>
      </c>
      <c r="H803" s="76" t="s">
        <v>797</v>
      </c>
      <c r="I803" s="76" t="s">
        <v>798</v>
      </c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302">
        <v>1146.26</v>
      </c>
      <c r="V803" s="302">
        <v>0</v>
      </c>
      <c r="W803" s="302">
        <v>0</v>
      </c>
      <c r="X803" s="302">
        <v>0</v>
      </c>
      <c r="Y803" s="302">
        <v>0</v>
      </c>
      <c r="Z803" s="302">
        <v>0</v>
      </c>
      <c r="AA803" s="77">
        <v>0</v>
      </c>
      <c r="AB803" s="77">
        <v>0</v>
      </c>
      <c r="AC803" s="77">
        <v>0</v>
      </c>
      <c r="AD803" s="77">
        <v>0</v>
      </c>
      <c r="AE803" s="77">
        <v>0</v>
      </c>
      <c r="AF803" s="77">
        <v>0</v>
      </c>
      <c r="AG803" s="77">
        <v>0</v>
      </c>
      <c r="AH803" s="77">
        <v>0</v>
      </c>
      <c r="AI803" s="77">
        <v>0</v>
      </c>
      <c r="AJ803" s="77">
        <v>0</v>
      </c>
      <c r="AK803" s="77">
        <v>0</v>
      </c>
      <c r="AL803" s="77">
        <v>0</v>
      </c>
      <c r="AM803" s="77">
        <v>0</v>
      </c>
    </row>
    <row r="804" spans="1:39" x14ac:dyDescent="0.15">
      <c r="A804" s="126">
        <f t="shared" si="178"/>
        <v>3</v>
      </c>
      <c r="B804" s="1" t="str">
        <f t="shared" si="177"/>
        <v>EXP</v>
      </c>
      <c r="C804" s="126">
        <f t="shared" ca="1" si="179"/>
        <v>316.3</v>
      </c>
      <c r="D804" s="1" t="str">
        <f t="shared" si="176"/>
        <v>SUPPORT SERVICES : 772417: CONTACT CENTER ALLOCATION</v>
      </c>
      <c r="E804" s="1" t="str">
        <f t="shared" si="181"/>
        <v>772417: CONTACT CENTER ALLOCATION</v>
      </c>
      <c r="F804" s="1" t="str">
        <f t="shared" si="180"/>
        <v>SUPPORT SERVICES</v>
      </c>
      <c r="H804" s="76" t="s">
        <v>799</v>
      </c>
      <c r="I804" s="76" t="s">
        <v>800</v>
      </c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302">
        <v>30.91</v>
      </c>
      <c r="V804" s="302">
        <v>31.528000000000002</v>
      </c>
      <c r="W804" s="302">
        <v>31.528000000000002</v>
      </c>
      <c r="X804" s="302">
        <v>31.528000000000002</v>
      </c>
      <c r="Y804" s="302">
        <v>-94.582000000000008</v>
      </c>
      <c r="Z804" s="302">
        <v>31.528000000000002</v>
      </c>
      <c r="AA804" s="77">
        <v>-31.532</v>
      </c>
      <c r="AB804" s="77">
        <v>31.528000000000002</v>
      </c>
      <c r="AC804" s="77">
        <v>31.528000000000002</v>
      </c>
      <c r="AD804" s="77">
        <v>31.528000000000002</v>
      </c>
      <c r="AE804" s="77">
        <v>-94.88</v>
      </c>
      <c r="AF804" s="77">
        <v>0</v>
      </c>
      <c r="AG804" s="77">
        <v>0</v>
      </c>
      <c r="AH804" s="77">
        <v>0</v>
      </c>
      <c r="AI804" s="77">
        <v>0</v>
      </c>
      <c r="AJ804" s="77">
        <v>0</v>
      </c>
      <c r="AK804" s="77">
        <v>0</v>
      </c>
      <c r="AL804" s="77">
        <v>0</v>
      </c>
      <c r="AM804" s="77">
        <v>0</v>
      </c>
    </row>
    <row r="805" spans="1:39" x14ac:dyDescent="0.15">
      <c r="A805" s="126">
        <f t="shared" si="178"/>
        <v>3</v>
      </c>
      <c r="B805" s="1" t="str">
        <f t="shared" si="177"/>
        <v>EXP</v>
      </c>
      <c r="C805" s="126">
        <f t="shared" ca="1" si="179"/>
        <v>316.3</v>
      </c>
      <c r="D805" s="1" t="str">
        <f t="shared" si="176"/>
        <v>SUPPORT SERVICES : 772510: G&amp;A ALLOC - PS</v>
      </c>
      <c r="E805" s="1" t="str">
        <f t="shared" si="181"/>
        <v>772510: G&amp;A ALLOC - PS</v>
      </c>
      <c r="F805" s="1" t="str">
        <f t="shared" si="180"/>
        <v>SUPPORT SERVICES</v>
      </c>
      <c r="H805" s="76" t="s">
        <v>801</v>
      </c>
      <c r="I805" s="76" t="s">
        <v>802</v>
      </c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302">
        <v>108.43</v>
      </c>
      <c r="V805" s="302">
        <v>42.307000000000002</v>
      </c>
      <c r="W805" s="302">
        <v>42.307000000000002</v>
      </c>
      <c r="X805" s="302">
        <v>42.307000000000002</v>
      </c>
      <c r="Y805" s="302">
        <v>42.307000000000002</v>
      </c>
      <c r="Z805" s="302">
        <v>42.307000000000002</v>
      </c>
      <c r="AA805" s="77">
        <v>42.307000000000002</v>
      </c>
      <c r="AB805" s="77">
        <v>42.307000000000002</v>
      </c>
      <c r="AC805" s="77">
        <v>42.307000000000002</v>
      </c>
      <c r="AD805" s="77">
        <v>42.307000000000002</v>
      </c>
      <c r="AE805" s="77">
        <v>42.307000000000002</v>
      </c>
      <c r="AF805" s="77">
        <v>42.307000000000002</v>
      </c>
      <c r="AG805" s="77">
        <v>42.307000000000002</v>
      </c>
      <c r="AH805" s="77">
        <v>28.921000000000003</v>
      </c>
      <c r="AI805" s="77">
        <v>28.921000000000003</v>
      </c>
      <c r="AJ805" s="77">
        <v>28.921000000000003</v>
      </c>
      <c r="AK805" s="77">
        <v>28.921000000000003</v>
      </c>
      <c r="AL805" s="77">
        <v>28.921000000000003</v>
      </c>
      <c r="AM805" s="77">
        <v>28.921000000000003</v>
      </c>
    </row>
    <row r="806" spans="1:39" ht="16" x14ac:dyDescent="0.2">
      <c r="A806" s="126">
        <f t="shared" si="178"/>
        <v>3</v>
      </c>
      <c r="B806" s="1" t="str">
        <f t="shared" si="177"/>
        <v/>
      </c>
      <c r="C806" s="126" t="str">
        <f t="shared" ca="1" si="179"/>
        <v/>
      </c>
      <c r="D806" s="1" t="str">
        <f t="shared" si="176"/>
        <v/>
      </c>
      <c r="E806" s="1" t="str">
        <f t="shared" si="181"/>
        <v/>
      </c>
      <c r="F806" s="1" t="str">
        <f t="shared" si="180"/>
        <v>SUPPORT SERVICES</v>
      </c>
      <c r="H806" s="83" t="s">
        <v>778</v>
      </c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5">
        <v>6939.56</v>
      </c>
      <c r="V806" s="85">
        <v>5658.4990000000007</v>
      </c>
      <c r="W806" s="85">
        <v>5658.4950000000008</v>
      </c>
      <c r="X806" s="85">
        <v>5658.4990000000007</v>
      </c>
      <c r="Y806" s="85">
        <v>5532.3890000000001</v>
      </c>
      <c r="Z806" s="85">
        <v>5658.4990000000007</v>
      </c>
      <c r="AA806" s="85">
        <v>5595.4390000000003</v>
      </c>
      <c r="AB806" s="85">
        <v>5658.4990000000007</v>
      </c>
      <c r="AC806" s="85">
        <v>5658.4990000000007</v>
      </c>
      <c r="AD806" s="85">
        <v>5658.4990000000007</v>
      </c>
      <c r="AE806" s="85">
        <v>5532.0910000000003</v>
      </c>
      <c r="AF806" s="85">
        <v>5626.9710000000005</v>
      </c>
      <c r="AG806" s="85">
        <v>5626.9710000000005</v>
      </c>
      <c r="AH806" s="85">
        <v>4169.5010000000002</v>
      </c>
      <c r="AI806" s="85">
        <v>4169.5010000000002</v>
      </c>
      <c r="AJ806" s="85">
        <v>4169.5010000000002</v>
      </c>
      <c r="AK806" s="85">
        <v>4169.5010000000002</v>
      </c>
      <c r="AL806" s="85">
        <v>4169.5010000000002</v>
      </c>
      <c r="AM806" s="85">
        <v>4169.5010000000002</v>
      </c>
    </row>
    <row r="807" spans="1:39" ht="16" x14ac:dyDescent="0.2">
      <c r="A807" s="126">
        <f t="shared" si="178"/>
        <v>3</v>
      </c>
      <c r="B807" s="1" t="str">
        <f t="shared" si="177"/>
        <v/>
      </c>
      <c r="C807" s="126" t="str">
        <f t="shared" ca="1" si="179"/>
        <v/>
      </c>
      <c r="D807" s="1" t="str">
        <f t="shared" si="176"/>
        <v/>
      </c>
      <c r="E807" s="1" t="str">
        <f t="shared" si="181"/>
        <v/>
      </c>
      <c r="F807" s="1" t="str">
        <f t="shared" si="180"/>
        <v>SUPPORT SERVICES</v>
      </c>
      <c r="H807" s="75" t="s">
        <v>778</v>
      </c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6">
        <v>6939.56</v>
      </c>
      <c r="V807" s="86">
        <v>5658.4990000000007</v>
      </c>
      <c r="W807" s="86">
        <v>5658.4950000000008</v>
      </c>
      <c r="X807" s="86">
        <v>5658.4990000000007</v>
      </c>
      <c r="Y807" s="86">
        <v>5532.3890000000001</v>
      </c>
      <c r="Z807" s="86">
        <v>5658.4990000000007</v>
      </c>
      <c r="AA807" s="86">
        <v>5595.4390000000003</v>
      </c>
      <c r="AB807" s="86">
        <v>5658.4990000000007</v>
      </c>
      <c r="AC807" s="86">
        <v>5658.4990000000007</v>
      </c>
      <c r="AD807" s="86">
        <v>5658.4990000000007</v>
      </c>
      <c r="AE807" s="86">
        <v>5532.0910000000003</v>
      </c>
      <c r="AF807" s="86">
        <v>5626.9710000000005</v>
      </c>
      <c r="AG807" s="86">
        <v>5626.9710000000005</v>
      </c>
      <c r="AH807" s="86">
        <v>4169.5010000000002</v>
      </c>
      <c r="AI807" s="86">
        <v>4169.5010000000002</v>
      </c>
      <c r="AJ807" s="86">
        <v>4169.5010000000002</v>
      </c>
      <c r="AK807" s="86">
        <v>4169.5010000000002</v>
      </c>
      <c r="AL807" s="86">
        <v>4169.5010000000002</v>
      </c>
      <c r="AM807" s="86">
        <v>4169.5010000000002</v>
      </c>
    </row>
    <row r="808" spans="1:39" ht="16" x14ac:dyDescent="0.2">
      <c r="A808" s="126">
        <f t="shared" si="178"/>
        <v>3</v>
      </c>
      <c r="B808" s="1" t="str">
        <f t="shared" si="177"/>
        <v/>
      </c>
      <c r="C808" s="126" t="str">
        <f t="shared" ca="1" si="179"/>
        <v/>
      </c>
      <c r="D808" s="1" t="str">
        <f t="shared" si="176"/>
        <v/>
      </c>
      <c r="E808" s="1" t="str">
        <f t="shared" si="181"/>
        <v/>
      </c>
      <c r="F808" s="1" t="str">
        <f t="shared" si="180"/>
        <v>SUPPORT SERVICES</v>
      </c>
      <c r="H808" s="74" t="s">
        <v>803</v>
      </c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8">
        <v>91302.91</v>
      </c>
      <c r="V808" s="78">
        <v>51960.989000000001</v>
      </c>
      <c r="W808" s="78">
        <v>52542.325000000004</v>
      </c>
      <c r="X808" s="78">
        <v>39495.368999999999</v>
      </c>
      <c r="Y808" s="78">
        <v>49807.639000000003</v>
      </c>
      <c r="Z808" s="78">
        <v>51791.079000000005</v>
      </c>
      <c r="AA808" s="78">
        <v>77196.768999999986</v>
      </c>
      <c r="AB808" s="78">
        <v>54345.899000000005</v>
      </c>
      <c r="AC808" s="78">
        <v>51649.049000000006</v>
      </c>
      <c r="AD808" s="78">
        <v>49298.489000000009</v>
      </c>
      <c r="AE808" s="78">
        <v>50364.211000000003</v>
      </c>
      <c r="AF808" s="78">
        <v>47602.330999999998</v>
      </c>
      <c r="AG808" s="78">
        <v>90763.401000000013</v>
      </c>
      <c r="AH808" s="78">
        <v>45756.721000000005</v>
      </c>
      <c r="AI808" s="78">
        <v>44577.870999999999</v>
      </c>
      <c r="AJ808" s="78">
        <v>44185.091</v>
      </c>
      <c r="AK808" s="78">
        <v>37998.221000000005</v>
      </c>
      <c r="AL808" s="78">
        <v>47423.10100000001</v>
      </c>
      <c r="AM808" s="78">
        <v>164491.34099999999</v>
      </c>
    </row>
    <row r="809" spans="1:39" ht="16" x14ac:dyDescent="0.2">
      <c r="A809" s="126">
        <f t="shared" si="178"/>
        <v>3</v>
      </c>
      <c r="B809" s="1" t="str">
        <f t="shared" si="177"/>
        <v/>
      </c>
      <c r="C809" s="126" t="str">
        <f t="shared" ca="1" si="179"/>
        <v/>
      </c>
      <c r="D809" s="1" t="str">
        <f t="shared" si="176"/>
        <v/>
      </c>
      <c r="E809" s="1" t="str">
        <f t="shared" si="181"/>
        <v/>
      </c>
      <c r="F809" s="1" t="str">
        <f t="shared" si="180"/>
        <v>SUPPORT SERVICES</v>
      </c>
      <c r="H809" s="74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336"/>
      <c r="V809" s="336"/>
      <c r="W809" s="336"/>
      <c r="X809" s="336"/>
      <c r="Y809" s="336"/>
      <c r="Z809" s="336"/>
      <c r="AA809" s="74"/>
      <c r="AB809" s="74"/>
      <c r="AC809" s="74"/>
      <c r="AD809" s="74"/>
      <c r="AE809" s="74"/>
      <c r="AF809" s="74"/>
      <c r="AG809" s="74"/>
      <c r="AH809" s="74"/>
      <c r="AI809" s="74"/>
      <c r="AJ809" s="74"/>
      <c r="AK809" s="74"/>
      <c r="AL809" s="74"/>
      <c r="AM809" s="74"/>
    </row>
    <row r="810" spans="1:39" ht="16" x14ac:dyDescent="0.2">
      <c r="A810" s="126">
        <f t="shared" si="178"/>
        <v>3</v>
      </c>
      <c r="B810" s="1" t="s">
        <v>894</v>
      </c>
      <c r="C810" s="126">
        <v>333</v>
      </c>
      <c r="D810" s="1" t="str">
        <f t="shared" si="176"/>
        <v xml:space="preserve">SUPPORT SERVICES : OPERATING EXPENSES: </v>
      </c>
      <c r="E810" s="1" t="str">
        <f t="shared" si="181"/>
        <v xml:space="preserve">OPERATING EXPENSES: </v>
      </c>
      <c r="F810" s="1" t="str">
        <f t="shared" si="180"/>
        <v>SUPPORT SERVICES</v>
      </c>
      <c r="H810" s="99" t="s">
        <v>804</v>
      </c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100">
        <v>783727.15300000005</v>
      </c>
      <c r="V810" s="100">
        <v>799255.18599999999</v>
      </c>
      <c r="W810" s="100">
        <v>724256.74300000002</v>
      </c>
      <c r="X810" s="100">
        <v>809129.47699999996</v>
      </c>
      <c r="Y810" s="100">
        <v>748419.48699999996</v>
      </c>
      <c r="Z810" s="100">
        <v>732166.21299999999</v>
      </c>
      <c r="AA810" s="100">
        <v>687809.63300000003</v>
      </c>
      <c r="AB810" s="100">
        <v>824867.6649999998</v>
      </c>
      <c r="AC810" s="100">
        <v>709252.51500000001</v>
      </c>
      <c r="AD810" s="100">
        <v>465104.16399999993</v>
      </c>
      <c r="AE810" s="100">
        <v>674923.85800000012</v>
      </c>
      <c r="AF810" s="100">
        <v>599525.35499999998</v>
      </c>
      <c r="AG810" s="100">
        <v>632654.34700000007</v>
      </c>
      <c r="AH810" s="100">
        <v>603332.91</v>
      </c>
      <c r="AI810" s="100">
        <v>642321.76800000004</v>
      </c>
      <c r="AJ810" s="100">
        <v>488056.99200000003</v>
      </c>
      <c r="AK810" s="100">
        <v>602178.51400000008</v>
      </c>
      <c r="AL810" s="100">
        <v>550741.10499999998</v>
      </c>
      <c r="AM810" s="100">
        <v>748506.429</v>
      </c>
    </row>
    <row r="811" spans="1:39" ht="16" x14ac:dyDescent="0.2">
      <c r="A811" s="126">
        <f t="shared" si="178"/>
        <v>3</v>
      </c>
      <c r="B811" s="1" t="str">
        <f t="shared" ref="B811:B842" si="182">IF(AND(LEN(H811)&gt;0,COUNT(V811:AL811)=0),"GROUP",IF(OR(LEN(I811)=0,LEN(H811)=0),"",INDEX(MARKER_ARRAY,A811,3)))</f>
        <v/>
      </c>
      <c r="C811" s="126" t="str">
        <f t="shared" ca="1" si="179"/>
        <v/>
      </c>
      <c r="D811" s="1" t="str">
        <f t="shared" si="176"/>
        <v/>
      </c>
      <c r="E811" s="1" t="str">
        <f t="shared" si="181"/>
        <v/>
      </c>
      <c r="F811" s="1" t="str">
        <f t="shared" si="180"/>
        <v>SUPPORT SERVICES</v>
      </c>
      <c r="H811" s="74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4"/>
      <c r="V811" s="74"/>
      <c r="W811" s="74"/>
      <c r="X811" s="74"/>
      <c r="Y811" s="74"/>
      <c r="Z811" s="74"/>
      <c r="AA811" s="74"/>
      <c r="AB811" s="74"/>
      <c r="AC811" s="74"/>
      <c r="AD811" s="74"/>
      <c r="AE811" s="74"/>
      <c r="AF811" s="74"/>
      <c r="AG811" s="74"/>
      <c r="AH811" s="74"/>
      <c r="AI811" s="74"/>
      <c r="AJ811" s="74"/>
      <c r="AK811" s="74"/>
      <c r="AL811" s="74"/>
      <c r="AM811" s="74"/>
    </row>
    <row r="812" spans="1:39" ht="16" x14ac:dyDescent="0.2">
      <c r="A812" s="126">
        <f t="shared" si="178"/>
        <v>3</v>
      </c>
      <c r="B812" s="1" t="str">
        <f t="shared" si="182"/>
        <v/>
      </c>
      <c r="C812" s="126" t="str">
        <f t="shared" ca="1" si="179"/>
        <v/>
      </c>
      <c r="D812" s="1" t="str">
        <f t="shared" si="176"/>
        <v/>
      </c>
      <c r="E812" s="1" t="str">
        <f t="shared" si="181"/>
        <v/>
      </c>
      <c r="F812" s="1" t="str">
        <f t="shared" si="180"/>
        <v>SUPPORT SERVICES</v>
      </c>
      <c r="H812" s="99" t="s">
        <v>805</v>
      </c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100">
        <v>-90000.53300000017</v>
      </c>
      <c r="V812" s="100">
        <v>39178.254000000074</v>
      </c>
      <c r="W812" s="100">
        <v>32956.506999999983</v>
      </c>
      <c r="X812" s="100">
        <v>-70033.326999999932</v>
      </c>
      <c r="Y812" s="100">
        <v>-97845.40699999989</v>
      </c>
      <c r="Z812" s="100">
        <v>-31654.783000000054</v>
      </c>
      <c r="AA812" s="100">
        <v>-72011.472999999998</v>
      </c>
      <c r="AB812" s="100">
        <v>-181329.37499999988</v>
      </c>
      <c r="AC812" s="100">
        <v>-28454.145000000019</v>
      </c>
      <c r="AD812" s="100">
        <v>114898.63600000012</v>
      </c>
      <c r="AE812" s="100">
        <v>-127457.16800000006</v>
      </c>
      <c r="AF812" s="100">
        <v>-73804.385000000009</v>
      </c>
      <c r="AG812" s="100">
        <v>-131177.71700000006</v>
      </c>
      <c r="AH812" s="100">
        <v>-42027.960000000079</v>
      </c>
      <c r="AI812" s="100">
        <v>-176160.478</v>
      </c>
      <c r="AJ812" s="100">
        <v>60553.107999999949</v>
      </c>
      <c r="AK812" s="100">
        <v>-108350.1540000001</v>
      </c>
      <c r="AL812" s="100">
        <v>-43912.575000000012</v>
      </c>
      <c r="AM812" s="100">
        <v>-253142.86900000001</v>
      </c>
    </row>
    <row r="813" spans="1:39" ht="16" x14ac:dyDescent="0.2">
      <c r="A813" s="126">
        <f t="shared" si="178"/>
        <v>3</v>
      </c>
      <c r="B813" s="1" t="str">
        <f t="shared" si="182"/>
        <v/>
      </c>
      <c r="C813" s="126" t="str">
        <f t="shared" ca="1" si="179"/>
        <v/>
      </c>
      <c r="D813" s="1" t="str">
        <f t="shared" si="176"/>
        <v/>
      </c>
      <c r="E813" s="1" t="str">
        <f t="shared" si="181"/>
        <v/>
      </c>
      <c r="F813" s="1" t="str">
        <f t="shared" si="180"/>
        <v>SUPPORT SERVICES</v>
      </c>
      <c r="H813" s="74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  <c r="AA813" s="73"/>
      <c r="AB813" s="73"/>
      <c r="AC813" s="73"/>
      <c r="AD813" s="73"/>
      <c r="AE813" s="73"/>
      <c r="AF813" s="73"/>
      <c r="AG813" s="73"/>
      <c r="AH813" s="73"/>
      <c r="AI813" s="73"/>
      <c r="AJ813" s="73"/>
      <c r="AK813" s="73"/>
      <c r="AL813" s="73"/>
      <c r="AM813" s="73"/>
    </row>
    <row r="814" spans="1:39" ht="16" x14ac:dyDescent="0.2">
      <c r="A814" s="126">
        <f t="shared" si="178"/>
        <v>3</v>
      </c>
      <c r="B814" s="1" t="str">
        <f t="shared" si="182"/>
        <v/>
      </c>
      <c r="C814" s="126" t="str">
        <f t="shared" ca="1" si="179"/>
        <v/>
      </c>
      <c r="D814" s="1" t="str">
        <f t="shared" si="176"/>
        <v/>
      </c>
      <c r="E814" s="1" t="str">
        <f t="shared" si="181"/>
        <v/>
      </c>
      <c r="F814" s="1" t="str">
        <f t="shared" si="180"/>
        <v>SUPPORT SERVICES</v>
      </c>
      <c r="H814" s="99" t="s">
        <v>806</v>
      </c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2">
        <v>-0.12973487020002228</v>
      </c>
      <c r="V814" s="102">
        <v>4.6727923924408443E-2</v>
      </c>
      <c r="W814" s="102">
        <v>4.3523415629612906E-2</v>
      </c>
      <c r="X814" s="102">
        <v>-9.4755367079100511E-2</v>
      </c>
      <c r="Y814" s="102">
        <v>-0.15039856337344376</v>
      </c>
      <c r="Z814" s="102">
        <v>-4.5188103497469066E-2</v>
      </c>
      <c r="AA814" s="102">
        <v>-0.11694005873612873</v>
      </c>
      <c r="AB814" s="102">
        <v>-0.28176936449267054</v>
      </c>
      <c r="AC814" s="102">
        <v>-4.1795260173728116E-2</v>
      </c>
      <c r="AD814" s="102">
        <v>0.19810014020621988</v>
      </c>
      <c r="AE814" s="102">
        <v>-0.23281264472912508</v>
      </c>
      <c r="AF814" s="102">
        <v>-0.14038699084040726</v>
      </c>
      <c r="AG814" s="102">
        <v>-0.26158291165033964</v>
      </c>
      <c r="AH814" s="102">
        <v>-7.4875448719987386E-2</v>
      </c>
      <c r="AI814" s="102">
        <v>-0.37789598102407856</v>
      </c>
      <c r="AJ814" s="102">
        <v>0.11037548889457185</v>
      </c>
      <c r="AK814" s="102">
        <v>-0.2194085289066835</v>
      </c>
      <c r="AL814" s="102">
        <v>-8.6641876691511452E-2</v>
      </c>
      <c r="AM814" s="102">
        <v>-0.51102440599385224</v>
      </c>
    </row>
    <row r="815" spans="1:39" ht="16" x14ac:dyDescent="0.2">
      <c r="A815" s="126">
        <f t="shared" si="178"/>
        <v>3</v>
      </c>
      <c r="B815" s="1" t="str">
        <f t="shared" si="182"/>
        <v/>
      </c>
      <c r="C815" s="126" t="str">
        <f t="shared" ca="1" si="179"/>
        <v/>
      </c>
      <c r="D815" s="1" t="str">
        <f t="shared" si="176"/>
        <v/>
      </c>
      <c r="E815" s="1" t="str">
        <f t="shared" si="181"/>
        <v/>
      </c>
      <c r="F815" s="1" t="str">
        <f t="shared" si="180"/>
        <v>SUPPORT SERVICES</v>
      </c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338"/>
      <c r="V815" s="338"/>
      <c r="W815" s="338"/>
      <c r="X815" s="338"/>
      <c r="Y815" s="338"/>
      <c r="Z815" s="338"/>
      <c r="AA815" s="74"/>
      <c r="AB815" s="74"/>
      <c r="AC815" s="74"/>
      <c r="AD815" s="74"/>
      <c r="AE815" s="74"/>
      <c r="AF815" s="74"/>
      <c r="AG815" s="74"/>
      <c r="AH815" s="74"/>
      <c r="AI815" s="74"/>
      <c r="AJ815" s="74"/>
      <c r="AK815" s="74"/>
      <c r="AL815" s="74"/>
      <c r="AM815" s="74"/>
    </row>
    <row r="816" spans="1:39" ht="16" x14ac:dyDescent="0.2">
      <c r="A816" s="126">
        <f t="shared" si="178"/>
        <v>3</v>
      </c>
      <c r="B816" s="1" t="str">
        <f t="shared" si="182"/>
        <v>GROUP</v>
      </c>
      <c r="C816" s="126" t="str">
        <f t="shared" ca="1" si="179"/>
        <v/>
      </c>
      <c r="D816" s="1" t="str">
        <f t="shared" ref="D816:D860" si="183">IF(LEN(E816)&gt;0,F816&amp;" : "&amp;E816,"")</f>
        <v/>
      </c>
      <c r="E816" s="1" t="str">
        <f t="shared" si="181"/>
        <v/>
      </c>
      <c r="F816" s="1" t="str">
        <f t="shared" si="180"/>
        <v>ENTRANCE FEE AMORTIZATION</v>
      </c>
      <c r="H816" s="80" t="s">
        <v>807</v>
      </c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347"/>
      <c r="V816" s="347"/>
      <c r="W816" s="347"/>
      <c r="X816" s="347"/>
      <c r="Y816" s="347"/>
      <c r="Z816" s="347"/>
      <c r="AA816" s="82"/>
      <c r="AB816" s="82"/>
      <c r="AC816" s="82"/>
      <c r="AD816" s="82"/>
      <c r="AE816" s="82"/>
      <c r="AF816" s="82"/>
      <c r="AG816" s="82"/>
      <c r="AH816" s="82"/>
      <c r="AI816" s="82"/>
      <c r="AJ816" s="82"/>
      <c r="AK816" s="82"/>
      <c r="AL816" s="82"/>
      <c r="AM816" s="82"/>
    </row>
    <row r="817" spans="1:39" ht="16" x14ac:dyDescent="0.2">
      <c r="A817" s="126">
        <f t="shared" si="178"/>
        <v>3</v>
      </c>
      <c r="B817" s="1" t="str">
        <f t="shared" si="182"/>
        <v/>
      </c>
      <c r="C817" s="126" t="str">
        <f t="shared" ca="1" si="179"/>
        <v/>
      </c>
      <c r="D817" s="1" t="str">
        <f t="shared" si="183"/>
        <v/>
      </c>
      <c r="E817" s="1" t="str">
        <f t="shared" si="181"/>
        <v/>
      </c>
      <c r="F817" s="1" t="str">
        <f t="shared" si="180"/>
        <v>ENTRANCE FEE AMORTIZATION</v>
      </c>
      <c r="H817" s="83" t="s">
        <v>808</v>
      </c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85">
        <v>0</v>
      </c>
      <c r="V817" s="85">
        <v>0</v>
      </c>
      <c r="W817" s="85">
        <v>0</v>
      </c>
      <c r="X817" s="85">
        <v>0</v>
      </c>
      <c r="Y817" s="85">
        <v>0</v>
      </c>
      <c r="Z817" s="85">
        <v>0</v>
      </c>
      <c r="AA817" s="85">
        <v>0</v>
      </c>
      <c r="AB817" s="85">
        <v>0</v>
      </c>
      <c r="AC817" s="85">
        <v>0</v>
      </c>
      <c r="AD817" s="85">
        <v>0</v>
      </c>
      <c r="AE817" s="85">
        <v>0</v>
      </c>
      <c r="AF817" s="85">
        <v>0</v>
      </c>
      <c r="AG817" s="85">
        <v>0</v>
      </c>
      <c r="AH817" s="85">
        <v>0</v>
      </c>
      <c r="AI817" s="85">
        <v>0</v>
      </c>
      <c r="AJ817" s="85">
        <v>0</v>
      </c>
      <c r="AK817" s="85">
        <v>0</v>
      </c>
      <c r="AL817" s="85">
        <v>0</v>
      </c>
      <c r="AM817" s="85">
        <v>0</v>
      </c>
    </row>
    <row r="818" spans="1:39" ht="16" x14ac:dyDescent="0.2">
      <c r="A818" s="126">
        <f t="shared" si="178"/>
        <v>3</v>
      </c>
      <c r="B818" s="1" t="str">
        <f t="shared" si="182"/>
        <v/>
      </c>
      <c r="C818" s="126" t="str">
        <f t="shared" ca="1" si="179"/>
        <v/>
      </c>
      <c r="D818" s="1" t="str">
        <f t="shared" si="183"/>
        <v/>
      </c>
      <c r="E818" s="1" t="str">
        <f t="shared" si="181"/>
        <v/>
      </c>
      <c r="F818" s="1" t="str">
        <f t="shared" si="180"/>
        <v>ENTRANCE FEE AMORTIZATION</v>
      </c>
      <c r="H818" s="83" t="s">
        <v>807</v>
      </c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85">
        <v>0</v>
      </c>
      <c r="V818" s="85">
        <v>0</v>
      </c>
      <c r="W818" s="85">
        <v>0</v>
      </c>
      <c r="X818" s="85">
        <v>0</v>
      </c>
      <c r="Y818" s="85">
        <v>0</v>
      </c>
      <c r="Z818" s="85">
        <v>0</v>
      </c>
      <c r="AA818" s="85">
        <v>0</v>
      </c>
      <c r="AB818" s="85">
        <v>0</v>
      </c>
      <c r="AC818" s="85">
        <v>0</v>
      </c>
      <c r="AD818" s="85">
        <v>0</v>
      </c>
      <c r="AE818" s="85">
        <v>0</v>
      </c>
      <c r="AF818" s="85">
        <v>0</v>
      </c>
      <c r="AG818" s="85">
        <v>0</v>
      </c>
      <c r="AH818" s="85">
        <v>0</v>
      </c>
      <c r="AI818" s="85">
        <v>0</v>
      </c>
      <c r="AJ818" s="85">
        <v>0</v>
      </c>
      <c r="AK818" s="85">
        <v>0</v>
      </c>
      <c r="AL818" s="85">
        <v>0</v>
      </c>
      <c r="AM818" s="85">
        <v>0</v>
      </c>
    </row>
    <row r="819" spans="1:39" ht="16" x14ac:dyDescent="0.2">
      <c r="A819" s="126">
        <f t="shared" si="178"/>
        <v>3</v>
      </c>
      <c r="B819" s="1" t="str">
        <f t="shared" si="182"/>
        <v/>
      </c>
      <c r="C819" s="126" t="str">
        <f t="shared" ca="1" si="179"/>
        <v/>
      </c>
      <c r="D819" s="1" t="str">
        <f t="shared" si="183"/>
        <v/>
      </c>
      <c r="E819" s="1" t="str">
        <f t="shared" si="181"/>
        <v/>
      </c>
      <c r="F819" s="1" t="str">
        <f t="shared" si="180"/>
        <v>ENTRANCE FEE AMORTIZATION</v>
      </c>
      <c r="H819" s="75" t="s">
        <v>807</v>
      </c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6">
        <v>0</v>
      </c>
      <c r="V819" s="86">
        <v>0</v>
      </c>
      <c r="W819" s="86">
        <v>0</v>
      </c>
      <c r="X819" s="86">
        <v>0</v>
      </c>
      <c r="Y819" s="86">
        <v>0</v>
      </c>
      <c r="Z819" s="86">
        <v>0</v>
      </c>
      <c r="AA819" s="86">
        <v>0</v>
      </c>
      <c r="AB819" s="86">
        <v>0</v>
      </c>
      <c r="AC819" s="86">
        <v>0</v>
      </c>
      <c r="AD819" s="86">
        <v>0</v>
      </c>
      <c r="AE819" s="86">
        <v>0</v>
      </c>
      <c r="AF819" s="86">
        <v>0</v>
      </c>
      <c r="AG819" s="86">
        <v>0</v>
      </c>
      <c r="AH819" s="86">
        <v>0</v>
      </c>
      <c r="AI819" s="86">
        <v>0</v>
      </c>
      <c r="AJ819" s="86">
        <v>0</v>
      </c>
      <c r="AK819" s="86">
        <v>0</v>
      </c>
      <c r="AL819" s="86">
        <v>0</v>
      </c>
      <c r="AM819" s="86">
        <v>0</v>
      </c>
    </row>
    <row r="820" spans="1:39" ht="16" x14ac:dyDescent="0.2">
      <c r="A820" s="126">
        <f t="shared" si="178"/>
        <v>3</v>
      </c>
      <c r="B820" s="1" t="str">
        <f t="shared" si="182"/>
        <v/>
      </c>
      <c r="C820" s="126" t="str">
        <f t="shared" ca="1" si="179"/>
        <v/>
      </c>
      <c r="D820" s="1" t="str">
        <f t="shared" si="183"/>
        <v/>
      </c>
      <c r="E820" s="1" t="str">
        <f t="shared" si="181"/>
        <v/>
      </c>
      <c r="F820" s="1" t="str">
        <f t="shared" si="180"/>
        <v>ENTRANCE FEE AMORTIZATION</v>
      </c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338"/>
      <c r="V820" s="338"/>
      <c r="W820" s="338"/>
      <c r="X820" s="338"/>
      <c r="Y820" s="338"/>
      <c r="Z820" s="338"/>
      <c r="AA820" s="74"/>
      <c r="AB820" s="74"/>
      <c r="AC820" s="74"/>
      <c r="AD820" s="74"/>
      <c r="AE820" s="74"/>
      <c r="AF820" s="74"/>
      <c r="AG820" s="74"/>
      <c r="AH820" s="74"/>
      <c r="AI820" s="74"/>
      <c r="AJ820" s="74"/>
      <c r="AK820" s="74"/>
      <c r="AL820" s="74"/>
      <c r="AM820" s="74"/>
    </row>
    <row r="821" spans="1:39" ht="16" x14ac:dyDescent="0.2">
      <c r="A821" s="126">
        <f t="shared" si="178"/>
        <v>3</v>
      </c>
      <c r="B821" s="1" t="str">
        <f t="shared" si="182"/>
        <v/>
      </c>
      <c r="C821" s="126" t="str">
        <f t="shared" ca="1" si="179"/>
        <v/>
      </c>
      <c r="D821" s="1" t="str">
        <f t="shared" si="183"/>
        <v/>
      </c>
      <c r="E821" s="1" t="str">
        <f t="shared" si="181"/>
        <v/>
      </c>
      <c r="F821" s="1" t="str">
        <f t="shared" si="180"/>
        <v>ENTRANCE FEE AMORTIZATION</v>
      </c>
      <c r="H821" s="99" t="s">
        <v>809</v>
      </c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100">
        <v>-90000.53300000017</v>
      </c>
      <c r="V821" s="100">
        <v>39178.254000000074</v>
      </c>
      <c r="W821" s="100">
        <v>32956.506999999983</v>
      </c>
      <c r="X821" s="100">
        <v>-70033.326999999932</v>
      </c>
      <c r="Y821" s="100">
        <v>-97845.40699999989</v>
      </c>
      <c r="Z821" s="100">
        <v>-31654.783000000054</v>
      </c>
      <c r="AA821" s="100">
        <v>-72011.472999999998</v>
      </c>
      <c r="AB821" s="100">
        <v>-181329.37499999988</v>
      </c>
      <c r="AC821" s="100">
        <v>-28454.145000000019</v>
      </c>
      <c r="AD821" s="100">
        <v>114898.63600000012</v>
      </c>
      <c r="AE821" s="100">
        <v>-127457.16800000006</v>
      </c>
      <c r="AF821" s="100">
        <v>-73804.385000000009</v>
      </c>
      <c r="AG821" s="100">
        <v>-131177.71700000006</v>
      </c>
      <c r="AH821" s="100">
        <v>-42027.960000000079</v>
      </c>
      <c r="AI821" s="100">
        <v>-176160.478</v>
      </c>
      <c r="AJ821" s="100">
        <v>60553.107999999949</v>
      </c>
      <c r="AK821" s="100">
        <v>-108350.1540000001</v>
      </c>
      <c r="AL821" s="100">
        <v>-43912.575000000012</v>
      </c>
      <c r="AM821" s="100">
        <v>-253142.86900000001</v>
      </c>
    </row>
    <row r="822" spans="1:39" ht="16" x14ac:dyDescent="0.2">
      <c r="A822" s="126">
        <f t="shared" si="178"/>
        <v>3</v>
      </c>
      <c r="B822" s="1" t="str">
        <f t="shared" si="182"/>
        <v/>
      </c>
      <c r="C822" s="126" t="str">
        <f t="shared" ca="1" si="179"/>
        <v/>
      </c>
      <c r="D822" s="1" t="str">
        <f t="shared" si="183"/>
        <v/>
      </c>
      <c r="E822" s="1" t="str">
        <f t="shared" si="181"/>
        <v/>
      </c>
      <c r="F822" s="1" t="str">
        <f t="shared" si="180"/>
        <v>ENTRANCE FEE AMORTIZATION</v>
      </c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338"/>
      <c r="V822" s="338"/>
      <c r="W822" s="338"/>
      <c r="X822" s="338"/>
      <c r="Y822" s="338"/>
      <c r="Z822" s="338"/>
      <c r="AA822" s="74"/>
      <c r="AB822" s="74"/>
      <c r="AC822" s="74"/>
      <c r="AD822" s="74"/>
      <c r="AE822" s="74"/>
      <c r="AF822" s="74"/>
      <c r="AG822" s="74"/>
      <c r="AH822" s="74"/>
      <c r="AI822" s="74"/>
      <c r="AJ822" s="74"/>
      <c r="AK822" s="74"/>
      <c r="AL822" s="74"/>
      <c r="AM822" s="74"/>
    </row>
    <row r="823" spans="1:39" ht="16" x14ac:dyDescent="0.2">
      <c r="A823" s="126">
        <f t="shared" si="178"/>
        <v>3</v>
      </c>
      <c r="B823" s="1" t="str">
        <f t="shared" si="182"/>
        <v>GROUP</v>
      </c>
      <c r="C823" s="126" t="str">
        <f t="shared" ca="1" si="179"/>
        <v/>
      </c>
      <c r="D823" s="1" t="str">
        <f t="shared" si="183"/>
        <v/>
      </c>
      <c r="E823" s="1" t="str">
        <f t="shared" si="181"/>
        <v/>
      </c>
      <c r="F823" s="1" t="str">
        <f t="shared" si="180"/>
        <v>NON OPERATING EXPENSES</v>
      </c>
      <c r="H823" s="80" t="s">
        <v>810</v>
      </c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347"/>
      <c r="V823" s="347"/>
      <c r="W823" s="347"/>
      <c r="X823" s="347"/>
      <c r="Y823" s="347"/>
      <c r="Z823" s="347"/>
      <c r="AA823" s="82"/>
      <c r="AB823" s="82"/>
      <c r="AC823" s="82"/>
      <c r="AD823" s="82"/>
      <c r="AE823" s="82"/>
      <c r="AF823" s="82"/>
      <c r="AG823" s="82"/>
      <c r="AH823" s="82"/>
      <c r="AI823" s="82"/>
      <c r="AJ823" s="82"/>
      <c r="AK823" s="82"/>
      <c r="AL823" s="82"/>
      <c r="AM823" s="82"/>
    </row>
    <row r="824" spans="1:39" x14ac:dyDescent="0.15">
      <c r="A824" s="126">
        <f t="shared" si="178"/>
        <v>3</v>
      </c>
      <c r="B824" s="1" t="str">
        <f t="shared" si="182"/>
        <v>EXP</v>
      </c>
      <c r="C824" s="126">
        <v>993</v>
      </c>
      <c r="D824" s="1" t="str">
        <f t="shared" si="183"/>
        <v>NON OPERATING EXPENSES : 901000: LEASE EXPENSE</v>
      </c>
      <c r="E824" s="1" t="str">
        <f t="shared" si="181"/>
        <v>901000: LEASE EXPENSE</v>
      </c>
      <c r="F824" s="1" t="str">
        <f t="shared" si="180"/>
        <v>NON OPERATING EXPENSES</v>
      </c>
      <c r="H824" s="76" t="s">
        <v>811</v>
      </c>
      <c r="I824" s="76" t="s">
        <v>812</v>
      </c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302">
        <v>56495.88</v>
      </c>
      <c r="V824" s="302">
        <v>56495.88</v>
      </c>
      <c r="W824" s="302">
        <v>20302.86</v>
      </c>
      <c r="X824" s="302">
        <v>0</v>
      </c>
      <c r="Y824" s="302">
        <v>0</v>
      </c>
      <c r="Z824" s="302">
        <v>0</v>
      </c>
      <c r="AA824" s="77">
        <v>0</v>
      </c>
      <c r="AB824" s="77">
        <v>0</v>
      </c>
      <c r="AC824" s="77">
        <v>0</v>
      </c>
      <c r="AD824" s="77">
        <v>0</v>
      </c>
      <c r="AE824" s="77">
        <v>0</v>
      </c>
      <c r="AF824" s="77">
        <v>0</v>
      </c>
      <c r="AG824" s="77">
        <v>0</v>
      </c>
      <c r="AH824" s="77">
        <v>0</v>
      </c>
      <c r="AI824" s="77">
        <v>0</v>
      </c>
      <c r="AJ824" s="77">
        <v>0</v>
      </c>
      <c r="AK824" s="77">
        <v>0</v>
      </c>
      <c r="AL824" s="77">
        <v>0</v>
      </c>
      <c r="AM824" s="77">
        <v>0</v>
      </c>
    </row>
    <row r="825" spans="1:39" x14ac:dyDescent="0.15">
      <c r="A825" s="126">
        <f t="shared" si="178"/>
        <v>3</v>
      </c>
      <c r="B825" s="1" t="str">
        <f t="shared" si="182"/>
        <v>EXP</v>
      </c>
      <c r="C825" s="126">
        <v>993</v>
      </c>
      <c r="D825" s="1" t="str">
        <f t="shared" si="183"/>
        <v>NON OPERATING EXPENSES : 903000: LEASE EXPENSE-SL RENT</v>
      </c>
      <c r="E825" s="1" t="str">
        <f t="shared" si="181"/>
        <v>903000: LEASE EXPENSE-SL RENT</v>
      </c>
      <c r="F825" s="1" t="str">
        <f t="shared" si="180"/>
        <v>NON OPERATING EXPENSES</v>
      </c>
      <c r="H825" s="76" t="s">
        <v>813</v>
      </c>
      <c r="I825" s="76" t="s">
        <v>814</v>
      </c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302">
        <v>830.13</v>
      </c>
      <c r="V825" s="302">
        <v>830.13</v>
      </c>
      <c r="W825" s="302">
        <v>359.72</v>
      </c>
      <c r="X825" s="302">
        <v>0</v>
      </c>
      <c r="Y825" s="302">
        <v>0</v>
      </c>
      <c r="Z825" s="302">
        <v>0</v>
      </c>
      <c r="AA825" s="77">
        <v>0</v>
      </c>
      <c r="AB825" s="77">
        <v>0</v>
      </c>
      <c r="AC825" s="77">
        <v>0</v>
      </c>
      <c r="AD825" s="77">
        <v>0</v>
      </c>
      <c r="AE825" s="77">
        <v>0</v>
      </c>
      <c r="AF825" s="77">
        <v>0</v>
      </c>
      <c r="AG825" s="77">
        <v>0</v>
      </c>
      <c r="AH825" s="77">
        <v>0</v>
      </c>
      <c r="AI825" s="77">
        <v>0</v>
      </c>
      <c r="AJ825" s="77">
        <v>0</v>
      </c>
      <c r="AK825" s="77">
        <v>0</v>
      </c>
      <c r="AL825" s="77">
        <v>0</v>
      </c>
      <c r="AM825" s="77">
        <v>0</v>
      </c>
    </row>
    <row r="826" spans="1:39" x14ac:dyDescent="0.15">
      <c r="A826" s="126">
        <f t="shared" si="178"/>
        <v>3</v>
      </c>
      <c r="B826" s="1" t="str">
        <f t="shared" si="182"/>
        <v>EXP</v>
      </c>
      <c r="C826" s="126">
        <v>993</v>
      </c>
      <c r="D826" s="1" t="str">
        <f t="shared" si="183"/>
        <v>NON OPERATING EXPENSES : 903010: FACILITY ABOVE MARKET RENTS</v>
      </c>
      <c r="E826" s="1" t="str">
        <f t="shared" si="181"/>
        <v>903010: FACILITY ABOVE MARKET RENTS</v>
      </c>
      <c r="F826" s="1" t="str">
        <f t="shared" si="180"/>
        <v>NON OPERATING EXPENSES</v>
      </c>
      <c r="H826" s="76" t="s">
        <v>815</v>
      </c>
      <c r="I826" s="76" t="s">
        <v>816</v>
      </c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302">
        <v>0</v>
      </c>
      <c r="V826" s="302">
        <v>0</v>
      </c>
      <c r="W826" s="302">
        <v>0</v>
      </c>
      <c r="X826" s="302">
        <v>0</v>
      </c>
      <c r="Y826" s="302">
        <v>0</v>
      </c>
      <c r="Z826" s="302">
        <v>0</v>
      </c>
      <c r="AA826" s="77">
        <v>0</v>
      </c>
      <c r="AB826" s="77">
        <v>-2927.5</v>
      </c>
      <c r="AC826" s="77">
        <v>-585.5</v>
      </c>
      <c r="AD826" s="77">
        <v>-585.5</v>
      </c>
      <c r="AE826" s="77">
        <v>-585.5</v>
      </c>
      <c r="AF826" s="77">
        <v>-585.5</v>
      </c>
      <c r="AG826" s="77">
        <v>-585.5</v>
      </c>
      <c r="AH826" s="77">
        <v>-585.5</v>
      </c>
      <c r="AI826" s="77">
        <v>-585.5</v>
      </c>
      <c r="AJ826" s="77">
        <v>-585.5</v>
      </c>
      <c r="AK826" s="77">
        <v>-585.5</v>
      </c>
      <c r="AL826" s="77">
        <v>-585.5</v>
      </c>
      <c r="AM826" s="77">
        <v>-585.5</v>
      </c>
    </row>
    <row r="827" spans="1:39" ht="16" x14ac:dyDescent="0.2">
      <c r="A827" s="126">
        <f t="shared" si="178"/>
        <v>3</v>
      </c>
      <c r="B827" s="1" t="str">
        <f t="shared" si="182"/>
        <v/>
      </c>
      <c r="C827" s="126" t="str">
        <f t="shared" ca="1" si="179"/>
        <v/>
      </c>
      <c r="D827" s="1" t="str">
        <f t="shared" si="183"/>
        <v/>
      </c>
      <c r="E827" s="1" t="str">
        <f t="shared" si="181"/>
        <v/>
      </c>
      <c r="F827" s="1" t="str">
        <f t="shared" si="180"/>
        <v>NON OPERATING EXPENSES</v>
      </c>
      <c r="H827" s="83" t="s">
        <v>817</v>
      </c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85">
        <v>57326.01</v>
      </c>
      <c r="V827" s="85">
        <v>57326.01</v>
      </c>
      <c r="W827" s="85">
        <v>20662.580000000002</v>
      </c>
      <c r="X827" s="85">
        <v>0</v>
      </c>
      <c r="Y827" s="85">
        <v>0</v>
      </c>
      <c r="Z827" s="85">
        <v>0</v>
      </c>
      <c r="AA827" s="85">
        <v>0</v>
      </c>
      <c r="AB827" s="85">
        <v>-2927.5</v>
      </c>
      <c r="AC827" s="85">
        <v>-585.5</v>
      </c>
      <c r="AD827" s="85">
        <v>-585.5</v>
      </c>
      <c r="AE827" s="85">
        <v>-585.5</v>
      </c>
      <c r="AF827" s="85">
        <v>-585.5</v>
      </c>
      <c r="AG827" s="85">
        <v>-585.5</v>
      </c>
      <c r="AH827" s="85">
        <v>-585.5</v>
      </c>
      <c r="AI827" s="85">
        <v>-585.5</v>
      </c>
      <c r="AJ827" s="85">
        <v>-585.5</v>
      </c>
      <c r="AK827" s="85">
        <v>-585.5</v>
      </c>
      <c r="AL827" s="85">
        <v>-585.5</v>
      </c>
      <c r="AM827" s="85">
        <v>-585.5</v>
      </c>
    </row>
    <row r="828" spans="1:39" x14ac:dyDescent="0.15">
      <c r="A828" s="126">
        <f t="shared" si="178"/>
        <v>3</v>
      </c>
      <c r="B828" s="1" t="str">
        <f t="shared" si="182"/>
        <v>EXP</v>
      </c>
      <c r="C828" s="126">
        <f t="shared" ca="1" si="179"/>
        <v>993</v>
      </c>
      <c r="D828" s="1" t="str">
        <f t="shared" si="183"/>
        <v>NON OPERATING EXPENSES : 931000: CAPITALIZED INTEREST</v>
      </c>
      <c r="E828" s="1" t="str">
        <f t="shared" si="181"/>
        <v>931000: CAPITALIZED INTEREST</v>
      </c>
      <c r="F828" s="1" t="str">
        <f t="shared" si="180"/>
        <v>NON OPERATING EXPENSES</v>
      </c>
      <c r="H828" s="76" t="s">
        <v>818</v>
      </c>
      <c r="I828" s="76" t="s">
        <v>819</v>
      </c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7">
        <v>0</v>
      </c>
      <c r="V828" s="77">
        <v>0</v>
      </c>
      <c r="W828" s="77">
        <v>0</v>
      </c>
      <c r="X828" s="77">
        <v>0</v>
      </c>
      <c r="Y828" s="77">
        <v>0</v>
      </c>
      <c r="Z828" s="77">
        <v>0</v>
      </c>
      <c r="AA828" s="77">
        <v>0</v>
      </c>
      <c r="AB828" s="77">
        <v>0</v>
      </c>
      <c r="AC828" s="77">
        <v>0</v>
      </c>
      <c r="AD828" s="77">
        <v>0</v>
      </c>
      <c r="AE828" s="77">
        <v>0</v>
      </c>
      <c r="AF828" s="77">
        <v>0</v>
      </c>
      <c r="AG828" s="77">
        <v>0</v>
      </c>
      <c r="AH828" s="77">
        <v>-230</v>
      </c>
      <c r="AI828" s="77">
        <v>-304</v>
      </c>
      <c r="AJ828" s="77">
        <v>-412</v>
      </c>
      <c r="AK828" s="77">
        <v>-764</v>
      </c>
      <c r="AL828" s="77">
        <v>-837.1</v>
      </c>
      <c r="AM828" s="77">
        <v>-846.02</v>
      </c>
    </row>
    <row r="829" spans="1:39" ht="16" x14ac:dyDescent="0.2">
      <c r="A829" s="126">
        <f t="shared" si="178"/>
        <v>3</v>
      </c>
      <c r="B829" s="1" t="str">
        <f t="shared" si="182"/>
        <v/>
      </c>
      <c r="C829" s="126" t="str">
        <f t="shared" ca="1" si="179"/>
        <v/>
      </c>
      <c r="D829" s="1" t="str">
        <f t="shared" si="183"/>
        <v/>
      </c>
      <c r="E829" s="1" t="str">
        <f t="shared" si="181"/>
        <v/>
      </c>
      <c r="F829" s="1" t="str">
        <f t="shared" si="180"/>
        <v>NON OPERATING EXPENSES</v>
      </c>
      <c r="H829" s="83" t="s">
        <v>819</v>
      </c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85">
        <v>0</v>
      </c>
      <c r="V829" s="85">
        <v>0</v>
      </c>
      <c r="W829" s="85">
        <v>0</v>
      </c>
      <c r="X829" s="85">
        <v>0</v>
      </c>
      <c r="Y829" s="85">
        <v>0</v>
      </c>
      <c r="Z829" s="85">
        <v>0</v>
      </c>
      <c r="AA829" s="85">
        <v>0</v>
      </c>
      <c r="AB829" s="85">
        <v>0</v>
      </c>
      <c r="AC829" s="85">
        <v>0</v>
      </c>
      <c r="AD829" s="85">
        <v>0</v>
      </c>
      <c r="AE829" s="85">
        <v>0</v>
      </c>
      <c r="AF829" s="85">
        <v>0</v>
      </c>
      <c r="AG829" s="85">
        <v>0</v>
      </c>
      <c r="AH829" s="85">
        <v>-230</v>
      </c>
      <c r="AI829" s="85">
        <v>-304</v>
      </c>
      <c r="AJ829" s="85">
        <v>-412</v>
      </c>
      <c r="AK829" s="85">
        <v>-764</v>
      </c>
      <c r="AL829" s="85">
        <v>-837.1</v>
      </c>
      <c r="AM829" s="85">
        <v>-846.02</v>
      </c>
    </row>
    <row r="830" spans="1:39" x14ac:dyDescent="0.15">
      <c r="A830" s="126">
        <f t="shared" si="178"/>
        <v>3</v>
      </c>
      <c r="B830" s="1" t="str">
        <f t="shared" si="182"/>
        <v>EXP</v>
      </c>
      <c r="C830" s="126">
        <f t="shared" ca="1" si="179"/>
        <v>993</v>
      </c>
      <c r="D830" s="1" t="str">
        <f t="shared" si="183"/>
        <v>NON OPERATING EXPENSES : 940000: DEPRECIATION EXPENSE</v>
      </c>
      <c r="E830" s="1" t="str">
        <f t="shared" si="181"/>
        <v>940000: DEPRECIATION EXPENSE</v>
      </c>
      <c r="F830" s="1" t="str">
        <f t="shared" si="180"/>
        <v>NON OPERATING EXPENSES</v>
      </c>
      <c r="H830" s="76" t="s">
        <v>820</v>
      </c>
      <c r="I830" s="76" t="s">
        <v>821</v>
      </c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302">
        <v>2025.22</v>
      </c>
      <c r="V830" s="302">
        <v>2025.36</v>
      </c>
      <c r="W830" s="302">
        <v>2602.6799999999998</v>
      </c>
      <c r="X830" s="302">
        <v>2602.6799999999998</v>
      </c>
      <c r="Y830" s="302">
        <v>2999.59</v>
      </c>
      <c r="Z830" s="302">
        <v>2999.59</v>
      </c>
      <c r="AA830" s="77">
        <v>2999.59</v>
      </c>
      <c r="AB830" s="77">
        <v>2999.59</v>
      </c>
      <c r="AC830" s="77">
        <v>2999.59</v>
      </c>
      <c r="AD830" s="77">
        <v>2999.59</v>
      </c>
      <c r="AE830" s="77">
        <v>2999.59</v>
      </c>
      <c r="AF830" s="77">
        <v>2999.59</v>
      </c>
      <c r="AG830" s="77">
        <v>2999.44</v>
      </c>
      <c r="AH830" s="77">
        <v>2999.59</v>
      </c>
      <c r="AI830" s="77">
        <v>2999.59</v>
      </c>
      <c r="AJ830" s="77">
        <v>2999.59</v>
      </c>
      <c r="AK830" s="77">
        <v>2999.59</v>
      </c>
      <c r="AL830" s="77">
        <v>2999.59</v>
      </c>
      <c r="AM830" s="77">
        <v>2999.59</v>
      </c>
    </row>
    <row r="831" spans="1:39" x14ac:dyDescent="0.15">
      <c r="A831" s="126">
        <f t="shared" si="178"/>
        <v>3</v>
      </c>
      <c r="B831" s="1" t="str">
        <f t="shared" si="182"/>
        <v>EXP</v>
      </c>
      <c r="C831" s="126">
        <f t="shared" ca="1" si="179"/>
        <v>993</v>
      </c>
      <c r="D831" s="1" t="str">
        <f t="shared" si="183"/>
        <v>NON OPERATING EXPENSES : 940100: DEPR BUILDING</v>
      </c>
      <c r="E831" s="1" t="str">
        <f t="shared" si="181"/>
        <v>940100: DEPR BUILDING</v>
      </c>
      <c r="F831" s="1" t="str">
        <f t="shared" si="180"/>
        <v>NON OPERATING EXPENSES</v>
      </c>
      <c r="H831" s="76" t="s">
        <v>822</v>
      </c>
      <c r="I831" s="76" t="s">
        <v>823</v>
      </c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302">
        <v>0</v>
      </c>
      <c r="V831" s="302">
        <v>0</v>
      </c>
      <c r="W831" s="302">
        <v>0</v>
      </c>
      <c r="X831" s="302">
        <v>11688.27</v>
      </c>
      <c r="Y831" s="302">
        <v>17145.07</v>
      </c>
      <c r="Z831" s="302">
        <v>14416.67</v>
      </c>
      <c r="AA831" s="77">
        <v>14416.67</v>
      </c>
      <c r="AB831" s="77">
        <v>14416.67</v>
      </c>
      <c r="AC831" s="77">
        <v>14416.67</v>
      </c>
      <c r="AD831" s="77">
        <v>14416.67</v>
      </c>
      <c r="AE831" s="77">
        <v>14416.67</v>
      </c>
      <c r="AF831" s="77">
        <v>14416.67</v>
      </c>
      <c r="AG831" s="77">
        <v>14416.64</v>
      </c>
      <c r="AH831" s="77">
        <v>14416.67</v>
      </c>
      <c r="AI831" s="77">
        <v>14416.67</v>
      </c>
      <c r="AJ831" s="77">
        <v>14416.67</v>
      </c>
      <c r="AK831" s="77">
        <v>14416.67</v>
      </c>
      <c r="AL831" s="77">
        <v>14416.67</v>
      </c>
      <c r="AM831" s="77">
        <v>14416.67</v>
      </c>
    </row>
    <row r="832" spans="1:39" x14ac:dyDescent="0.15">
      <c r="A832" s="126">
        <f t="shared" si="178"/>
        <v>3</v>
      </c>
      <c r="B832" s="1" t="str">
        <f t="shared" si="182"/>
        <v>EXP</v>
      </c>
      <c r="C832" s="126">
        <f t="shared" ca="1" si="179"/>
        <v>993</v>
      </c>
      <c r="D832" s="1" t="str">
        <f t="shared" si="183"/>
        <v>NON OPERATING EXPENSES : 940150: DEPRECIATION BUILDING SYSTEM</v>
      </c>
      <c r="E832" s="1" t="str">
        <f t="shared" si="181"/>
        <v>940150: DEPRECIATION BUILDING SYSTEM</v>
      </c>
      <c r="F832" s="1" t="str">
        <f t="shared" si="180"/>
        <v>NON OPERATING EXPENSES</v>
      </c>
      <c r="H832" s="76" t="s">
        <v>824</v>
      </c>
      <c r="I832" s="76" t="s">
        <v>825</v>
      </c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302">
        <v>452.02</v>
      </c>
      <c r="V832" s="302">
        <v>452.02</v>
      </c>
      <c r="W832" s="302">
        <v>452.02</v>
      </c>
      <c r="X832" s="302">
        <v>525.16999999999996</v>
      </c>
      <c r="Y832" s="302">
        <v>574.45000000000005</v>
      </c>
      <c r="Z832" s="302">
        <v>759.6</v>
      </c>
      <c r="AA832" s="77">
        <v>789.23</v>
      </c>
      <c r="AB832" s="77">
        <v>1423.42</v>
      </c>
      <c r="AC832" s="77">
        <v>982.17000000000007</v>
      </c>
      <c r="AD832" s="77">
        <v>1088.71</v>
      </c>
      <c r="AE832" s="77">
        <v>1967.8400000000001</v>
      </c>
      <c r="AF832" s="77">
        <v>1576.92</v>
      </c>
      <c r="AG832" s="77">
        <v>1643.8700000000001</v>
      </c>
      <c r="AH832" s="77">
        <v>1939.1000000000001</v>
      </c>
      <c r="AI832" s="77">
        <v>2129.39</v>
      </c>
      <c r="AJ832" s="77">
        <v>2129.39</v>
      </c>
      <c r="AK832" s="77">
        <v>2129.39</v>
      </c>
      <c r="AL832" s="77">
        <v>2129.39</v>
      </c>
      <c r="AM832" s="77">
        <v>2129.39</v>
      </c>
    </row>
    <row r="833" spans="1:39" x14ac:dyDescent="0.15">
      <c r="A833" s="126">
        <f t="shared" si="178"/>
        <v>3</v>
      </c>
      <c r="B833" s="1" t="str">
        <f t="shared" si="182"/>
        <v>EXP</v>
      </c>
      <c r="C833" s="126">
        <f t="shared" ca="1" si="179"/>
        <v>993</v>
      </c>
      <c r="D833" s="1" t="str">
        <f t="shared" si="183"/>
        <v>NON OPERATING EXPENSES : 940300: DEPR BUILDING: CAP LEASE</v>
      </c>
      <c r="E833" s="1" t="str">
        <f t="shared" si="181"/>
        <v>940300: DEPR BUILDING: CAP LEASE</v>
      </c>
      <c r="F833" s="1" t="str">
        <f t="shared" si="180"/>
        <v>NON OPERATING EXPENSES</v>
      </c>
      <c r="H833" s="76" t="s">
        <v>826</v>
      </c>
      <c r="I833" s="76" t="s">
        <v>827</v>
      </c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302">
        <v>0</v>
      </c>
      <c r="V833" s="302">
        <v>0</v>
      </c>
      <c r="W833" s="302">
        <v>0</v>
      </c>
      <c r="X833" s="302">
        <v>0</v>
      </c>
      <c r="Y833" s="302">
        <v>0</v>
      </c>
      <c r="Z833" s="302">
        <v>0</v>
      </c>
      <c r="AA833" s="77">
        <v>0</v>
      </c>
      <c r="AB833" s="77">
        <v>0</v>
      </c>
      <c r="AC833" s="77">
        <v>0</v>
      </c>
      <c r="AD833" s="77">
        <v>0</v>
      </c>
      <c r="AE833" s="77">
        <v>0</v>
      </c>
      <c r="AF833" s="77">
        <v>0</v>
      </c>
      <c r="AG833" s="77">
        <v>0</v>
      </c>
      <c r="AH833" s="77">
        <v>0</v>
      </c>
      <c r="AI833" s="77">
        <v>0</v>
      </c>
      <c r="AJ833" s="77">
        <v>0</v>
      </c>
      <c r="AK833" s="77">
        <v>0</v>
      </c>
      <c r="AL833" s="77">
        <v>0</v>
      </c>
      <c r="AM833" s="77">
        <v>0</v>
      </c>
    </row>
    <row r="834" spans="1:39" x14ac:dyDescent="0.15">
      <c r="A834" s="126">
        <f t="shared" si="178"/>
        <v>3</v>
      </c>
      <c r="B834" s="1" t="str">
        <f t="shared" si="182"/>
        <v>EXP</v>
      </c>
      <c r="C834" s="126">
        <f t="shared" ca="1" si="179"/>
        <v>993</v>
      </c>
      <c r="D834" s="1" t="str">
        <f t="shared" si="183"/>
        <v>NON OPERATING EXPENSES : 940500: DEPR BUILDING IMPROVEMENTS</v>
      </c>
      <c r="E834" s="1" t="str">
        <f t="shared" si="181"/>
        <v>940500: DEPR BUILDING IMPROVEMENTS</v>
      </c>
      <c r="F834" s="1" t="str">
        <f t="shared" si="180"/>
        <v>NON OPERATING EXPENSES</v>
      </c>
      <c r="H834" s="76" t="s">
        <v>828</v>
      </c>
      <c r="I834" s="76" t="s">
        <v>829</v>
      </c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302">
        <v>241.18</v>
      </c>
      <c r="V834" s="302">
        <v>241.15</v>
      </c>
      <c r="W834" s="302">
        <v>241.15</v>
      </c>
      <c r="X834" s="302">
        <v>824.48</v>
      </c>
      <c r="Y834" s="302">
        <v>1191.1600000000001</v>
      </c>
      <c r="Z834" s="302">
        <v>1007.82</v>
      </c>
      <c r="AA834" s="77">
        <v>1028.9000000000001</v>
      </c>
      <c r="AB834" s="77">
        <v>1028.9000000000001</v>
      </c>
      <c r="AC834" s="77">
        <v>1028.9000000000001</v>
      </c>
      <c r="AD834" s="77">
        <v>1028.9000000000001</v>
      </c>
      <c r="AE834" s="77">
        <v>1028.9000000000001</v>
      </c>
      <c r="AF834" s="77">
        <v>1028.9000000000001</v>
      </c>
      <c r="AG834" s="77">
        <v>1029.03</v>
      </c>
      <c r="AH834" s="77">
        <v>1040.82</v>
      </c>
      <c r="AI834" s="77">
        <v>2674.52</v>
      </c>
      <c r="AJ834" s="77">
        <v>2674.52</v>
      </c>
      <c r="AK834" s="77">
        <v>2674.52</v>
      </c>
      <c r="AL834" s="77">
        <v>3692.17</v>
      </c>
      <c r="AM834" s="77">
        <v>1656.8700000000001</v>
      </c>
    </row>
    <row r="835" spans="1:39" x14ac:dyDescent="0.15">
      <c r="A835" s="126">
        <f t="shared" si="178"/>
        <v>3</v>
      </c>
      <c r="B835" s="1" t="str">
        <f t="shared" si="182"/>
        <v>EXP</v>
      </c>
      <c r="C835" s="126">
        <f t="shared" ca="1" si="179"/>
        <v>993</v>
      </c>
      <c r="D835" s="1" t="str">
        <f t="shared" si="183"/>
        <v>NON OPERATING EXPENSES : 940600: DEPR LAND IMPROVEMENTS</v>
      </c>
      <c r="E835" s="1" t="str">
        <f t="shared" si="181"/>
        <v>940600: DEPR LAND IMPROVEMENTS</v>
      </c>
      <c r="F835" s="1" t="str">
        <f t="shared" si="180"/>
        <v>NON OPERATING EXPENSES</v>
      </c>
      <c r="H835" s="76" t="s">
        <v>830</v>
      </c>
      <c r="I835" s="76" t="s">
        <v>831</v>
      </c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302">
        <v>66.569999999999993</v>
      </c>
      <c r="V835" s="302">
        <v>66.53</v>
      </c>
      <c r="W835" s="302">
        <v>66.53</v>
      </c>
      <c r="X835" s="302">
        <v>66.53</v>
      </c>
      <c r="Y835" s="302">
        <v>66.53</v>
      </c>
      <c r="Z835" s="302">
        <v>66.53</v>
      </c>
      <c r="AA835" s="77">
        <v>66.53</v>
      </c>
      <c r="AB835" s="77">
        <v>66.53</v>
      </c>
      <c r="AC835" s="77">
        <v>66.53</v>
      </c>
      <c r="AD835" s="77">
        <v>66.53</v>
      </c>
      <c r="AE835" s="77">
        <v>66.53</v>
      </c>
      <c r="AF835" s="77">
        <v>66.53</v>
      </c>
      <c r="AG835" s="77">
        <v>66.570000000000007</v>
      </c>
      <c r="AH835" s="77">
        <v>66.53</v>
      </c>
      <c r="AI835" s="77">
        <v>66.53</v>
      </c>
      <c r="AJ835" s="77">
        <v>66.53</v>
      </c>
      <c r="AK835" s="77">
        <v>66.53</v>
      </c>
      <c r="AL835" s="77">
        <v>66.53</v>
      </c>
      <c r="AM835" s="77">
        <v>66.53</v>
      </c>
    </row>
    <row r="836" spans="1:39" x14ac:dyDescent="0.15">
      <c r="A836" s="126">
        <f t="shared" si="178"/>
        <v>3</v>
      </c>
      <c r="B836" s="1" t="str">
        <f t="shared" si="182"/>
        <v>EXP</v>
      </c>
      <c r="C836" s="126">
        <f t="shared" ca="1" si="179"/>
        <v>993</v>
      </c>
      <c r="D836" s="1" t="str">
        <f t="shared" si="183"/>
        <v>NON OPERATING EXPENSES : 940700: DEPR LEASEHOLD IMPROVEMENTS</v>
      </c>
      <c r="E836" s="1" t="str">
        <f t="shared" si="181"/>
        <v>940700: DEPR LEASEHOLD IMPROVEMENTS</v>
      </c>
      <c r="F836" s="1" t="str">
        <f t="shared" si="180"/>
        <v>NON OPERATING EXPENSES</v>
      </c>
      <c r="H836" s="76" t="s">
        <v>832</v>
      </c>
      <c r="I836" s="76" t="s">
        <v>833</v>
      </c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302">
        <v>0</v>
      </c>
      <c r="V836" s="302">
        <v>0</v>
      </c>
      <c r="W836" s="302">
        <v>0</v>
      </c>
      <c r="X836" s="302">
        <v>0</v>
      </c>
      <c r="Y836" s="302">
        <v>0</v>
      </c>
      <c r="Z836" s="302">
        <v>0</v>
      </c>
      <c r="AA836" s="77">
        <v>0</v>
      </c>
      <c r="AB836" s="77">
        <v>0</v>
      </c>
      <c r="AC836" s="77">
        <v>0</v>
      </c>
      <c r="AD836" s="77">
        <v>0</v>
      </c>
      <c r="AE836" s="77">
        <v>0</v>
      </c>
      <c r="AF836" s="77">
        <v>0</v>
      </c>
      <c r="AG836" s="77">
        <v>0</v>
      </c>
      <c r="AH836" s="77">
        <v>0</v>
      </c>
      <c r="AI836" s="77">
        <v>0</v>
      </c>
      <c r="AJ836" s="77">
        <v>0</v>
      </c>
      <c r="AK836" s="77">
        <v>0</v>
      </c>
      <c r="AL836" s="77">
        <v>0</v>
      </c>
      <c r="AM836" s="77">
        <v>2109.04</v>
      </c>
    </row>
    <row r="837" spans="1:39" x14ac:dyDescent="0.15">
      <c r="A837" s="126">
        <f t="shared" si="178"/>
        <v>3</v>
      </c>
      <c r="B837" s="1" t="str">
        <f t="shared" si="182"/>
        <v>EXP</v>
      </c>
      <c r="C837" s="126">
        <f t="shared" ca="1" si="179"/>
        <v>993</v>
      </c>
      <c r="D837" s="1" t="str">
        <f t="shared" si="183"/>
        <v>NON OPERATING EXPENSES : 940900: DEPR FF&amp;E</v>
      </c>
      <c r="E837" s="1" t="str">
        <f t="shared" si="181"/>
        <v>940900: DEPR FF&amp;E</v>
      </c>
      <c r="F837" s="1" t="str">
        <f t="shared" si="180"/>
        <v>NON OPERATING EXPENSES</v>
      </c>
      <c r="H837" s="76" t="s">
        <v>834</v>
      </c>
      <c r="I837" s="76" t="s">
        <v>835</v>
      </c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302">
        <v>621.92999999999995</v>
      </c>
      <c r="V837" s="302">
        <v>527.45000000000005</v>
      </c>
      <c r="W837" s="302">
        <v>563.08000000000004</v>
      </c>
      <c r="X837" s="302">
        <v>3877.89</v>
      </c>
      <c r="Y837" s="302">
        <v>5460.11</v>
      </c>
      <c r="Z837" s="302">
        <v>4682.33</v>
      </c>
      <c r="AA837" s="77">
        <v>4747.96</v>
      </c>
      <c r="AB837" s="77">
        <v>4777.6900000000005</v>
      </c>
      <c r="AC837" s="77">
        <v>4797.05</v>
      </c>
      <c r="AD837" s="77">
        <v>4837.3900000000003</v>
      </c>
      <c r="AE837" s="77">
        <v>5228.22</v>
      </c>
      <c r="AF837" s="77">
        <v>5004.84</v>
      </c>
      <c r="AG837" s="77">
        <v>5041.9800000000005</v>
      </c>
      <c r="AH837" s="77">
        <v>5016.99</v>
      </c>
      <c r="AI837" s="77">
        <v>5016.99</v>
      </c>
      <c r="AJ837" s="77">
        <v>5016.99</v>
      </c>
      <c r="AK837" s="77">
        <v>5016.99</v>
      </c>
      <c r="AL837" s="77">
        <v>6103.35</v>
      </c>
      <c r="AM837" s="77">
        <v>6158.37</v>
      </c>
    </row>
    <row r="838" spans="1:39" x14ac:dyDescent="0.15">
      <c r="A838" s="126">
        <f t="shared" si="178"/>
        <v>3</v>
      </c>
      <c r="B838" s="1" t="str">
        <f t="shared" si="182"/>
        <v>EXP</v>
      </c>
      <c r="C838" s="126">
        <f t="shared" ca="1" si="179"/>
        <v>993</v>
      </c>
      <c r="D838" s="1" t="str">
        <f t="shared" si="183"/>
        <v>NON OPERATING EXPENSES : 940950: DEPRECIATION HOUSE STOCK</v>
      </c>
      <c r="E838" s="1" t="str">
        <f t="shared" si="181"/>
        <v>940950: DEPRECIATION HOUSE STOCK</v>
      </c>
      <c r="F838" s="1" t="str">
        <f t="shared" si="180"/>
        <v>NON OPERATING EXPENSES</v>
      </c>
      <c r="H838" s="76" t="s">
        <v>836</v>
      </c>
      <c r="I838" s="76" t="s">
        <v>837</v>
      </c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302">
        <v>163.47</v>
      </c>
      <c r="V838" s="302">
        <v>113.81</v>
      </c>
      <c r="W838" s="302">
        <v>113.81</v>
      </c>
      <c r="X838" s="302">
        <v>113.81</v>
      </c>
      <c r="Y838" s="302">
        <v>113.81</v>
      </c>
      <c r="Z838" s="302">
        <v>113.81</v>
      </c>
      <c r="AA838" s="77">
        <v>113.81</v>
      </c>
      <c r="AB838" s="77">
        <v>113.81</v>
      </c>
      <c r="AC838" s="77">
        <v>113.81</v>
      </c>
      <c r="AD838" s="77">
        <v>113.81</v>
      </c>
      <c r="AE838" s="77">
        <v>113.81</v>
      </c>
      <c r="AF838" s="77">
        <v>113.81</v>
      </c>
      <c r="AG838" s="77">
        <v>113.84</v>
      </c>
      <c r="AH838" s="77">
        <v>113.81</v>
      </c>
      <c r="AI838" s="77">
        <v>113.81</v>
      </c>
      <c r="AJ838" s="77">
        <v>113.81</v>
      </c>
      <c r="AK838" s="77">
        <v>113.81</v>
      </c>
      <c r="AL838" s="77">
        <v>483.73</v>
      </c>
      <c r="AM838" s="77">
        <v>483.73</v>
      </c>
    </row>
    <row r="839" spans="1:39" x14ac:dyDescent="0.15">
      <c r="A839" s="126">
        <f t="shared" si="178"/>
        <v>3</v>
      </c>
      <c r="B839" s="1" t="str">
        <f t="shared" si="182"/>
        <v>EXP</v>
      </c>
      <c r="C839" s="126">
        <f t="shared" ca="1" si="179"/>
        <v>993</v>
      </c>
      <c r="D839" s="1" t="str">
        <f t="shared" si="183"/>
        <v>NON OPERATING EXPENSES : 940975: DEPRECIATION TREATMENT ROOMS</v>
      </c>
      <c r="E839" s="1" t="str">
        <f t="shared" si="181"/>
        <v>940975: DEPRECIATION TREATMENT ROOMS</v>
      </c>
      <c r="F839" s="1" t="str">
        <f t="shared" si="180"/>
        <v>NON OPERATING EXPENSES</v>
      </c>
      <c r="H839" s="76" t="s">
        <v>838</v>
      </c>
      <c r="I839" s="76" t="s">
        <v>839</v>
      </c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302">
        <v>383.37</v>
      </c>
      <c r="V839" s="302">
        <v>408.43</v>
      </c>
      <c r="W839" s="302">
        <v>769.61</v>
      </c>
      <c r="X839" s="302">
        <v>831.14</v>
      </c>
      <c r="Y839" s="302">
        <v>902.06</v>
      </c>
      <c r="Z839" s="302">
        <v>1732.55</v>
      </c>
      <c r="AA839" s="77">
        <v>1282.6100000000001</v>
      </c>
      <c r="AB839" s="77">
        <v>1282.6100000000001</v>
      </c>
      <c r="AC839" s="77">
        <v>1282.6100000000001</v>
      </c>
      <c r="AD839" s="77">
        <v>1282.6100000000001</v>
      </c>
      <c r="AE839" s="77">
        <v>1345.76</v>
      </c>
      <c r="AF839" s="77">
        <v>1345.76</v>
      </c>
      <c r="AG839" s="77">
        <v>1401.84</v>
      </c>
      <c r="AH839" s="77">
        <v>1401.91</v>
      </c>
      <c r="AI839" s="77">
        <v>1401.91</v>
      </c>
      <c r="AJ839" s="77">
        <v>1401.91</v>
      </c>
      <c r="AK839" s="77">
        <v>1401.91</v>
      </c>
      <c r="AL839" s="77">
        <v>1401.91</v>
      </c>
      <c r="AM839" s="77">
        <v>1401.91</v>
      </c>
    </row>
    <row r="840" spans="1:39" x14ac:dyDescent="0.15">
      <c r="A840" s="126">
        <f t="shared" si="178"/>
        <v>3</v>
      </c>
      <c r="B840" s="1" t="str">
        <f t="shared" si="182"/>
        <v>EXP</v>
      </c>
      <c r="C840" s="126">
        <f t="shared" ca="1" si="179"/>
        <v>993</v>
      </c>
      <c r="D840" s="1" t="str">
        <f t="shared" si="183"/>
        <v>NON OPERATING EXPENSES : 941000: DEPR FF&amp;E COMPUTERS</v>
      </c>
      <c r="E840" s="1" t="str">
        <f t="shared" si="181"/>
        <v>941000: DEPR FF&amp;E COMPUTERS</v>
      </c>
      <c r="F840" s="1" t="str">
        <f t="shared" si="180"/>
        <v>NON OPERATING EXPENSES</v>
      </c>
      <c r="H840" s="76" t="s">
        <v>840</v>
      </c>
      <c r="I840" s="76" t="s">
        <v>841</v>
      </c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302">
        <v>391.68</v>
      </c>
      <c r="V840" s="302">
        <v>391.67</v>
      </c>
      <c r="W840" s="302">
        <v>391.67</v>
      </c>
      <c r="X840" s="302">
        <v>391.67</v>
      </c>
      <c r="Y840" s="302">
        <v>391.67</v>
      </c>
      <c r="Z840" s="302">
        <v>391.67</v>
      </c>
      <c r="AA840" s="77">
        <v>391.67</v>
      </c>
      <c r="AB840" s="77">
        <v>391.67</v>
      </c>
      <c r="AC840" s="77">
        <v>3410.86</v>
      </c>
      <c r="AD840" s="77">
        <v>1089.55</v>
      </c>
      <c r="AE840" s="77">
        <v>1089.55</v>
      </c>
      <c r="AF840" s="77">
        <v>1089.55</v>
      </c>
      <c r="AG840" s="77">
        <v>1089.5</v>
      </c>
      <c r="AH840" s="77">
        <v>1089.56</v>
      </c>
      <c r="AI840" s="77">
        <v>1089.56</v>
      </c>
      <c r="AJ840" s="77">
        <v>1089.56</v>
      </c>
      <c r="AK840" s="77">
        <v>1089.56</v>
      </c>
      <c r="AL840" s="77">
        <v>1089.56</v>
      </c>
      <c r="AM840" s="77">
        <v>1089.56</v>
      </c>
    </row>
    <row r="841" spans="1:39" x14ac:dyDescent="0.15">
      <c r="A841" s="126">
        <f t="shared" si="178"/>
        <v>3</v>
      </c>
      <c r="B841" s="1" t="str">
        <f t="shared" si="182"/>
        <v>EXP</v>
      </c>
      <c r="C841" s="126">
        <f t="shared" ca="1" si="179"/>
        <v>993</v>
      </c>
      <c r="D841" s="1" t="str">
        <f t="shared" si="183"/>
        <v>NON OPERATING EXPENSES : 941200: DEPRECIATION VEHICLES</v>
      </c>
      <c r="E841" s="1" t="str">
        <f t="shared" si="181"/>
        <v>941200: DEPRECIATION VEHICLES</v>
      </c>
      <c r="F841" s="1" t="str">
        <f t="shared" si="180"/>
        <v>NON OPERATING EXPENSES</v>
      </c>
      <c r="H841" s="76" t="s">
        <v>842</v>
      </c>
      <c r="I841" s="76" t="s">
        <v>843</v>
      </c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302">
        <v>132.16999999999999</v>
      </c>
      <c r="V841" s="302">
        <v>66.08</v>
      </c>
      <c r="W841" s="302">
        <v>72.180000000000007</v>
      </c>
      <c r="X841" s="302">
        <v>72.180000000000007</v>
      </c>
      <c r="Y841" s="302">
        <v>104.88</v>
      </c>
      <c r="Z841" s="302">
        <v>77.63</v>
      </c>
      <c r="AA841" s="77">
        <v>77.63</v>
      </c>
      <c r="AB841" s="77">
        <v>77.63</v>
      </c>
      <c r="AC841" s="77">
        <v>77.63</v>
      </c>
      <c r="AD841" s="77">
        <v>77.63</v>
      </c>
      <c r="AE841" s="77">
        <v>77.63</v>
      </c>
      <c r="AF841" s="77">
        <v>77.63</v>
      </c>
      <c r="AG841" s="77">
        <v>77.69</v>
      </c>
      <c r="AH841" s="77">
        <v>77.64</v>
      </c>
      <c r="AI841" s="77">
        <v>77.64</v>
      </c>
      <c r="AJ841" s="77">
        <v>77.64</v>
      </c>
      <c r="AK841" s="77">
        <v>77.64</v>
      </c>
      <c r="AL841" s="77">
        <v>77.64</v>
      </c>
      <c r="AM841" s="77">
        <v>77.64</v>
      </c>
    </row>
    <row r="842" spans="1:39" x14ac:dyDescent="0.15">
      <c r="A842" s="126">
        <f t="shared" ref="A842:A867" si="184">IFERROR(VLOOKUP(H842,MARKER_ARRAY,2,FALSE),A841)</f>
        <v>3</v>
      </c>
      <c r="B842" s="1" t="str">
        <f t="shared" si="182"/>
        <v>EXP</v>
      </c>
      <c r="C842" s="126">
        <f t="shared" ref="C842:C867" ca="1" si="185">IFERROR(IF(OR(B842="GROUP",LEN(D842)=0),"",VLOOKUP(D842,INDIRECT(B842&amp;"_LOOKUP"),2,FALSE)),-100)</f>
        <v>993</v>
      </c>
      <c r="D842" s="1" t="str">
        <f t="shared" si="183"/>
        <v>NON OPERATING EXPENSES : 943400: AMORT LEASEHOLD INTEREST</v>
      </c>
      <c r="E842" s="1" t="str">
        <f t="shared" si="181"/>
        <v>943400: AMORT LEASEHOLD INTEREST</v>
      </c>
      <c r="F842" s="1" t="str">
        <f t="shared" si="180"/>
        <v>NON OPERATING EXPENSES</v>
      </c>
      <c r="H842" s="76" t="s">
        <v>844</v>
      </c>
      <c r="I842" s="76" t="s">
        <v>845</v>
      </c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302">
        <v>0</v>
      </c>
      <c r="V842" s="302">
        <v>0</v>
      </c>
      <c r="W842" s="302">
        <v>0</v>
      </c>
      <c r="X842" s="302">
        <v>0</v>
      </c>
      <c r="Y842" s="302">
        <v>0</v>
      </c>
      <c r="Z842" s="302">
        <v>0</v>
      </c>
      <c r="AA842" s="77">
        <v>0</v>
      </c>
      <c r="AB842" s="77">
        <v>0</v>
      </c>
      <c r="AC842" s="77">
        <v>0</v>
      </c>
      <c r="AD842" s="77">
        <v>0</v>
      </c>
      <c r="AE842" s="77">
        <v>0</v>
      </c>
      <c r="AF842" s="77">
        <v>0</v>
      </c>
      <c r="AG842" s="77">
        <v>0</v>
      </c>
      <c r="AH842" s="77">
        <v>0</v>
      </c>
      <c r="AI842" s="77">
        <v>0</v>
      </c>
      <c r="AJ842" s="77">
        <v>0</v>
      </c>
      <c r="AK842" s="77">
        <v>0</v>
      </c>
      <c r="AL842" s="77">
        <v>0</v>
      </c>
      <c r="AM842" s="77">
        <v>0</v>
      </c>
    </row>
    <row r="843" spans="1:39" x14ac:dyDescent="0.15">
      <c r="A843" s="126">
        <f t="shared" si="184"/>
        <v>3</v>
      </c>
      <c r="B843" s="1" t="str">
        <f t="shared" ref="B843:B863" si="186">IF(AND(LEN(H843)&gt;0,COUNT(V843:AL843)=0),"GROUP",IF(OR(LEN(I843)=0,LEN(H843)=0),"",INDEX(MARKER_ARRAY,A843,3)))</f>
        <v>EXP</v>
      </c>
      <c r="C843" s="126">
        <f t="shared" ca="1" si="185"/>
        <v>993</v>
      </c>
      <c r="D843" s="1" t="str">
        <f t="shared" si="183"/>
        <v>NON OPERATING EXPENSES : 943500: AMORT EQUIPMENT LEASE</v>
      </c>
      <c r="E843" s="1" t="str">
        <f t="shared" si="181"/>
        <v>943500: AMORT EQUIPMENT LEASE</v>
      </c>
      <c r="F843" s="1" t="str">
        <f t="shared" si="180"/>
        <v>NON OPERATING EXPENSES</v>
      </c>
      <c r="H843" s="76" t="s">
        <v>846</v>
      </c>
      <c r="I843" s="76" t="s">
        <v>847</v>
      </c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302">
        <v>0</v>
      </c>
      <c r="V843" s="302">
        <v>0</v>
      </c>
      <c r="W843" s="302">
        <v>0</v>
      </c>
      <c r="X843" s="302">
        <v>0</v>
      </c>
      <c r="Y843" s="302">
        <v>0</v>
      </c>
      <c r="Z843" s="302">
        <v>0</v>
      </c>
      <c r="AA843" s="77">
        <v>0</v>
      </c>
      <c r="AB843" s="77">
        <v>0</v>
      </c>
      <c r="AC843" s="77">
        <v>0</v>
      </c>
      <c r="AD843" s="77">
        <v>0</v>
      </c>
      <c r="AE843" s="77">
        <v>0</v>
      </c>
      <c r="AF843" s="77">
        <v>0</v>
      </c>
      <c r="AG843" s="77">
        <v>0</v>
      </c>
      <c r="AH843" s="77">
        <v>0</v>
      </c>
      <c r="AI843" s="77">
        <v>0</v>
      </c>
      <c r="AJ843" s="77">
        <v>0</v>
      </c>
      <c r="AK843" s="77">
        <v>0</v>
      </c>
      <c r="AL843" s="77">
        <v>0</v>
      </c>
      <c r="AM843" s="77">
        <v>0</v>
      </c>
    </row>
    <row r="844" spans="1:39" ht="16" x14ac:dyDescent="0.2">
      <c r="A844" s="126">
        <f t="shared" si="184"/>
        <v>3</v>
      </c>
      <c r="B844" s="1" t="str">
        <f t="shared" si="186"/>
        <v/>
      </c>
      <c r="C844" s="126" t="str">
        <f t="shared" ca="1" si="185"/>
        <v/>
      </c>
      <c r="D844" s="1" t="str">
        <f t="shared" si="183"/>
        <v/>
      </c>
      <c r="E844" s="1" t="str">
        <f t="shared" si="181"/>
        <v/>
      </c>
      <c r="F844" s="1" t="str">
        <f t="shared" si="180"/>
        <v>NON OPERATING EXPENSES</v>
      </c>
      <c r="H844" s="83" t="s">
        <v>848</v>
      </c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85">
        <v>4477.6099999999997</v>
      </c>
      <c r="V844" s="85">
        <v>4292.5</v>
      </c>
      <c r="W844" s="85">
        <v>5272.73</v>
      </c>
      <c r="X844" s="85">
        <v>20993.82</v>
      </c>
      <c r="Y844" s="85">
        <v>28949.33</v>
      </c>
      <c r="Z844" s="85">
        <v>26248.2</v>
      </c>
      <c r="AA844" s="85">
        <v>25914.600000000002</v>
      </c>
      <c r="AB844" s="85">
        <v>26578.520000000004</v>
      </c>
      <c r="AC844" s="85">
        <v>29175.820000000003</v>
      </c>
      <c r="AD844" s="85">
        <v>27001.390000000003</v>
      </c>
      <c r="AE844" s="85">
        <v>28334.500000000004</v>
      </c>
      <c r="AF844" s="85">
        <v>27720.2</v>
      </c>
      <c r="AG844" s="85">
        <v>27880.399999999994</v>
      </c>
      <c r="AH844" s="85">
        <v>28162.62</v>
      </c>
      <c r="AI844" s="85">
        <v>29986.610000000004</v>
      </c>
      <c r="AJ844" s="85">
        <v>29986.610000000004</v>
      </c>
      <c r="AK844" s="85">
        <v>29986.610000000004</v>
      </c>
      <c r="AL844" s="85">
        <v>32460.539999999997</v>
      </c>
      <c r="AM844" s="85">
        <v>32589.3</v>
      </c>
    </row>
    <row r="845" spans="1:39" x14ac:dyDescent="0.15">
      <c r="A845" s="126">
        <f t="shared" si="184"/>
        <v>3</v>
      </c>
      <c r="B845" s="1" t="str">
        <f t="shared" si="186"/>
        <v>EXP</v>
      </c>
      <c r="C845" s="126">
        <f t="shared" ca="1" si="185"/>
        <v>993</v>
      </c>
      <c r="D845" s="1" t="str">
        <f t="shared" si="183"/>
        <v>NON OPERATING EXPENSES : 950800: AMORTIZATION EXPENSE</v>
      </c>
      <c r="E845" s="1" t="str">
        <f t="shared" si="181"/>
        <v>950800: AMORTIZATION EXPENSE</v>
      </c>
      <c r="F845" s="1" t="str">
        <f t="shared" si="180"/>
        <v>NON OPERATING EXPENSES</v>
      </c>
      <c r="H845" s="76" t="s">
        <v>849</v>
      </c>
      <c r="I845" s="76" t="s">
        <v>850</v>
      </c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302">
        <v>0</v>
      </c>
      <c r="V845" s="302">
        <v>0</v>
      </c>
      <c r="W845" s="302">
        <v>0</v>
      </c>
      <c r="X845" s="302">
        <v>0</v>
      </c>
      <c r="Y845" s="302">
        <v>0</v>
      </c>
      <c r="Z845" s="302">
        <v>0</v>
      </c>
      <c r="AA845" s="77">
        <v>0</v>
      </c>
      <c r="AB845" s="77">
        <v>0</v>
      </c>
      <c r="AC845" s="77">
        <v>0</v>
      </c>
      <c r="AD845" s="77">
        <v>0</v>
      </c>
      <c r="AE845" s="77">
        <v>0</v>
      </c>
      <c r="AF845" s="77">
        <v>0</v>
      </c>
      <c r="AG845" s="77">
        <v>0</v>
      </c>
      <c r="AH845" s="77">
        <v>0</v>
      </c>
      <c r="AI845" s="77">
        <v>0</v>
      </c>
      <c r="AJ845" s="77">
        <v>0</v>
      </c>
      <c r="AK845" s="77">
        <v>0</v>
      </c>
      <c r="AL845" s="77">
        <v>0</v>
      </c>
      <c r="AM845" s="77">
        <v>0</v>
      </c>
    </row>
    <row r="846" spans="1:39" x14ac:dyDescent="0.15">
      <c r="A846" s="126">
        <f t="shared" si="184"/>
        <v>3</v>
      </c>
      <c r="B846" s="1" t="str">
        <f t="shared" si="186"/>
        <v>EXP</v>
      </c>
      <c r="C846" s="126">
        <f t="shared" ca="1" si="185"/>
        <v>993</v>
      </c>
      <c r="D846" s="1" t="str">
        <f t="shared" si="183"/>
        <v>NON OPERATING EXPENSES : 951000: AMORT. EXPENSE - LEASE INTANG.</v>
      </c>
      <c r="E846" s="1" t="str">
        <f t="shared" si="181"/>
        <v>951000: AMORT. EXPENSE - LEASE INTANG.</v>
      </c>
      <c r="F846" s="1" t="str">
        <f t="shared" si="180"/>
        <v>NON OPERATING EXPENSES</v>
      </c>
      <c r="H846" s="76" t="s">
        <v>851</v>
      </c>
      <c r="I846" s="76" t="s">
        <v>852</v>
      </c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302">
        <v>0</v>
      </c>
      <c r="V846" s="302">
        <v>0</v>
      </c>
      <c r="W846" s="302">
        <v>0</v>
      </c>
      <c r="X846" s="302">
        <v>0</v>
      </c>
      <c r="Y846" s="302">
        <v>0</v>
      </c>
      <c r="Z846" s="302">
        <v>0</v>
      </c>
      <c r="AA846" s="77">
        <v>0</v>
      </c>
      <c r="AB846" s="77">
        <v>0</v>
      </c>
      <c r="AC846" s="77">
        <v>0</v>
      </c>
      <c r="AD846" s="77">
        <v>0</v>
      </c>
      <c r="AE846" s="77">
        <v>0</v>
      </c>
      <c r="AF846" s="77">
        <v>0</v>
      </c>
      <c r="AG846" s="77">
        <v>0</v>
      </c>
      <c r="AH846" s="77">
        <v>0</v>
      </c>
      <c r="AI846" s="77">
        <v>0</v>
      </c>
      <c r="AJ846" s="77">
        <v>0</v>
      </c>
      <c r="AK846" s="77">
        <v>0</v>
      </c>
      <c r="AL846" s="77">
        <v>0</v>
      </c>
      <c r="AM846" s="77">
        <v>0</v>
      </c>
    </row>
    <row r="847" spans="1:39" x14ac:dyDescent="0.15">
      <c r="A847" s="126">
        <f t="shared" si="184"/>
        <v>3</v>
      </c>
      <c r="B847" s="1" t="str">
        <f t="shared" si="186"/>
        <v>EXP</v>
      </c>
      <c r="C847" s="126">
        <f t="shared" ca="1" si="185"/>
        <v>993</v>
      </c>
      <c r="D847" s="1" t="str">
        <f t="shared" si="183"/>
        <v>NON OPERATING EXPENSES : 952000: AMORTIZATION OF FINANCING FEES</v>
      </c>
      <c r="E847" s="1" t="str">
        <f t="shared" si="181"/>
        <v>952000: AMORTIZATION OF FINANCING FEES</v>
      </c>
      <c r="F847" s="1" t="str">
        <f t="shared" si="180"/>
        <v>NON OPERATING EXPENSES</v>
      </c>
      <c r="H847" s="76" t="s">
        <v>853</v>
      </c>
      <c r="I847" s="76" t="s">
        <v>854</v>
      </c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302">
        <v>0</v>
      </c>
      <c r="V847" s="302">
        <v>0</v>
      </c>
      <c r="W847" s="302">
        <v>0</v>
      </c>
      <c r="X847" s="302">
        <v>0</v>
      </c>
      <c r="Y847" s="302">
        <v>0</v>
      </c>
      <c r="Z847" s="302">
        <v>0</v>
      </c>
      <c r="AA847" s="77">
        <v>0</v>
      </c>
      <c r="AB847" s="77">
        <v>0</v>
      </c>
      <c r="AC847" s="77">
        <v>0</v>
      </c>
      <c r="AD847" s="77">
        <v>0</v>
      </c>
      <c r="AE847" s="77">
        <v>0</v>
      </c>
      <c r="AF847" s="77">
        <v>0</v>
      </c>
      <c r="AG847" s="77">
        <v>0</v>
      </c>
      <c r="AH847" s="77">
        <v>0</v>
      </c>
      <c r="AI847" s="77">
        <v>0</v>
      </c>
      <c r="AJ847" s="77">
        <v>0</v>
      </c>
      <c r="AK847" s="77">
        <v>0</v>
      </c>
      <c r="AL847" s="77">
        <v>0</v>
      </c>
      <c r="AM847" s="77">
        <v>0</v>
      </c>
    </row>
    <row r="848" spans="1:39" x14ac:dyDescent="0.15">
      <c r="A848" s="126">
        <f t="shared" si="184"/>
        <v>3</v>
      </c>
      <c r="B848" s="1" t="str">
        <f t="shared" si="186"/>
        <v>EXP</v>
      </c>
      <c r="C848" s="126">
        <f t="shared" ca="1" si="185"/>
        <v>993</v>
      </c>
      <c r="D848" s="1" t="str">
        <f t="shared" si="183"/>
        <v>NON OPERATING EXPENSES : 952200: AMORTIZATION OF START-UP COSTS</v>
      </c>
      <c r="E848" s="1" t="str">
        <f t="shared" si="181"/>
        <v>952200: AMORTIZATION OF START-UP COSTS</v>
      </c>
      <c r="F848" s="1" t="str">
        <f t="shared" si="180"/>
        <v>NON OPERATING EXPENSES</v>
      </c>
      <c r="H848" s="76" t="s">
        <v>855</v>
      </c>
      <c r="I848" s="76" t="s">
        <v>856</v>
      </c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302">
        <v>0</v>
      </c>
      <c r="V848" s="302">
        <v>0</v>
      </c>
      <c r="W848" s="302">
        <v>0</v>
      </c>
      <c r="X848" s="302">
        <v>0</v>
      </c>
      <c r="Y848" s="302">
        <v>0</v>
      </c>
      <c r="Z848" s="302">
        <v>0</v>
      </c>
      <c r="AA848" s="77">
        <v>0</v>
      </c>
      <c r="AB848" s="77">
        <v>0</v>
      </c>
      <c r="AC848" s="77">
        <v>0</v>
      </c>
      <c r="AD848" s="77">
        <v>0</v>
      </c>
      <c r="AE848" s="77">
        <v>0</v>
      </c>
      <c r="AF848" s="77">
        <v>0</v>
      </c>
      <c r="AG848" s="77">
        <v>0</v>
      </c>
      <c r="AH848" s="77">
        <v>0</v>
      </c>
      <c r="AI848" s="77">
        <v>0</v>
      </c>
      <c r="AJ848" s="77">
        <v>0</v>
      </c>
      <c r="AK848" s="77">
        <v>0</v>
      </c>
      <c r="AL848" s="77">
        <v>0</v>
      </c>
      <c r="AM848" s="77">
        <v>0</v>
      </c>
    </row>
    <row r="849" spans="1:39" ht="16" x14ac:dyDescent="0.2">
      <c r="A849" s="126">
        <f t="shared" si="184"/>
        <v>3</v>
      </c>
      <c r="B849" s="1" t="str">
        <f t="shared" si="186"/>
        <v/>
      </c>
      <c r="C849" s="126" t="str">
        <f t="shared" ca="1" si="185"/>
        <v/>
      </c>
      <c r="D849" s="1" t="str">
        <f t="shared" si="183"/>
        <v/>
      </c>
      <c r="E849" s="1" t="str">
        <f t="shared" si="181"/>
        <v/>
      </c>
      <c r="F849" s="1" t="str">
        <f t="shared" si="180"/>
        <v>NON OPERATING EXPENSES</v>
      </c>
      <c r="H849" s="83" t="s">
        <v>857</v>
      </c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85">
        <v>0</v>
      </c>
      <c r="V849" s="85">
        <v>0</v>
      </c>
      <c r="W849" s="85">
        <v>0</v>
      </c>
      <c r="X849" s="85">
        <v>0</v>
      </c>
      <c r="Y849" s="85">
        <v>0</v>
      </c>
      <c r="Z849" s="85">
        <v>0</v>
      </c>
      <c r="AA849" s="85">
        <v>0</v>
      </c>
      <c r="AB849" s="85">
        <v>0</v>
      </c>
      <c r="AC849" s="85">
        <v>0</v>
      </c>
      <c r="AD849" s="85">
        <v>0</v>
      </c>
      <c r="AE849" s="85">
        <v>0</v>
      </c>
      <c r="AF849" s="85">
        <v>0</v>
      </c>
      <c r="AG849" s="85">
        <v>0</v>
      </c>
      <c r="AH849" s="85">
        <v>0</v>
      </c>
      <c r="AI849" s="85">
        <v>0</v>
      </c>
      <c r="AJ849" s="85">
        <v>0</v>
      </c>
      <c r="AK849" s="85">
        <v>0</v>
      </c>
      <c r="AL849" s="85">
        <v>0</v>
      </c>
      <c r="AM849" s="85">
        <v>0</v>
      </c>
    </row>
    <row r="850" spans="1:39" ht="16" x14ac:dyDescent="0.2">
      <c r="A850" s="126">
        <f t="shared" si="184"/>
        <v>3</v>
      </c>
      <c r="B850" s="1" t="str">
        <f t="shared" si="186"/>
        <v/>
      </c>
      <c r="C850" s="126" t="str">
        <f t="shared" ca="1" si="185"/>
        <v/>
      </c>
      <c r="D850" s="1" t="str">
        <f t="shared" si="183"/>
        <v/>
      </c>
      <c r="E850" s="1" t="str">
        <f t="shared" si="181"/>
        <v/>
      </c>
      <c r="F850" s="1" t="str">
        <f t="shared" si="180"/>
        <v>NON OPERATING EXPENSES</v>
      </c>
      <c r="H850" s="75" t="s">
        <v>810</v>
      </c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6">
        <v>61803.62</v>
      </c>
      <c r="V850" s="86">
        <v>61618.51</v>
      </c>
      <c r="W850" s="86">
        <v>25935.31</v>
      </c>
      <c r="X850" s="86">
        <v>20993.82</v>
      </c>
      <c r="Y850" s="86">
        <v>28949.33</v>
      </c>
      <c r="Z850" s="86">
        <v>26248.2</v>
      </c>
      <c r="AA850" s="86">
        <v>25914.600000000002</v>
      </c>
      <c r="AB850" s="86">
        <v>23651.020000000004</v>
      </c>
      <c r="AC850" s="86">
        <v>28590.320000000003</v>
      </c>
      <c r="AD850" s="86">
        <v>26415.890000000003</v>
      </c>
      <c r="AE850" s="86">
        <v>27749.000000000004</v>
      </c>
      <c r="AF850" s="86">
        <v>27134.7</v>
      </c>
      <c r="AG850" s="86">
        <v>27294.899999999994</v>
      </c>
      <c r="AH850" s="86">
        <v>27347.119999999999</v>
      </c>
      <c r="AI850" s="86">
        <v>29097.110000000004</v>
      </c>
      <c r="AJ850" s="86">
        <v>28989.110000000004</v>
      </c>
      <c r="AK850" s="86">
        <v>28637.110000000004</v>
      </c>
      <c r="AL850" s="86">
        <v>31037.94</v>
      </c>
      <c r="AM850" s="86">
        <v>31157.78</v>
      </c>
    </row>
    <row r="851" spans="1:39" ht="16" x14ac:dyDescent="0.2">
      <c r="A851" s="126">
        <f t="shared" si="184"/>
        <v>3</v>
      </c>
      <c r="B851" s="1" t="str">
        <f t="shared" si="186"/>
        <v>GROUP</v>
      </c>
      <c r="C851" s="126" t="str">
        <f t="shared" ca="1" si="185"/>
        <v/>
      </c>
      <c r="D851" s="1" t="str">
        <f t="shared" si="183"/>
        <v/>
      </c>
      <c r="E851" s="1" t="str">
        <f t="shared" si="181"/>
        <v/>
      </c>
      <c r="F851" s="1" t="str">
        <f t="shared" si="180"/>
        <v>OTHER NON-OPERATING EXPENSES</v>
      </c>
      <c r="H851" s="80" t="s">
        <v>858</v>
      </c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347"/>
      <c r="V851" s="347"/>
      <c r="W851" s="347"/>
      <c r="X851" s="347"/>
      <c r="Y851" s="347"/>
      <c r="Z851" s="347"/>
      <c r="AA851" s="82"/>
      <c r="AB851" s="82"/>
      <c r="AC851" s="82"/>
      <c r="AD851" s="82"/>
      <c r="AE851" s="82"/>
      <c r="AF851" s="82"/>
      <c r="AG851" s="82"/>
      <c r="AH851" s="82"/>
      <c r="AI851" s="82"/>
      <c r="AJ851" s="82"/>
      <c r="AK851" s="82"/>
      <c r="AL851" s="82"/>
      <c r="AM851" s="82"/>
    </row>
    <row r="852" spans="1:39" x14ac:dyDescent="0.15">
      <c r="A852" s="126">
        <f t="shared" si="184"/>
        <v>3</v>
      </c>
      <c r="B852" s="1" t="str">
        <f t="shared" si="186"/>
        <v>EXP</v>
      </c>
      <c r="C852" s="126">
        <f t="shared" ca="1" si="185"/>
        <v>993</v>
      </c>
      <c r="D852" s="1" t="str">
        <f t="shared" si="183"/>
        <v>OTHER NON-OPERATING EXPENSES : 980000: RESTRICTED INTEREST INCOME</v>
      </c>
      <c r="E852" s="1" t="str">
        <f t="shared" si="181"/>
        <v>980000: RESTRICTED INTEREST INCOME</v>
      </c>
      <c r="F852" s="1" t="str">
        <f t="shared" si="180"/>
        <v>OTHER NON-OPERATING EXPENSES</v>
      </c>
      <c r="H852" s="76" t="s">
        <v>859</v>
      </c>
      <c r="I852" s="76" t="s">
        <v>860</v>
      </c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302">
        <v>0</v>
      </c>
      <c r="V852" s="302">
        <v>-23.28</v>
      </c>
      <c r="W852" s="302">
        <v>0</v>
      </c>
      <c r="X852" s="302">
        <v>0</v>
      </c>
      <c r="Y852" s="302">
        <v>0</v>
      </c>
      <c r="Z852" s="302">
        <v>0</v>
      </c>
      <c r="AA852" s="77">
        <v>0</v>
      </c>
      <c r="AB852" s="77">
        <v>0</v>
      </c>
      <c r="AC852" s="77">
        <v>0</v>
      </c>
      <c r="AD852" s="77">
        <v>0</v>
      </c>
      <c r="AE852" s="77">
        <v>0</v>
      </c>
      <c r="AF852" s="77">
        <v>0</v>
      </c>
      <c r="AG852" s="77">
        <v>0</v>
      </c>
      <c r="AH852" s="77">
        <v>0</v>
      </c>
      <c r="AI852" s="77">
        <v>0</v>
      </c>
      <c r="AJ852" s="77">
        <v>0</v>
      </c>
      <c r="AK852" s="77">
        <v>0</v>
      </c>
      <c r="AL852" s="77">
        <v>0</v>
      </c>
      <c r="AM852" s="77">
        <v>0</v>
      </c>
    </row>
    <row r="853" spans="1:39" x14ac:dyDescent="0.15">
      <c r="A853" s="126">
        <f t="shared" si="184"/>
        <v>3</v>
      </c>
      <c r="B853" s="1" t="str">
        <f t="shared" si="186"/>
        <v>EXP</v>
      </c>
      <c r="C853" s="126">
        <f t="shared" ca="1" si="185"/>
        <v>993</v>
      </c>
      <c r="D853" s="1" t="str">
        <f t="shared" si="183"/>
        <v>OTHER NON-OPERATING EXPENSES : 980100: UNRESTRICTED INTEREST INCOME</v>
      </c>
      <c r="E853" s="1" t="str">
        <f t="shared" si="181"/>
        <v>980100: UNRESTRICTED INTEREST INCOME</v>
      </c>
      <c r="F853" s="1" t="str">
        <f t="shared" si="180"/>
        <v>OTHER NON-OPERATING EXPENSES</v>
      </c>
      <c r="H853" s="76" t="s">
        <v>861</v>
      </c>
      <c r="I853" s="76" t="s">
        <v>862</v>
      </c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302">
        <v>-44.12</v>
      </c>
      <c r="V853" s="302">
        <v>0</v>
      </c>
      <c r="W853" s="302">
        <v>-286.33</v>
      </c>
      <c r="X853" s="302">
        <v>0</v>
      </c>
      <c r="Y853" s="302">
        <v>-38.94</v>
      </c>
      <c r="Z853" s="302">
        <v>0</v>
      </c>
      <c r="AA853" s="77">
        <v>-3.8200000000000003</v>
      </c>
      <c r="AB853" s="77">
        <v>-1.81</v>
      </c>
      <c r="AC853" s="77">
        <v>-4.1399999999999997</v>
      </c>
      <c r="AD853" s="77">
        <v>-18.420000000000002</v>
      </c>
      <c r="AE853" s="77">
        <v>-11.92</v>
      </c>
      <c r="AF853" s="77">
        <v>-196.11</v>
      </c>
      <c r="AG853" s="77">
        <v>0</v>
      </c>
      <c r="AH853" s="77">
        <v>-121.22</v>
      </c>
      <c r="AI853" s="77">
        <v>0</v>
      </c>
      <c r="AJ853" s="77">
        <v>-7.47</v>
      </c>
      <c r="AK853" s="77">
        <v>-1.6400000000000001</v>
      </c>
      <c r="AL853" s="77">
        <v>-1.92</v>
      </c>
      <c r="AM853" s="77">
        <v>-946.51</v>
      </c>
    </row>
    <row r="854" spans="1:39" ht="16" x14ac:dyDescent="0.2">
      <c r="A854" s="126">
        <f t="shared" si="184"/>
        <v>3</v>
      </c>
      <c r="B854" s="1" t="str">
        <f t="shared" si="186"/>
        <v/>
      </c>
      <c r="C854" s="126" t="str">
        <f t="shared" ca="1" si="185"/>
        <v/>
      </c>
      <c r="D854" s="1" t="str">
        <f t="shared" si="183"/>
        <v/>
      </c>
      <c r="E854" s="1" t="str">
        <f t="shared" si="181"/>
        <v/>
      </c>
      <c r="F854" s="1" t="str">
        <f t="shared" si="180"/>
        <v>OTHER NON-OPERATING EXPENSES</v>
      </c>
      <c r="H854" s="83" t="s">
        <v>858</v>
      </c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85">
        <v>-44.12</v>
      </c>
      <c r="V854" s="85">
        <v>-23.28</v>
      </c>
      <c r="W854" s="85">
        <v>-286.33</v>
      </c>
      <c r="X854" s="85">
        <v>0</v>
      </c>
      <c r="Y854" s="85">
        <v>-38.94</v>
      </c>
      <c r="Z854" s="85">
        <v>0</v>
      </c>
      <c r="AA854" s="85">
        <v>-3.8200000000000003</v>
      </c>
      <c r="AB854" s="85">
        <v>-1.81</v>
      </c>
      <c r="AC854" s="85">
        <v>-4.1399999999999997</v>
      </c>
      <c r="AD854" s="85">
        <v>-18.420000000000002</v>
      </c>
      <c r="AE854" s="85">
        <v>-11.92</v>
      </c>
      <c r="AF854" s="85">
        <v>-196.11</v>
      </c>
      <c r="AG854" s="85">
        <v>0</v>
      </c>
      <c r="AH854" s="85">
        <v>-121.22</v>
      </c>
      <c r="AI854" s="85">
        <v>0</v>
      </c>
      <c r="AJ854" s="85">
        <v>-7.47</v>
      </c>
      <c r="AK854" s="85">
        <v>-1.6400000000000001</v>
      </c>
      <c r="AL854" s="85">
        <v>-1.92</v>
      </c>
      <c r="AM854" s="85">
        <v>-946.51</v>
      </c>
    </row>
    <row r="855" spans="1:39" x14ac:dyDescent="0.15">
      <c r="A855" s="126">
        <f t="shared" si="184"/>
        <v>3</v>
      </c>
      <c r="B855" s="1" t="str">
        <f t="shared" si="186"/>
        <v>EXP</v>
      </c>
      <c r="C855" s="126">
        <f t="shared" ca="1" si="185"/>
        <v>993</v>
      </c>
      <c r="D855" s="1" t="str">
        <f t="shared" si="183"/>
        <v>OTHER NON-OPERATING EXPENSES : 960500: OTHER NON OPERATING EXPENSE</v>
      </c>
      <c r="E855" s="1" t="str">
        <f t="shared" si="181"/>
        <v>960500: OTHER NON OPERATING EXPENSE</v>
      </c>
      <c r="F855" s="1" t="str">
        <f t="shared" si="180"/>
        <v>OTHER NON-OPERATING EXPENSES</v>
      </c>
      <c r="H855" s="76" t="s">
        <v>863</v>
      </c>
      <c r="I855" s="76" t="s">
        <v>864</v>
      </c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302">
        <v>0</v>
      </c>
      <c r="V855" s="302">
        <v>-0.15</v>
      </c>
      <c r="W855" s="302">
        <v>0</v>
      </c>
      <c r="X855" s="302">
        <v>38213.97</v>
      </c>
      <c r="Y855" s="302">
        <v>0</v>
      </c>
      <c r="Z855" s="302">
        <v>11337.86</v>
      </c>
      <c r="AA855" s="77">
        <v>0</v>
      </c>
      <c r="AB855" s="77">
        <v>0</v>
      </c>
      <c r="AC855" s="77">
        <v>0.43</v>
      </c>
      <c r="AD855" s="77">
        <v>-0.45</v>
      </c>
      <c r="AE855" s="77">
        <v>-79.540000000000006</v>
      </c>
      <c r="AF855" s="77">
        <v>-163.24</v>
      </c>
      <c r="AG855" s="77">
        <v>-79.56</v>
      </c>
      <c r="AH855" s="77">
        <v>0.1</v>
      </c>
      <c r="AI855" s="77">
        <v>0</v>
      </c>
      <c r="AJ855" s="77">
        <v>0.04</v>
      </c>
      <c r="AK855" s="77">
        <v>0</v>
      </c>
      <c r="AL855" s="77">
        <v>9825.7199999999993</v>
      </c>
      <c r="AM855" s="77">
        <v>0</v>
      </c>
    </row>
    <row r="856" spans="1:39" x14ac:dyDescent="0.15">
      <c r="A856" s="126">
        <f t="shared" si="184"/>
        <v>3</v>
      </c>
      <c r="B856" s="1" t="str">
        <f t="shared" si="186"/>
        <v>EXP</v>
      </c>
      <c r="C856" s="126">
        <f t="shared" ca="1" si="185"/>
        <v>993</v>
      </c>
      <c r="D856" s="1" t="str">
        <f t="shared" si="183"/>
        <v>OTHER NON-OPERATING EXPENSES : 960506: NATURAL DISASTER EXP</v>
      </c>
      <c r="E856" s="1" t="str">
        <f t="shared" si="181"/>
        <v>960506: NATURAL DISASTER EXP</v>
      </c>
      <c r="F856" s="1" t="str">
        <f t="shared" si="180"/>
        <v>OTHER NON-OPERATING EXPENSES</v>
      </c>
      <c r="H856" s="76" t="s">
        <v>865</v>
      </c>
      <c r="I856" s="76" t="s">
        <v>866</v>
      </c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302">
        <v>0</v>
      </c>
      <c r="V856" s="302">
        <v>0</v>
      </c>
      <c r="W856" s="302">
        <v>0</v>
      </c>
      <c r="X856" s="302">
        <v>0</v>
      </c>
      <c r="Y856" s="302">
        <v>0</v>
      </c>
      <c r="Z856" s="302">
        <v>0</v>
      </c>
      <c r="AA856" s="77">
        <v>123.58</v>
      </c>
      <c r="AB856" s="77">
        <v>0</v>
      </c>
      <c r="AC856" s="77">
        <v>0</v>
      </c>
      <c r="AD856" s="77">
        <v>0</v>
      </c>
      <c r="AE856" s="77">
        <v>0</v>
      </c>
      <c r="AF856" s="77">
        <v>0</v>
      </c>
      <c r="AG856" s="77">
        <v>0</v>
      </c>
      <c r="AH856" s="77">
        <v>0</v>
      </c>
      <c r="AI856" s="77">
        <v>0</v>
      </c>
      <c r="AJ856" s="77">
        <v>0</v>
      </c>
      <c r="AK856" s="77">
        <v>0</v>
      </c>
      <c r="AL856" s="77">
        <v>0</v>
      </c>
      <c r="AM856" s="77">
        <v>53.33</v>
      </c>
    </row>
    <row r="857" spans="1:39" x14ac:dyDescent="0.15">
      <c r="A857" s="126">
        <f t="shared" si="184"/>
        <v>3</v>
      </c>
      <c r="B857" s="1" t="str">
        <f t="shared" si="186"/>
        <v>EXP</v>
      </c>
      <c r="C857" s="126">
        <f t="shared" ca="1" si="185"/>
        <v>993</v>
      </c>
      <c r="D857" s="1" t="str">
        <f t="shared" si="183"/>
        <v>OTHER NON-OPERATING EXPENSES : 964130: COMMUNITY BRANDING</v>
      </c>
      <c r="E857" s="1" t="str">
        <f t="shared" si="181"/>
        <v>964130: COMMUNITY BRANDING</v>
      </c>
      <c r="F857" s="1" t="str">
        <f t="shared" si="180"/>
        <v>OTHER NON-OPERATING EXPENSES</v>
      </c>
      <c r="H857" s="76" t="s">
        <v>867</v>
      </c>
      <c r="I857" s="76" t="s">
        <v>868</v>
      </c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302">
        <v>0</v>
      </c>
      <c r="V857" s="302">
        <v>0</v>
      </c>
      <c r="W857" s="302">
        <v>0</v>
      </c>
      <c r="X857" s="302">
        <v>0</v>
      </c>
      <c r="Y857" s="302">
        <v>0</v>
      </c>
      <c r="Z857" s="302">
        <v>0</v>
      </c>
      <c r="AA857" s="77">
        <v>0</v>
      </c>
      <c r="AB857" s="77">
        <v>0</v>
      </c>
      <c r="AC857" s="77">
        <v>0</v>
      </c>
      <c r="AD857" s="77">
        <v>0</v>
      </c>
      <c r="AE857" s="77">
        <v>0</v>
      </c>
      <c r="AF857" s="77">
        <v>0</v>
      </c>
      <c r="AG857" s="77">
        <v>0</v>
      </c>
      <c r="AH857" s="77">
        <v>0</v>
      </c>
      <c r="AI857" s="77">
        <v>0</v>
      </c>
      <c r="AJ857" s="77">
        <v>0</v>
      </c>
      <c r="AK857" s="77">
        <v>0</v>
      </c>
      <c r="AL857" s="77">
        <v>0</v>
      </c>
      <c r="AM857" s="77">
        <v>0</v>
      </c>
    </row>
    <row r="858" spans="1:39" x14ac:dyDescent="0.15">
      <c r="A858" s="126">
        <f t="shared" si="184"/>
        <v>3</v>
      </c>
      <c r="B858" s="1" t="str">
        <f t="shared" si="186"/>
        <v>EXP</v>
      </c>
      <c r="C858" s="126">
        <f t="shared" ca="1" si="185"/>
        <v>993</v>
      </c>
      <c r="D858" s="1" t="str">
        <f t="shared" si="183"/>
        <v>OTHER NON-OPERATING EXPENSES : 990300: GAIN/LOSS ON SALE</v>
      </c>
      <c r="E858" s="1" t="str">
        <f t="shared" si="181"/>
        <v>990300: GAIN/LOSS ON SALE</v>
      </c>
      <c r="F858" s="1" t="str">
        <f t="shared" si="180"/>
        <v>OTHER NON-OPERATING EXPENSES</v>
      </c>
      <c r="H858" s="76" t="s">
        <v>869</v>
      </c>
      <c r="I858" s="76" t="s">
        <v>870</v>
      </c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302">
        <v>0</v>
      </c>
      <c r="V858" s="302">
        <v>0</v>
      </c>
      <c r="W858" s="302">
        <v>0</v>
      </c>
      <c r="X858" s="302">
        <v>0</v>
      </c>
      <c r="Y858" s="302">
        <v>0</v>
      </c>
      <c r="Z858" s="302">
        <v>0</v>
      </c>
      <c r="AA858" s="77">
        <v>0</v>
      </c>
      <c r="AB858" s="77">
        <v>0</v>
      </c>
      <c r="AC858" s="77">
        <v>0</v>
      </c>
      <c r="AD858" s="77">
        <v>-3455</v>
      </c>
      <c r="AE858" s="77">
        <v>0</v>
      </c>
      <c r="AF858" s="77">
        <v>0</v>
      </c>
      <c r="AG858" s="77">
        <v>0</v>
      </c>
      <c r="AH858" s="77">
        <v>0</v>
      </c>
      <c r="AI858" s="77">
        <v>0</v>
      </c>
      <c r="AJ858" s="77">
        <v>-1846.3</v>
      </c>
      <c r="AK858" s="77">
        <v>0</v>
      </c>
      <c r="AL858" s="77">
        <v>0</v>
      </c>
      <c r="AM858" s="77">
        <v>0</v>
      </c>
    </row>
    <row r="859" spans="1:39" ht="16" x14ac:dyDescent="0.2">
      <c r="A859" s="126">
        <f t="shared" si="184"/>
        <v>3</v>
      </c>
      <c r="B859" s="1" t="str">
        <f t="shared" si="186"/>
        <v/>
      </c>
      <c r="C859" s="126" t="str">
        <f t="shared" ca="1" si="185"/>
        <v/>
      </c>
      <c r="D859" s="1" t="str">
        <f t="shared" si="183"/>
        <v/>
      </c>
      <c r="E859" s="1" t="str">
        <f t="shared" si="181"/>
        <v/>
      </c>
      <c r="F859" s="1" t="str">
        <f t="shared" ref="F859:F860" si="187">IF(B859="GROUP",UPPER(H859),UPPER(F858))</f>
        <v>OTHER NON-OPERATING EXPENSES</v>
      </c>
      <c r="H859" s="83" t="s">
        <v>871</v>
      </c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85">
        <v>0</v>
      </c>
      <c r="V859" s="85">
        <v>-0.15</v>
      </c>
      <c r="W859" s="85">
        <v>0</v>
      </c>
      <c r="X859" s="85">
        <v>38213.97</v>
      </c>
      <c r="Y859" s="85">
        <v>0</v>
      </c>
      <c r="Z859" s="85">
        <v>11337.86</v>
      </c>
      <c r="AA859" s="85">
        <v>123.58</v>
      </c>
      <c r="AB859" s="85">
        <v>0</v>
      </c>
      <c r="AC859" s="85">
        <v>0.43</v>
      </c>
      <c r="AD859" s="85">
        <v>-3455.45</v>
      </c>
      <c r="AE859" s="85">
        <v>-79.540000000000006</v>
      </c>
      <c r="AF859" s="85">
        <v>-163.24</v>
      </c>
      <c r="AG859" s="85">
        <v>-79.56</v>
      </c>
      <c r="AH859" s="85">
        <v>0.1</v>
      </c>
      <c r="AI859" s="85">
        <v>0</v>
      </c>
      <c r="AJ859" s="85">
        <v>-1846.26</v>
      </c>
      <c r="AK859" s="85">
        <v>0</v>
      </c>
      <c r="AL859" s="85">
        <v>9825.7199999999993</v>
      </c>
      <c r="AM859" s="85">
        <v>53.33</v>
      </c>
    </row>
    <row r="860" spans="1:39" x14ac:dyDescent="0.15">
      <c r="A860" s="126">
        <f t="shared" si="184"/>
        <v>3</v>
      </c>
      <c r="B860" s="1" t="str">
        <f t="shared" si="186"/>
        <v>EXP</v>
      </c>
      <c r="C860" s="126">
        <f t="shared" ca="1" si="185"/>
        <v>992</v>
      </c>
      <c r="D860" s="1" t="str">
        <f t="shared" si="183"/>
        <v>OTHER NON-OPERATING EXPENSES : 962500: MANAGEMENT FEE EXPENSE</v>
      </c>
      <c r="E860" s="1" t="str">
        <f t="shared" ref="E860:E866" si="188">IF(AND(B860&lt;&gt;"GROUP",LEN(B860)&gt;0),UPPER(H860&amp;": "&amp;I860),"")</f>
        <v>962500: MANAGEMENT FEE EXPENSE</v>
      </c>
      <c r="F860" s="1" t="str">
        <f t="shared" si="187"/>
        <v>OTHER NON-OPERATING EXPENSES</v>
      </c>
      <c r="H860" s="76" t="s">
        <v>872</v>
      </c>
      <c r="I860" s="76" t="s">
        <v>873</v>
      </c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345">
        <v>49332.88</v>
      </c>
      <c r="V860" s="345">
        <v>41921.67</v>
      </c>
      <c r="W860" s="345">
        <v>38264.959999999999</v>
      </c>
      <c r="X860" s="345">
        <v>36550.51</v>
      </c>
      <c r="Y860" s="345">
        <v>32528.71</v>
      </c>
      <c r="Z860" s="345">
        <v>35025.57</v>
      </c>
      <c r="AA860" s="77">
        <v>30789.91</v>
      </c>
      <c r="AB860" s="77">
        <v>32176.91</v>
      </c>
      <c r="AC860" s="77">
        <v>34039.919999999998</v>
      </c>
      <c r="AD860" s="77">
        <v>29000.14</v>
      </c>
      <c r="AE860" s="77">
        <v>27373.33</v>
      </c>
      <c r="AF860" s="77">
        <v>26286.05</v>
      </c>
      <c r="AG860" s="77">
        <v>25073.83</v>
      </c>
      <c r="AH860" s="77">
        <v>28065.25</v>
      </c>
      <c r="AI860" s="77">
        <v>23308.06</v>
      </c>
      <c r="AJ860" s="77">
        <v>27430.510000000002</v>
      </c>
      <c r="AK860" s="77">
        <v>24691.420000000002</v>
      </c>
      <c r="AL860" s="77">
        <v>25341.420000000002</v>
      </c>
      <c r="AM860" s="77">
        <v>24768.18</v>
      </c>
    </row>
    <row r="861" spans="1:39" ht="16" x14ac:dyDescent="0.2">
      <c r="A861" s="126">
        <f t="shared" si="184"/>
        <v>3</v>
      </c>
      <c r="B861" s="1" t="str">
        <f t="shared" si="186"/>
        <v/>
      </c>
      <c r="C861" s="126" t="str">
        <f t="shared" ref="C861:C866" ca="1" si="189">IFERROR(IF(OR(B861="GROUP",LEN(D861)=0),"",VLOOKUP(D861,INDIRECT(B861&amp;"_LOOKUP"),2,FALSE)),-100)</f>
        <v/>
      </c>
      <c r="D861" s="1" t="str">
        <f t="shared" ref="D861:D866" si="190">IF(LEN(E861)&gt;0,F861&amp;" : "&amp;E861,"")</f>
        <v/>
      </c>
      <c r="E861" s="1" t="str">
        <f t="shared" si="188"/>
        <v/>
      </c>
      <c r="F861" s="1" t="str">
        <f t="shared" ref="F861:F866" si="191">IF(B861="GROUP",UPPER(H861),UPPER(F860))</f>
        <v>OTHER NON-OPERATING EXPENSES</v>
      </c>
      <c r="H861" s="83" t="s">
        <v>874</v>
      </c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77">
        <v>49332.88</v>
      </c>
      <c r="V861" s="77">
        <v>41921.67</v>
      </c>
      <c r="W861" s="77">
        <v>38264.959999999999</v>
      </c>
      <c r="X861" s="77">
        <v>36550.51</v>
      </c>
      <c r="Y861" s="77">
        <v>32528.71</v>
      </c>
      <c r="Z861" s="77">
        <v>35025.57</v>
      </c>
      <c r="AA861" s="85">
        <v>30789.91</v>
      </c>
      <c r="AB861" s="85">
        <v>32176.91</v>
      </c>
      <c r="AC861" s="85">
        <v>34039.919999999998</v>
      </c>
      <c r="AD861" s="85">
        <v>29000.14</v>
      </c>
      <c r="AE861" s="85">
        <v>27373.33</v>
      </c>
      <c r="AF861" s="85">
        <v>26286.05</v>
      </c>
      <c r="AG861" s="85">
        <v>25073.83</v>
      </c>
      <c r="AH861" s="85">
        <v>28065.25</v>
      </c>
      <c r="AI861" s="85">
        <v>23308.06</v>
      </c>
      <c r="AJ861" s="85">
        <v>27430.510000000002</v>
      </c>
      <c r="AK861" s="85">
        <v>24691.420000000002</v>
      </c>
      <c r="AL861" s="85">
        <v>25341.420000000002</v>
      </c>
      <c r="AM861" s="85">
        <v>24768.18</v>
      </c>
    </row>
    <row r="862" spans="1:39" ht="16" x14ac:dyDescent="0.2">
      <c r="A862" s="126">
        <f t="shared" si="184"/>
        <v>3</v>
      </c>
      <c r="B862" s="1" t="str">
        <f t="shared" si="186"/>
        <v/>
      </c>
      <c r="C862" s="126" t="str">
        <f t="shared" ca="1" si="189"/>
        <v/>
      </c>
      <c r="D862" s="1" t="str">
        <f t="shared" si="190"/>
        <v/>
      </c>
      <c r="E862" s="1" t="str">
        <f t="shared" si="188"/>
        <v/>
      </c>
      <c r="F862" s="1" t="str">
        <f t="shared" si="191"/>
        <v>OTHER NON-OPERATING EXPENSES</v>
      </c>
      <c r="H862" s="75" t="s">
        <v>858</v>
      </c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5">
        <v>49288.76</v>
      </c>
      <c r="V862" s="85">
        <v>41898.239999999998</v>
      </c>
      <c r="W862" s="85">
        <v>37978.629999999997</v>
      </c>
      <c r="X862" s="85">
        <v>74764.479999999996</v>
      </c>
      <c r="Y862" s="85">
        <v>32489.77</v>
      </c>
      <c r="Z862" s="85">
        <v>46363.43</v>
      </c>
      <c r="AA862" s="86">
        <v>30909.670000000002</v>
      </c>
      <c r="AB862" s="86">
        <v>32175.1</v>
      </c>
      <c r="AC862" s="86">
        <v>34036.21</v>
      </c>
      <c r="AD862" s="86">
        <v>25526.27</v>
      </c>
      <c r="AE862" s="86">
        <v>27281.870000000003</v>
      </c>
      <c r="AF862" s="86">
        <v>25926.699999999997</v>
      </c>
      <c r="AG862" s="86">
        <v>24994.27</v>
      </c>
      <c r="AH862" s="86">
        <v>27944.129999999997</v>
      </c>
      <c r="AI862" s="86">
        <v>23308.06</v>
      </c>
      <c r="AJ862" s="86">
        <v>25576.780000000002</v>
      </c>
      <c r="AK862" s="86">
        <v>24689.780000000002</v>
      </c>
      <c r="AL862" s="86">
        <v>35165.22</v>
      </c>
      <c r="AM862" s="86">
        <v>23875.000000000004</v>
      </c>
    </row>
    <row r="863" spans="1:39" ht="16" x14ac:dyDescent="0.2">
      <c r="A863" s="126">
        <f t="shared" si="184"/>
        <v>3</v>
      </c>
      <c r="B863" s="1" t="str">
        <f t="shared" si="186"/>
        <v/>
      </c>
      <c r="C863" s="126" t="str">
        <f t="shared" ca="1" si="189"/>
        <v/>
      </c>
      <c r="D863" s="1" t="str">
        <f t="shared" si="190"/>
        <v/>
      </c>
      <c r="E863" s="1" t="str">
        <f t="shared" si="188"/>
        <v/>
      </c>
      <c r="F863" s="1" t="str">
        <f t="shared" si="191"/>
        <v>OTHER NON-OPERATING EXPENSES</v>
      </c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86"/>
      <c r="V863" s="86"/>
      <c r="W863" s="86"/>
      <c r="X863" s="86"/>
      <c r="Y863" s="86"/>
      <c r="Z863" s="86"/>
      <c r="AA863" s="74"/>
      <c r="AB863" s="74"/>
      <c r="AC863" s="74"/>
      <c r="AD863" s="74"/>
      <c r="AE863" s="74"/>
      <c r="AF863" s="74"/>
      <c r="AG863" s="74"/>
      <c r="AH863" s="74"/>
      <c r="AI863" s="74"/>
      <c r="AJ863" s="74"/>
      <c r="AK863" s="74"/>
      <c r="AL863" s="74"/>
      <c r="AM863" s="74"/>
    </row>
    <row r="864" spans="1:39" ht="16" x14ac:dyDescent="0.2">
      <c r="A864" s="126">
        <f t="shared" si="184"/>
        <v>3</v>
      </c>
      <c r="B864" s="1" t="s">
        <v>894</v>
      </c>
      <c r="D864" s="1" t="str">
        <f t="shared" si="190"/>
        <v xml:space="preserve">OTHER NON-OPERATING EXPENSES : TOTAL OTHER (INCOME) / EXPENSE: </v>
      </c>
      <c r="E864" s="1" t="str">
        <f t="shared" si="188"/>
        <v xml:space="preserve">TOTAL OTHER (INCOME) / EXPENSE: </v>
      </c>
      <c r="F864" s="1" t="str">
        <f t="shared" si="191"/>
        <v>OTHER NON-OPERATING EXPENSES</v>
      </c>
      <c r="H864" s="99" t="s">
        <v>875</v>
      </c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4">
        <v>111092.38</v>
      </c>
      <c r="V864" s="74">
        <v>103516.75</v>
      </c>
      <c r="W864" s="74">
        <v>63913.94</v>
      </c>
      <c r="X864" s="74">
        <v>95758.299999999988</v>
      </c>
      <c r="Y864" s="74">
        <v>61439.100000000006</v>
      </c>
      <c r="Z864" s="74">
        <v>72611.63</v>
      </c>
      <c r="AA864" s="78">
        <v>56824.270000000004</v>
      </c>
      <c r="AB864" s="78">
        <v>55826.12</v>
      </c>
      <c r="AC864" s="78">
        <v>62626.53</v>
      </c>
      <c r="AD864" s="78">
        <v>51942.16</v>
      </c>
      <c r="AE864" s="78">
        <v>55030.87000000001</v>
      </c>
      <c r="AF864" s="78">
        <v>53061.399999999994</v>
      </c>
      <c r="AG864" s="78">
        <v>52289.17</v>
      </c>
      <c r="AH864" s="78">
        <v>55291.25</v>
      </c>
      <c r="AI864" s="78">
        <v>52405.170000000006</v>
      </c>
      <c r="AJ864" s="78">
        <v>54565.890000000007</v>
      </c>
      <c r="AK864" s="78">
        <v>53326.890000000007</v>
      </c>
      <c r="AL864" s="78">
        <v>66203.16</v>
      </c>
      <c r="AM864" s="78">
        <v>55032.78</v>
      </c>
    </row>
    <row r="865" spans="1:40" ht="16" x14ac:dyDescent="0.2">
      <c r="A865" s="126">
        <f t="shared" si="184"/>
        <v>3</v>
      </c>
      <c r="B865" s="1" t="str">
        <f>IF(AND(LEN(H865)&gt;0,COUNT(V865:AL865)=0),"GROUP",IF(OR(LEN(I865)=0,LEN(H865)=0),"",INDEX(MARKER_ARRAY,A865,3)))</f>
        <v/>
      </c>
      <c r="C865" s="126" t="str">
        <f t="shared" ca="1" si="189"/>
        <v/>
      </c>
      <c r="D865" s="1" t="str">
        <f t="shared" si="190"/>
        <v/>
      </c>
      <c r="E865" s="1" t="str">
        <f t="shared" si="188"/>
        <v/>
      </c>
      <c r="F865" s="1" t="str">
        <f t="shared" si="191"/>
        <v>OTHER NON-OPERATING EXPENSES</v>
      </c>
      <c r="H865" s="74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8"/>
      <c r="V865" s="78"/>
      <c r="W865" s="78"/>
      <c r="X865" s="78"/>
      <c r="Y865" s="78"/>
      <c r="Z865" s="78"/>
      <c r="AA865" s="73"/>
      <c r="AB865" s="73"/>
      <c r="AC865" s="73"/>
      <c r="AD865" s="73"/>
      <c r="AE865" s="73"/>
      <c r="AF865" s="73"/>
      <c r="AG865" s="73"/>
      <c r="AH865" s="73"/>
      <c r="AI865" s="73"/>
      <c r="AJ865" s="73"/>
      <c r="AK865" s="73"/>
      <c r="AL865" s="73"/>
      <c r="AM865" s="73"/>
    </row>
    <row r="866" spans="1:40" ht="17" thickBot="1" x14ac:dyDescent="0.25">
      <c r="A866" s="126">
        <f t="shared" si="184"/>
        <v>3</v>
      </c>
      <c r="B866" s="1" t="str">
        <f>IF(AND(LEN(H866)&gt;0,COUNT(V866:AL866)=0),"GROUP",IF(OR(LEN(I866)=0,LEN(H866)=0),"",INDEX(MARKER_ARRAY,A866,3)))</f>
        <v/>
      </c>
      <c r="C866" s="126" t="str">
        <f t="shared" ca="1" si="189"/>
        <v/>
      </c>
      <c r="D866" s="1" t="str">
        <f t="shared" si="190"/>
        <v/>
      </c>
      <c r="E866" s="1" t="str">
        <f t="shared" si="188"/>
        <v/>
      </c>
      <c r="F866" s="1" t="str">
        <f t="shared" si="191"/>
        <v>OTHER NON-OPERATING EXPENSES</v>
      </c>
      <c r="H866" s="99" t="s">
        <v>876</v>
      </c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>
        <v>-201092.91300000018</v>
      </c>
      <c r="V866" s="73">
        <v>-64338.495999999926</v>
      </c>
      <c r="W866" s="73">
        <v>-30957.433000000019</v>
      </c>
      <c r="X866" s="73">
        <v>-165791.62699999992</v>
      </c>
      <c r="Y866" s="73">
        <v>-159284.5069999999</v>
      </c>
      <c r="Z866" s="73">
        <v>-104266.41300000006</v>
      </c>
      <c r="AA866" s="105">
        <v>-128835.743</v>
      </c>
      <c r="AB866" s="105">
        <v>-237155.49499999988</v>
      </c>
      <c r="AC866" s="105">
        <v>-91080.675000000017</v>
      </c>
      <c r="AD866" s="105">
        <v>62956.476000000112</v>
      </c>
      <c r="AE866" s="105">
        <v>-182488.03800000006</v>
      </c>
      <c r="AF866" s="105">
        <v>-126865.785</v>
      </c>
      <c r="AG866" s="105">
        <v>-183466.88700000005</v>
      </c>
      <c r="AH866" s="105">
        <v>-97319.210000000079</v>
      </c>
      <c r="AI866" s="105">
        <v>-228565.64800000002</v>
      </c>
      <c r="AJ866" s="105">
        <v>5987.2179999999425</v>
      </c>
      <c r="AK866" s="105">
        <v>-161677.04400000011</v>
      </c>
      <c r="AL866" s="105">
        <v>-110115.73500000002</v>
      </c>
      <c r="AM866" s="105">
        <v>-308175.64899999998</v>
      </c>
    </row>
    <row r="867" spans="1:40" ht="15" thickTop="1" x14ac:dyDescent="0.15">
      <c r="A867" s="126">
        <f t="shared" si="184"/>
        <v>3</v>
      </c>
      <c r="C867" s="126" t="str">
        <f t="shared" ca="1" si="185"/>
        <v/>
      </c>
      <c r="H867" s="106"/>
      <c r="I867" s="107"/>
      <c r="J867" s="107"/>
      <c r="K867" s="107"/>
      <c r="L867" s="107"/>
      <c r="M867" s="107"/>
      <c r="N867" s="107"/>
      <c r="O867" s="107"/>
      <c r="P867" s="107"/>
      <c r="Q867" s="107"/>
      <c r="R867" s="107"/>
      <c r="S867" s="107"/>
      <c r="T867" s="107"/>
      <c r="U867" s="350"/>
      <c r="V867" s="350"/>
      <c r="W867" s="350"/>
      <c r="X867" s="350"/>
      <c r="Y867" s="350"/>
      <c r="Z867" s="350"/>
      <c r="AA867" s="108"/>
      <c r="AB867" s="108"/>
      <c r="AC867" s="108"/>
      <c r="AD867" s="108"/>
      <c r="AE867" s="108"/>
      <c r="AF867" s="108"/>
      <c r="AG867" s="108"/>
      <c r="AH867" s="108"/>
      <c r="AI867" s="108"/>
      <c r="AJ867" s="108"/>
      <c r="AK867" s="108"/>
      <c r="AL867" s="108"/>
      <c r="AM867" s="107"/>
    </row>
    <row r="869" spans="1:40" x14ac:dyDescent="0.15">
      <c r="A869" s="126" t="s">
        <v>902</v>
      </c>
      <c r="B869" s="1" t="s">
        <v>902</v>
      </c>
      <c r="C869" s="126" t="s">
        <v>902</v>
      </c>
      <c r="D869" s="1" t="s">
        <v>902</v>
      </c>
      <c r="E869" s="1" t="s">
        <v>902</v>
      </c>
      <c r="F869" s="1" t="s">
        <v>902</v>
      </c>
      <c r="G869" s="1" t="s">
        <v>902</v>
      </c>
      <c r="H869" s="1" t="s">
        <v>902</v>
      </c>
      <c r="I869" s="1" t="s">
        <v>902</v>
      </c>
      <c r="V869" s="310" t="s">
        <v>902</v>
      </c>
      <c r="W869" s="310" t="s">
        <v>902</v>
      </c>
      <c r="X869" s="310" t="s">
        <v>902</v>
      </c>
      <c r="Y869" s="310" t="s">
        <v>902</v>
      </c>
      <c r="Z869" s="310" t="s">
        <v>902</v>
      </c>
      <c r="AA869" s="1" t="s">
        <v>902</v>
      </c>
      <c r="AB869" s="1" t="s">
        <v>902</v>
      </c>
      <c r="AC869" s="1" t="s">
        <v>902</v>
      </c>
      <c r="AD869" s="1" t="s">
        <v>902</v>
      </c>
      <c r="AE869" s="1" t="s">
        <v>902</v>
      </c>
      <c r="AF869" s="1" t="s">
        <v>902</v>
      </c>
      <c r="AG869" s="1" t="s">
        <v>902</v>
      </c>
      <c r="AH869" s="1" t="s">
        <v>902</v>
      </c>
      <c r="AI869" s="1" t="s">
        <v>902</v>
      </c>
      <c r="AJ869" s="1" t="s">
        <v>902</v>
      </c>
      <c r="AK869" s="1" t="s">
        <v>902</v>
      </c>
      <c r="AL869" s="1" t="s">
        <v>902</v>
      </c>
      <c r="AM869" s="1" t="s">
        <v>902</v>
      </c>
      <c r="AN869" s="1" t="s">
        <v>902</v>
      </c>
    </row>
  </sheetData>
  <pageMargins left="0.7" right="0.7" top="0.75" bottom="0.75" header="0.3" footer="0.3"/>
  <ignoredErrors>
    <ignoredError sqref="H354:H38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  <pageSetUpPr fitToPage="1"/>
  </sheetPr>
  <dimension ref="A1:AY94"/>
  <sheetViews>
    <sheetView showGridLines="0" tabSelected="1" zoomScale="70" zoomScaleNormal="70" zoomScalePageLayoutView="70" workbookViewId="0">
      <selection activeCell="AC79" sqref="AC79"/>
    </sheetView>
  </sheetViews>
  <sheetFormatPr baseColWidth="10" defaultColWidth="8.6640625" defaultRowHeight="18" outlineLevelRow="1" outlineLevelCol="1" x14ac:dyDescent="0.2"/>
  <cols>
    <col min="1" max="1" width="10.6640625" style="148" customWidth="1"/>
    <col min="2" max="2" width="1.6640625" style="148" customWidth="1"/>
    <col min="3" max="3" width="48.83203125" style="148" customWidth="1"/>
    <col min="4" max="4" width="0.6640625" style="148" customWidth="1"/>
    <col min="5" max="7" width="16.83203125" style="148" hidden="1" customWidth="1" outlineLevel="1"/>
    <col min="8" max="8" width="0.6640625" style="148" hidden="1" customWidth="1" outlineLevel="1"/>
    <col min="9" max="9" width="16.83203125" style="148" customWidth="1" collapsed="1"/>
    <col min="10" max="11" width="16.83203125" style="148" customWidth="1"/>
    <col min="12" max="12" width="0.83203125" style="148" customWidth="1"/>
    <col min="13" max="15" width="17.33203125" style="148" customWidth="1"/>
    <col min="16" max="16" width="0.83203125" style="290" customWidth="1"/>
    <col min="17" max="19" width="17.33203125" style="290" hidden="1" customWidth="1" outlineLevel="1"/>
    <col min="20" max="20" width="0.83203125" style="290" hidden="1" customWidth="1" outlineLevel="1"/>
    <col min="21" max="23" width="17.33203125" style="290" hidden="1" customWidth="1" outlineLevel="1"/>
    <col min="24" max="24" width="0.83203125" style="290" customWidth="1" collapsed="1"/>
    <col min="25" max="27" width="17.33203125" style="290" customWidth="1"/>
    <col min="28" max="28" width="8.6640625" style="148" customWidth="1"/>
    <col min="29" max="30" width="7.5" style="266" customWidth="1"/>
    <col min="31" max="31" width="8.6640625" style="148"/>
    <col min="32" max="33" width="37.5" style="148" customWidth="1"/>
    <col min="34" max="34" width="37.5" style="290" customWidth="1"/>
    <col min="35" max="35" width="37.33203125" style="148" customWidth="1"/>
    <col min="36" max="36" width="37.6640625" style="148" customWidth="1"/>
    <col min="37" max="37" width="32.5" style="148" customWidth="1"/>
    <col min="38" max="16384" width="8.6640625" style="148"/>
  </cols>
  <sheetData>
    <row r="1" spans="1:37" x14ac:dyDescent="0.2">
      <c r="A1" s="141" t="s">
        <v>1473</v>
      </c>
      <c r="B1" s="142"/>
      <c r="C1" s="143"/>
      <c r="D1" s="142"/>
      <c r="E1" s="144">
        <v>42005</v>
      </c>
      <c r="F1" s="144">
        <v>42369</v>
      </c>
      <c r="G1" s="145">
        <v>2015</v>
      </c>
      <c r="H1" s="142"/>
      <c r="I1" s="298" t="s">
        <v>1477</v>
      </c>
      <c r="J1" s="144">
        <v>42369</v>
      </c>
      <c r="K1" s="145">
        <v>2015</v>
      </c>
      <c r="L1" s="142"/>
      <c r="M1" s="298" t="s">
        <v>1446</v>
      </c>
      <c r="N1" s="144">
        <v>42551</v>
      </c>
      <c r="O1" s="145" t="s">
        <v>968</v>
      </c>
      <c r="P1" s="292"/>
      <c r="Q1" s="298" t="s">
        <v>906</v>
      </c>
      <c r="R1" s="298">
        <v>42551</v>
      </c>
      <c r="S1" s="145" t="s">
        <v>1466</v>
      </c>
      <c r="T1" s="292"/>
      <c r="U1" s="298" t="s">
        <v>1468</v>
      </c>
      <c r="V1" s="298">
        <v>42551</v>
      </c>
      <c r="W1" s="145" t="s">
        <v>1467</v>
      </c>
      <c r="X1" s="292"/>
      <c r="Y1" s="298" t="s">
        <v>906</v>
      </c>
      <c r="Z1" s="298">
        <v>42735</v>
      </c>
      <c r="AA1" s="145" t="s">
        <v>1486</v>
      </c>
      <c r="AB1" s="142"/>
      <c r="AC1" s="146"/>
      <c r="AD1" s="146"/>
      <c r="AE1" s="142"/>
      <c r="AF1" s="147" t="s">
        <v>907</v>
      </c>
      <c r="AG1" s="147" t="s">
        <v>908</v>
      </c>
      <c r="AH1" s="147" t="s">
        <v>910</v>
      </c>
      <c r="AI1" s="147" t="s">
        <v>909</v>
      </c>
      <c r="AJ1" s="147" t="s">
        <v>911</v>
      </c>
    </row>
    <row r="2" spans="1:37" x14ac:dyDescent="0.2">
      <c r="A2" s="141"/>
      <c r="B2" s="142"/>
      <c r="C2" s="149"/>
      <c r="D2" s="142"/>
      <c r="E2" s="150"/>
      <c r="F2" s="151">
        <v>2014</v>
      </c>
      <c r="G2" s="152"/>
      <c r="H2" s="142"/>
      <c r="I2" s="150"/>
      <c r="J2" s="151">
        <v>2015</v>
      </c>
      <c r="K2" s="152"/>
      <c r="L2" s="142"/>
      <c r="M2" s="150"/>
      <c r="N2" s="151" t="str">
        <f>O1</f>
        <v>TTM</v>
      </c>
      <c r="O2" s="152"/>
      <c r="P2" s="292"/>
      <c r="Q2" s="150"/>
      <c r="R2" s="151" t="str">
        <f>S1</f>
        <v>T6A</v>
      </c>
      <c r="S2" s="152"/>
      <c r="T2" s="292"/>
      <c r="U2" s="150"/>
      <c r="V2" s="151" t="str">
        <f>W1</f>
        <v>T3A</v>
      </c>
      <c r="W2" s="152"/>
      <c r="X2" s="292"/>
      <c r="Y2" s="150"/>
      <c r="Z2" s="151" t="str">
        <f>AA1</f>
        <v>Pro Forma</v>
      </c>
      <c r="AA2" s="152"/>
      <c r="AB2" s="142"/>
      <c r="AC2" s="146"/>
      <c r="AD2" s="146"/>
      <c r="AE2" s="142"/>
      <c r="AF2" s="153" t="s">
        <v>1474</v>
      </c>
      <c r="AG2" s="153" t="s">
        <v>1473</v>
      </c>
      <c r="AH2" s="153">
        <v>124</v>
      </c>
      <c r="AI2" s="153">
        <f ca="1">SUM(AH2:AJ2)</f>
        <v>141</v>
      </c>
      <c r="AJ2" s="153">
        <v>17</v>
      </c>
    </row>
    <row r="3" spans="1:37" x14ac:dyDescent="0.2">
      <c r="A3" s="141"/>
      <c r="B3" s="142"/>
      <c r="C3" s="154"/>
      <c r="D3" s="142"/>
      <c r="E3" s="155"/>
      <c r="F3" s="156" t="str">
        <f>"("&amp;TEXT(E1,"M/D/YYYY")&amp;" - "&amp;TEXT(F1,"M/D/YYYY")&amp;")"</f>
        <v>(1/1/2015 - 12/31/2015)</v>
      </c>
      <c r="G3" s="157"/>
      <c r="H3" s="142"/>
      <c r="I3" s="155"/>
      <c r="J3" s="156" t="str">
        <f>"("&amp;TEXT(I1,"M/D/YYYY")&amp;" - "&amp;TEXT(J1,"M/D/YYYY")&amp;")"</f>
        <v>(1/1/2015 - 12/31/2015)</v>
      </c>
      <c r="K3" s="157"/>
      <c r="L3" s="142"/>
      <c r="M3" s="155"/>
      <c r="N3" s="156" t="str">
        <f>"("&amp;TEXT(M1,"M/D/YYYY")&amp;" - "&amp;TEXT(N1,"M/D/YYYY")&amp;")"</f>
        <v>(7/1/2015 - 6/30/2016)</v>
      </c>
      <c r="O3" s="157"/>
      <c r="P3" s="292"/>
      <c r="Q3" s="155"/>
      <c r="R3" s="156" t="str">
        <f>"("&amp;TEXT(Q1,"M/D/YYYY")&amp;" - "&amp;TEXT(R1,"M/D/YYYY")&amp;")"</f>
        <v>(1/1/2016 - 6/30/2016)</v>
      </c>
      <c r="S3" s="157"/>
      <c r="T3" s="292"/>
      <c r="U3" s="155"/>
      <c r="V3" s="156" t="str">
        <f>"("&amp;TEXT(U1,"M/D/YYYY")&amp;" - "&amp;TEXT(V1,"M/D/YYYY")&amp;")"</f>
        <v>(4/1/2016 - 6/30/2016)</v>
      </c>
      <c r="W3" s="157"/>
      <c r="X3" s="292"/>
      <c r="Y3" s="155"/>
      <c r="Z3" s="156" t="str">
        <f>"("&amp;TEXT(Y1,"M/D/YYYY")&amp;" - "&amp;TEXT(Z1,"M/D/YYYY")&amp;")"</f>
        <v>(1/1/2016 - 12/31/2016)</v>
      </c>
      <c r="AA3" s="157"/>
      <c r="AB3" s="142"/>
      <c r="AC3" s="146"/>
      <c r="AD3" s="146"/>
      <c r="AE3" s="142"/>
      <c r="AF3" s="147" t="s">
        <v>912</v>
      </c>
      <c r="AG3" s="147" t="s">
        <v>1447</v>
      </c>
      <c r="AH3" s="147" t="s">
        <v>913</v>
      </c>
      <c r="AI3" s="147" t="s">
        <v>969</v>
      </c>
      <c r="AJ3" s="147" t="s">
        <v>1469</v>
      </c>
      <c r="AK3" s="147" t="s">
        <v>1470</v>
      </c>
    </row>
    <row r="4" spans="1:37" x14ac:dyDescent="0.2">
      <c r="A4" s="141"/>
      <c r="B4" s="142"/>
      <c r="C4" s="158"/>
      <c r="D4" s="142"/>
      <c r="E4" s="159"/>
      <c r="F4" s="160"/>
      <c r="G4" s="161"/>
      <c r="H4" s="142"/>
      <c r="I4" s="159"/>
      <c r="J4" s="160"/>
      <c r="K4" s="161"/>
      <c r="L4" s="142"/>
      <c r="M4" s="159"/>
      <c r="N4" s="160"/>
      <c r="O4" s="161"/>
      <c r="P4" s="292"/>
      <c r="Q4" s="159"/>
      <c r="R4" s="160"/>
      <c r="S4" s="161"/>
      <c r="T4" s="292"/>
      <c r="U4" s="159"/>
      <c r="V4" s="160"/>
      <c r="W4" s="161"/>
      <c r="X4" s="292"/>
      <c r="Y4" s="159"/>
      <c r="Z4" s="160"/>
      <c r="AA4" s="161"/>
      <c r="AB4" s="142"/>
      <c r="AC4" s="146"/>
      <c r="AD4" s="146"/>
      <c r="AE4" s="142"/>
      <c r="AF4" s="153" t="s">
        <v>1444</v>
      </c>
      <c r="AG4" s="153" t="s">
        <v>1445</v>
      </c>
      <c r="AH4" s="153" t="s">
        <v>1476</v>
      </c>
      <c r="AI4" s="153" t="s">
        <v>1465</v>
      </c>
      <c r="AJ4" s="153" t="s">
        <v>1471</v>
      </c>
      <c r="AK4" s="153" t="s">
        <v>1472</v>
      </c>
    </row>
    <row r="5" spans="1:37" x14ac:dyDescent="0.2">
      <c r="A5" s="141"/>
      <c r="B5" s="142"/>
      <c r="C5" s="162" t="s">
        <v>1461</v>
      </c>
      <c r="D5" s="163"/>
      <c r="E5" s="164"/>
      <c r="F5" s="165">
        <f>$AH$2</f>
        <v>124</v>
      </c>
      <c r="G5" s="166"/>
      <c r="H5" s="163"/>
      <c r="I5" s="164"/>
      <c r="J5" s="165">
        <f>$AH$2</f>
        <v>124</v>
      </c>
      <c r="K5" s="166"/>
      <c r="L5" s="163"/>
      <c r="M5" s="164"/>
      <c r="N5" s="165">
        <v>66</v>
      </c>
      <c r="O5" s="166"/>
      <c r="P5" s="163"/>
      <c r="Q5" s="164"/>
      <c r="R5" s="165">
        <v>66</v>
      </c>
      <c r="S5" s="166"/>
      <c r="T5" s="163"/>
      <c r="U5" s="164"/>
      <c r="V5" s="165">
        <v>66</v>
      </c>
      <c r="W5" s="166"/>
      <c r="X5" s="163"/>
      <c r="Y5" s="164"/>
      <c r="Z5" s="165">
        <v>66</v>
      </c>
      <c r="AA5" s="166"/>
      <c r="AB5" s="142"/>
      <c r="AC5" s="146"/>
      <c r="AD5" s="146"/>
      <c r="AE5" s="142"/>
      <c r="AF5" s="147" t="str">
        <f t="shared" ref="AF5:AK5" si="0">"'"&amp;$AF2&amp;"'"&amp;"!"&amp;AF4</f>
        <v>'Parklane'!$C$8:$C$860</v>
      </c>
      <c r="AG5" s="147" t="str">
        <f t="shared" si="0"/>
        <v>'Parklane'!$I$8:$I$860</v>
      </c>
      <c r="AH5" s="147" t="str">
        <f t="shared" si="0"/>
        <v>'Parklane'!$V$8:$AG$860</v>
      </c>
      <c r="AI5" s="147" t="str">
        <f t="shared" si="0"/>
        <v>'Parklane'!$AB$8:$AM$860</v>
      </c>
      <c r="AJ5" s="147" t="str">
        <f t="shared" si="0"/>
        <v>'Parklane'!$AH$8:$AM$860</v>
      </c>
      <c r="AK5" s="147" t="str">
        <f t="shared" si="0"/>
        <v>'Parklane'!$AK$8:$AM$860</v>
      </c>
    </row>
    <row r="6" spans="1:37" x14ac:dyDescent="0.2">
      <c r="A6" s="141"/>
      <c r="B6" s="142"/>
      <c r="C6" s="167" t="s">
        <v>1460</v>
      </c>
      <c r="D6" s="163"/>
      <c r="E6" s="168"/>
      <c r="F6" s="169">
        <f>$AJ$2</f>
        <v>17</v>
      </c>
      <c r="G6" s="170"/>
      <c r="H6" s="163"/>
      <c r="I6" s="168"/>
      <c r="J6" s="169">
        <f>$AJ$2</f>
        <v>17</v>
      </c>
      <c r="K6" s="170"/>
      <c r="L6" s="163"/>
      <c r="M6" s="168"/>
      <c r="N6" s="169">
        <f>$AJ$2</f>
        <v>17</v>
      </c>
      <c r="O6" s="170"/>
      <c r="P6" s="163"/>
      <c r="Q6" s="168"/>
      <c r="R6" s="169">
        <f>$AJ$2</f>
        <v>17</v>
      </c>
      <c r="S6" s="170"/>
      <c r="T6" s="163"/>
      <c r="U6" s="168"/>
      <c r="V6" s="169">
        <f>$AJ$2</f>
        <v>17</v>
      </c>
      <c r="W6" s="170"/>
      <c r="X6" s="163"/>
      <c r="Y6" s="168"/>
      <c r="Z6" s="169">
        <f>$AJ$2</f>
        <v>17</v>
      </c>
      <c r="AA6" s="170"/>
      <c r="AB6" s="142"/>
      <c r="AC6" s="146"/>
      <c r="AD6" s="146"/>
      <c r="AE6" s="142"/>
      <c r="AF6" s="171"/>
      <c r="AG6" s="171"/>
      <c r="AH6" s="171"/>
      <c r="AI6" s="171"/>
      <c r="AJ6" s="171"/>
    </row>
    <row r="7" spans="1:37" ht="19" outlineLevel="1" thickBot="1" x14ac:dyDescent="0.25">
      <c r="A7" s="141"/>
      <c r="B7" s="142"/>
      <c r="C7" s="162" t="s">
        <v>914</v>
      </c>
      <c r="D7" s="163"/>
      <c r="E7" s="164"/>
      <c r="F7" s="165">
        <f ca="1">$AI$2</f>
        <v>141</v>
      </c>
      <c r="G7" s="166"/>
      <c r="H7" s="163"/>
      <c r="I7" s="164"/>
      <c r="J7" s="165">
        <f>SUM(J5:J6)</f>
        <v>141</v>
      </c>
      <c r="K7" s="166"/>
      <c r="L7" s="163"/>
      <c r="M7" s="164"/>
      <c r="N7" s="165">
        <f>SUM(N5:N6)</f>
        <v>83</v>
      </c>
      <c r="O7" s="166"/>
      <c r="P7" s="163"/>
      <c r="Q7" s="164"/>
      <c r="R7" s="165">
        <f>SUM(R5:R6)</f>
        <v>83</v>
      </c>
      <c r="S7" s="166"/>
      <c r="T7" s="163"/>
      <c r="U7" s="164"/>
      <c r="V7" s="165">
        <f>SUM(V5:V6)</f>
        <v>83</v>
      </c>
      <c r="W7" s="166"/>
      <c r="X7" s="163"/>
      <c r="Y7" s="164"/>
      <c r="Z7" s="165">
        <f>SUM(Z5:Z6)</f>
        <v>83</v>
      </c>
      <c r="AA7" s="166"/>
      <c r="AB7" s="142"/>
      <c r="AC7" s="146"/>
      <c r="AD7" s="146"/>
      <c r="AE7" s="142"/>
      <c r="AF7" s="171"/>
      <c r="AG7" s="171"/>
      <c r="AH7" s="171"/>
      <c r="AI7" s="171"/>
      <c r="AJ7" s="171"/>
    </row>
    <row r="8" spans="1:37" x14ac:dyDescent="0.2">
      <c r="A8" s="141"/>
      <c r="B8" s="142"/>
      <c r="C8" s="162"/>
      <c r="D8" s="142"/>
      <c r="E8" s="172"/>
      <c r="F8" s="173"/>
      <c r="G8" s="174"/>
      <c r="H8" s="142"/>
      <c r="I8" s="172"/>
      <c r="J8" s="173"/>
      <c r="K8" s="174"/>
      <c r="L8" s="142"/>
      <c r="M8" s="172"/>
      <c r="N8" s="173"/>
      <c r="O8" s="174"/>
      <c r="P8" s="292"/>
      <c r="Q8" s="172"/>
      <c r="R8" s="173"/>
      <c r="S8" s="174"/>
      <c r="T8" s="292"/>
      <c r="U8" s="172"/>
      <c r="V8" s="173"/>
      <c r="W8" s="174"/>
      <c r="X8" s="292"/>
      <c r="Y8" s="172"/>
      <c r="Z8" s="173"/>
      <c r="AA8" s="174"/>
      <c r="AB8" s="142"/>
      <c r="AC8" s="146"/>
      <c r="AD8" s="146"/>
      <c r="AE8" s="142"/>
      <c r="AF8" s="365" t="s">
        <v>1490</v>
      </c>
      <c r="AG8" s="142"/>
      <c r="AH8" s="292"/>
      <c r="AI8" s="142"/>
      <c r="AJ8" s="142"/>
    </row>
    <row r="9" spans="1:37" ht="21" x14ac:dyDescent="0.2">
      <c r="A9" s="141"/>
      <c r="B9" s="142"/>
      <c r="C9" s="175" t="s">
        <v>915</v>
      </c>
      <c r="D9" s="142"/>
      <c r="E9" s="176" t="s">
        <v>918</v>
      </c>
      <c r="F9" s="177" t="s">
        <v>916</v>
      </c>
      <c r="G9" s="178" t="s">
        <v>917</v>
      </c>
      <c r="H9" s="179"/>
      <c r="I9" s="176" t="s">
        <v>918</v>
      </c>
      <c r="J9" s="177" t="s">
        <v>919</v>
      </c>
      <c r="K9" s="178" t="s">
        <v>917</v>
      </c>
      <c r="L9" s="179"/>
      <c r="M9" s="176" t="s">
        <v>918</v>
      </c>
      <c r="N9" s="177" t="s">
        <v>919</v>
      </c>
      <c r="O9" s="178" t="s">
        <v>917</v>
      </c>
      <c r="P9" s="179"/>
      <c r="Q9" s="176" t="s">
        <v>918</v>
      </c>
      <c r="R9" s="177" t="s">
        <v>919</v>
      </c>
      <c r="S9" s="178" t="s">
        <v>917</v>
      </c>
      <c r="T9" s="179"/>
      <c r="U9" s="176" t="s">
        <v>918</v>
      </c>
      <c r="V9" s="177" t="s">
        <v>919</v>
      </c>
      <c r="W9" s="178" t="s">
        <v>917</v>
      </c>
      <c r="X9" s="179"/>
      <c r="Y9" s="176" t="s">
        <v>918</v>
      </c>
      <c r="Z9" s="177" t="s">
        <v>919</v>
      </c>
      <c r="AA9" s="178" t="s">
        <v>917</v>
      </c>
      <c r="AB9" s="142"/>
      <c r="AC9" s="146"/>
      <c r="AD9" s="146"/>
      <c r="AE9" s="142"/>
      <c r="AF9" s="362" t="s">
        <v>1491</v>
      </c>
      <c r="AG9" s="142"/>
      <c r="AH9" s="292"/>
      <c r="AI9" s="142"/>
      <c r="AJ9" s="142"/>
    </row>
    <row r="10" spans="1:37" x14ac:dyDescent="0.2">
      <c r="A10" s="180">
        <v>101</v>
      </c>
      <c r="B10" s="142"/>
      <c r="C10" s="181" t="s">
        <v>920</v>
      </c>
      <c r="D10" s="142"/>
      <c r="E10" s="182">
        <f t="array" aca="1" ref="E10" ca="1">SUM(IF($A10=INDIRECT($AF$5),INDIRECT($AG$5),""))/E$82</f>
        <v>0</v>
      </c>
      <c r="F10" s="183">
        <f t="shared" ref="F10:F15" ca="1" si="1">F24</f>
        <v>0</v>
      </c>
      <c r="G10" s="184">
        <f t="shared" ref="G10:G15" ca="1" si="2">IFERROR(E10/E$16,0)</f>
        <v>0</v>
      </c>
      <c r="H10" s="142"/>
      <c r="I10" s="182">
        <f t="array" aca="1" ref="I10" ca="1">SUM(IF($A10=INDIRECT($AF$5),INDIRECT($AH$5),""))/I$82</f>
        <v>17.356164383561644</v>
      </c>
      <c r="J10" s="183">
        <f t="shared" ref="J10:J15" ca="1" si="3">J24</f>
        <v>195.89174585635359</v>
      </c>
      <c r="K10" s="184">
        <f t="shared" ref="K10:K15" ca="1" si="4">IFERROR(I10/I$16,0)</f>
        <v>0.27273954467164091</v>
      </c>
      <c r="L10" s="142"/>
      <c r="M10" s="182">
        <f t="array" aca="1" ref="M10" ca="1">SUM(IF($A10=INDIRECT($AF$5),INDIRECT($AI$5),""))/M$82</f>
        <v>15.4</v>
      </c>
      <c r="N10" s="293">
        <f t="shared" ref="N10:N15" ca="1" si="5">N24</f>
        <v>196.21163138231628</v>
      </c>
      <c r="O10" s="184">
        <f t="shared" ref="O10:O15" ca="1" si="6">IFERROR(M10/M$16,0)</f>
        <v>0.26263900570040183</v>
      </c>
      <c r="P10" s="292"/>
      <c r="Q10" s="297">
        <f t="array" aca="1" ref="Q10" ca="1">SUM(IF($A10=INDIRECT($AF$5),INDIRECT($AJ$5),""))/Q$82</f>
        <v>14.276243093922652</v>
      </c>
      <c r="R10" s="293">
        <f t="shared" ref="R10:R15" ca="1" si="7">R24</f>
        <v>196.79642801857582</v>
      </c>
      <c r="S10" s="184">
        <f t="shared" ref="S10:S15" ca="1" si="8">IFERROR(Q10/Q$16,0)</f>
        <v>0.27100157315154694</v>
      </c>
      <c r="T10" s="292"/>
      <c r="U10" s="297">
        <f t="array" aca="1" ref="U10" ca="1">SUM(IF($A10=INDIRECT($AF$5),INDIRECT($AK$5),""))/U$82</f>
        <v>14.077777777777778</v>
      </c>
      <c r="V10" s="293">
        <f t="shared" ref="V10:V15" ca="1" si="9">V24</f>
        <v>200.04172059984217</v>
      </c>
      <c r="W10" s="184">
        <f t="shared" ref="W10:W15" ca="1" si="10">IFERROR(U10/U$16,0)</f>
        <v>0.27827805842301778</v>
      </c>
      <c r="X10" s="292"/>
      <c r="Y10" s="297">
        <f>18</f>
        <v>18</v>
      </c>
      <c r="Z10" s="293">
        <f t="shared" ref="Z10:Z15" ca="1" si="11">Z24</f>
        <v>196.21163138231628</v>
      </c>
      <c r="AA10" s="184">
        <f t="shared" ref="AA10:AA15" ca="1" si="12">IFERROR(Y10/Y$16,0)</f>
        <v>0.27139788499669532</v>
      </c>
      <c r="AB10" s="142"/>
      <c r="AC10" s="185"/>
      <c r="AD10" s="185"/>
      <c r="AE10" s="186"/>
      <c r="AF10" s="363" t="s">
        <v>43</v>
      </c>
    </row>
    <row r="11" spans="1:37" x14ac:dyDescent="0.2">
      <c r="A11" s="180">
        <v>102</v>
      </c>
      <c r="B11" s="142"/>
      <c r="C11" s="181" t="s">
        <v>44</v>
      </c>
      <c r="D11" s="142"/>
      <c r="E11" s="182">
        <f t="array" aca="1" ref="E11" ca="1">SUM(IF($A11=INDIRECT($AF$5),INDIRECT($AG$5),""))/E$82</f>
        <v>0</v>
      </c>
      <c r="F11" s="183">
        <f t="shared" ca="1" si="1"/>
        <v>0</v>
      </c>
      <c r="G11" s="184">
        <f t="shared" ca="1" si="2"/>
        <v>0</v>
      </c>
      <c r="H11" s="142"/>
      <c r="I11" s="297">
        <f t="array" aca="1" ref="I11" ca="1">SUM(IF($A11=INDIRECT($AF$5),INDIRECT($AH$5),""))/I$82</f>
        <v>19.671232876712327</v>
      </c>
      <c r="J11" s="183">
        <f t="shared" ca="1" si="3"/>
        <v>500.13661699164368</v>
      </c>
      <c r="K11" s="184">
        <f t="shared" ca="1" si="4"/>
        <v>0.30911916823084157</v>
      </c>
      <c r="L11" s="142"/>
      <c r="M11" s="182">
        <f t="array" aca="1" ref="M11" ca="1">SUM(IF($A11=INDIRECT($AF$5),INDIRECT($AI$5),""))/M$82</f>
        <v>16.232876712328768</v>
      </c>
      <c r="N11" s="293">
        <f t="shared" ca="1" si="5"/>
        <v>478.98279831223635</v>
      </c>
      <c r="O11" s="184">
        <f t="shared" ca="1" si="6"/>
        <v>0.27684328567423605</v>
      </c>
      <c r="P11" s="292"/>
      <c r="Q11" s="297">
        <f t="array" aca="1" ref="Q11" ca="1">SUM(IF($A11=INDIRECT($AF$5),INDIRECT($AJ$5),""))/Q$82</f>
        <v>15.906077348066299</v>
      </c>
      <c r="R11" s="293">
        <f t="shared" ca="1" si="7"/>
        <v>473.1608787773535</v>
      </c>
      <c r="S11" s="184">
        <f t="shared" ca="1" si="8"/>
        <v>0.30194022024121658</v>
      </c>
      <c r="T11" s="292"/>
      <c r="U11" s="297">
        <f t="array" aca="1" ref="U11" ca="1">SUM(IF($A11=INDIRECT($AF$5),INDIRECT($AK$5),""))/U$82</f>
        <v>14.9</v>
      </c>
      <c r="V11" s="293">
        <f t="shared" ca="1" si="9"/>
        <v>492.31768829231913</v>
      </c>
      <c r="W11" s="184">
        <f t="shared" ca="1" si="10"/>
        <v>0.29453107840983966</v>
      </c>
      <c r="X11" s="292"/>
      <c r="Y11" s="297">
        <f>20</f>
        <v>20</v>
      </c>
      <c r="Z11" s="293">
        <f t="shared" ca="1" si="11"/>
        <v>500.13661699164368</v>
      </c>
      <c r="AA11" s="184">
        <f t="shared" ca="1" si="12"/>
        <v>0.3015532055518837</v>
      </c>
      <c r="AB11" s="142" t="s">
        <v>1496</v>
      </c>
      <c r="AC11" s="185"/>
      <c r="AD11" s="185"/>
      <c r="AE11" s="186"/>
      <c r="AF11" s="363" t="s">
        <v>1492</v>
      </c>
    </row>
    <row r="12" spans="1:37" x14ac:dyDescent="0.2">
      <c r="A12" s="180">
        <v>103</v>
      </c>
      <c r="B12" s="142"/>
      <c r="C12" s="181" t="s">
        <v>45</v>
      </c>
      <c r="D12" s="142"/>
      <c r="E12" s="182">
        <f t="array" aca="1" ref="E12" ca="1">SUM(IF($A12=INDIRECT($AF$5),INDIRECT($AG$5),""))/E$82</f>
        <v>0</v>
      </c>
      <c r="F12" s="183">
        <f t="shared" ca="1" si="1"/>
        <v>0</v>
      </c>
      <c r="G12" s="184">
        <f t="shared" ca="1" si="2"/>
        <v>0</v>
      </c>
      <c r="H12" s="142"/>
      <c r="I12" s="297">
        <f t="array" aca="1" ref="I12" ca="1">SUM(IF($A12=INDIRECT($AF$5),INDIRECT($AH$5),""))/I$82</f>
        <v>10.104109589041096</v>
      </c>
      <c r="J12" s="183">
        <f t="shared" ca="1" si="3"/>
        <v>118.14823752711496</v>
      </c>
      <c r="K12" s="184">
        <f t="shared" ca="1" si="4"/>
        <v>0.15877875939210917</v>
      </c>
      <c r="L12" s="142"/>
      <c r="M12" s="182">
        <f t="array" aca="1" ref="M12" ca="1">SUM(IF($A12=INDIRECT($AF$5),INDIRECT($AI$5),""))/M$82</f>
        <v>9.6794520547945204</v>
      </c>
      <c r="N12" s="293">
        <f t="shared" ca="1" si="5"/>
        <v>105.82257571469007</v>
      </c>
      <c r="O12" s="184">
        <f t="shared" ca="1" si="6"/>
        <v>0.16507803009064573</v>
      </c>
      <c r="P12" s="292"/>
      <c r="Q12" s="297">
        <f t="array" aca="1" ref="Q12" ca="1">SUM(IF($A12=INDIRECT($AF$5),INDIRECT($AJ$5),""))/Q$82</f>
        <v>9.0994475138121551</v>
      </c>
      <c r="R12" s="293">
        <f t="shared" ca="1" si="7"/>
        <v>91.913740133576184</v>
      </c>
      <c r="S12" s="184">
        <f t="shared" ca="1" si="8"/>
        <v>0.17273203985317254</v>
      </c>
      <c r="T12" s="292"/>
      <c r="U12" s="297">
        <f t="array" aca="1" ref="U12" ca="1">SUM(IF($A12=INDIRECT($AF$5),INDIRECT($AK$5),""))/U$82</f>
        <v>8.2111111111111104</v>
      </c>
      <c r="V12" s="293">
        <f t="shared" ca="1" si="9"/>
        <v>90.483328822733455</v>
      </c>
      <c r="W12" s="184">
        <f t="shared" ca="1" si="10"/>
        <v>0.16231056446299141</v>
      </c>
      <c r="X12" s="292"/>
      <c r="Y12" s="297">
        <f>11</f>
        <v>11</v>
      </c>
      <c r="Z12" s="293">
        <f t="shared" ca="1" si="11"/>
        <v>105.82257571469007</v>
      </c>
      <c r="AA12" s="184">
        <f t="shared" ca="1" si="12"/>
        <v>0.16585426305353601</v>
      </c>
      <c r="AB12" s="142"/>
      <c r="AC12" s="185"/>
      <c r="AD12" s="185"/>
      <c r="AE12" s="186"/>
      <c r="AF12" s="363" t="s">
        <v>45</v>
      </c>
    </row>
    <row r="13" spans="1:37" x14ac:dyDescent="0.2">
      <c r="A13" s="180">
        <v>104</v>
      </c>
      <c r="B13" s="142"/>
      <c r="C13" s="181" t="s">
        <v>970</v>
      </c>
      <c r="D13" s="142"/>
      <c r="E13" s="182">
        <f t="array" aca="1" ref="E13" ca="1">SUM(IF($A13=INDIRECT($AF$5),INDIRECT($AG$5),""))/E$82</f>
        <v>0</v>
      </c>
      <c r="F13" s="183">
        <f t="shared" ca="1" si="1"/>
        <v>0</v>
      </c>
      <c r="G13" s="184">
        <f t="shared" ca="1" si="2"/>
        <v>0</v>
      </c>
      <c r="H13" s="142"/>
      <c r="I13" s="297">
        <f t="array" aca="1" ref="I13" ca="1">SUM(IF($A13=INDIRECT($AF$5),INDIRECT($AH$5),""))/I$82</f>
        <v>4.6958904109589037</v>
      </c>
      <c r="J13" s="183">
        <f t="shared" ca="1" si="3"/>
        <v>407.68333722287048</v>
      </c>
      <c r="K13" s="184">
        <f t="shared" ca="1" si="4"/>
        <v>7.3792514533100623E-2</v>
      </c>
      <c r="L13" s="142"/>
      <c r="M13" s="182">
        <f t="array" aca="1" ref="M13" ca="1">SUM(IF($A13=INDIRECT($AF$5),INDIRECT($AI$5),""))/M$82</f>
        <v>4.3013698630136989</v>
      </c>
      <c r="N13" s="293">
        <f t="shared" ca="1" si="5"/>
        <v>355.75522292993628</v>
      </c>
      <c r="O13" s="184">
        <f t="shared" ca="1" si="6"/>
        <v>7.3357630128025417E-2</v>
      </c>
      <c r="P13" s="292"/>
      <c r="Q13" s="297">
        <f t="array" aca="1" ref="Q13" ca="1">SUM(IF($A13=INDIRECT($AF$5),INDIRECT($AJ$5),""))/Q$82</f>
        <v>4.4751381215469612</v>
      </c>
      <c r="R13" s="293">
        <f t="shared" ca="1" si="7"/>
        <v>310.10055555555556</v>
      </c>
      <c r="S13" s="184">
        <f t="shared" ca="1" si="8"/>
        <v>8.4950183534347148E-2</v>
      </c>
      <c r="T13" s="292"/>
      <c r="U13" s="297">
        <f t="array" aca="1" ref="U13" ca="1">SUM(IF($A13=INDIRECT($AF$5),INDIRECT($AK$5),""))/U$82</f>
        <v>4.166666666666667</v>
      </c>
      <c r="V13" s="293">
        <f t="shared" ca="1" si="9"/>
        <v>337.0793066666667</v>
      </c>
      <c r="W13" s="184">
        <f t="shared" ca="1" si="10"/>
        <v>8.2363276960245993E-2</v>
      </c>
      <c r="X13" s="292"/>
      <c r="Y13" s="297">
        <f t="shared" ref="Y11:Y15" ca="1" si="13">M13</f>
        <v>4.3013698630136989</v>
      </c>
      <c r="Z13" s="293">
        <f t="shared" ca="1" si="11"/>
        <v>355.75522292993628</v>
      </c>
      <c r="AA13" s="184">
        <f t="shared" ca="1" si="12"/>
        <v>6.4854593522802387E-2</v>
      </c>
      <c r="AB13" s="142"/>
      <c r="AC13" s="185"/>
      <c r="AD13" s="185"/>
      <c r="AE13" s="186"/>
      <c r="AF13" s="363" t="s">
        <v>1493</v>
      </c>
    </row>
    <row r="14" spans="1:37" x14ac:dyDescent="0.2">
      <c r="A14" s="180">
        <v>105</v>
      </c>
      <c r="B14" s="142"/>
      <c r="C14" s="181" t="s">
        <v>971</v>
      </c>
      <c r="D14" s="142"/>
      <c r="E14" s="182">
        <f t="array" aca="1" ref="E14" ca="1">SUM(IF($A14=INDIRECT($AF$5),INDIRECT($AG$5),""))/E$82</f>
        <v>0</v>
      </c>
      <c r="F14" s="183">
        <f t="shared" ca="1" si="1"/>
        <v>0</v>
      </c>
      <c r="G14" s="184">
        <f t="shared" ca="1" si="2"/>
        <v>0</v>
      </c>
      <c r="H14" s="142"/>
      <c r="I14" s="297">
        <f t="array" aca="1" ref="I14" ca="1">SUM(IF($A14=INDIRECT($AF$5),INDIRECT($AH$5),""))/I$82</f>
        <v>0.86301369863013699</v>
      </c>
      <c r="J14" s="183">
        <f t="shared" ca="1" si="3"/>
        <v>133.10104761904796</v>
      </c>
      <c r="K14" s="184">
        <f t="shared" ca="1" si="4"/>
        <v>1.3561634817926896E-2</v>
      </c>
      <c r="L14" s="142"/>
      <c r="M14" s="182">
        <f t="array" aca="1" ref="M14" ca="1">SUM(IF($A14=INDIRECT($AF$5),INDIRECT($AI$5),""))/M$82</f>
        <v>0.36164383561643837</v>
      </c>
      <c r="N14" s="293">
        <f t="shared" ca="1" si="5"/>
        <v>152.98818181818206</v>
      </c>
      <c r="O14" s="184">
        <f t="shared" ca="1" si="6"/>
        <v>6.1676478833753859E-3</v>
      </c>
      <c r="P14" s="292"/>
      <c r="Q14" s="297">
        <f t="array" aca="1" ref="Q14" ca="1">SUM(IF($A14=INDIRECT($AF$5),INDIRECT($AJ$5),""))/Q$82</f>
        <v>0.33149171270718231</v>
      </c>
      <c r="R14" s="293">
        <f t="shared" ca="1" si="7"/>
        <v>140.13283333333385</v>
      </c>
      <c r="S14" s="184">
        <f t="shared" ca="1" si="8"/>
        <v>6.292606187729418E-3</v>
      </c>
      <c r="T14" s="292"/>
      <c r="U14" s="297">
        <f t="array" aca="1" ref="U14" ca="1">SUM(IF($A14=INDIRECT($AF$5),INDIRECT($AK$5),""))/U$82</f>
        <v>0.27777777777777779</v>
      </c>
      <c r="V14" s="293">
        <f t="shared" ca="1" si="9"/>
        <v>138.77519999999785</v>
      </c>
      <c r="W14" s="184">
        <f t="shared" ca="1" si="10"/>
        <v>5.490885130683066E-3</v>
      </c>
      <c r="X14" s="292"/>
      <c r="Y14" s="297">
        <f t="shared" ca="1" si="13"/>
        <v>0.36164383561643837</v>
      </c>
      <c r="Z14" s="293">
        <f t="shared" ca="1" si="11"/>
        <v>152.98818181818206</v>
      </c>
      <c r="AA14" s="184">
        <f t="shared" ca="1" si="12"/>
        <v>5.452742894910774E-3</v>
      </c>
      <c r="AB14" s="142"/>
      <c r="AC14" s="185"/>
      <c r="AD14" s="185"/>
      <c r="AE14" s="186"/>
      <c r="AF14" s="362" t="s">
        <v>1494</v>
      </c>
      <c r="AG14" s="142"/>
      <c r="AH14" s="292"/>
      <c r="AI14" s="142"/>
      <c r="AJ14" s="142"/>
    </row>
    <row r="15" spans="1:37" x14ac:dyDescent="0.2">
      <c r="A15" s="180">
        <v>107</v>
      </c>
      <c r="B15" s="142"/>
      <c r="C15" s="181" t="s">
        <v>921</v>
      </c>
      <c r="D15" s="142"/>
      <c r="E15" s="182">
        <f t="array" aca="1" ref="E15" ca="1">SUM(IF($A15=INDIRECT($AF$5),INDIRECT($AG$5),""))/E$82</f>
        <v>0</v>
      </c>
      <c r="F15" s="183">
        <f t="shared" ca="1" si="1"/>
        <v>0</v>
      </c>
      <c r="G15" s="184">
        <f t="shared" ca="1" si="2"/>
        <v>0</v>
      </c>
      <c r="H15" s="142"/>
      <c r="I15" s="297">
        <f t="array" aca="1" ref="I15" ca="1">SUM(IF($A15=INDIRECT($AF$5),INDIRECT($AH$5),""))/I$82</f>
        <v>10.082981293268523</v>
      </c>
      <c r="J15" s="183">
        <f t="shared" ca="1" si="3"/>
        <v>145.72762102546895</v>
      </c>
      <c r="K15" s="184">
        <f t="shared" ca="1" si="4"/>
        <v>0.15844674353645405</v>
      </c>
      <c r="L15" s="142"/>
      <c r="M15" s="182">
        <f t="array" aca="1" ref="M15" ca="1">SUM(IF($A15=INDIRECT($AF$5),INDIRECT($AI$5),""))/M$82</f>
        <v>12.66027397260274</v>
      </c>
      <c r="N15" s="293">
        <f t="shared" ca="1" si="5"/>
        <v>115.76724734905864</v>
      </c>
      <c r="O15" s="184">
        <f t="shared" ca="1" si="6"/>
        <v>0.21591440052331556</v>
      </c>
      <c r="P15" s="292"/>
      <c r="Q15" s="297">
        <f t="array" aca="1" ref="Q15" ca="1">SUM(IF($A15=INDIRECT($AF$5),INDIRECT($AJ$5),""))/Q$82</f>
        <v>8.5911602209944746</v>
      </c>
      <c r="R15" s="293">
        <f t="shared" ca="1" si="7"/>
        <v>170.38419292604502</v>
      </c>
      <c r="S15" s="184">
        <f t="shared" ca="1" si="8"/>
        <v>0.16308337703198741</v>
      </c>
      <c r="T15" s="292"/>
      <c r="U15" s="297">
        <f t="array" aca="1" ref="U15" ca="1">SUM(IF($A15=INDIRECT($AF$5),INDIRECT($AK$5),""))/U$82</f>
        <v>8.9555555555555557</v>
      </c>
      <c r="V15" s="293">
        <f t="shared" ca="1" si="9"/>
        <v>171.28808933002483</v>
      </c>
      <c r="W15" s="184">
        <f t="shared" ca="1" si="10"/>
        <v>0.17702613661322206</v>
      </c>
      <c r="X15" s="292"/>
      <c r="Y15" s="297">
        <f t="shared" ca="1" si="13"/>
        <v>12.66027397260274</v>
      </c>
      <c r="Z15" s="293">
        <f t="shared" ca="1" si="11"/>
        <v>145.72762102546895</v>
      </c>
      <c r="AA15" s="184">
        <f t="shared" ca="1" si="12"/>
        <v>0.19088730998017184</v>
      </c>
      <c r="AB15" s="142"/>
      <c r="AC15" s="185"/>
      <c r="AD15" s="185"/>
      <c r="AE15" s="186"/>
      <c r="AF15" s="362"/>
      <c r="AG15" s="142"/>
      <c r="AH15" s="292"/>
      <c r="AI15" s="142"/>
      <c r="AJ15" s="142"/>
    </row>
    <row r="16" spans="1:37" x14ac:dyDescent="0.2">
      <c r="A16" s="141"/>
      <c r="B16" s="142"/>
      <c r="C16" s="187" t="s">
        <v>922</v>
      </c>
      <c r="D16" s="142"/>
      <c r="E16" s="188">
        <f ca="1">SUM(E10:E14,E14:E15)</f>
        <v>0</v>
      </c>
      <c r="F16" s="189">
        <f ca="1">F$30</f>
        <v>0</v>
      </c>
      <c r="G16" s="190" t="e">
        <f ca="1">E16/E$16</f>
        <v>#DIV/0!</v>
      </c>
      <c r="H16" s="142"/>
      <c r="I16" s="188">
        <f ca="1">SUM(I10:I14,I14:I15)</f>
        <v>63.636405950802761</v>
      </c>
      <c r="J16" s="189">
        <f ca="1">J$30</f>
        <v>281.76778457837281</v>
      </c>
      <c r="K16" s="190">
        <f ca="1">I16/I$16</f>
        <v>1</v>
      </c>
      <c r="L16" s="142"/>
      <c r="M16" s="188">
        <f ca="1">SUM(M10:M15)</f>
        <v>58.635616438356166</v>
      </c>
      <c r="N16" s="189">
        <f ca="1">N$30</f>
        <v>253.64173488459028</v>
      </c>
      <c r="O16" s="190">
        <f ca="1">M16/M$16</f>
        <v>1</v>
      </c>
      <c r="P16" s="292"/>
      <c r="Q16" s="188">
        <f ca="1">SUM(Q10:Q15)</f>
        <v>52.679558011049721</v>
      </c>
      <c r="R16" s="189">
        <f ca="1">R$30</f>
        <v>267.0866187729419</v>
      </c>
      <c r="S16" s="190">
        <f ca="1">Q16/Q$16</f>
        <v>1</v>
      </c>
      <c r="T16" s="292"/>
      <c r="U16" s="188">
        <f ca="1">SUM(U10:U15)</f>
        <v>50.588888888888889</v>
      </c>
      <c r="V16" s="189">
        <f ca="1">V$30</f>
        <v>274.20390511750492</v>
      </c>
      <c r="W16" s="190">
        <f ca="1">U16/U$16</f>
        <v>1</v>
      </c>
      <c r="X16" s="292"/>
      <c r="Y16" s="188">
        <f ca="1">SUM(Y10:Y15)</f>
        <v>66.323287671232876</v>
      </c>
      <c r="Z16" s="189">
        <f ca="1">Z$30</f>
        <v>273.34446631171471</v>
      </c>
      <c r="AA16" s="190">
        <f ca="1">Y16/Y$16</f>
        <v>1</v>
      </c>
      <c r="AB16" s="142"/>
      <c r="AC16" s="185"/>
      <c r="AD16" s="185"/>
      <c r="AE16" s="186"/>
      <c r="AF16" s="362"/>
      <c r="AG16" s="142"/>
      <c r="AH16" s="292"/>
      <c r="AI16" s="142"/>
      <c r="AJ16" s="142"/>
    </row>
    <row r="17" spans="1:36" ht="19" thickBot="1" x14ac:dyDescent="0.25">
      <c r="A17" s="141"/>
      <c r="B17" s="142"/>
      <c r="C17" s="191" t="s">
        <v>1487</v>
      </c>
      <c r="D17" s="142"/>
      <c r="E17" s="192">
        <f ca="1">E16/F$7</f>
        <v>0</v>
      </c>
      <c r="F17" s="193"/>
      <c r="G17" s="194"/>
      <c r="H17" s="142"/>
      <c r="I17" s="192">
        <f ca="1">I16/J$7</f>
        <v>0.45132202801987775</v>
      </c>
      <c r="J17" s="193"/>
      <c r="K17" s="194"/>
      <c r="L17" s="142"/>
      <c r="M17" s="306">
        <f ca="1">M16/N7</f>
        <v>0.70645321010067674</v>
      </c>
      <c r="N17" s="193"/>
      <c r="O17" s="194"/>
      <c r="P17" s="292"/>
      <c r="Q17" s="306">
        <f ca="1">Q16/R7</f>
        <v>0.6346934700126472</v>
      </c>
      <c r="R17" s="193"/>
      <c r="S17" s="194"/>
      <c r="T17" s="292"/>
      <c r="U17" s="306">
        <f ca="1">U16/V7</f>
        <v>0.60950468540829983</v>
      </c>
      <c r="V17" s="193"/>
      <c r="W17" s="194"/>
      <c r="X17" s="292"/>
      <c r="Y17" s="306">
        <f ca="1">Y15/Z6</f>
        <v>0.74472199838839648</v>
      </c>
      <c r="Z17" s="193"/>
      <c r="AA17" s="194"/>
      <c r="AB17" s="142"/>
      <c r="AC17" s="185"/>
      <c r="AD17" s="185"/>
      <c r="AE17" s="186"/>
      <c r="AF17" s="364"/>
      <c r="AG17" s="142"/>
      <c r="AH17" s="292"/>
      <c r="AI17" s="142"/>
      <c r="AJ17" s="142"/>
    </row>
    <row r="18" spans="1:36" s="290" customFormat="1" x14ac:dyDescent="0.2">
      <c r="A18" s="141"/>
      <c r="B18" s="292"/>
      <c r="C18" s="191" t="s">
        <v>1488</v>
      </c>
      <c r="D18" s="292"/>
      <c r="E18" s="192"/>
      <c r="F18" s="193"/>
      <c r="G18" s="194"/>
      <c r="H18" s="292"/>
      <c r="I18" s="192"/>
      <c r="J18" s="193"/>
      <c r="K18" s="194"/>
      <c r="L18" s="292"/>
      <c r="M18" s="306"/>
      <c r="N18" s="193"/>
      <c r="O18" s="194"/>
      <c r="P18" s="292"/>
      <c r="Q18" s="306"/>
      <c r="R18" s="193"/>
      <c r="S18" s="194"/>
      <c r="T18" s="292"/>
      <c r="U18" s="306"/>
      <c r="V18" s="193"/>
      <c r="W18" s="194"/>
      <c r="X18" s="292"/>
      <c r="Y18" s="359">
        <f ca="1">SUM(Y10:Y14)/$Z$5</f>
        <v>0.81307596513075964</v>
      </c>
      <c r="Z18" s="360"/>
      <c r="AA18" s="361"/>
      <c r="AB18" s="292"/>
      <c r="AC18" s="185"/>
      <c r="AD18" s="185"/>
      <c r="AE18" s="186"/>
      <c r="AF18" s="292"/>
      <c r="AG18" s="292"/>
      <c r="AH18" s="292"/>
      <c r="AI18" s="292"/>
      <c r="AJ18" s="292"/>
    </row>
    <row r="19" spans="1:36" s="290" customFormat="1" x14ac:dyDescent="0.2">
      <c r="A19" s="141"/>
      <c r="B19" s="292"/>
      <c r="C19" s="191" t="s">
        <v>1489</v>
      </c>
      <c r="D19" s="292"/>
      <c r="E19" s="192"/>
      <c r="F19" s="193"/>
      <c r="G19" s="194"/>
      <c r="H19" s="292"/>
      <c r="I19" s="192"/>
      <c r="J19" s="193"/>
      <c r="K19" s="194"/>
      <c r="L19" s="292"/>
      <c r="M19" s="306"/>
      <c r="N19" s="193"/>
      <c r="O19" s="194"/>
      <c r="P19" s="292"/>
      <c r="Q19" s="306"/>
      <c r="R19" s="193"/>
      <c r="S19" s="194"/>
      <c r="T19" s="292"/>
      <c r="U19" s="306"/>
      <c r="V19" s="193"/>
      <c r="W19" s="194"/>
      <c r="X19" s="292"/>
      <c r="Y19" s="306">
        <f ca="1">Y16/Z7</f>
        <v>0.79907575507509487</v>
      </c>
      <c r="Z19" s="193"/>
      <c r="AA19" s="194"/>
      <c r="AB19" s="292"/>
      <c r="AC19" s="185"/>
      <c r="AD19" s="185"/>
      <c r="AE19" s="186"/>
      <c r="AF19" s="292"/>
      <c r="AG19" s="292"/>
      <c r="AH19" s="292"/>
      <c r="AI19" s="292"/>
      <c r="AJ19" s="292"/>
    </row>
    <row r="20" spans="1:36" x14ac:dyDescent="0.2">
      <c r="A20" s="141"/>
      <c r="B20" s="142"/>
      <c r="C20" s="191" t="s">
        <v>923</v>
      </c>
      <c r="D20" s="142"/>
      <c r="E20" s="192" t="e">
        <f ca="1">1-(E12/E16)</f>
        <v>#DIV/0!</v>
      </c>
      <c r="F20" s="193"/>
      <c r="G20" s="194"/>
      <c r="H20" s="142"/>
      <c r="I20" s="192">
        <f ca="1">1-(I12/I16)</f>
        <v>0.84122124060789083</v>
      </c>
      <c r="J20" s="193"/>
      <c r="K20" s="194"/>
      <c r="L20" s="142"/>
      <c r="M20" s="192">
        <f ca="1">1-(M12/M16)</f>
        <v>0.8349219699093543</v>
      </c>
      <c r="N20" s="193"/>
      <c r="O20" s="194"/>
      <c r="P20" s="292"/>
      <c r="Q20" s="192">
        <f ca="1">1-(Q12/Q16)</f>
        <v>0.82726796014682746</v>
      </c>
      <c r="R20" s="193"/>
      <c r="S20" s="194"/>
      <c r="T20" s="292"/>
      <c r="U20" s="192">
        <f ca="1">1-(U12/U16)</f>
        <v>0.83768943553700859</v>
      </c>
      <c r="V20" s="193"/>
      <c r="W20" s="194"/>
      <c r="X20" s="292"/>
      <c r="Y20" s="192">
        <f ca="1">1-(Y12/Y16)</f>
        <v>0.83414573694646399</v>
      </c>
      <c r="Z20" s="193"/>
      <c r="AA20" s="194"/>
      <c r="AB20" s="142"/>
      <c r="AC20" s="146"/>
      <c r="AD20" s="146"/>
      <c r="AE20" s="186"/>
      <c r="AF20" s="142"/>
      <c r="AG20" s="142"/>
      <c r="AH20" s="292"/>
      <c r="AI20" s="142"/>
      <c r="AJ20" s="142"/>
    </row>
    <row r="21" spans="1:36" x14ac:dyDescent="0.2">
      <c r="A21" s="141"/>
      <c r="B21" s="142"/>
      <c r="C21" s="195"/>
      <c r="D21" s="163"/>
      <c r="E21" s="196"/>
      <c r="F21" s="197"/>
      <c r="G21" s="198"/>
      <c r="H21" s="163"/>
      <c r="I21" s="196"/>
      <c r="J21" s="197"/>
      <c r="K21" s="198"/>
      <c r="L21" s="163"/>
      <c r="M21" s="196"/>
      <c r="N21" s="197"/>
      <c r="O21" s="198"/>
      <c r="P21" s="163"/>
      <c r="Q21" s="196"/>
      <c r="R21" s="197"/>
      <c r="S21" s="198"/>
      <c r="T21" s="163"/>
      <c r="U21" s="196"/>
      <c r="V21" s="197"/>
      <c r="W21" s="198"/>
      <c r="X21" s="163"/>
      <c r="Y21" s="196"/>
      <c r="Z21" s="197"/>
      <c r="AA21" s="198"/>
      <c r="AB21" s="142"/>
      <c r="AC21" s="146"/>
      <c r="AD21" s="146"/>
      <c r="AE21" s="186"/>
      <c r="AF21" s="142"/>
      <c r="AG21" s="142"/>
      <c r="AH21" s="292"/>
      <c r="AI21" s="142"/>
      <c r="AJ21" s="142"/>
    </row>
    <row r="22" spans="1:36" x14ac:dyDescent="0.2">
      <c r="A22" s="141"/>
      <c r="B22" s="142"/>
      <c r="C22" s="199" t="s">
        <v>924</v>
      </c>
      <c r="D22" s="142"/>
      <c r="E22" s="200">
        <f>G$1</f>
        <v>2015</v>
      </c>
      <c r="F22" s="177" t="s">
        <v>919</v>
      </c>
      <c r="G22" s="178" t="s">
        <v>925</v>
      </c>
      <c r="H22" s="179"/>
      <c r="I22" s="200">
        <f>K$1</f>
        <v>2015</v>
      </c>
      <c r="J22" s="177" t="s">
        <v>919</v>
      </c>
      <c r="K22" s="178" t="s">
        <v>925</v>
      </c>
      <c r="L22" s="179"/>
      <c r="M22" s="200" t="str">
        <f>O$1</f>
        <v>TTM</v>
      </c>
      <c r="N22" s="177" t="s">
        <v>919</v>
      </c>
      <c r="O22" s="178" t="s">
        <v>925</v>
      </c>
      <c r="P22" s="179"/>
      <c r="Q22" s="200" t="str">
        <f>S$1</f>
        <v>T6A</v>
      </c>
      <c r="R22" s="177" t="s">
        <v>919</v>
      </c>
      <c r="S22" s="178" t="s">
        <v>925</v>
      </c>
      <c r="T22" s="179"/>
      <c r="U22" s="200" t="str">
        <f>W$1</f>
        <v>T3A</v>
      </c>
      <c r="V22" s="177" t="s">
        <v>919</v>
      </c>
      <c r="W22" s="178" t="s">
        <v>925</v>
      </c>
      <c r="X22" s="179"/>
      <c r="Y22" s="200" t="str">
        <f>AA$1</f>
        <v>Pro Forma</v>
      </c>
      <c r="Z22" s="177" t="s">
        <v>919</v>
      </c>
      <c r="AA22" s="178" t="s">
        <v>925</v>
      </c>
      <c r="AB22" s="142"/>
      <c r="AC22" s="146"/>
      <c r="AD22" s="146"/>
      <c r="AE22" s="186"/>
      <c r="AF22" s="142"/>
      <c r="AG22" s="142"/>
      <c r="AH22" s="292"/>
      <c r="AI22" s="142"/>
      <c r="AJ22" s="142"/>
    </row>
    <row r="23" spans="1:36" x14ac:dyDescent="0.2">
      <c r="A23" s="201"/>
      <c r="B23" s="142"/>
      <c r="C23" s="191" t="s">
        <v>926</v>
      </c>
      <c r="D23" s="142"/>
      <c r="E23" s="202"/>
      <c r="F23" s="203"/>
      <c r="G23" s="184"/>
      <c r="H23" s="142"/>
      <c r="I23" s="202"/>
      <c r="J23" s="203"/>
      <c r="K23" s="184"/>
      <c r="L23" s="142"/>
      <c r="M23" s="202"/>
      <c r="N23" s="203"/>
      <c r="O23" s="184"/>
      <c r="P23" s="292"/>
      <c r="Q23" s="294"/>
      <c r="R23" s="203"/>
      <c r="S23" s="184"/>
      <c r="T23" s="292"/>
      <c r="U23" s="294"/>
      <c r="V23" s="203"/>
      <c r="W23" s="184"/>
      <c r="X23" s="292"/>
      <c r="Y23" s="294"/>
      <c r="Z23" s="203"/>
      <c r="AA23" s="184"/>
      <c r="AB23" s="142"/>
      <c r="AC23" s="146"/>
      <c r="AD23" s="146"/>
      <c r="AE23" s="186"/>
      <c r="AF23" s="142"/>
      <c r="AG23" s="142"/>
      <c r="AH23" s="292"/>
      <c r="AI23" s="142"/>
      <c r="AJ23" s="142"/>
    </row>
    <row r="24" spans="1:36" x14ac:dyDescent="0.2">
      <c r="A24" s="204">
        <v>201</v>
      </c>
      <c r="B24" s="142"/>
      <c r="C24" s="181" t="s">
        <v>920</v>
      </c>
      <c r="D24" s="142"/>
      <c r="E24" s="202">
        <f t="array" aca="1" ref="E24" ca="1">SUM(IF($A24=INDIRECT($AF$5),INDIRECT($AG$5),""))*E$83</f>
        <v>0</v>
      </c>
      <c r="F24" s="183">
        <f ca="1">IFERROR(E24/(E10*E$82*E$83),0)</f>
        <v>0</v>
      </c>
      <c r="G24" s="184">
        <f t="shared" ref="G24:G34" ca="1" si="14">IFERROR(E24/E$41,0)</f>
        <v>0</v>
      </c>
      <c r="H24" s="142"/>
      <c r="I24" s="202">
        <f t="array" aca="1" ref="I24" ca="1">SUM(IF($A24=INDIRECT($AF$5),INDIRECT($AH$5),""))*I$83</f>
        <v>1240974.21</v>
      </c>
      <c r="J24" s="183">
        <f ca="1">IFERROR(I24/(I10*I$82*I$83),0)</f>
        <v>195.89174585635359</v>
      </c>
      <c r="K24" s="184">
        <f t="shared" ref="K24:K34" ca="1" si="15">IFERROR(I24/I$41,0)</f>
        <v>0.1592818809034047</v>
      </c>
      <c r="L24" s="142"/>
      <c r="M24" s="202">
        <f t="array" aca="1" ref="M24" ca="1">SUM(IF($A24=INDIRECT($AF$5),INDIRECT($AI$5),""))*M$83</f>
        <v>1102905.5799999998</v>
      </c>
      <c r="N24" s="293">
        <f ca="1">IFERROR(M24/(M10*M$82*M$83),0)</f>
        <v>196.21163138231628</v>
      </c>
      <c r="O24" s="184">
        <f t="shared" ref="O24:O34" ca="1" si="16">IFERROR(M24/M$41,0)</f>
        <v>0.16824164574356421</v>
      </c>
      <c r="P24" s="292"/>
      <c r="Q24" s="294">
        <f t="array" aca="1" ref="Q24" ca="1">SUM(IF($A24=INDIRECT($AF$5),INDIRECT($AJ$5),""))*Q$83</f>
        <v>1025472.4809392265</v>
      </c>
      <c r="R24" s="293">
        <f ca="1">IFERROR(Q24/(Q10*Q$82*Q$83),0)</f>
        <v>196.79642801857582</v>
      </c>
      <c r="S24" s="184">
        <f t="shared" ref="S24:S34" ca="1" si="17">IFERROR(Q24/Q$41,0)</f>
        <v>0.16563555361918889</v>
      </c>
      <c r="T24" s="292"/>
      <c r="U24" s="294">
        <f t="array" aca="1" ref="U24" ca="1">SUM(IF($A24=INDIRECT($AF$5),INDIRECT($AK$5),""))*U$83</f>
        <v>1027892.1544444445</v>
      </c>
      <c r="V24" s="293">
        <f ca="1">IFERROR(U24/(U10*U$82*U$83),0)</f>
        <v>200.04172059984217</v>
      </c>
      <c r="W24" s="184">
        <f t="shared" ref="W24:W34" ca="1" si="18">IFERROR(U24/U$41,0)</f>
        <v>0.1688330128051384</v>
      </c>
      <c r="X24" s="292"/>
      <c r="Y24" s="294">
        <f ca="1">Z24*Y10*$Y$82</f>
        <v>1289110.418181818</v>
      </c>
      <c r="Z24" s="293">
        <f ca="1">N24</f>
        <v>196.21163138231628</v>
      </c>
      <c r="AA24" s="184">
        <f t="shared" ref="AA24:AA34" ca="1" si="19">IFERROR(Y24/Y$41,0)</f>
        <v>0.16334532485382741</v>
      </c>
      <c r="AB24" s="142" t="s">
        <v>1495</v>
      </c>
      <c r="AC24" s="146"/>
      <c r="AD24" s="146"/>
      <c r="AE24" s="186"/>
      <c r="AF24" s="142"/>
      <c r="AG24" s="142"/>
      <c r="AH24" s="292"/>
      <c r="AI24" s="142"/>
      <c r="AJ24" s="142"/>
    </row>
    <row r="25" spans="1:36" x14ac:dyDescent="0.2">
      <c r="A25" s="204">
        <v>202</v>
      </c>
      <c r="B25" s="142"/>
      <c r="C25" s="181" t="s">
        <v>44</v>
      </c>
      <c r="D25" s="142"/>
      <c r="E25" s="202">
        <f t="array" aca="1" ref="E25" ca="1">SUM(IF($A25=INDIRECT($AF$5),INDIRECT($AG$5),""))*E$83</f>
        <v>0</v>
      </c>
      <c r="F25" s="183">
        <f ca="1">IFERROR(E25/(E11*E$82*E$83),0)</f>
        <v>0</v>
      </c>
      <c r="G25" s="184">
        <f t="shared" ca="1" si="14"/>
        <v>0</v>
      </c>
      <c r="H25" s="142"/>
      <c r="I25" s="294">
        <f t="array" aca="1" ref="I25" ca="1">SUM(IF($A25=INDIRECT($AF$5),INDIRECT($AH$5),""))*I$83</f>
        <v>3590980.9100000011</v>
      </c>
      <c r="J25" s="183">
        <f ca="1">IFERROR(I25/(I11*I$82*I$83),0)</f>
        <v>500.13661699164368</v>
      </c>
      <c r="K25" s="184">
        <f t="shared" ca="1" si="15"/>
        <v>0.46091062088471607</v>
      </c>
      <c r="L25" s="142"/>
      <c r="M25" s="202">
        <f t="array" aca="1" ref="M25" ca="1">SUM(IF($A25=INDIRECT($AF$5),INDIRECT($AI$5),""))*M$83</f>
        <v>2837973.0800000005</v>
      </c>
      <c r="N25" s="293">
        <f ca="1">IFERROR(M25/(M11*M$82*M$83),0)</f>
        <v>478.98279831223635</v>
      </c>
      <c r="O25" s="184">
        <f t="shared" ca="1" si="16"/>
        <v>0.43291580912586547</v>
      </c>
      <c r="P25" s="292"/>
      <c r="Q25" s="294">
        <f t="array" aca="1" ref="Q25" ca="1">SUM(IF($A25=INDIRECT($AF$5),INDIRECT($AJ$5),""))*Q$83</f>
        <v>2747038.7406077362</v>
      </c>
      <c r="R25" s="293">
        <f ca="1">IFERROR(Q25/(Q11*Q$82*Q$83),0)</f>
        <v>473.1608787773535</v>
      </c>
      <c r="S25" s="184">
        <f t="shared" ca="1" si="17"/>
        <v>0.44370501507479004</v>
      </c>
      <c r="T25" s="292"/>
      <c r="U25" s="294">
        <f t="array" aca="1" ref="U25" ca="1">SUM(IF($A25=INDIRECT($AF$5),INDIRECT($AK$5),""))*U$83</f>
        <v>2677469.7477777777</v>
      </c>
      <c r="V25" s="293">
        <f ca="1">IFERROR(U25/(U11*U$82*U$83),0)</f>
        <v>492.31768829231913</v>
      </c>
      <c r="W25" s="184">
        <f t="shared" ca="1" si="18"/>
        <v>0.43977890312457718</v>
      </c>
      <c r="X25" s="292"/>
      <c r="Y25" s="294">
        <f ca="1">Z25*Y11*$Y$82</f>
        <v>3650997.3040389987</v>
      </c>
      <c r="Z25" s="293">
        <f ca="1">J25</f>
        <v>500.13661699164368</v>
      </c>
      <c r="AA25" s="184">
        <f t="shared" ca="1" si="19"/>
        <v>0.46262393993358064</v>
      </c>
      <c r="AB25" s="142" t="s">
        <v>1497</v>
      </c>
      <c r="AC25" s="146"/>
      <c r="AD25" s="146"/>
      <c r="AE25" s="186"/>
      <c r="AF25" s="142"/>
      <c r="AG25" s="142"/>
      <c r="AH25" s="292"/>
      <c r="AI25" s="142"/>
      <c r="AJ25" s="142"/>
    </row>
    <row r="26" spans="1:36" x14ac:dyDescent="0.2">
      <c r="A26" s="204">
        <v>203</v>
      </c>
      <c r="B26" s="142"/>
      <c r="C26" s="181" t="s">
        <v>45</v>
      </c>
      <c r="D26" s="142"/>
      <c r="E26" s="202">
        <f t="array" aca="1" ref="E26" ca="1">SUM(IF($A26=INDIRECT($AF$5),INDIRECT($AG$5),""))*E$83</f>
        <v>0</v>
      </c>
      <c r="F26" s="183">
        <f ca="1">IFERROR(E26/(E12*E$82*E$83),0)</f>
        <v>0</v>
      </c>
      <c r="G26" s="184">
        <f t="shared" ca="1" si="14"/>
        <v>0</v>
      </c>
      <c r="H26" s="142"/>
      <c r="I26" s="294">
        <f t="array" aca="1" ref="I26" ca="1">SUM(IF($A26=INDIRECT($AF$5),INDIRECT($AH$5),""))*I$83</f>
        <v>435730.69999999995</v>
      </c>
      <c r="J26" s="183">
        <f ca="1">IFERROR(I26/(I12*I$82*I$83),0)</f>
        <v>118.14823752711496</v>
      </c>
      <c r="K26" s="184">
        <f t="shared" ca="1" si="15"/>
        <v>5.592703289406567E-2</v>
      </c>
      <c r="L26" s="142"/>
      <c r="M26" s="202">
        <f t="array" aca="1" ref="M26" ca="1">SUM(IF($A26=INDIRECT($AF$5),INDIRECT($AI$5),""))*M$83</f>
        <v>373871.16000000003</v>
      </c>
      <c r="N26" s="293">
        <f ca="1">IFERROR(M26/(M12*M$82*M$83),0)</f>
        <v>105.82257571469007</v>
      </c>
      <c r="O26" s="184">
        <f t="shared" ca="1" si="16"/>
        <v>5.7031807976214446E-2</v>
      </c>
      <c r="P26" s="292"/>
      <c r="Q26" s="294">
        <f t="array" aca="1" ref="Q26" ca="1">SUM(IF($A26=INDIRECT($AF$5),INDIRECT($AJ$5),""))*Q$83</f>
        <v>305272.95276243094</v>
      </c>
      <c r="R26" s="293">
        <f ca="1">IFERROR(Q26/(Q12*Q$82*Q$83),0)</f>
        <v>91.913740133576184</v>
      </c>
      <c r="S26" s="184">
        <f t="shared" ca="1" si="17"/>
        <v>4.9308056018683523E-2</v>
      </c>
      <c r="T26" s="292"/>
      <c r="U26" s="294">
        <f t="array" aca="1" ref="U26" ca="1">SUM(IF($A26=INDIRECT($AF$5),INDIRECT($AK$5),""))*U$83</f>
        <v>271183.56333333335</v>
      </c>
      <c r="V26" s="293">
        <f ca="1">IFERROR(U26/(U12*U$82*U$83),0)</f>
        <v>90.483328822733455</v>
      </c>
      <c r="W26" s="184">
        <f t="shared" ca="1" si="18"/>
        <v>4.4542355754768344E-2</v>
      </c>
      <c r="X26" s="292"/>
      <c r="Y26" s="294">
        <f ca="1">Z26*Y12*$Y$82</f>
        <v>424877.64149448066</v>
      </c>
      <c r="Z26" s="293">
        <f t="shared" ref="Z25:Z29" ca="1" si="20">N26</f>
        <v>105.82257571469007</v>
      </c>
      <c r="AA26" s="184">
        <f t="shared" ca="1" si="19"/>
        <v>5.383695251717021E-2</v>
      </c>
      <c r="AB26" s="142"/>
      <c r="AC26" s="146"/>
      <c r="AD26" s="146"/>
      <c r="AE26" s="186"/>
      <c r="AF26" s="142"/>
      <c r="AG26" s="142"/>
      <c r="AH26" s="292"/>
      <c r="AI26" s="142"/>
      <c r="AJ26" s="142"/>
    </row>
    <row r="27" spans="1:36" x14ac:dyDescent="0.2">
      <c r="A27" s="204">
        <v>204</v>
      </c>
      <c r="B27" s="142"/>
      <c r="C27" s="181" t="s">
        <v>970</v>
      </c>
      <c r="D27" s="142"/>
      <c r="E27" s="202">
        <f t="array" aca="1" ref="E27" ca="1">SUM(IF($A27=INDIRECT($AF$5),INDIRECT($AG$5),""))*E$83</f>
        <v>0</v>
      </c>
      <c r="F27" s="183">
        <f ca="1">IFERROR(E27/(E13*E$82*E$83),0)</f>
        <v>0</v>
      </c>
      <c r="G27" s="184">
        <f t="shared" ca="1" si="14"/>
        <v>0</v>
      </c>
      <c r="H27" s="142"/>
      <c r="I27" s="294">
        <f t="array" aca="1" ref="I27" ca="1">SUM(IF($A27=INDIRECT($AF$5),INDIRECT($AH$5),""))*I$83</f>
        <v>698769.23999999987</v>
      </c>
      <c r="J27" s="183">
        <f ca="1">IFERROR(I27/(I13*I$82*I$83),0)</f>
        <v>407.68333722287048</v>
      </c>
      <c r="K27" s="184">
        <f t="shared" ca="1" si="15"/>
        <v>8.9688631695772791E-2</v>
      </c>
      <c r="L27" s="142"/>
      <c r="M27" s="202">
        <f t="array" aca="1" ref="M27" ca="1">SUM(IF($A27=INDIRECT($AF$5),INDIRECT($AI$5),""))*M$83</f>
        <v>558535.70000000007</v>
      </c>
      <c r="N27" s="293">
        <f ca="1">IFERROR(M27/(M13*M$82*M$83),0)</f>
        <v>355.75522292993628</v>
      </c>
      <c r="O27" s="184">
        <f t="shared" ca="1" si="16"/>
        <v>8.5201278403663233E-2</v>
      </c>
      <c r="P27" s="292"/>
      <c r="Q27" s="294">
        <f t="array" aca="1" ref="Q27" ca="1">SUM(IF($A27=INDIRECT($AF$5),INDIRECT($AJ$5),""))*Q$83</f>
        <v>506526.12845303869</v>
      </c>
      <c r="R27" s="293">
        <f ca="1">IFERROR(Q27/(Q13*Q$82*Q$83),0)</f>
        <v>310.10055555555556</v>
      </c>
      <c r="S27" s="184">
        <f t="shared" ca="1" si="17"/>
        <v>8.1814712016514482E-2</v>
      </c>
      <c r="T27" s="292"/>
      <c r="U27" s="294">
        <f t="array" aca="1" ref="U27" ca="1">SUM(IF($A27=INDIRECT($AF$5),INDIRECT($AK$5),""))*U$83</f>
        <v>512641.44555555558</v>
      </c>
      <c r="V27" s="293">
        <f ca="1">IFERROR(U27/(U13*U$82*U$83),0)</f>
        <v>337.0793066666667</v>
      </c>
      <c r="W27" s="184">
        <f t="shared" ca="1" si="18"/>
        <v>8.4202218460072586E-2</v>
      </c>
      <c r="X27" s="292"/>
      <c r="Y27" s="294">
        <f ca="1">Z27*Y13*$Y$82</f>
        <v>558535.69999999995</v>
      </c>
      <c r="Z27" s="293">
        <f t="shared" ca="1" si="20"/>
        <v>355.75522292993628</v>
      </c>
      <c r="AA27" s="184">
        <f t="shared" ca="1" si="19"/>
        <v>7.0772987381203592E-2</v>
      </c>
      <c r="AB27" s="142"/>
      <c r="AC27" s="146"/>
      <c r="AD27" s="146"/>
      <c r="AE27" s="186"/>
      <c r="AF27" s="142"/>
      <c r="AG27" s="142"/>
      <c r="AH27" s="292"/>
      <c r="AI27" s="142"/>
      <c r="AJ27" s="142"/>
    </row>
    <row r="28" spans="1:36" x14ac:dyDescent="0.2">
      <c r="A28" s="204">
        <v>205</v>
      </c>
      <c r="B28" s="142"/>
      <c r="C28" s="181" t="s">
        <v>971</v>
      </c>
      <c r="D28" s="142"/>
      <c r="E28" s="202">
        <f t="array" aca="1" ref="E28" ca="1">SUM(IF($A28=INDIRECT($AF$5),INDIRECT($AG$5),""))*E$83</f>
        <v>0</v>
      </c>
      <c r="F28" s="183">
        <f ca="1">IFERROR(E28/(E14*E$82*E$83),0)</f>
        <v>0</v>
      </c>
      <c r="G28" s="184">
        <f t="shared" ca="1" si="14"/>
        <v>0</v>
      </c>
      <c r="H28" s="142"/>
      <c r="I28" s="294">
        <f t="array" aca="1" ref="I28" ca="1">SUM(IF($A28=INDIRECT($AF$5),INDIRECT($AH$5),""))*I$83</f>
        <v>41926.830000000104</v>
      </c>
      <c r="J28" s="183">
        <f ca="1">IFERROR(I28/(I14*I$82*I$83),0)</f>
        <v>133.10104761904796</v>
      </c>
      <c r="K28" s="184">
        <f t="shared" ca="1" si="15"/>
        <v>5.3814046165530805E-3</v>
      </c>
      <c r="L28" s="142"/>
      <c r="M28" s="202">
        <f t="array" aca="1" ref="M28" ca="1">SUM(IF($A28=INDIRECT($AF$5),INDIRECT($AI$5),""))*M$83</f>
        <v>20194.440000000031</v>
      </c>
      <c r="N28" s="293">
        <f ca="1">IFERROR(M28/(M14*M$82*M$83),0)</f>
        <v>152.98818181818206</v>
      </c>
      <c r="O28" s="184">
        <f t="shared" ca="1" si="16"/>
        <v>3.0805409656823645E-3</v>
      </c>
      <c r="P28" s="292"/>
      <c r="Q28" s="294">
        <f t="array" aca="1" ref="Q28" ca="1">SUM(IF($A28=INDIRECT($AF$5),INDIRECT($AJ$5),""))*Q$83</f>
        <v>16955.298618784593</v>
      </c>
      <c r="R28" s="293">
        <f ca="1">IFERROR(Q28/(Q14*Q$82*Q$83),0)</f>
        <v>140.13283333333385</v>
      </c>
      <c r="S28" s="184">
        <f t="shared" ca="1" si="17"/>
        <v>2.7386403103951177E-3</v>
      </c>
      <c r="T28" s="292"/>
      <c r="U28" s="294">
        <f t="array" aca="1" ref="U28" ca="1">SUM(IF($A28=INDIRECT($AF$5),INDIRECT($AK$5),""))*U$83</f>
        <v>14070.263333333116</v>
      </c>
      <c r="V28" s="293">
        <f ca="1">IFERROR(U28/(U14*U$82*U$83),0)</f>
        <v>138.77519999999785</v>
      </c>
      <c r="W28" s="184">
        <f t="shared" ca="1" si="18"/>
        <v>2.311064384777043E-3</v>
      </c>
      <c r="X28" s="292"/>
      <c r="Y28" s="294">
        <f ca="1">Z28*Y14*$Y$82</f>
        <v>20194.440000000031</v>
      </c>
      <c r="Z28" s="293">
        <f t="shared" ca="1" si="20"/>
        <v>152.98818181818206</v>
      </c>
      <c r="AA28" s="184">
        <f t="shared" ca="1" si="19"/>
        <v>2.5588710753681018E-3</v>
      </c>
      <c r="AB28" s="205"/>
      <c r="AC28" s="146"/>
      <c r="AD28" s="146"/>
      <c r="AE28" s="206"/>
    </row>
    <row r="29" spans="1:36" x14ac:dyDescent="0.2">
      <c r="A29" s="204">
        <v>207</v>
      </c>
      <c r="B29" s="142"/>
      <c r="C29" s="181" t="s">
        <v>921</v>
      </c>
      <c r="D29" s="142"/>
      <c r="E29" s="202">
        <f t="array" aca="1" ref="E29" ca="1">SUM(IF($A29=INDIRECT($AF$5),INDIRECT($AG$5),""))*E$83</f>
        <v>0</v>
      </c>
      <c r="F29" s="183">
        <f ca="1">IFERROR(E29/(E16*E$82*E$83),0)</f>
        <v>0</v>
      </c>
      <c r="G29" s="184">
        <f t="shared" ca="1" si="14"/>
        <v>0</v>
      </c>
      <c r="H29" s="207"/>
      <c r="I29" s="294">
        <f t="array" aca="1" ref="I29" ca="1">SUM(IF($A29=INDIRECT($AF$5),INDIRECT($AH$5),""))*I$83</f>
        <v>536319.63999999978</v>
      </c>
      <c r="J29" s="183">
        <f ca="1">IFERROR(I29/(I15*I$82*I$83),0)</f>
        <v>145.72762102546895</v>
      </c>
      <c r="K29" s="184">
        <f t="shared" ca="1" si="15"/>
        <v>6.8837853628430243E-2</v>
      </c>
      <c r="L29" s="207"/>
      <c r="M29" s="202">
        <f t="array" aca="1" ref="M29" ca="1">SUM(IF($A29=INDIRECT($AF$5),INDIRECT($AI$5),""))*M$83</f>
        <v>534960.44999999995</v>
      </c>
      <c r="N29" s="293">
        <f ca="1">IFERROR(M29/(M15*M$82*M$83),0)</f>
        <v>115.76724734905864</v>
      </c>
      <c r="O29" s="184">
        <f t="shared" ca="1" si="16"/>
        <v>8.1605015105388895E-2</v>
      </c>
      <c r="P29" s="207"/>
      <c r="Q29" s="294">
        <f t="array" aca="1" ref="Q29" ca="1">SUM(IF($A29=INDIRECT($AF$5),INDIRECT($AJ$5),""))*Q$83</f>
        <v>534286.2337016575</v>
      </c>
      <c r="R29" s="293">
        <f ca="1">IFERROR(Q29/(Q15*Q$82*Q$83),0)</f>
        <v>170.38419292604502</v>
      </c>
      <c r="S29" s="184">
        <f t="shared" ca="1" si="17"/>
        <v>8.6298557743091739E-2</v>
      </c>
      <c r="T29" s="207"/>
      <c r="U29" s="294">
        <f t="array" aca="1" ref="U29" ca="1">SUM(IF($A29=INDIRECT($AF$5),INDIRECT($AK$5),""))*U$83</f>
        <v>559902.70000000007</v>
      </c>
      <c r="V29" s="293">
        <f ca="1">IFERROR(U29/(U15*U$82*U$83),0)</f>
        <v>171.28808933002483</v>
      </c>
      <c r="W29" s="184">
        <f t="shared" ca="1" si="18"/>
        <v>9.1964958882114659E-2</v>
      </c>
      <c r="X29" s="207"/>
      <c r="Y29" s="294">
        <f ca="1">Z29*Y15*$Y$82</f>
        <v>673407.33675869193</v>
      </c>
      <c r="Z29" s="293">
        <f ca="1">J29</f>
        <v>145.72762102546895</v>
      </c>
      <c r="AA29" s="184">
        <f t="shared" ca="1" si="19"/>
        <v>8.5328563504235858E-2</v>
      </c>
      <c r="AB29" s="205"/>
      <c r="AC29" s="146"/>
      <c r="AD29" s="146"/>
      <c r="AE29" s="206"/>
    </row>
    <row r="30" spans="1:36" x14ac:dyDescent="0.2">
      <c r="A30" s="208"/>
      <c r="B30" s="142"/>
      <c r="C30" s="209" t="s">
        <v>927</v>
      </c>
      <c r="D30" s="142"/>
      <c r="E30" s="210">
        <f ca="1">SUM(E24:E28,E29:E29)</f>
        <v>0</v>
      </c>
      <c r="F30" s="211">
        <f ca="1">IFERROR(E30/(E$16*E$82*E$83),0)</f>
        <v>0</v>
      </c>
      <c r="G30" s="212">
        <f t="shared" ca="1" si="14"/>
        <v>0</v>
      </c>
      <c r="H30" s="142"/>
      <c r="I30" s="210">
        <f ca="1">SUM(I24:I28,I29:I29)</f>
        <v>6544701.5300000012</v>
      </c>
      <c r="J30" s="211">
        <f ca="1">IFERROR(I30/(I$16*I$82*I$83),0)</f>
        <v>281.76778457837281</v>
      </c>
      <c r="K30" s="212">
        <f t="shared" ca="1" si="15"/>
        <v>0.84002742462294255</v>
      </c>
      <c r="L30" s="142"/>
      <c r="M30" s="210">
        <f ca="1">SUM(M24:M29)</f>
        <v>5428440.4100000011</v>
      </c>
      <c r="N30" s="211">
        <f ca="1">IFERROR(M30/(M$16*M$82*M$83),0)</f>
        <v>253.64173488459028</v>
      </c>
      <c r="O30" s="212">
        <f t="shared" ca="1" si="16"/>
        <v>0.82807609732037868</v>
      </c>
      <c r="P30" s="292"/>
      <c r="Q30" s="210">
        <f ca="1">SUM(Q24:Q29)</f>
        <v>5135551.8350828746</v>
      </c>
      <c r="R30" s="211">
        <f ca="1">IFERROR(Q30/(Q$16*Q$82*Q$83),0)</f>
        <v>267.0866187729419</v>
      </c>
      <c r="S30" s="212">
        <f t="shared" ca="1" si="17"/>
        <v>0.82950053478266383</v>
      </c>
      <c r="T30" s="292"/>
      <c r="U30" s="210">
        <f ca="1">SUM(U24:U29)</f>
        <v>5063159.8744444437</v>
      </c>
      <c r="V30" s="211">
        <f ca="1">IFERROR(U30/(U$16*U$82*U$83),0)</f>
        <v>274.20390511750492</v>
      </c>
      <c r="W30" s="212">
        <f t="shared" ca="1" si="18"/>
        <v>0.83163251341144817</v>
      </c>
      <c r="X30" s="292"/>
      <c r="Y30" s="210">
        <f ca="1">SUM(Y24:Y29)</f>
        <v>6617122.84047399</v>
      </c>
      <c r="Z30" s="211">
        <f ca="1">IFERROR(Y30/(Y$16*Y$82*Y$83),0)</f>
        <v>273.34446631171471</v>
      </c>
      <c r="AA30" s="212">
        <f t="shared" ca="1" si="19"/>
        <v>0.83846663926538589</v>
      </c>
      <c r="AB30" s="205"/>
      <c r="AC30" s="146"/>
      <c r="AD30" s="146"/>
      <c r="AE30" s="206"/>
    </row>
    <row r="31" spans="1:36" x14ac:dyDescent="0.2">
      <c r="A31" s="204">
        <v>208</v>
      </c>
      <c r="B31" s="142"/>
      <c r="C31" s="213" t="s">
        <v>928</v>
      </c>
      <c r="D31" s="142"/>
      <c r="E31" s="202">
        <f t="array" aca="1" ref="E31" ca="1">SUM(IF($A31=INDIRECT($AF$5),INDIRECT($AG$5),""))*E$83</f>
        <v>0</v>
      </c>
      <c r="F31" s="183">
        <f ca="1">IFERROR(E31/(E$16*E$82*E$83),0)</f>
        <v>0</v>
      </c>
      <c r="G31" s="184">
        <f t="shared" ca="1" si="14"/>
        <v>0</v>
      </c>
      <c r="H31" s="142"/>
      <c r="I31" s="202">
        <f t="array" aca="1" ref="I31" ca="1">SUM(IF($A31=INDIRECT($AF$5),INDIRECT($AH$5),""))*I$83</f>
        <v>1130473.1000000001</v>
      </c>
      <c r="J31" s="183">
        <f ca="1">IFERROR(I31/(I$16*I$82*I$83),0)</f>
        <v>48.670042392665884</v>
      </c>
      <c r="K31" s="184">
        <f t="shared" ca="1" si="15"/>
        <v>0.14509881045690928</v>
      </c>
      <c r="L31" s="142"/>
      <c r="M31" s="202">
        <f t="array" aca="1" ref="M31" ca="1">SUM(IF($A31=INDIRECT($AF$5),INDIRECT($AI$5),""))*M$83</f>
        <v>1079122</v>
      </c>
      <c r="N31" s="183">
        <f ca="1">IFERROR(M31/(M$16*M$82*M$83),0)</f>
        <v>50.421549387907675</v>
      </c>
      <c r="O31" s="184">
        <f t="shared" ca="1" si="16"/>
        <v>0.16461360295056854</v>
      </c>
      <c r="P31" s="292"/>
      <c r="Q31" s="294">
        <f t="array" aca="1" ref="Q31" ca="1">SUM(IF($A31=INDIRECT($AF$5),INDIRECT($AJ$5),""))*Q$83</f>
        <v>1048225.270165746</v>
      </c>
      <c r="R31" s="293">
        <f ca="1">IFERROR(Q31/(Q$16*Q$82*Q$83),0)</f>
        <v>54.515454640797074</v>
      </c>
      <c r="S31" s="184">
        <f t="shared" ca="1" si="17"/>
        <v>0.16931061161437133</v>
      </c>
      <c r="T31" s="292"/>
      <c r="U31" s="294">
        <f t="array" aca="1" ref="U31" ca="1">SUM(IF($A31=INDIRECT($AF$5),INDIRECT($AK$5),""))*U$83</f>
        <v>1007445.543888889</v>
      </c>
      <c r="V31" s="293">
        <f ca="1">IFERROR(U31/(U$16*U$82*U$83),0)</f>
        <v>54.559901164067654</v>
      </c>
      <c r="W31" s="184">
        <f t="shared" ca="1" si="18"/>
        <v>0.16547462267946075</v>
      </c>
      <c r="X31" s="292"/>
      <c r="Y31" s="294">
        <f ca="1">$Y$16*Z31*$Y$82</f>
        <v>1220604.867582469</v>
      </c>
      <c r="Z31" s="293">
        <f ca="1">N31</f>
        <v>50.421549387907675</v>
      </c>
      <c r="AA31" s="184">
        <f t="shared" ca="1" si="19"/>
        <v>0.15466487261396142</v>
      </c>
      <c r="AB31" s="205"/>
      <c r="AC31" s="146"/>
      <c r="AD31" s="146"/>
      <c r="AE31" s="206"/>
    </row>
    <row r="32" spans="1:36" x14ac:dyDescent="0.2">
      <c r="A32" s="204">
        <v>209</v>
      </c>
      <c r="B32" s="142"/>
      <c r="C32" s="213" t="s">
        <v>929</v>
      </c>
      <c r="D32" s="142"/>
      <c r="E32" s="202">
        <f t="array" aca="1" ref="E32" ca="1">SUM(IF($A32=INDIRECT($AF$5),INDIRECT($AG$5),""))*E$83</f>
        <v>0</v>
      </c>
      <c r="F32" s="183">
        <f ca="1">IFERROR(E32/(E$16*E$82*E$83),0)</f>
        <v>0</v>
      </c>
      <c r="G32" s="184">
        <f t="shared" ca="1" si="14"/>
        <v>0</v>
      </c>
      <c r="H32" s="142"/>
      <c r="I32" s="294">
        <f t="array" aca="1" ref="I32" ca="1">SUM(IF($A32=INDIRECT($AF$5),INDIRECT($AH$5),""))*I$83</f>
        <v>120603.55</v>
      </c>
      <c r="J32" s="183">
        <f ca="1">IFERROR(I32/(I$16*I$82*I$83),0)</f>
        <v>5.192321596335197</v>
      </c>
      <c r="K32" s="184">
        <f t="shared" ca="1" si="15"/>
        <v>1.547974174872483E-2</v>
      </c>
      <c r="L32" s="142"/>
      <c r="M32" s="202">
        <f t="array" aca="1" ref="M32" ca="1">SUM(IF($A32=INDIRECT($AF$5),INDIRECT($AI$5),""))*M$83</f>
        <v>63901.859999999993</v>
      </c>
      <c r="N32" s="183">
        <f ca="1">IFERROR(M32/(M$16*M$82*M$83),0)</f>
        <v>2.9857891785814408</v>
      </c>
      <c r="O32" s="184">
        <f t="shared" ca="1" si="16"/>
        <v>9.7478463138021623E-3</v>
      </c>
      <c r="P32" s="292"/>
      <c r="Q32" s="294">
        <f t="array" aca="1" ref="Q32" ca="1">SUM(IF($A32=INDIRECT($AF$5),INDIRECT($AJ$5),""))*Q$83</f>
        <v>20654.80552486188</v>
      </c>
      <c r="R32" s="293">
        <f ca="1">IFERROR(Q32/(Q$16*Q$82*Q$83),0)</f>
        <v>1.0742024121657054</v>
      </c>
      <c r="S32" s="184">
        <f t="shared" ca="1" si="17"/>
        <v>3.336189133884648E-3</v>
      </c>
      <c r="T32" s="292"/>
      <c r="U32" s="294">
        <f t="array" aca="1" ref="U32" ca="1">SUM(IF($A32=INDIRECT($AF$5),INDIRECT($AK$5),""))*U$83</f>
        <v>22747.408333333333</v>
      </c>
      <c r="V32" s="293">
        <f ca="1">IFERROR(U32/(U$16*U$82*U$83),0)</f>
        <v>1.2319240061497914</v>
      </c>
      <c r="W32" s="184">
        <f t="shared" ca="1" si="18"/>
        <v>3.7363000250751994E-3</v>
      </c>
      <c r="X32" s="292"/>
      <c r="Y32" s="294">
        <f t="shared" ref="Y32:Y34" ca="1" si="21">$Y$16*Z32*$Y$82</f>
        <v>72279.984435099512</v>
      </c>
      <c r="Z32" s="293">
        <f t="shared" ref="Z32:Z34" ca="1" si="22">N32</f>
        <v>2.9857891785814408</v>
      </c>
      <c r="AA32" s="184">
        <f t="shared" ca="1" si="19"/>
        <v>9.1587170280053552E-3</v>
      </c>
      <c r="AB32" s="205"/>
      <c r="AC32" s="146"/>
      <c r="AD32" s="146"/>
      <c r="AE32" s="206"/>
    </row>
    <row r="33" spans="1:51" x14ac:dyDescent="0.2">
      <c r="A33" s="204">
        <v>210</v>
      </c>
      <c r="B33" s="142"/>
      <c r="C33" s="213" t="s">
        <v>659</v>
      </c>
      <c r="D33" s="142"/>
      <c r="E33" s="202">
        <f t="array" aca="1" ref="E33" ca="1">SUM(IF($A33=INDIRECT($AF$5),INDIRECT($AG$5),""))*E$83</f>
        <v>0</v>
      </c>
      <c r="F33" s="183">
        <f ca="1">IFERROR(E33/(E$16*E$82*E$83),0)</f>
        <v>0</v>
      </c>
      <c r="G33" s="184">
        <f t="shared" ca="1" si="14"/>
        <v>0</v>
      </c>
      <c r="H33" s="142"/>
      <c r="I33" s="294">
        <f t="array" aca="1" ref="I33" ca="1">SUM(IF($A33=INDIRECT($AF$5),INDIRECT($AH$5),""))*I$83</f>
        <v>5689.8799999999992</v>
      </c>
      <c r="J33" s="183">
        <f ca="1">IFERROR(I33/(I$16*I$82*I$83),0)</f>
        <v>0.24496531656452655</v>
      </c>
      <c r="K33" s="184">
        <f t="shared" ca="1" si="15"/>
        <v>7.3030912424414064E-4</v>
      </c>
      <c r="L33" s="142"/>
      <c r="M33" s="202">
        <f t="array" aca="1" ref="M33" ca="1">SUM(IF($A33=INDIRECT($AF$5),INDIRECT($AI$5),""))*M$83</f>
        <v>2065.4700000000003</v>
      </c>
      <c r="N33" s="183">
        <f ca="1">IFERROR(M33/(M$16*M$82*M$83),0)</f>
        <v>9.6508270255116352E-2</v>
      </c>
      <c r="O33" s="184">
        <f t="shared" ca="1" si="16"/>
        <v>3.150750874195048E-4</v>
      </c>
      <c r="P33" s="292"/>
      <c r="Q33" s="294">
        <f t="array" aca="1" ref="Q33" ca="1">SUM(IF($A33=INDIRECT($AF$5),INDIRECT($AJ$5),""))*Q$83</f>
        <v>2099.4558011049726</v>
      </c>
      <c r="R33" s="293">
        <f ca="1">IFERROR(Q33/(Q$16*Q$82*Q$83),0)</f>
        <v>0.10918720503408497</v>
      </c>
      <c r="S33" s="184">
        <f t="shared" ca="1" si="17"/>
        <v>3.3910663657843058E-4</v>
      </c>
      <c r="T33" s="292"/>
      <c r="U33" s="294">
        <f t="array" aca="1" ref="U33" ca="1">SUM(IF($A33=INDIRECT($AF$5),INDIRECT($AK$5),""))*U$83</f>
        <v>9313.8672222222231</v>
      </c>
      <c r="V33" s="293">
        <f ca="1">IFERROR(U33/(U$16*U$82*U$83),0)</f>
        <v>0.50440808258291236</v>
      </c>
      <c r="W33" s="184">
        <f t="shared" ca="1" si="18"/>
        <v>1.5298183347305561E-3</v>
      </c>
      <c r="X33" s="292"/>
      <c r="Y33" s="294">
        <f t="shared" ca="1" si="21"/>
        <v>2336.2722063358565</v>
      </c>
      <c r="Z33" s="293">
        <f t="shared" ca="1" si="22"/>
        <v>9.6508270255116352E-2</v>
      </c>
      <c r="AA33" s="184">
        <f t="shared" ca="1" si="19"/>
        <v>2.9603293644088328E-4</v>
      </c>
      <c r="AB33" s="205"/>
      <c r="AC33" s="146"/>
      <c r="AD33" s="146"/>
      <c r="AE33" s="206"/>
    </row>
    <row r="34" spans="1:51" x14ac:dyDescent="0.2">
      <c r="A34" s="204">
        <v>211</v>
      </c>
      <c r="B34" s="142"/>
      <c r="C34" s="213" t="s">
        <v>83</v>
      </c>
      <c r="D34" s="142"/>
      <c r="E34" s="202">
        <f t="array" aca="1" ref="E34" ca="1">SUM(IF($A34=INDIRECT($AF$5),INDIRECT($AG$5),""))*E$83</f>
        <v>0</v>
      </c>
      <c r="F34" s="183">
        <f ca="1">IFERROR(E34/(E$16*E$82*E$83),0)</f>
        <v>0</v>
      </c>
      <c r="G34" s="184">
        <f t="shared" ca="1" si="14"/>
        <v>0</v>
      </c>
      <c r="H34" s="142"/>
      <c r="I34" s="294">
        <f t="array" aca="1" ref="I34" ca="1">SUM(IF($A34=INDIRECT($AF$5),INDIRECT($AH$5),""))*I$83</f>
        <v>-10411.08</v>
      </c>
      <c r="J34" s="183">
        <f ca="1">IFERROR(I34/(I$16*I$82*I$83),0)</f>
        <v>-0.44822623815943596</v>
      </c>
      <c r="K34" s="184">
        <f t="shared" ca="1" si="15"/>
        <v>-1.3362859528207429E-3</v>
      </c>
      <c r="L34" s="142"/>
      <c r="M34" s="202">
        <f t="array" aca="1" ref="M34" ca="1">SUM(IF($A34=INDIRECT($AF$5),INDIRECT($AI$5),""))*M$83</f>
        <v>-18044.77</v>
      </c>
      <c r="N34" s="183">
        <f ca="1">IFERROR(M34/(M$16*M$82*M$83),0)</f>
        <v>-0.84313475376133074</v>
      </c>
      <c r="O34" s="184">
        <f t="shared" ca="1" si="16"/>
        <v>-2.752621672168977E-3</v>
      </c>
      <c r="P34" s="292"/>
      <c r="Q34" s="294">
        <f t="array" aca="1" ref="Q34" ca="1">SUM(IF($A34=INDIRECT($AF$5),INDIRECT($AJ$5),""))*Q$83</f>
        <v>-15393.905248618787</v>
      </c>
      <c r="R34" s="293">
        <f ca="1">IFERROR(Q34/(Q$16*Q$82*Q$83),0)</f>
        <v>-0.80059674882013643</v>
      </c>
      <c r="S34" s="184">
        <f t="shared" ca="1" si="17"/>
        <v>-2.4864421674982229E-3</v>
      </c>
      <c r="T34" s="292"/>
      <c r="U34" s="294">
        <f t="array" aca="1" ref="U34" ca="1">SUM(IF($A34=INDIRECT($AF$5),INDIRECT($AK$5),""))*U$83</f>
        <v>-14448.889999999998</v>
      </c>
      <c r="V34" s="293">
        <f ca="1">IFERROR(U34/(U$16*U$82*U$83),0)</f>
        <v>-0.78250384361959135</v>
      </c>
      <c r="W34" s="184">
        <f t="shared" ca="1" si="18"/>
        <v>-2.3732544507147355E-3</v>
      </c>
      <c r="X34" s="292"/>
      <c r="Y34" s="294">
        <f t="shared" ca="1" si="21"/>
        <v>-20410.606119054293</v>
      </c>
      <c r="Z34" s="293">
        <f t="shared" ca="1" si="22"/>
        <v>-0.84313475376133074</v>
      </c>
      <c r="AA34" s="184">
        <f t="shared" ca="1" si="19"/>
        <v>-2.5862618437935952E-3</v>
      </c>
      <c r="AB34" s="205"/>
      <c r="AC34" s="146"/>
      <c r="AD34" s="146"/>
      <c r="AE34" s="206"/>
    </row>
    <row r="35" spans="1:51" hidden="1" outlineLevel="1" x14ac:dyDescent="0.2">
      <c r="A35" s="142"/>
      <c r="B35" s="142"/>
      <c r="C35" s="214"/>
      <c r="D35" s="142"/>
      <c r="E35" s="215"/>
      <c r="F35" s="163"/>
      <c r="G35" s="216"/>
      <c r="H35" s="142"/>
      <c r="I35" s="215"/>
      <c r="J35" s="163"/>
      <c r="K35" s="216"/>
      <c r="L35" s="142"/>
      <c r="M35" s="215"/>
      <c r="N35" s="163"/>
      <c r="O35" s="216"/>
      <c r="P35" s="292"/>
      <c r="Q35" s="215"/>
      <c r="R35" s="163"/>
      <c r="S35" s="216"/>
      <c r="T35" s="292"/>
      <c r="U35" s="215"/>
      <c r="V35" s="163"/>
      <c r="W35" s="216"/>
      <c r="X35" s="292"/>
      <c r="Y35" s="215"/>
      <c r="Z35" s="163"/>
      <c r="AA35" s="216"/>
      <c r="AB35" s="217"/>
      <c r="AC35" s="146"/>
      <c r="AD35" s="146"/>
      <c r="AE35" s="186"/>
    </row>
    <row r="36" spans="1:51" s="225" customFormat="1" hidden="1" outlineLevel="1" x14ac:dyDescent="0.2">
      <c r="A36" s="218">
        <v>299</v>
      </c>
      <c r="B36" s="219"/>
      <c r="C36" s="220" t="s">
        <v>930</v>
      </c>
      <c r="D36" s="219"/>
      <c r="E36" s="221">
        <f t="array" aca="1" ref="E36" ca="1">SUM(IF($A36=INDIRECT($AF$5),INDIRECT($AG$5),""))*E$83</f>
        <v>0</v>
      </c>
      <c r="F36" s="222">
        <f ca="1">IFERROR(E36/(E$16*E$82*E$83),0)</f>
        <v>0</v>
      </c>
      <c r="G36" s="223">
        <f ca="1">IFERROR(E36/E$39,0)</f>
        <v>0</v>
      </c>
      <c r="H36" s="219"/>
      <c r="I36" s="221">
        <f t="array" aca="1" ref="I36" ca="1">SUM(IF($A36=INDIRECT($AF$5),INDIRECT($AI$5),""))*I$83</f>
        <v>0</v>
      </c>
      <c r="J36" s="222">
        <f ca="1">IFERROR(I36/(I$16*I$82*I$83),0)</f>
        <v>0</v>
      </c>
      <c r="K36" s="223">
        <f ca="1">IFERROR(I36/I$39,0)</f>
        <v>0</v>
      </c>
      <c r="L36" s="219"/>
      <c r="M36" s="221">
        <f t="array" aca="1" ref="M36" ca="1">SUM(IF($A36=INDIRECT($AF$5),INDIRECT($AI$5),""))*M$83</f>
        <v>0</v>
      </c>
      <c r="N36" s="222">
        <f ca="1">IFERROR(M36/(M$16*M$82*M$83),0)</f>
        <v>0</v>
      </c>
      <c r="O36" s="223">
        <f ca="1">IFERROR(M36/M$39,0)</f>
        <v>0</v>
      </c>
      <c r="P36" s="219"/>
      <c r="Q36" s="221">
        <f t="array" aca="1" ref="Q36" ca="1">SUM(IF($A36=INDIRECT($AF$5),INDIRECT($AJ$5),""))*Q$83</f>
        <v>0</v>
      </c>
      <c r="R36" s="222">
        <f ca="1">IFERROR(Q36/(Q$16*Q$82*Q$83),0)</f>
        <v>0</v>
      </c>
      <c r="S36" s="223">
        <f ca="1">IFERROR(Q36/Q$39,0)</f>
        <v>0</v>
      </c>
      <c r="T36" s="219"/>
      <c r="U36" s="221">
        <f t="array" aca="1" ref="U36" ca="1">SUM(IF($A36=INDIRECT($AF$5),INDIRECT($AK$5),""))*U$83</f>
        <v>0</v>
      </c>
      <c r="V36" s="222">
        <f ca="1">IFERROR(U36/(U$16*U$82*U$83),0)</f>
        <v>0</v>
      </c>
      <c r="W36" s="223">
        <f ca="1">IFERROR(U36/U$39,0)</f>
        <v>0</v>
      </c>
      <c r="X36" s="219"/>
      <c r="Y36" s="221">
        <f t="array" aca="1" ref="Y36" ca="1">SUM(IF($A36=INDIRECT($AF$5),INDIRECT($AK$5),""))*Y$83</f>
        <v>0</v>
      </c>
      <c r="Z36" s="222">
        <f ca="1">IFERROR(Y36/(Y$16*Y$82*Y$83),0)</f>
        <v>0</v>
      </c>
      <c r="AA36" s="223">
        <f ca="1">IFERROR(Y36/Y$39,0)</f>
        <v>0</v>
      </c>
      <c r="AB36" s="219"/>
      <c r="AC36" s="146"/>
      <c r="AD36" s="146"/>
      <c r="AE36" s="224"/>
      <c r="AH36" s="296"/>
      <c r="AK36" s="148"/>
      <c r="AL36" s="148"/>
      <c r="AM36" s="148"/>
      <c r="AN36" s="148"/>
      <c r="AO36" s="148"/>
      <c r="AP36" s="148"/>
      <c r="AQ36" s="148"/>
      <c r="AR36" s="148"/>
      <c r="AS36" s="148"/>
      <c r="AT36" s="148"/>
      <c r="AU36" s="148"/>
      <c r="AV36" s="148"/>
      <c r="AW36" s="219"/>
      <c r="AX36" s="219"/>
      <c r="AY36" s="219"/>
    </row>
    <row r="37" spans="1:51" hidden="1" outlineLevel="1" x14ac:dyDescent="0.2">
      <c r="A37" s="226">
        <v>901</v>
      </c>
      <c r="B37" s="142"/>
      <c r="C37" s="227" t="s">
        <v>931</v>
      </c>
      <c r="D37" s="142"/>
      <c r="E37" s="228">
        <f t="array" aca="1" ref="E37" ca="1">SUM(IF($A37=INDIRECT($AF$5),INDIRECT($AG$5),""))*E$83</f>
        <v>0</v>
      </c>
      <c r="F37" s="229">
        <f ca="1">IFERROR(E37/(E$16*E$82*E$83),0)</f>
        <v>0</v>
      </c>
      <c r="G37" s="230">
        <f t="shared" ref="G37:G39" ca="1" si="23">IFERROR(E37/E$39,0)</f>
        <v>0</v>
      </c>
      <c r="H37" s="142"/>
      <c r="I37" s="228">
        <f t="array" aca="1" ref="I37" ca="1">SUM(IF($A37=INDIRECT($AF$5),INDIRECT($AI$5),""))*I$83</f>
        <v>0</v>
      </c>
      <c r="J37" s="229">
        <f ca="1">IFERROR(I37/(I$16*I$82*I$83),0)</f>
        <v>0</v>
      </c>
      <c r="K37" s="230">
        <f t="shared" ref="K37:K39" ca="1" si="24">IFERROR(I37/I$39,0)</f>
        <v>0</v>
      </c>
      <c r="L37" s="142"/>
      <c r="M37" s="228">
        <f t="array" aca="1" ref="M37" ca="1">SUM(IF($A37=INDIRECT($AF$5),INDIRECT($AI$5),""))*M$83</f>
        <v>0</v>
      </c>
      <c r="N37" s="229">
        <f ca="1">IFERROR(M37/(M$16*M$82*M$83),0)</f>
        <v>0</v>
      </c>
      <c r="O37" s="230">
        <f t="shared" ref="O37:O39" ca="1" si="25">IFERROR(M37/M$39,0)</f>
        <v>0</v>
      </c>
      <c r="P37" s="292"/>
      <c r="Q37" s="295">
        <f t="array" aca="1" ref="Q37" ca="1">SUM(IF($A37=INDIRECT($AF$5),INDIRECT($AJ$5),""))*Q$83</f>
        <v>0</v>
      </c>
      <c r="R37" s="229">
        <f ca="1">IFERROR(Q37/(Q$16*Q$82*Q$83),0)</f>
        <v>0</v>
      </c>
      <c r="S37" s="230">
        <f t="shared" ref="S37:S39" ca="1" si="26">IFERROR(Q37/Q$39,0)</f>
        <v>0</v>
      </c>
      <c r="T37" s="292"/>
      <c r="U37" s="295">
        <f t="array" aca="1" ref="U37" ca="1">SUM(IF($A37=INDIRECT($AF$5),INDIRECT($AK$5),""))*U$83</f>
        <v>0</v>
      </c>
      <c r="V37" s="229">
        <f ca="1">IFERROR(U37/(U$16*U$82*U$83),0)</f>
        <v>0</v>
      </c>
      <c r="W37" s="230">
        <f t="shared" ref="W37:W39" ca="1" si="27">IFERROR(U37/U$39,0)</f>
        <v>0</v>
      </c>
      <c r="X37" s="292"/>
      <c r="Y37" s="295">
        <f t="array" aca="1" ref="Y37" ca="1">SUM(IF($A37=INDIRECT($AF$5),INDIRECT($AK$5),""))*Y$83</f>
        <v>0</v>
      </c>
      <c r="Z37" s="229">
        <f ca="1">IFERROR(Y37/(Y$16*Y$82*Y$83),0)</f>
        <v>0</v>
      </c>
      <c r="AA37" s="230">
        <f t="shared" ref="AA37:AA39" ca="1" si="28">IFERROR(Y37/Y$39,0)</f>
        <v>0</v>
      </c>
      <c r="AB37" s="217"/>
      <c r="AC37" s="146"/>
      <c r="AD37" s="146"/>
      <c r="AE37" s="186"/>
    </row>
    <row r="38" spans="1:51" hidden="1" outlineLevel="1" x14ac:dyDescent="0.2">
      <c r="A38" s="226">
        <v>902</v>
      </c>
      <c r="B38" s="142"/>
      <c r="C38" s="227" t="s">
        <v>932</v>
      </c>
      <c r="D38" s="142"/>
      <c r="E38" s="228">
        <f t="array" aca="1" ref="E38" ca="1">SUM(IF($A38=INDIRECT($AF$5),INDIRECT($AG$5),""))*E$83</f>
        <v>0</v>
      </c>
      <c r="F38" s="229">
        <f ca="1">IFERROR(E38/(E$16*E$82*E$83),0)</f>
        <v>0</v>
      </c>
      <c r="G38" s="230">
        <f t="shared" ca="1" si="23"/>
        <v>0</v>
      </c>
      <c r="H38" s="142"/>
      <c r="I38" s="228">
        <f t="array" aca="1" ref="I38" ca="1">SUM(IF($A38=INDIRECT($AF$5),INDIRECT($AI$5),""))*I$83</f>
        <v>0</v>
      </c>
      <c r="J38" s="229">
        <f ca="1">IFERROR(I38/(I$16*I$82*I$83),0)</f>
        <v>0</v>
      </c>
      <c r="K38" s="230">
        <f t="shared" ca="1" si="24"/>
        <v>0</v>
      </c>
      <c r="L38" s="142"/>
      <c r="M38" s="228">
        <f t="array" aca="1" ref="M38" ca="1">SUM(IF($A38=INDIRECT($AF$5),INDIRECT($AI$5),""))*M$83</f>
        <v>0</v>
      </c>
      <c r="N38" s="229">
        <f ca="1">IFERROR(M38/(M$16*M$82*M$83),0)</f>
        <v>0</v>
      </c>
      <c r="O38" s="230">
        <f t="shared" ca="1" si="25"/>
        <v>0</v>
      </c>
      <c r="P38" s="292"/>
      <c r="Q38" s="295">
        <f t="array" aca="1" ref="Q38" ca="1">SUM(IF($A38=INDIRECT($AF$5),INDIRECT($AJ$5),""))*Q$83</f>
        <v>0</v>
      </c>
      <c r="R38" s="229">
        <f ca="1">IFERROR(Q38/(Q$16*Q$82*Q$83),0)</f>
        <v>0</v>
      </c>
      <c r="S38" s="230">
        <f t="shared" ca="1" si="26"/>
        <v>0</v>
      </c>
      <c r="T38" s="292"/>
      <c r="U38" s="295">
        <f t="array" aca="1" ref="U38" ca="1">SUM(IF($A38=INDIRECT($AF$5),INDIRECT($AK$5),""))*U$83</f>
        <v>0</v>
      </c>
      <c r="V38" s="229">
        <f ca="1">IFERROR(U38/(U$16*U$82*U$83),0)</f>
        <v>0</v>
      </c>
      <c r="W38" s="230">
        <f t="shared" ca="1" si="27"/>
        <v>0</v>
      </c>
      <c r="X38" s="292"/>
      <c r="Y38" s="295">
        <f t="array" aca="1" ref="Y38" ca="1">SUM(IF($A38=INDIRECT($AF$5),INDIRECT($AK$5),""))*Y$83</f>
        <v>0</v>
      </c>
      <c r="Z38" s="229">
        <f ca="1">IFERROR(Y38/(Y$16*Y$82*Y$83),0)</f>
        <v>0</v>
      </c>
      <c r="AA38" s="230">
        <f t="shared" ca="1" si="28"/>
        <v>0</v>
      </c>
      <c r="AB38" s="217"/>
      <c r="AC38" s="146"/>
      <c r="AD38" s="146"/>
      <c r="AE38" s="186"/>
    </row>
    <row r="39" spans="1:51" hidden="1" outlineLevel="1" x14ac:dyDescent="0.2">
      <c r="A39" s="141"/>
      <c r="B39" s="142"/>
      <c r="C39" s="231" t="s">
        <v>933</v>
      </c>
      <c r="D39" s="142"/>
      <c r="E39" s="232">
        <f ca="1">SUM(E30:E38)</f>
        <v>0</v>
      </c>
      <c r="F39" s="233">
        <f ca="1">IFERROR(E39/(E$16*E$82*E$83),0)</f>
        <v>0</v>
      </c>
      <c r="G39" s="234">
        <f t="shared" ca="1" si="23"/>
        <v>0</v>
      </c>
      <c r="H39" s="142"/>
      <c r="I39" s="232">
        <f ca="1">SUM(I30:I38)</f>
        <v>7791056.9800000004</v>
      </c>
      <c r="J39" s="233">
        <f ca="1">IFERROR(I39/(I$16*I$82*I$83),0)</f>
        <v>335.42688764577895</v>
      </c>
      <c r="K39" s="234">
        <f t="shared" ca="1" si="24"/>
        <v>1</v>
      </c>
      <c r="L39" s="142"/>
      <c r="M39" s="232">
        <f ca="1">SUM(M30:M38)</f>
        <v>6555484.9700000016</v>
      </c>
      <c r="N39" s="233">
        <f ca="1">IFERROR(M39/(M$16*M$82*M$83),0)</f>
        <v>306.30244696757319</v>
      </c>
      <c r="O39" s="234">
        <f t="shared" ca="1" si="25"/>
        <v>1</v>
      </c>
      <c r="P39" s="292"/>
      <c r="Q39" s="232">
        <f ca="1">SUM(Q30:Q38)</f>
        <v>6191137.4613259686</v>
      </c>
      <c r="R39" s="233">
        <f ca="1">IFERROR(Q39/(Q$16*Q$82*Q$83),0)</f>
        <v>321.98486628211862</v>
      </c>
      <c r="S39" s="234">
        <f t="shared" ca="1" si="26"/>
        <v>1</v>
      </c>
      <c r="T39" s="292"/>
      <c r="U39" s="232">
        <f ca="1">SUM(U30:U38)</f>
        <v>6088217.803888889</v>
      </c>
      <c r="V39" s="233">
        <f ca="1">IFERROR(U39/(U$16*U$82*U$83),0)</f>
        <v>329.71763452668569</v>
      </c>
      <c r="W39" s="234">
        <f t="shared" ca="1" si="27"/>
        <v>1</v>
      </c>
      <c r="X39" s="292"/>
      <c r="Y39" s="232">
        <f ca="1">SUM(Y30:Y38)</f>
        <v>7891933.3585788403</v>
      </c>
      <c r="Z39" s="233">
        <f ca="1">IFERROR(Y39/(Y$16*Y$82*Y$83),0)</f>
        <v>326.00517839469762</v>
      </c>
      <c r="AA39" s="234">
        <f t="shared" ca="1" si="28"/>
        <v>1</v>
      </c>
      <c r="AB39" s="217"/>
      <c r="AC39" s="146"/>
      <c r="AD39" s="146"/>
      <c r="AE39" s="186"/>
    </row>
    <row r="40" spans="1:51" hidden="1" outlineLevel="1" x14ac:dyDescent="0.2">
      <c r="A40" s="208"/>
      <c r="B40" s="142"/>
      <c r="C40" s="213"/>
      <c r="D40" s="142"/>
      <c r="E40" s="202"/>
      <c r="F40" s="203"/>
      <c r="G40" s="184"/>
      <c r="H40" s="142"/>
      <c r="I40" s="202"/>
      <c r="J40" s="183"/>
      <c r="K40" s="184"/>
      <c r="L40" s="142"/>
      <c r="M40" s="202"/>
      <c r="N40" s="183"/>
      <c r="O40" s="184"/>
      <c r="P40" s="292"/>
      <c r="Q40" s="294"/>
      <c r="R40" s="293"/>
      <c r="S40" s="184"/>
      <c r="T40" s="292"/>
      <c r="U40" s="294"/>
      <c r="V40" s="293"/>
      <c r="W40" s="184"/>
      <c r="X40" s="292"/>
      <c r="Y40" s="294"/>
      <c r="Z40" s="293"/>
      <c r="AA40" s="184"/>
      <c r="AB40" s="205"/>
      <c r="AC40" s="146"/>
      <c r="AD40" s="146"/>
      <c r="AE40" s="206"/>
    </row>
    <row r="41" spans="1:51" collapsed="1" x14ac:dyDescent="0.2">
      <c r="A41" s="141"/>
      <c r="B41" s="142"/>
      <c r="C41" s="235" t="s">
        <v>934</v>
      </c>
      <c r="D41" s="142"/>
      <c r="E41" s="236">
        <f ca="1">SUM(E30,E31:E33)</f>
        <v>0</v>
      </c>
      <c r="F41" s="237">
        <f ca="1">IFERROR(E41/(E$16*E$82*E$83),0)</f>
        <v>0</v>
      </c>
      <c r="G41" s="238">
        <f ca="1">IFERROR(E41/E$41,0)</f>
        <v>0</v>
      </c>
      <c r="H41" s="142"/>
      <c r="I41" s="236">
        <f ca="1">SUM(I30,I31:I34)</f>
        <v>7791056.9800000004</v>
      </c>
      <c r="J41" s="237">
        <f ca="1">IFERROR(I41/(I$16*I$82*I$83),0)</f>
        <v>335.42688764577895</v>
      </c>
      <c r="K41" s="238">
        <f ca="1">IFERROR(I41/I$41,0)</f>
        <v>1</v>
      </c>
      <c r="L41" s="142"/>
      <c r="M41" s="236">
        <f ca="1">SUM(M30,M31:M34)</f>
        <v>6555484.9700000016</v>
      </c>
      <c r="N41" s="237">
        <f ca="1">IFERROR(M41/(M$16*M$82*M$83),0)</f>
        <v>306.30244696757319</v>
      </c>
      <c r="O41" s="238">
        <f ca="1">IFERROR(M41/M$41,0)</f>
        <v>1</v>
      </c>
      <c r="P41" s="292"/>
      <c r="Q41" s="236">
        <f ca="1">SUM(Q30,Q31:Q34)</f>
        <v>6191137.4613259686</v>
      </c>
      <c r="R41" s="237">
        <f ca="1">IFERROR(Q41/(Q$16*Q$82*Q$83),0)</f>
        <v>321.98486628211862</v>
      </c>
      <c r="S41" s="238">
        <f ca="1">IFERROR(Q41/Q$41,0)</f>
        <v>1</v>
      </c>
      <c r="T41" s="292"/>
      <c r="U41" s="236">
        <f ca="1">SUM(U30,U31:U34)</f>
        <v>6088217.803888889</v>
      </c>
      <c r="V41" s="237">
        <f ca="1">IFERROR(U41/(U$16*U$82*U$83),0)</f>
        <v>329.71763452668569</v>
      </c>
      <c r="W41" s="238">
        <f ca="1">IFERROR(U41/U$41,0)</f>
        <v>1</v>
      </c>
      <c r="X41" s="292"/>
      <c r="Y41" s="236">
        <f ca="1">SUM(Y30,Y31:Y34)</f>
        <v>7891933.3585788403</v>
      </c>
      <c r="Z41" s="237">
        <f ca="1">IFERROR(Y41/(Y$16*Y$82*Y$83),0)</f>
        <v>326.00517839469762</v>
      </c>
      <c r="AA41" s="238">
        <f ca="1">IFERROR(Y41/Y$41,0)</f>
        <v>1</v>
      </c>
      <c r="AB41" s="205"/>
      <c r="AC41" s="146"/>
      <c r="AD41" s="146"/>
      <c r="AE41" s="206"/>
      <c r="AF41" s="309"/>
    </row>
    <row r="42" spans="1:51" x14ac:dyDescent="0.2">
      <c r="A42" s="141"/>
      <c r="B42" s="142"/>
      <c r="C42" s="239"/>
      <c r="D42" s="142"/>
      <c r="E42" s="240"/>
      <c r="F42" s="241"/>
      <c r="G42" s="242"/>
      <c r="H42" s="142"/>
      <c r="I42" s="240"/>
      <c r="J42" s="241"/>
      <c r="K42" s="242"/>
      <c r="L42" s="142"/>
      <c r="M42" s="240"/>
      <c r="N42" s="241"/>
      <c r="O42" s="242"/>
      <c r="P42" s="292"/>
      <c r="Q42" s="240"/>
      <c r="R42" s="241"/>
      <c r="S42" s="242"/>
      <c r="T42" s="292"/>
      <c r="U42" s="240"/>
      <c r="V42" s="241"/>
      <c r="W42" s="242"/>
      <c r="X42" s="292"/>
      <c r="Y42" s="240"/>
      <c r="Z42" s="241"/>
      <c r="AA42" s="242"/>
      <c r="AB42" s="217"/>
      <c r="AC42" s="146"/>
      <c r="AD42" s="146"/>
      <c r="AE42" s="186"/>
      <c r="AF42" s="309"/>
    </row>
    <row r="43" spans="1:51" x14ac:dyDescent="0.2">
      <c r="A43" s="141"/>
      <c r="B43" s="142"/>
      <c r="C43" s="199" t="s">
        <v>804</v>
      </c>
      <c r="D43" s="142"/>
      <c r="E43" s="200">
        <f>G$1</f>
        <v>2015</v>
      </c>
      <c r="F43" s="243" t="s">
        <v>919</v>
      </c>
      <c r="G43" s="178" t="s">
        <v>925</v>
      </c>
      <c r="H43" s="142"/>
      <c r="I43" s="200">
        <f>K$1</f>
        <v>2015</v>
      </c>
      <c r="J43" s="243" t="s">
        <v>919</v>
      </c>
      <c r="K43" s="178" t="s">
        <v>925</v>
      </c>
      <c r="L43" s="142"/>
      <c r="M43" s="200" t="str">
        <f>O$1</f>
        <v>TTM</v>
      </c>
      <c r="N43" s="243" t="s">
        <v>919</v>
      </c>
      <c r="O43" s="178" t="s">
        <v>925</v>
      </c>
      <c r="P43" s="292"/>
      <c r="Q43" s="200" t="str">
        <f>S$1</f>
        <v>T6A</v>
      </c>
      <c r="R43" s="243" t="s">
        <v>919</v>
      </c>
      <c r="S43" s="178" t="s">
        <v>925</v>
      </c>
      <c r="T43" s="292"/>
      <c r="U43" s="200" t="str">
        <f>W$1</f>
        <v>T3A</v>
      </c>
      <c r="V43" s="243" t="s">
        <v>919</v>
      </c>
      <c r="W43" s="178" t="s">
        <v>925</v>
      </c>
      <c r="X43" s="292"/>
      <c r="Y43" s="200" t="str">
        <f>AA$1</f>
        <v>Pro Forma</v>
      </c>
      <c r="Z43" s="243" t="s">
        <v>919</v>
      </c>
      <c r="AA43" s="178" t="s">
        <v>925</v>
      </c>
      <c r="AB43" s="217"/>
      <c r="AC43" s="146"/>
      <c r="AD43" s="146"/>
      <c r="AE43" s="186"/>
      <c r="AF43" s="309"/>
    </row>
    <row r="44" spans="1:51" x14ac:dyDescent="0.2">
      <c r="A44" s="244">
        <v>301</v>
      </c>
      <c r="B44" s="142"/>
      <c r="C44" s="270" t="s">
        <v>935</v>
      </c>
      <c r="D44" s="142"/>
      <c r="E44" s="202">
        <f t="array" aca="1" ref="E44" ca="1">SUM(IF(LEFT($A44,3)=LEFT(INDIRECT($AF$5),3),INDIRECT($AG$5),""))*$E$83</f>
        <v>0</v>
      </c>
      <c r="F44" s="183">
        <f ca="1">IFERROR(E44/(E$16*E$82*E$83),0)</f>
        <v>0</v>
      </c>
      <c r="G44" s="184">
        <f ca="1">IFERROR(E44/E$41,0)</f>
        <v>0</v>
      </c>
      <c r="H44" s="142"/>
      <c r="I44" s="202">
        <f t="array" aca="1" ref="I44" ca="1">SUM(IF(LEFT($A44,3)=LEFT(INDIRECT($AF$5),3),INDIRECT($AH$5),""))*$I$83</f>
        <v>2006738.3999999997</v>
      </c>
      <c r="J44" s="183">
        <f ca="1">IFERROR(I44/(I$16*I$82*I$83),0)</f>
        <v>86.395724939399699</v>
      </c>
      <c r="K44" s="184">
        <f ca="1">IFERROR(I44/I$41,0)</f>
        <v>0.25756946780794815</v>
      </c>
      <c r="L44" s="142"/>
      <c r="M44" s="202">
        <f t="array" aca="1" ref="M44" ca="1">SUM(IF(LEFT($A44,3)=LEFT(INDIRECT($AF$5),3),INDIRECT($AI$5),""))*$M$83</f>
        <v>1582434.8999999997</v>
      </c>
      <c r="N44" s="183">
        <f ca="1">IFERROR(M44/(M$16*M$82*M$83),0)</f>
        <v>73.938645920941951</v>
      </c>
      <c r="O44" s="184">
        <f ca="1">IFERROR(M44/M$41,0)</f>
        <v>0.24139097370243826</v>
      </c>
      <c r="P44" s="292"/>
      <c r="Q44" s="294">
        <f t="array" aca="1" ref="Q44" ca="1">SUM(IF(LEFT($A44,3)=LEFT(INDIRECT($AF$5),3),INDIRECT($AJ$5),""))*$Q$83</f>
        <v>1558353.5654696135</v>
      </c>
      <c r="R44" s="293">
        <f ca="1">IFERROR(Q44/(Q$16*Q$82*Q$83),0)</f>
        <v>81.045893025694824</v>
      </c>
      <c r="S44" s="184">
        <f ca="1">IFERROR(Q44/Q$41,0)</f>
        <v>0.25170714997109073</v>
      </c>
      <c r="T44" s="292"/>
      <c r="U44" s="294">
        <f t="array" aca="1" ref="U44" ca="1">SUM(IF(LEFT($A44,3)=LEFT(INDIRECT($AF$5),3),INDIRECT($AK$5),""))*$U$83</f>
        <v>1473824.4561111112</v>
      </c>
      <c r="V44" s="293">
        <f ca="1">IFERROR(U44/(U$16*U$82*U$83),0)</f>
        <v>79.81743246211289</v>
      </c>
      <c r="W44" s="184">
        <f ca="1">IFERROR(U44/U$41,0)</f>
        <v>0.24207814233743349</v>
      </c>
      <c r="X44" s="292"/>
      <c r="Y44" s="294">
        <f ca="1">Z44*$Y$16*$Y$82</f>
        <v>1637090.2080000001</v>
      </c>
      <c r="Z44" s="293">
        <f>65*(INFLATION^2)</f>
        <v>67.626000000000005</v>
      </c>
      <c r="AA44" s="184">
        <f ca="1">IFERROR(Y44/Y$41,0)</f>
        <v>0.20743842270543492</v>
      </c>
      <c r="AB44" s="366" t="s">
        <v>1503</v>
      </c>
      <c r="AC44" s="146"/>
      <c r="AD44" s="146"/>
      <c r="AE44" s="206"/>
      <c r="AF44" s="309"/>
      <c r="AG44" s="309"/>
      <c r="AJ44" s="245"/>
    </row>
    <row r="45" spans="1:51" hidden="1" outlineLevel="1" x14ac:dyDescent="0.2">
      <c r="A45" s="244">
        <v>302</v>
      </c>
      <c r="B45" s="142"/>
      <c r="C45" s="270" t="s">
        <v>936</v>
      </c>
      <c r="D45" s="142"/>
      <c r="E45" s="202">
        <f t="array" aca="1" ref="E45" ca="1">SUM(IF(LEFT($A45,3)=LEFT(INDIRECT($AF$5),3),INDIRECT($AG$5),""))*$E$83</f>
        <v>0</v>
      </c>
      <c r="F45" s="183">
        <f ca="1">IFERROR(E45/(E$16*E$82*E$83),0)</f>
        <v>0</v>
      </c>
      <c r="G45" s="184">
        <f ca="1">IFERROR(E45/E$41,0)</f>
        <v>0</v>
      </c>
      <c r="H45" s="142"/>
      <c r="I45" s="294">
        <f t="array" aca="1" ref="I45" ca="1">SUM(IF(LEFT($A45,3)=LEFT(INDIRECT($AF$5),3),INDIRECT($AH$5),""))*$I$83</f>
        <v>0</v>
      </c>
      <c r="J45" s="183">
        <f ca="1">IFERROR(I45/(I$16*I$82*I$83),0)</f>
        <v>0</v>
      </c>
      <c r="K45" s="184">
        <f ca="1">IFERROR(I45/I$41,0)</f>
        <v>0</v>
      </c>
      <c r="L45" s="142"/>
      <c r="M45" s="294">
        <f t="array" aca="1" ref="M45" ca="1">SUM(IF(LEFT($A45,3)=LEFT(INDIRECT($AF$5),3),INDIRECT($AI$5),""))*$M$83</f>
        <v>0</v>
      </c>
      <c r="N45" s="183">
        <f ca="1">IFERROR(M45/(M$16*M$82*M$83),0)</f>
        <v>0</v>
      </c>
      <c r="O45" s="184">
        <f ca="1">IFERROR(M45/M$41,0)</f>
        <v>0</v>
      </c>
      <c r="P45" s="292"/>
      <c r="Q45" s="294">
        <f t="array" aca="1" ref="Q45" ca="1">SUM(IF(LEFT($A45,3)=LEFT(INDIRECT($AF$5),3),INDIRECT($AJ$5),""))*$Q$83</f>
        <v>0</v>
      </c>
      <c r="R45" s="293">
        <f ca="1">IFERROR(Q45/(Q$16*Q$82*Q$83),0)</f>
        <v>0</v>
      </c>
      <c r="S45" s="184">
        <f ca="1">IFERROR(Q45/Q$41,0)</f>
        <v>0</v>
      </c>
      <c r="T45" s="292"/>
      <c r="U45" s="294">
        <f t="array" aca="1" ref="U45" ca="1">SUM(IF(LEFT($A45,3)=LEFT(INDIRECT($AF$5),3),INDIRECT($AK$5),""))*$U$83</f>
        <v>0</v>
      </c>
      <c r="V45" s="293">
        <f ca="1">IFERROR(U45/(U$16*U$82*U$83),0)</f>
        <v>0</v>
      </c>
      <c r="W45" s="184">
        <f ca="1">IFERROR(U45/U$41,0)</f>
        <v>0</v>
      </c>
      <c r="X45" s="292"/>
      <c r="Y45" s="294">
        <f t="shared" ref="Y45:Y66" ca="1" si="29">Z45*$Y$16*$Y$82</f>
        <v>0</v>
      </c>
      <c r="Z45" s="293">
        <f t="shared" ref="Z45:Z66" ca="1" si="30">N45</f>
        <v>0</v>
      </c>
      <c r="AA45" s="184">
        <f ca="1">IFERROR(Y45/Y$41,0)</f>
        <v>0</v>
      </c>
      <c r="AB45" s="205"/>
      <c r="AC45" s="146"/>
      <c r="AD45" s="146"/>
      <c r="AE45" s="206"/>
      <c r="AJ45" s="245"/>
    </row>
    <row r="46" spans="1:51" collapsed="1" x14ac:dyDescent="0.2">
      <c r="A46" s="244">
        <v>303</v>
      </c>
      <c r="B46" s="142"/>
      <c r="C46" s="270" t="s">
        <v>1383</v>
      </c>
      <c r="D46" s="142"/>
      <c r="E46" s="202">
        <f t="array" aca="1" ref="E46" ca="1">SUM(IF(LEFT($A46,3)=LEFT(INDIRECT($AF$5),3),INDIRECT($AG$5),""))*$E$83</f>
        <v>0</v>
      </c>
      <c r="F46" s="183">
        <f ca="1">IFERROR(E46/(E$16*E$82*E$83),0)</f>
        <v>0</v>
      </c>
      <c r="G46" s="184">
        <f ca="1">IFERROR(E46/E$41,0)</f>
        <v>0</v>
      </c>
      <c r="H46" s="142"/>
      <c r="I46" s="294">
        <f t="array" aca="1" ref="I46" ca="1">SUM(IF(LEFT($A46,3)=LEFT(INDIRECT($AF$5),3),INDIRECT($AH$5),""))*$I$83</f>
        <v>470315.66</v>
      </c>
      <c r="J46" s="183">
        <f ca="1">IFERROR(I46/(I$16*I$82*I$83),0)</f>
        <v>20.248410254197672</v>
      </c>
      <c r="K46" s="184">
        <f ca="1">IFERROR(I46/I$41,0)</f>
        <v>6.0366091687857219E-2</v>
      </c>
      <c r="L46" s="142"/>
      <c r="M46" s="294">
        <f t="array" aca="1" ref="M46" ca="1">SUM(IF(LEFT($A46,3)=LEFT(INDIRECT($AF$5),3),INDIRECT($AI$5),""))*$M$83</f>
        <v>504972.3899999999</v>
      </c>
      <c r="N46" s="183">
        <f ca="1">IFERROR(M46/(M$16*M$82*M$83),0)</f>
        <v>23.594635548079616</v>
      </c>
      <c r="O46" s="184">
        <f t="shared" ref="O46" ca="1" si="31">IFERROR(M46/M$41,0)</f>
        <v>7.7030516019930675E-2</v>
      </c>
      <c r="P46" s="292"/>
      <c r="Q46" s="294">
        <f t="array" aca="1" ref="Q46" ca="1">SUM(IF(LEFT($A46,3)=LEFT(INDIRECT($AF$5),3),INDIRECT($AJ$5),""))*$Q$83</f>
        <v>524312.73977900553</v>
      </c>
      <c r="R46" s="293">
        <f ca="1">IFERROR(Q46/(Q$16*Q$82*Q$83),0)</f>
        <v>27.26813424226534</v>
      </c>
      <c r="S46" s="184">
        <f t="shared" ref="S46" ca="1" si="32">IFERROR(Q46/Q$41,0)</f>
        <v>8.4687626959378218E-2</v>
      </c>
      <c r="T46" s="292"/>
      <c r="U46" s="294">
        <f t="array" aca="1" ref="U46" ca="1">SUM(IF(LEFT($A46,3)=LEFT(INDIRECT($AF$5),3),INDIRECT($AK$5),""))*$U$83</f>
        <v>501510.56777777767</v>
      </c>
      <c r="V46" s="293">
        <f ca="1">IFERROR(U46/(U$16*U$82*U$83),0)</f>
        <v>27.160144959367443</v>
      </c>
      <c r="W46" s="184">
        <f t="shared" ref="W46" ca="1" si="33">IFERROR(U46/U$41,0)</f>
        <v>8.2373953089758797E-2</v>
      </c>
      <c r="X46" s="292"/>
      <c r="Y46" s="294">
        <f ca="1">Z46*$Y$16*$Y$82</f>
        <v>582602.51609486958</v>
      </c>
      <c r="Z46" s="293">
        <f ca="1">N46*INFLATION</f>
        <v>24.06652825904121</v>
      </c>
      <c r="AA46" s="184">
        <f t="shared" ref="AA46" ca="1" si="34">IFERROR(Y46/Y$41,0)</f>
        <v>7.3822533671240129E-2</v>
      </c>
      <c r="AB46" s="366" t="s">
        <v>1502</v>
      </c>
      <c r="AC46" s="146"/>
      <c r="AD46" s="146"/>
      <c r="AE46" s="206"/>
      <c r="AJ46" s="245"/>
    </row>
    <row r="47" spans="1:51" x14ac:dyDescent="0.2">
      <c r="A47" s="244">
        <v>304</v>
      </c>
      <c r="B47" s="142"/>
      <c r="C47" s="270" t="s">
        <v>1384</v>
      </c>
      <c r="D47" s="142"/>
      <c r="E47" s="202">
        <f t="array" aca="1" ref="E47" ca="1">SUM(IF(LEFT($A47,3)=LEFT(INDIRECT($AF$5),3),INDIRECT($AG$5),""))*$E$83</f>
        <v>0</v>
      </c>
      <c r="F47" s="183">
        <f ca="1">IFERROR(E47/(E$16*E$82*E$83),0)</f>
        <v>0</v>
      </c>
      <c r="G47" s="184">
        <f t="shared" ref="G47:G49" ca="1" si="35">IFERROR(E47/E$41,0)</f>
        <v>0</v>
      </c>
      <c r="H47" s="142"/>
      <c r="I47" s="294">
        <f t="array" aca="1" ref="I47" ca="1">SUM(IF(LEFT($A47,3)=LEFT(INDIRECT($AF$5),3),INDIRECT($AH$5),""))*$I$83</f>
        <v>776258.03</v>
      </c>
      <c r="J47" s="183">
        <f ca="1">IFERROR(I47/(I$16*I$82*I$83),0)</f>
        <v>33.420088658232828</v>
      </c>
      <c r="K47" s="184">
        <f t="shared" ref="K47:K49" ca="1" si="36">IFERROR(I47/I$41,0)</f>
        <v>9.9634495292832526E-2</v>
      </c>
      <c r="L47" s="142"/>
      <c r="M47" s="294">
        <f t="array" aca="1" ref="M47" ca="1">SUM(IF(LEFT($A47,3)=LEFT(INDIRECT($AF$5),3),INDIRECT($AI$5),""))*$M$83</f>
        <v>763912.39000000013</v>
      </c>
      <c r="N47" s="183">
        <f ca="1">IFERROR(M47/(M$16*M$82*M$83),0)</f>
        <v>35.693504812634337</v>
      </c>
      <c r="O47" s="184">
        <f ca="1">IFERROR(M47/M$41,0)</f>
        <v>0.11653026335898989</v>
      </c>
      <c r="P47" s="292"/>
      <c r="Q47" s="294">
        <f t="array" aca="1" ref="Q47" ca="1">SUM(IF(LEFT($A47,3)=LEFT(INDIRECT($AF$5),3),INDIRECT($AJ$5),""))*$Q$83</f>
        <v>676828.87707182334</v>
      </c>
      <c r="R47" s="293">
        <f ca="1">IFERROR(Q47/(Q$16*Q$82*Q$83),0)</f>
        <v>35.200099632931312</v>
      </c>
      <c r="S47" s="184">
        <f ca="1">IFERROR(Q47/Q$41,0)</f>
        <v>0.1093222176538244</v>
      </c>
      <c r="T47" s="292"/>
      <c r="U47" s="294">
        <f t="array" aca="1" ref="U47" ca="1">SUM(IF(LEFT($A47,3)=LEFT(INDIRECT($AF$5),3),INDIRECT($AK$5),""))*$U$83</f>
        <v>681575.77444444445</v>
      </c>
      <c r="V47" s="293">
        <f ca="1">IFERROR(U47/(U$16*U$82*U$83),0)</f>
        <v>36.911877882714691</v>
      </c>
      <c r="W47" s="184">
        <f ca="1">IFERROR(U47/U$41,0)</f>
        <v>0.1119499657205239</v>
      </c>
      <c r="X47" s="292"/>
      <c r="Y47" s="294">
        <f ca="1">M47*INFLATION</f>
        <v>779190.63780000014</v>
      </c>
      <c r="Z47" s="293">
        <f t="shared" ca="1" si="30"/>
        <v>35.693504812634337</v>
      </c>
      <c r="AA47" s="184">
        <f ca="1">IFERROR(Y47/Y$41,0)</f>
        <v>9.8732541494789675E-2</v>
      </c>
      <c r="AB47" s="366" t="s">
        <v>1498</v>
      </c>
      <c r="AC47" s="146"/>
      <c r="AD47" s="146"/>
      <c r="AE47" s="206"/>
      <c r="AJ47" s="245"/>
    </row>
    <row r="48" spans="1:51" x14ac:dyDescent="0.2">
      <c r="A48" s="244">
        <v>305</v>
      </c>
      <c r="B48" s="142"/>
      <c r="C48" s="270" t="s">
        <v>1385</v>
      </c>
      <c r="D48" s="142"/>
      <c r="E48" s="202">
        <f t="array" aca="1" ref="E48" ca="1">SUM(IF(LEFT($A48,3)=LEFT(INDIRECT($AF$5),3),INDIRECT($AG$5),""))*$E$83</f>
        <v>0</v>
      </c>
      <c r="F48" s="183">
        <f ca="1">IFERROR(E48/(E$16*E$82*E$83),0)</f>
        <v>0</v>
      </c>
      <c r="G48" s="184">
        <f t="shared" ca="1" si="35"/>
        <v>0</v>
      </c>
      <c r="H48" s="142"/>
      <c r="I48" s="294">
        <f t="array" aca="1" ref="I48" ca="1">SUM(IF(LEFT($A48,3)=LEFT(INDIRECT($AF$5),3),INDIRECT($AH$5),""))*$I$83</f>
        <v>548138.51</v>
      </c>
      <c r="J48" s="183">
        <f ca="1">IFERROR(I48/(I$16*I$82*I$83),0)</f>
        <v>23.5989025468653</v>
      </c>
      <c r="K48" s="184">
        <f t="shared" ca="1" si="36"/>
        <v>7.035483265070408E-2</v>
      </c>
      <c r="L48" s="142"/>
      <c r="M48" s="294">
        <f t="array" aca="1" ref="M48" ca="1">SUM(IF(LEFT($A48,3)=LEFT(INDIRECT($AF$5),3),INDIRECT($AI$5),""))*$M$83</f>
        <v>428131.29999999987</v>
      </c>
      <c r="N48" s="183">
        <f ca="1">IFERROR(M48/(M$16*M$82*M$83),0)</f>
        <v>20.004265956452663</v>
      </c>
      <c r="O48" s="184">
        <f t="shared" ref="O48:O49" ca="1" si="37">IFERROR(M48/M$41,0)</f>
        <v>6.530886760617495E-2</v>
      </c>
      <c r="P48" s="292"/>
      <c r="Q48" s="294">
        <f t="array" aca="1" ref="Q48" ca="1">SUM(IF(LEFT($A48,3)=LEFT(INDIRECT($AF$5),3),INDIRECT($AJ$5),""))*$Q$83</f>
        <v>344976.14033149177</v>
      </c>
      <c r="R48" s="293">
        <f ca="1">IFERROR(Q48/(Q$16*Q$82*Q$83),0)</f>
        <v>17.941306764551655</v>
      </c>
      <c r="S48" s="184">
        <f t="shared" ref="S48:S63" ca="1" si="38">IFERROR(Q48/Q$41,0)</f>
        <v>5.5720962825724037E-2</v>
      </c>
      <c r="T48" s="292"/>
      <c r="U48" s="294">
        <f t="array" aca="1" ref="U48" ca="1">SUM(IF(LEFT($A48,3)=LEFT(INDIRECT($AF$5),3),INDIRECT($AK$5),""))*$U$83</f>
        <v>314365.1722222222</v>
      </c>
      <c r="V48" s="293">
        <f ca="1">IFERROR(U48/(U$16*U$82*U$83),0)</f>
        <v>17.024972545574343</v>
      </c>
      <c r="W48" s="184">
        <f t="shared" ref="W48:W63" ca="1" si="39">IFERROR(U48/U$41,0)</f>
        <v>5.1635007542177515E-2</v>
      </c>
      <c r="X48" s="292"/>
      <c r="Y48" s="294">
        <f t="shared" ca="1" si="29"/>
        <v>493948.53567928215</v>
      </c>
      <c r="Z48" s="293">
        <f ca="1">N48*INFLATION</f>
        <v>20.404351275581718</v>
      </c>
      <c r="AA48" s="184">
        <f t="shared" ref="AA48:AA63" ca="1" si="40">IFERROR(Y48/Y$41,0)</f>
        <v>6.2589040382904498E-2</v>
      </c>
      <c r="AB48" s="366" t="s">
        <v>1502</v>
      </c>
      <c r="AC48" s="146"/>
      <c r="AD48" s="146"/>
      <c r="AE48" s="206"/>
      <c r="AJ48" s="245"/>
    </row>
    <row r="49" spans="1:36" x14ac:dyDescent="0.2">
      <c r="A49" s="244">
        <v>326</v>
      </c>
      <c r="B49" s="142"/>
      <c r="C49" s="270" t="s">
        <v>248</v>
      </c>
      <c r="D49" s="142"/>
      <c r="E49" s="202">
        <f t="array" aca="1" ref="E49" ca="1">SUM(IF(LEFT($A49,3)=LEFT(INDIRECT($AF$5),3),INDIRECT($AG$5),""))*$E$83</f>
        <v>0</v>
      </c>
      <c r="F49" s="183">
        <f ca="1">IFERROR(E49/(E$16*E$82*E$83),0)</f>
        <v>0</v>
      </c>
      <c r="G49" s="184">
        <f t="shared" ca="1" si="35"/>
        <v>0</v>
      </c>
      <c r="H49" s="142"/>
      <c r="I49" s="294">
        <f t="array" aca="1" ref="I49" ca="1">SUM(IF(LEFT($A49,3)=LEFT(INDIRECT($AF$5),3),INDIRECT($AH$5),""))*$I$83</f>
        <v>31910.86</v>
      </c>
      <c r="J49" s="183">
        <f ca="1">IFERROR(I49/(I$16*I$82*I$83),0)</f>
        <v>1.3738521588761607</v>
      </c>
      <c r="K49" s="184">
        <f t="shared" ca="1" si="36"/>
        <v>4.0958319367855531E-3</v>
      </c>
      <c r="L49" s="142"/>
      <c r="M49" s="294">
        <f t="array" aca="1" ref="M49" ca="1">SUM(IF(LEFT($A49,3)=LEFT(INDIRECT($AF$5),3),INDIRECT($AI$5),""))*$M$83</f>
        <v>134647.54999999999</v>
      </c>
      <c r="N49" s="183">
        <f ca="1">IFERROR(M49/(M$16*M$82*M$83),0)</f>
        <v>6.2913536118119797</v>
      </c>
      <c r="O49" s="184">
        <f t="shared" ca="1" si="37"/>
        <v>2.0539677936291561E-2</v>
      </c>
      <c r="P49" s="292"/>
      <c r="Q49" s="294">
        <f t="array" aca="1" ref="Q49" ca="1">SUM(IF(LEFT($A49,3)=LEFT(INDIRECT($AF$5),3),INDIRECT($AJ$5),""))*$Q$83</f>
        <v>269875.75690607732</v>
      </c>
      <c r="R49" s="293">
        <f ca="1">IFERROR(Q49/(Q$16*Q$82*Q$83),0)</f>
        <v>14.03553224960671</v>
      </c>
      <c r="S49" s="184">
        <f t="shared" ca="1" si="38"/>
        <v>4.359065819357167E-2</v>
      </c>
      <c r="T49" s="292"/>
      <c r="U49" s="294">
        <f t="array" aca="1" ref="U49" ca="1">SUM(IF(LEFT($A49,3)=LEFT(INDIRECT($AF$5),3),INDIRECT($AK$5),""))*$U$83</f>
        <v>453726.22777777782</v>
      </c>
      <c r="V49" s="293">
        <f ca="1">IFERROR(U49/(U$16*U$82*U$83),0)</f>
        <v>24.572303975400835</v>
      </c>
      <c r="W49" s="184">
        <f t="shared" ca="1" si="39"/>
        <v>7.4525294986647367E-2</v>
      </c>
      <c r="X49" s="292"/>
      <c r="Y49" s="294">
        <f t="shared" ca="1" si="29"/>
        <v>155347.1099994393</v>
      </c>
      <c r="Z49" s="293">
        <f ca="1">N49*INFLATION</f>
        <v>6.4171806840482191</v>
      </c>
      <c r="AA49" s="184">
        <f t="shared" ca="1" si="40"/>
        <v>1.9684290647306459E-2</v>
      </c>
      <c r="AB49" s="366" t="s">
        <v>1502</v>
      </c>
      <c r="AC49" s="146"/>
      <c r="AD49" s="146"/>
      <c r="AE49" s="206"/>
      <c r="AJ49" s="245"/>
    </row>
    <row r="50" spans="1:36" x14ac:dyDescent="0.2">
      <c r="A50" s="244">
        <v>308</v>
      </c>
      <c r="B50" s="142"/>
      <c r="C50" s="270" t="s">
        <v>937</v>
      </c>
      <c r="D50" s="142"/>
      <c r="E50" s="202">
        <f t="array" aca="1" ref="E50" ca="1">SUM(IF(LEFT($A50,3)=LEFT(INDIRECT($AF$5),3),INDIRECT($AG$5),""))*$E$83</f>
        <v>0</v>
      </c>
      <c r="F50" s="183">
        <f ca="1">IFERROR(E50/(E$16*E$82*E$83),0)</f>
        <v>0</v>
      </c>
      <c r="G50" s="184">
        <f t="shared" ref="G50" ca="1" si="41">IFERROR(E50/E$41,0)</f>
        <v>0</v>
      </c>
      <c r="H50" s="142"/>
      <c r="I50" s="294">
        <f t="array" aca="1" ref="I50" ca="1">SUM(IF(LEFT($A50,3)=LEFT(INDIRECT($AF$5),3),INDIRECT($AH$5),""))*$I$83</f>
        <v>1329990.6339999996</v>
      </c>
      <c r="J50" s="183">
        <f ca="1">IFERROR(I50/(I$16*I$82*I$83),0)</f>
        <v>57.259832665304955</v>
      </c>
      <c r="K50" s="184">
        <f t="shared" ref="K50" ca="1" si="42">IFERROR(I50/I$41,0)</f>
        <v>0.17070734271539104</v>
      </c>
      <c r="L50" s="142"/>
      <c r="M50" s="294">
        <f t="array" aca="1" ref="M50" ca="1">SUM(IF(LEFT($A50,3)=LEFT(INDIRECT($AF$5),3),INDIRECT($AI$5),""))*$M$83</f>
        <v>1170824.3769999992</v>
      </c>
      <c r="N50" s="183">
        <f ca="1">IFERROR(M50/(M$16*M$82*M$83),0)</f>
        <v>54.706306747032947</v>
      </c>
      <c r="O50" s="184">
        <f t="shared" ref="O50" ca="1" si="43">IFERROR(M50/M$41,0)</f>
        <v>0.1786022517568214</v>
      </c>
      <c r="P50" s="292"/>
      <c r="Q50" s="294">
        <f t="array" aca="1" ref="Q50" ca="1">SUM(IF(LEFT($A50,3)=LEFT(INDIRECT($AF$5),3),INDIRECT($AJ$5),""))*$Q$83</f>
        <v>1189040.6024585639</v>
      </c>
      <c r="R50" s="293">
        <f ca="1">IFERROR(Q50/(Q$16*Q$82*Q$83),0)</f>
        <v>61.838891767173592</v>
      </c>
      <c r="S50" s="184">
        <f t="shared" ca="1" si="38"/>
        <v>0.19205527415375859</v>
      </c>
      <c r="T50" s="292"/>
      <c r="U50" s="294">
        <f t="array" aca="1" ref="U50" ca="1">SUM(IF(LEFT($A50,3)=LEFT(INDIRECT($AF$5),3),INDIRECT($AK$5),""))*$U$83</f>
        <v>1268722.7598333333</v>
      </c>
      <c r="V50" s="293">
        <f ca="1">IFERROR(U50/(U$16*U$82*U$83),0)</f>
        <v>68.709806501207993</v>
      </c>
      <c r="W50" s="184">
        <f t="shared" ca="1" si="39"/>
        <v>0.20838984423699961</v>
      </c>
      <c r="X50" s="292"/>
      <c r="Y50" s="294">
        <f t="shared" ca="1" si="29"/>
        <v>886295.45260799991</v>
      </c>
      <c r="Z50" s="293">
        <f>35.19*(INFLATION^2)</f>
        <v>36.611675999999996</v>
      </c>
      <c r="AA50" s="184">
        <f t="shared" ca="1" si="40"/>
        <v>0.11230397069237313</v>
      </c>
      <c r="AB50" s="366" t="s">
        <v>1504</v>
      </c>
      <c r="AC50" s="146"/>
      <c r="AD50" s="146"/>
      <c r="AE50" s="206"/>
      <c r="AJ50" s="245"/>
    </row>
    <row r="51" spans="1:36" x14ac:dyDescent="0.2">
      <c r="A51" s="244">
        <v>309</v>
      </c>
      <c r="B51" s="142"/>
      <c r="C51" s="270" t="s">
        <v>938</v>
      </c>
      <c r="D51" s="142"/>
      <c r="E51" s="202">
        <f t="array" aca="1" ref="E51" ca="1">SUM(IF(LEFT($A51,3)=LEFT(INDIRECT($AF$5),3),INDIRECT($AG$5),""))*$E$83</f>
        <v>0</v>
      </c>
      <c r="F51" s="183">
        <f ca="1">IFERROR(E51/(E$16*E$82*E$83),0)</f>
        <v>0</v>
      </c>
      <c r="G51" s="184">
        <f t="shared" ref="G51:G62" ca="1" si="44">IFERROR(E51/E$41,0)</f>
        <v>0</v>
      </c>
      <c r="H51" s="142"/>
      <c r="I51" s="294">
        <f t="array" aca="1" ref="I51" ca="1">SUM(IF(LEFT($A51,3)=LEFT(INDIRECT($AF$5),3),INDIRECT($AH$5),""))*$I$83</f>
        <v>320289.77000000025</v>
      </c>
      <c r="J51" s="183">
        <f ca="1">IFERROR(I51/(I$16*I$82*I$83),0)</f>
        <v>13.789374275104128</v>
      </c>
      <c r="K51" s="184">
        <f t="shared" ref="K51:K62" ca="1" si="45">IFERROR(I51/I$41,0)</f>
        <v>4.1109925241491464E-2</v>
      </c>
      <c r="L51" s="142"/>
      <c r="M51" s="294">
        <f t="array" aca="1" ref="M51" ca="1">SUM(IF(LEFT($A51,3)=LEFT(INDIRECT($AF$5),3),INDIRECT($AI$5),""))*$M$83</f>
        <v>308091.13299999991</v>
      </c>
      <c r="N51" s="183">
        <f ca="1">IFERROR(M51/(M$16*M$82*M$83),0)</f>
        <v>14.395436547986165</v>
      </c>
      <c r="O51" s="184">
        <f t="shared" ref="O51:O62" ca="1" si="46">IFERROR(M51/M$41,0)</f>
        <v>4.6997458526703E-2</v>
      </c>
      <c r="P51" s="292"/>
      <c r="Q51" s="294">
        <f t="array" aca="1" ref="Q51" ca="1">SUM(IF(LEFT($A51,3)=LEFT(INDIRECT($AF$5),3),INDIRECT($AJ$5),""))*$Q$83</f>
        <v>282957.24196132598</v>
      </c>
      <c r="R51" s="293">
        <f ca="1">IFERROR(Q51/(Q$16*Q$82*Q$83),0)</f>
        <v>14.715866072364973</v>
      </c>
      <c r="S51" s="184">
        <f t="shared" ca="1" si="38"/>
        <v>4.5703595458648473E-2</v>
      </c>
      <c r="T51" s="292"/>
      <c r="U51" s="294">
        <f t="array" aca="1" ref="U51" ca="1">SUM(IF(LEFT($A51,3)=LEFT(INDIRECT($AF$5),3),INDIRECT($AK$5),""))*$U$83</f>
        <v>289159.90661111113</v>
      </c>
      <c r="V51" s="293">
        <f ca="1">IFERROR(U51/(U$16*U$82*U$83),0)</f>
        <v>15.659939160992753</v>
      </c>
      <c r="W51" s="184">
        <f t="shared" ca="1" si="39"/>
        <v>4.7495000331034209E-2</v>
      </c>
      <c r="X51" s="292"/>
      <c r="Y51" s="294">
        <f t="shared" ca="1" si="29"/>
        <v>355454.42251272209</v>
      </c>
      <c r="Z51" s="293">
        <f ca="1">N51*(INFLATION)</f>
        <v>14.683345278945888</v>
      </c>
      <c r="AA51" s="184">
        <f t="shared" ca="1" si="40"/>
        <v>4.5040220990504087E-2</v>
      </c>
      <c r="AB51" s="366" t="s">
        <v>1502</v>
      </c>
      <c r="AC51" s="146"/>
      <c r="AD51" s="146"/>
      <c r="AE51" s="206"/>
      <c r="AJ51" s="245"/>
    </row>
    <row r="52" spans="1:36" x14ac:dyDescent="0.2">
      <c r="A52" s="244">
        <v>310</v>
      </c>
      <c r="B52" s="142"/>
      <c r="C52" s="270" t="s">
        <v>939</v>
      </c>
      <c r="D52" s="142"/>
      <c r="E52" s="202">
        <f t="array" aca="1" ref="E52" ca="1">SUM(IF(LEFT($A52,3)=LEFT(INDIRECT($AF$5),3),INDIRECT($AG$5),""))*$E$83</f>
        <v>0</v>
      </c>
      <c r="F52" s="183">
        <f ca="1">IFERROR(E52/(E$16*E$82*E$83),0)</f>
        <v>0</v>
      </c>
      <c r="G52" s="184">
        <f t="shared" ca="1" si="44"/>
        <v>0</v>
      </c>
      <c r="H52" s="142"/>
      <c r="I52" s="294">
        <f t="array" aca="1" ref="I52" ca="1">SUM(IF(LEFT($A52,3)=LEFT(INDIRECT($AF$5),3),INDIRECT($AH$5),""))*$I$83</f>
        <v>138782.58000000002</v>
      </c>
      <c r="J52" s="183">
        <f ca="1">IFERROR(I52/(I$16*I$82*I$83),0)</f>
        <v>5.9749799017451588</v>
      </c>
      <c r="K52" s="184">
        <f t="shared" ca="1" si="45"/>
        <v>1.7813061867762135E-2</v>
      </c>
      <c r="L52" s="142"/>
      <c r="M52" s="294">
        <f t="array" aca="1" ref="M52" ca="1">SUM(IF(LEFT($A52,3)=LEFT(INDIRECT($AF$5),3),INDIRECT($AI$5),""))*$M$83</f>
        <v>118229.83</v>
      </c>
      <c r="N52" s="183">
        <f ca="1">IFERROR(M52/(M$16*M$82*M$83),0)</f>
        <v>5.5242421269040278</v>
      </c>
      <c r="O52" s="184">
        <f t="shared" ca="1" si="46"/>
        <v>1.8035253004325014E-2</v>
      </c>
      <c r="P52" s="292"/>
      <c r="Q52" s="294">
        <f t="array" aca="1" ref="Q52" ca="1">SUM(IF(LEFT($A52,3)=LEFT(INDIRECT($AF$5),3),INDIRECT($AJ$5),""))*$Q$83</f>
        <v>109558.6218232044</v>
      </c>
      <c r="R52" s="293">
        <f ca="1">IFERROR(Q52/(Q$16*Q$82*Q$83),0)</f>
        <v>5.6978573675930777</v>
      </c>
      <c r="S52" s="184">
        <f t="shared" ca="1" si="38"/>
        <v>1.7696040914546261E-2</v>
      </c>
      <c r="T52" s="292"/>
      <c r="U52" s="294">
        <f t="array" aca="1" ref="U52" ca="1">SUM(IF(LEFT($A52,3)=LEFT(INDIRECT($AF$5),3),INDIRECT($AK$5),""))*$U$83</f>
        <v>111768.71833333332</v>
      </c>
      <c r="V52" s="293">
        <f ca="1">IFERROR(U52/(U$16*U$82*U$83),0)</f>
        <v>6.0530221831759272</v>
      </c>
      <c r="W52" s="184">
        <f t="shared" ca="1" si="39"/>
        <v>1.8358199711899323E-2</v>
      </c>
      <c r="X52" s="292"/>
      <c r="Y52" s="294">
        <f t="shared" ca="1" si="29"/>
        <v>136405.47047625456</v>
      </c>
      <c r="Z52" s="293">
        <f ca="1">N52*(INFLATION)</f>
        <v>5.6347269694421085</v>
      </c>
      <c r="AA52" s="184">
        <f t="shared" ca="1" si="40"/>
        <v>1.7284164003738892E-2</v>
      </c>
      <c r="AB52" s="366" t="s">
        <v>1502</v>
      </c>
      <c r="AC52" s="146"/>
      <c r="AD52" s="146"/>
      <c r="AE52" s="206"/>
      <c r="AJ52" s="245"/>
    </row>
    <row r="53" spans="1:36" x14ac:dyDescent="0.2">
      <c r="A53" s="244">
        <v>311</v>
      </c>
      <c r="B53" s="142"/>
      <c r="C53" s="270" t="s">
        <v>940</v>
      </c>
      <c r="D53" s="142"/>
      <c r="E53" s="202">
        <f t="array" aca="1" ref="E53" ca="1">SUM(IF(LEFT($A53,3)=LEFT(INDIRECT($AF$5),3),INDIRECT($AG$5),""))*$E$83</f>
        <v>0</v>
      </c>
      <c r="F53" s="183">
        <f ca="1">IFERROR(E53/(E$16*E$82*E$83),0)</f>
        <v>0</v>
      </c>
      <c r="G53" s="184">
        <f t="shared" ca="1" si="44"/>
        <v>0</v>
      </c>
      <c r="H53" s="142"/>
      <c r="I53" s="294">
        <f t="array" aca="1" ref="I53" ca="1">SUM(IF(LEFT($A53,3)=LEFT(INDIRECT($AF$5),3),INDIRECT($AH$5),""))*$I$83</f>
        <v>14509.720000000003</v>
      </c>
      <c r="J53" s="183">
        <f ca="1">IFERROR(I53/(I$16*I$82*I$83),0)</f>
        <v>0.62468420301704841</v>
      </c>
      <c r="K53" s="184">
        <f t="shared" ca="1" si="45"/>
        <v>1.8623557801267681E-3</v>
      </c>
      <c r="L53" s="142"/>
      <c r="M53" s="294">
        <f t="array" aca="1" ref="M53" ca="1">SUM(IF(LEFT($A53,3)=LEFT(INDIRECT($AF$5),3),INDIRECT($AI$5),""))*$M$83</f>
        <v>22382.44</v>
      </c>
      <c r="N53" s="183">
        <f ca="1">IFERROR(M53/(M$16*M$82*M$83),0)</f>
        <v>1.0458106718998224</v>
      </c>
      <c r="O53" s="184">
        <f t="shared" ca="1" si="46"/>
        <v>3.4143072713047487E-3</v>
      </c>
      <c r="P53" s="292"/>
      <c r="Q53" s="294">
        <f t="array" aca="1" ref="Q53" ca="1">SUM(IF(LEFT($A53,3)=LEFT(INDIRECT($AF$5),3),INDIRECT($AJ$5),""))*$Q$83</f>
        <v>26590.411325966852</v>
      </c>
      <c r="R53" s="293">
        <f ca="1">IFERROR(Q53/(Q$16*Q$82*Q$83),0)</f>
        <v>1.3828977451494495</v>
      </c>
      <c r="S53" s="184">
        <f t="shared" ca="1" si="38"/>
        <v>4.294915351511502E-3</v>
      </c>
      <c r="T53" s="292"/>
      <c r="U53" s="294">
        <f t="array" aca="1" ref="U53" ca="1">SUM(IF(LEFT($A53,3)=LEFT(INDIRECT($AF$5),3),INDIRECT($AK$5),""))*$U$83</f>
        <v>25594.48944444444</v>
      </c>
      <c r="V53" s="293">
        <f ca="1">IFERROR(U53/(U$16*U$82*U$83),0)</f>
        <v>1.386112453327476</v>
      </c>
      <c r="W53" s="184">
        <f t="shared" ca="1" si="39"/>
        <v>4.2039378795048678E-3</v>
      </c>
      <c r="X53" s="292"/>
      <c r="Y53" s="294">
        <f t="shared" ca="1" si="29"/>
        <v>25823.324440257922</v>
      </c>
      <c r="Z53" s="293">
        <f ca="1">N53*(INFLATION)</f>
        <v>1.0667268853378189</v>
      </c>
      <c r="AA53" s="184">
        <f t="shared" ca="1" si="40"/>
        <v>3.2721163835205168E-3</v>
      </c>
      <c r="AB53" s="366" t="s">
        <v>1502</v>
      </c>
      <c r="AC53" s="146"/>
      <c r="AD53" s="146"/>
      <c r="AE53" s="206"/>
      <c r="AJ53" s="245"/>
    </row>
    <row r="54" spans="1:36" x14ac:dyDescent="0.2">
      <c r="A54" s="244">
        <v>313</v>
      </c>
      <c r="B54" s="142"/>
      <c r="C54" s="270" t="s">
        <v>941</v>
      </c>
      <c r="D54" s="142"/>
      <c r="E54" s="202">
        <f t="array" aca="1" ref="E54" ca="1">SUM(IF(LEFT($A54,3)=LEFT(INDIRECT($AF$5),3),INDIRECT($AG$5),""))*$E$83</f>
        <v>0</v>
      </c>
      <c r="F54" s="183">
        <f ca="1">IFERROR(E54/(E$16*E$82*E$83),0)</f>
        <v>0</v>
      </c>
      <c r="G54" s="184">
        <f t="shared" ca="1" si="44"/>
        <v>0</v>
      </c>
      <c r="H54" s="142"/>
      <c r="I54" s="294">
        <f t="array" aca="1" ref="I54" ca="1">SUM(IF(LEFT($A54,3)=LEFT(INDIRECT($AF$5),3),INDIRECT($AH$5),""))*$I$83</f>
        <v>7702.9800000000005</v>
      </c>
      <c r="J54" s="183">
        <f ca="1">IFERROR(I54/(I$16*I$82*I$83),0)</f>
        <v>0.33163492625331592</v>
      </c>
      <c r="K54" s="184">
        <f t="shared" ca="1" si="45"/>
        <v>9.8869511797614919E-4</v>
      </c>
      <c r="L54" s="142"/>
      <c r="M54" s="294">
        <f t="array" aca="1" ref="M54" ca="1">SUM(IF(LEFT($A54,3)=LEFT(INDIRECT($AF$5),3),INDIRECT($AI$5),""))*$M$83</f>
        <v>8682.220000000003</v>
      </c>
      <c r="N54" s="183">
        <f ca="1">IFERROR(M54/(M$16*M$82*M$83),0)</f>
        <v>0.40567330156060194</v>
      </c>
      <c r="O54" s="184">
        <f t="shared" ca="1" si="46"/>
        <v>1.3244207010972677E-3</v>
      </c>
      <c r="P54" s="292"/>
      <c r="Q54" s="294">
        <f t="array" aca="1" ref="Q54" ca="1">SUM(IF(LEFT($A54,3)=LEFT(INDIRECT($AF$5),3),INDIRECT($AJ$5),""))*$Q$83</f>
        <v>7529.4660220994474</v>
      </c>
      <c r="R54" s="293">
        <f ca="1">IFERROR(Q54/(Q$16*Q$82*Q$83),0)</f>
        <v>0.39158783429470373</v>
      </c>
      <c r="S54" s="184">
        <f t="shared" ca="1" si="38"/>
        <v>1.2161684454809127E-3</v>
      </c>
      <c r="T54" s="292"/>
      <c r="U54" s="294">
        <f t="array" aca="1" ref="U54" ca="1">SUM(IF(LEFT($A54,3)=LEFT(INDIRECT($AF$5),3),INDIRECT($AK$5),""))*$U$83</f>
        <v>7027.1422222222218</v>
      </c>
      <c r="V54" s="293">
        <f ca="1">IFERROR(U54/(U$16*U$82*U$83),0)</f>
        <v>0.38056665934548645</v>
      </c>
      <c r="W54" s="184">
        <f t="shared" ca="1" si="39"/>
        <v>1.1542199127195464E-3</v>
      </c>
      <c r="X54" s="292"/>
      <c r="Y54" s="294">
        <f t="shared" ca="1" si="29"/>
        <v>10016.950069862633</v>
      </c>
      <c r="Z54" s="293">
        <f ca="1">N54*(INFLATION)</f>
        <v>0.41378676759181399</v>
      </c>
      <c r="AA54" s="184">
        <f t="shared" ca="1" si="40"/>
        <v>1.269264401348982E-3</v>
      </c>
      <c r="AB54" s="366" t="s">
        <v>1502</v>
      </c>
      <c r="AC54" s="146"/>
      <c r="AD54" s="146"/>
      <c r="AE54" s="206"/>
      <c r="AJ54" s="245"/>
    </row>
    <row r="55" spans="1:36" x14ac:dyDescent="0.2">
      <c r="A55" s="244">
        <v>314</v>
      </c>
      <c r="B55" s="142"/>
      <c r="C55" s="270" t="s">
        <v>942</v>
      </c>
      <c r="D55" s="142"/>
      <c r="E55" s="202">
        <f t="array" aca="1" ref="E55" ca="1">SUM(IF(LEFT($A55,3)=LEFT(INDIRECT($AF$5),3),INDIRECT($AG$5),""))*$E$83</f>
        <v>0</v>
      </c>
      <c r="F55" s="183">
        <f ca="1">IFERROR(E55/(E$16*E$82*E$83),0)</f>
        <v>0</v>
      </c>
      <c r="G55" s="184">
        <f t="shared" ca="1" si="44"/>
        <v>0</v>
      </c>
      <c r="H55" s="142"/>
      <c r="I55" s="294">
        <f t="array" aca="1" ref="I55" ca="1">SUM(IF(LEFT($A55,3)=LEFT(INDIRECT($AF$5),3),INDIRECT($AH$5),""))*$I$83</f>
        <v>7836.52</v>
      </c>
      <c r="J55" s="183">
        <f ca="1">IFERROR(I55/(I$16*I$82*I$83),0)</f>
        <v>0.33738419835993799</v>
      </c>
      <c r="K55" s="184">
        <f t="shared" ca="1" si="45"/>
        <v>1.0058352826987026E-3</v>
      </c>
      <c r="L55" s="142"/>
      <c r="M55" s="294">
        <f t="array" aca="1" ref="M55" ca="1">SUM(IF(LEFT($A55,3)=LEFT(INDIRECT($AF$5),3),INDIRECT($AI$5),""))*$M$83</f>
        <v>5325.5</v>
      </c>
      <c r="N55" s="183">
        <f ca="1">IFERROR(M55/(M$16*M$82*M$83),0)</f>
        <v>0.24883188487057284</v>
      </c>
      <c r="O55" s="184">
        <f t="shared" ca="1" si="46"/>
        <v>8.1237315383548181E-4</v>
      </c>
      <c r="P55" s="292"/>
      <c r="Q55" s="294">
        <f t="array" aca="1" ref="Q55" ca="1">SUM(IF(LEFT($A55,3)=LEFT(INDIRECT($AF$5),3),INDIRECT($AJ$5),""))*$Q$83</f>
        <v>5518.3563535911608</v>
      </c>
      <c r="R55" s="293">
        <f ca="1">IFERROR(Q55/(Q$16*Q$82*Q$83),0)</f>
        <v>0.28699528054535922</v>
      </c>
      <c r="S55" s="184">
        <f t="shared" ca="1" si="38"/>
        <v>8.9133158293811866E-4</v>
      </c>
      <c r="T55" s="292"/>
      <c r="U55" s="294">
        <f t="array" aca="1" ref="U55" ca="1">SUM(IF(LEFT($A55,3)=LEFT(INDIRECT($AF$5),3),INDIRECT($AK$5),""))*$U$83</f>
        <v>246.375</v>
      </c>
      <c r="V55" s="293">
        <f ca="1">IFERROR(U55/(U$16*U$82*U$83),0)</f>
        <v>1.334285086755985E-2</v>
      </c>
      <c r="W55" s="184">
        <f t="shared" ca="1" si="39"/>
        <v>4.0467507559047306E-5</v>
      </c>
      <c r="X55" s="292"/>
      <c r="Y55" s="294">
        <f t="shared" ca="1" si="29"/>
        <v>6144.1967143257634</v>
      </c>
      <c r="Z55" s="293">
        <f ca="1">N55*(INFLATION)</f>
        <v>0.25380852256798431</v>
      </c>
      <c r="AA55" s="184">
        <f t="shared" ca="1" si="40"/>
        <v>7.7854138335402712E-4</v>
      </c>
      <c r="AB55" s="366" t="s">
        <v>1502</v>
      </c>
      <c r="AC55" s="146"/>
      <c r="AD55" s="146"/>
      <c r="AE55" s="206"/>
      <c r="AJ55" s="245"/>
    </row>
    <row r="56" spans="1:36" x14ac:dyDescent="0.2">
      <c r="A56" s="244">
        <v>315</v>
      </c>
      <c r="B56" s="142"/>
      <c r="C56" s="270" t="s">
        <v>943</v>
      </c>
      <c r="D56" s="142"/>
      <c r="E56" s="202">
        <f t="array" aca="1" ref="E56" ca="1">SUM(IF(LEFT($A56,3)=LEFT(INDIRECT($AF$5),3),INDIRECT($AG$5),""))*$E$83</f>
        <v>0</v>
      </c>
      <c r="F56" s="183">
        <f ca="1">IFERROR(E56/(E$16*E$82*E$83),0)</f>
        <v>0</v>
      </c>
      <c r="G56" s="184">
        <f t="shared" ca="1" si="44"/>
        <v>0</v>
      </c>
      <c r="H56" s="142"/>
      <c r="I56" s="294">
        <f t="array" aca="1" ref="I56" ca="1">SUM(IF(LEFT($A56,3)=LEFT(INDIRECT($AF$5),3),INDIRECT($AH$5),""))*$I$83</f>
        <v>46617.188000000024</v>
      </c>
      <c r="J56" s="183">
        <f ca="1">IFERROR(I56/(I$16*I$82*I$83),0)</f>
        <v>2.0070008885544257</v>
      </c>
      <c r="K56" s="184">
        <f t="shared" ca="1" si="45"/>
        <v>5.9834228038209035E-3</v>
      </c>
      <c r="L56" s="142"/>
      <c r="M56" s="294">
        <f t="array" aca="1" ref="M56" ca="1">SUM(IF(LEFT($A56,3)=LEFT(INDIRECT($AF$5),3),INDIRECT($AI$5),""))*$M$83</f>
        <v>33164.555999999997</v>
      </c>
      <c r="N56" s="183">
        <f ca="1">IFERROR(M56/(M$16*M$82*M$83),0)</f>
        <v>1.5496007849733668</v>
      </c>
      <c r="O56" s="184">
        <f t="shared" ca="1" si="46"/>
        <v>5.0590545400945354E-3</v>
      </c>
      <c r="P56" s="292"/>
      <c r="Q56" s="294">
        <f t="array" aca="1" ref="Q56" ca="1">SUM(IF(LEFT($A56,3)=LEFT(INDIRECT($AF$5),3),INDIRECT($AJ$5),""))*$Q$83</f>
        <v>17440.849447513821</v>
      </c>
      <c r="R56" s="293">
        <f ca="1">IFERROR(Q56/(Q$16*Q$82*Q$83),0)</f>
        <v>0.90705296276874725</v>
      </c>
      <c r="S56" s="184">
        <f t="shared" ca="1" si="38"/>
        <v>2.8170670666676618E-3</v>
      </c>
      <c r="T56" s="292"/>
      <c r="U56" s="294">
        <f t="array" aca="1" ref="U56" ca="1">SUM(IF(LEFT($A56,3)=LEFT(INDIRECT($AF$5),3),INDIRECT($AK$5),""))*$U$83</f>
        <v>17832.358888888892</v>
      </c>
      <c r="V56" s="293">
        <f ca="1">IFERROR(U56/(U$16*U$82*U$83),0)</f>
        <v>0.96574126949264227</v>
      </c>
      <c r="W56" s="184">
        <f t="shared" ca="1" si="39"/>
        <v>2.9289948985560857E-3</v>
      </c>
      <c r="X56" s="292"/>
      <c r="Y56" s="294">
        <f t="shared" ca="1" si="29"/>
        <v>38262.99051868797</v>
      </c>
      <c r="Z56" s="293">
        <f ca="1">N56*(INFLATION)</f>
        <v>1.5805928006728343</v>
      </c>
      <c r="AA56" s="184">
        <f t="shared" ca="1" si="40"/>
        <v>4.8483671592455353E-3</v>
      </c>
      <c r="AB56" s="366" t="s">
        <v>1502</v>
      </c>
      <c r="AC56" s="146"/>
      <c r="AD56" s="146"/>
      <c r="AE56" s="206"/>
      <c r="AJ56" s="245"/>
    </row>
    <row r="57" spans="1:36" x14ac:dyDescent="0.2">
      <c r="A57" s="244">
        <v>316</v>
      </c>
      <c r="B57" s="142"/>
      <c r="C57" s="270" t="s">
        <v>944</v>
      </c>
      <c r="D57" s="142"/>
      <c r="E57" s="202">
        <f t="array" aca="1" ref="E57" ca="1">SUM(IF(LEFT($A57,3)=LEFT(INDIRECT($AF$5),3),INDIRECT($AG$5),""))*$E$83</f>
        <v>0</v>
      </c>
      <c r="F57" s="183">
        <f ca="1">IFERROR(E57/(E$16*E$82*E$83),0)</f>
        <v>0</v>
      </c>
      <c r="G57" s="184">
        <f t="shared" ca="1" si="44"/>
        <v>0</v>
      </c>
      <c r="H57" s="142"/>
      <c r="I57" s="294">
        <f t="array" aca="1" ref="I57" ca="1">SUM(IF(LEFT($A57,3)=LEFT(INDIRECT($AF$5),3),INDIRECT($AH$5),""))*$I$83</f>
        <v>413618.11599999911</v>
      </c>
      <c r="J57" s="183">
        <f ca="1">IFERROR(I57/(I$16*I$82*I$83),0)</f>
        <v>17.807421724669567</v>
      </c>
      <c r="K57" s="184">
        <f t="shared" ca="1" si="45"/>
        <v>5.3088832113765271E-2</v>
      </c>
      <c r="L57" s="142"/>
      <c r="M57" s="294">
        <f t="array" aca="1" ref="M57" ca="1">SUM(IF(LEFT($A57,3)=LEFT(INDIRECT($AF$5),3),INDIRECT($AI$5),""))*$M$83</f>
        <v>326863.40499999933</v>
      </c>
      <c r="N57" s="183">
        <f ca="1">IFERROR(M57/(M$16*M$82*M$83),0)</f>
        <v>15.27256354546301</v>
      </c>
      <c r="O57" s="184">
        <f t="shared" ca="1" si="46"/>
        <v>4.9861056275139204E-2</v>
      </c>
      <c r="P57" s="292"/>
      <c r="Q57" s="294">
        <f t="array" aca="1" ref="Q57" ca="1">SUM(IF(LEFT($A57,3)=LEFT(INDIRECT($AF$5),3),INDIRECT($AJ$5),""))*$Q$83</f>
        <v>280284.62121546973</v>
      </c>
      <c r="R57" s="293">
        <f ca="1">IFERROR(Q57/(Q$16*Q$82*Q$83),0)</f>
        <v>14.57687005768223</v>
      </c>
      <c r="S57" s="184">
        <f t="shared" ca="1" si="38"/>
        <v>4.5271910527963082E-2</v>
      </c>
      <c r="T57" s="292"/>
      <c r="U57" s="294">
        <f t="array" aca="1" ref="U57" ca="1">SUM(IF(LEFT($A57,3)=LEFT(INDIRECT($AF$5),3),INDIRECT($AK$5),""))*$U$83</f>
        <v>241210.38383333341</v>
      </c>
      <c r="V57" s="293">
        <f ca="1">IFERROR(U57/(U$16*U$82*U$83),0)</f>
        <v>13.063152426971232</v>
      </c>
      <c r="W57" s="184">
        <f t="shared" ca="1" si="39"/>
        <v>3.9619210679233373E-2</v>
      </c>
      <c r="X57" s="292"/>
      <c r="Y57" s="294">
        <f t="shared" ca="1" si="29"/>
        <v>377112.58267473988</v>
      </c>
      <c r="Z57" s="293">
        <f ca="1">N57*(INFLATION)</f>
        <v>15.578014816372271</v>
      </c>
      <c r="AA57" s="184">
        <f t="shared" ca="1" si="40"/>
        <v>4.7784562481740137E-2</v>
      </c>
      <c r="AB57" s="366" t="s">
        <v>1502</v>
      </c>
      <c r="AC57" s="146"/>
      <c r="AD57" s="146"/>
      <c r="AE57" s="206"/>
      <c r="AJ57" s="245"/>
    </row>
    <row r="58" spans="1:36" x14ac:dyDescent="0.2">
      <c r="A58" s="244">
        <v>317</v>
      </c>
      <c r="B58" s="142"/>
      <c r="C58" s="270" t="s">
        <v>945</v>
      </c>
      <c r="D58" s="142"/>
      <c r="E58" s="202">
        <f t="array" aca="1" ref="E58" ca="1">SUM(IF(LEFT($A58,3)=LEFT(INDIRECT($AF$5),3),INDIRECT($AG$5),""))*$E$83</f>
        <v>0</v>
      </c>
      <c r="F58" s="183">
        <f ca="1">IFERROR(E58/(E$16*E$82*E$83),0)</f>
        <v>0</v>
      </c>
      <c r="G58" s="184">
        <f t="shared" ca="1" si="44"/>
        <v>0</v>
      </c>
      <c r="H58" s="246"/>
      <c r="I58" s="294">
        <f t="array" aca="1" ref="I58" ca="1">SUM(IF(LEFT($A58,3)=LEFT(INDIRECT($AF$5),3),INDIRECT($AH$5),""))*$I$83</f>
        <v>209187.12999999989</v>
      </c>
      <c r="J58" s="183">
        <f ca="1">IFERROR(I58/(I$16*I$82*I$83),0)</f>
        <v>9.0060935418101522</v>
      </c>
      <c r="K58" s="184">
        <f t="shared" ca="1" si="45"/>
        <v>2.6849647042370865E-2</v>
      </c>
      <c r="L58" s="246"/>
      <c r="M58" s="294">
        <f t="array" aca="1" ref="M58" ca="1">SUM(IF(LEFT($A58,3)=LEFT(INDIRECT($AF$5),3),INDIRECT($AI$5),""))*$M$83</f>
        <v>293682.96999999997</v>
      </c>
      <c r="N58" s="183">
        <f ca="1">IFERROR(M58/(M$16*M$82*M$83),0)</f>
        <v>13.722220820484065</v>
      </c>
      <c r="O58" s="184">
        <f t="shared" ca="1" si="46"/>
        <v>4.4799579488624758E-2</v>
      </c>
      <c r="P58" s="246"/>
      <c r="Q58" s="294">
        <f t="array" aca="1" ref="Q58" ca="1">SUM(IF(LEFT($A58,3)=LEFT(INDIRECT($AF$5),3),INDIRECT($AJ$5),""))*$Q$83</f>
        <v>371110.12016574584</v>
      </c>
      <c r="R58" s="293">
        <f ca="1">IFERROR(Q58/(Q$16*Q$82*Q$83),0)</f>
        <v>19.300466701625592</v>
      </c>
      <c r="S58" s="184">
        <f t="shared" ca="1" si="38"/>
        <v>5.9942154811446303E-2</v>
      </c>
      <c r="T58" s="246"/>
      <c r="U58" s="294">
        <f t="array" aca="1" ref="U58" ca="1">SUM(IF(LEFT($A58,3)=LEFT(INDIRECT($AF$5),3),INDIRECT($AK$5),""))*$U$83</f>
        <v>600691.20666666643</v>
      </c>
      <c r="V58" s="293">
        <f ca="1">IFERROR(U58/(U$16*U$82*U$83),0)</f>
        <v>32.531438611904228</v>
      </c>
      <c r="W58" s="184">
        <f t="shared" ca="1" si="39"/>
        <v>9.8664539610092625E-2</v>
      </c>
      <c r="X58" s="246"/>
      <c r="Y58" s="294">
        <f t="shared" ca="1" si="29"/>
        <v>338831.27205472375</v>
      </c>
      <c r="Z58" s="293">
        <f ca="1">N58*(INFLATION)</f>
        <v>13.996665236893746</v>
      </c>
      <c r="AA58" s="184">
        <f t="shared" ca="1" si="40"/>
        <v>4.2933873951989332E-2</v>
      </c>
      <c r="AB58" s="366" t="s">
        <v>1502</v>
      </c>
      <c r="AC58" s="185"/>
      <c r="AD58" s="185"/>
      <c r="AE58" s="247"/>
      <c r="AJ58" s="245"/>
    </row>
    <row r="59" spans="1:36" x14ac:dyDescent="0.2">
      <c r="A59" s="244">
        <v>318</v>
      </c>
      <c r="B59" s="142"/>
      <c r="C59" s="270" t="s">
        <v>259</v>
      </c>
      <c r="D59" s="142"/>
      <c r="E59" s="202">
        <f t="array" aca="1" ref="E59" ca="1">SUM(IF(LEFT($A59,3)=LEFT(INDIRECT($AF$5),3),INDIRECT($AG$5),""))*$E$83</f>
        <v>0</v>
      </c>
      <c r="F59" s="183">
        <f ca="1">IFERROR(E59/(E$16*E$82*E$83),0)</f>
        <v>0</v>
      </c>
      <c r="G59" s="184">
        <f t="shared" ca="1" si="44"/>
        <v>0</v>
      </c>
      <c r="H59" s="142"/>
      <c r="I59" s="294">
        <f t="array" aca="1" ref="I59" ca="1">SUM(IF(LEFT($A59,3)=LEFT(INDIRECT($AF$5),3),INDIRECT($AH$5),""))*$I$83</f>
        <v>404202.94899999991</v>
      </c>
      <c r="J59" s="183">
        <f ca="1">IFERROR(I59/(I$16*I$82*I$83),0)</f>
        <v>17.402072338625803</v>
      </c>
      <c r="K59" s="184">
        <f t="shared" ca="1" si="45"/>
        <v>5.1880373874508598E-2</v>
      </c>
      <c r="L59" s="142"/>
      <c r="M59" s="294">
        <f t="array" aca="1" ref="M59" ca="1">SUM(IF(LEFT($A59,3)=LEFT(INDIRECT($AF$5),3),INDIRECT($AI$5),""))*$M$83</f>
        <v>368609.77</v>
      </c>
      <c r="N59" s="183">
        <f ca="1">IFERROR(M59/(M$16*M$82*M$83),0)</f>
        <v>17.223145967666575</v>
      </c>
      <c r="O59" s="184">
        <f t="shared" ca="1" si="46"/>
        <v>5.6229214419204129E-2</v>
      </c>
      <c r="P59" s="292"/>
      <c r="Q59" s="294">
        <f t="array" aca="1" ref="Q59" ca="1">SUM(IF(LEFT($A59,3)=LEFT(INDIRECT($AF$5),3),INDIRECT($AJ$5),""))*$Q$83</f>
        <v>367884.85513812164</v>
      </c>
      <c r="R59" s="293">
        <f ca="1">IFERROR(Q59/(Q$16*Q$82*Q$83),0)</f>
        <v>19.132729103303625</v>
      </c>
      <c r="S59" s="184">
        <f t="shared" ca="1" si="38"/>
        <v>5.9421206108922507E-2</v>
      </c>
      <c r="T59" s="292"/>
      <c r="U59" s="294">
        <f t="array" aca="1" ref="U59" ca="1">SUM(IF(LEFT($A59,3)=LEFT(INDIRECT($AF$5),3),INDIRECT($AK$5),""))*$U$83</f>
        <v>337134.86583333329</v>
      </c>
      <c r="V59" s="293">
        <f ca="1">IFERROR(U59/(U$16*U$82*U$83),0)</f>
        <v>18.258103448275858</v>
      </c>
      <c r="W59" s="184">
        <f t="shared" ca="1" si="39"/>
        <v>5.5374967961557844E-2</v>
      </c>
      <c r="X59" s="292"/>
      <c r="Y59" s="294">
        <f t="shared" ca="1" si="29"/>
        <v>425276.67593697796</v>
      </c>
      <c r="Z59" s="293">
        <f ca="1">N59*(INFLATION)</f>
        <v>17.567608887019908</v>
      </c>
      <c r="AA59" s="184">
        <f t="shared" ca="1" si="40"/>
        <v>5.3887514834965705E-2</v>
      </c>
      <c r="AB59" s="366" t="s">
        <v>1502</v>
      </c>
      <c r="AC59" s="185"/>
      <c r="AD59" s="185"/>
      <c r="AE59" s="206"/>
      <c r="AJ59" s="245"/>
    </row>
    <row r="60" spans="1:36" x14ac:dyDescent="0.2">
      <c r="A60" s="244">
        <v>319</v>
      </c>
      <c r="B60" s="142"/>
      <c r="C60" s="270" t="s">
        <v>261</v>
      </c>
      <c r="D60" s="142"/>
      <c r="E60" s="202">
        <f t="array" aca="1" ref="E60" ca="1">SUM(IF(LEFT($A60,3)=LEFT(INDIRECT($AF$5),3),INDIRECT($AG$5),""))*$E$83</f>
        <v>0</v>
      </c>
      <c r="F60" s="183">
        <f ca="1">IFERROR(E60/(E$16*E$82*E$83),0)</f>
        <v>0</v>
      </c>
      <c r="G60" s="184">
        <f t="shared" ca="1" si="44"/>
        <v>0</v>
      </c>
      <c r="H60" s="142"/>
      <c r="I60" s="294">
        <f t="array" aca="1" ref="I60" ca="1">SUM(IF(LEFT($A60,3)=LEFT(INDIRECT($AF$5),3),INDIRECT($AH$5),""))*$I$83</f>
        <v>638199.01199999976</v>
      </c>
      <c r="J60" s="183">
        <f ca="1">IFERROR(I60/(I$16*I$82*I$83),0)</f>
        <v>27.476260133034099</v>
      </c>
      <c r="K60" s="184">
        <f t="shared" ca="1" si="45"/>
        <v>8.1914304264271945E-2</v>
      </c>
      <c r="L60" s="142"/>
      <c r="M60" s="294">
        <f t="array" aca="1" ref="M60" ca="1">SUM(IF(LEFT($A60,3)=LEFT(INDIRECT($AF$5),3),INDIRECT($AI$5),""))*$M$83</f>
        <v>615084.72299999942</v>
      </c>
      <c r="N60" s="183">
        <f ca="1">IFERROR(M60/(M$16*M$82*M$83),0)</f>
        <v>28.739590832632437</v>
      </c>
      <c r="O60" s="184">
        <f t="shared" ca="1" si="46"/>
        <v>9.3827493437148288E-2</v>
      </c>
      <c r="P60" s="292"/>
      <c r="Q60" s="294">
        <f t="array" aca="1" ref="Q60" ca="1">SUM(IF(LEFT($A60,3)=LEFT(INDIRECT($AF$5),3),INDIRECT($AJ$5),""))*$Q$83</f>
        <v>645374.97182320466</v>
      </c>
      <c r="R60" s="293">
        <f ca="1">IFERROR(Q60/(Q$16*Q$82*Q$83),0)</f>
        <v>33.564264289459899</v>
      </c>
      <c r="S60" s="184">
        <f t="shared" ca="1" si="38"/>
        <v>0.10424174489011966</v>
      </c>
      <c r="T60" s="292"/>
      <c r="U60" s="294">
        <f t="array" aca="1" ref="U60" ca="1">SUM(IF(LEFT($A60,3)=LEFT(INDIRECT($AF$5),3),INDIRECT($AK$5),""))*$U$83</f>
        <v>651320.31611111097</v>
      </c>
      <c r="V60" s="293">
        <f ca="1">IFERROR(U60/(U$16*U$82*U$83),0)</f>
        <v>35.27334285086755</v>
      </c>
      <c r="W60" s="184">
        <f t="shared" ca="1" si="39"/>
        <v>0.10698045587250112</v>
      </c>
      <c r="X60" s="292"/>
      <c r="Y60" s="294">
        <f t="shared" ca="1" si="29"/>
        <v>709642.57517389336</v>
      </c>
      <c r="Z60" s="293">
        <f ca="1">N60*(INFLATION)</f>
        <v>29.314382649285086</v>
      </c>
      <c r="AA60" s="184">
        <f t="shared" ca="1" si="40"/>
        <v>8.991999082233558E-2</v>
      </c>
      <c r="AB60" s="366" t="s">
        <v>1502</v>
      </c>
      <c r="AC60" s="185"/>
      <c r="AD60" s="185"/>
      <c r="AE60" s="206"/>
      <c r="AJ60" s="245"/>
    </row>
    <row r="61" spans="1:36" x14ac:dyDescent="0.2">
      <c r="A61" s="244">
        <v>320</v>
      </c>
      <c r="B61" s="142"/>
      <c r="C61" s="270" t="s">
        <v>946</v>
      </c>
      <c r="D61" s="142"/>
      <c r="E61" s="202">
        <f t="array" aca="1" ref="E61" ca="1">SUM(IF(LEFT($A61,3)=LEFT(INDIRECT($AF$5),3),INDIRECT($AG$5),""))*$E$83</f>
        <v>0</v>
      </c>
      <c r="F61" s="183">
        <f ca="1">IFERROR(E61/(E$16*E$82*E$83),0)</f>
        <v>0</v>
      </c>
      <c r="G61" s="184">
        <f t="shared" ca="1" si="44"/>
        <v>0</v>
      </c>
      <c r="H61" s="142"/>
      <c r="I61" s="294">
        <f t="array" aca="1" ref="I61" ca="1">SUM(IF(LEFT($A61,3)=LEFT(INDIRECT($AF$5),3),INDIRECT($AH$5),""))*$I$83</f>
        <v>27756.560000000019</v>
      </c>
      <c r="J61" s="183">
        <f ca="1">IFERROR(I61/(I$16*I$82*I$83),0)</f>
        <v>1.194997874672626</v>
      </c>
      <c r="K61" s="184">
        <f t="shared" ca="1" si="45"/>
        <v>3.562618021053161E-3</v>
      </c>
      <c r="L61" s="142"/>
      <c r="M61" s="294">
        <f t="array" aca="1" ref="M61" ca="1">SUM(IF(LEFT($A61,3)=LEFT(INDIRECT($AF$5),3),INDIRECT($AI$5),""))*$M$83</f>
        <v>19539.460000000006</v>
      </c>
      <c r="N61" s="183">
        <f ca="1">IFERROR(M61/(M$16*M$82*M$83),0)</f>
        <v>0.91297355387347012</v>
      </c>
      <c r="O61" s="184">
        <f t="shared" ca="1" si="46"/>
        <v>2.9806276864974648E-3</v>
      </c>
      <c r="P61" s="292"/>
      <c r="Q61" s="294">
        <f t="array" aca="1" ref="Q61" ca="1">SUM(IF(LEFT($A61,3)=LEFT(INDIRECT($AF$5),3),INDIRECT($AJ$5),""))*$Q$83</f>
        <v>28094.231491712715</v>
      </c>
      <c r="R61" s="293">
        <f ca="1">IFERROR(Q61/(Q$16*Q$82*Q$83),0)</f>
        <v>1.4611074986890409</v>
      </c>
      <c r="S61" s="184">
        <f t="shared" ca="1" si="38"/>
        <v>4.5378142008973771E-3</v>
      </c>
      <c r="T61" s="292"/>
      <c r="U61" s="294">
        <f t="array" aca="1" ref="U61" ca="1">SUM(IF(LEFT($A61,3)=LEFT(INDIRECT($AF$5),3),INDIRECT($AK$5),""))*$U$83</f>
        <v>13237.860555555559</v>
      </c>
      <c r="V61" s="293">
        <f ca="1">IFERROR(U61/(U$16*U$82*U$83),0)</f>
        <v>0.71691851526466077</v>
      </c>
      <c r="W61" s="184">
        <f t="shared" ca="1" si="39"/>
        <v>2.1743408304314917E-3</v>
      </c>
      <c r="X61" s="292"/>
      <c r="Y61" s="294">
        <f t="shared" ca="1" si="29"/>
        <v>22543.289068012346</v>
      </c>
      <c r="Z61" s="293">
        <f ca="1">N61*(INFLATION)</f>
        <v>0.93123302495093951</v>
      </c>
      <c r="AA61" s="184">
        <f t="shared" ca="1" si="40"/>
        <v>2.8564976468670898E-3</v>
      </c>
      <c r="AB61" s="366" t="s">
        <v>1502</v>
      </c>
      <c r="AC61" s="185"/>
      <c r="AD61" s="185"/>
      <c r="AE61" s="247"/>
      <c r="AJ61" s="245"/>
    </row>
    <row r="62" spans="1:36" hidden="1" outlineLevel="1" x14ac:dyDescent="0.2">
      <c r="A62" s="244">
        <v>321</v>
      </c>
      <c r="B62" s="142"/>
      <c r="C62" s="270" t="s">
        <v>947</v>
      </c>
      <c r="D62" s="142"/>
      <c r="E62" s="202">
        <f t="array" aca="1" ref="E62" ca="1">SUM(IF(LEFT($A62,3)=LEFT(INDIRECT($AF$5),3),INDIRECT($AG$5),""))*$E$83</f>
        <v>0</v>
      </c>
      <c r="F62" s="183">
        <f ca="1">IFERROR(E62/(E$16*E$82*E$83),0)</f>
        <v>0</v>
      </c>
      <c r="G62" s="184">
        <f t="shared" ca="1" si="44"/>
        <v>0</v>
      </c>
      <c r="H62" s="142"/>
      <c r="I62" s="294">
        <f t="array" aca="1" ref="I62" ca="1">SUM(IF(LEFT($A62,3)=LEFT(INDIRECT($AF$5),3),INDIRECT($AH$5),""))*$I$83</f>
        <v>0</v>
      </c>
      <c r="J62" s="183">
        <f ca="1">IFERROR(I62/(I$16*I$82*I$83),0)</f>
        <v>0</v>
      </c>
      <c r="K62" s="184">
        <f t="shared" ca="1" si="45"/>
        <v>0</v>
      </c>
      <c r="L62" s="142"/>
      <c r="M62" s="294">
        <f t="array" aca="1" ref="M62" ca="1">SUM(IF(LEFT($A62,3)=LEFT(INDIRECT($AF$5),3),INDIRECT($AI$5),""))*$M$83</f>
        <v>0</v>
      </c>
      <c r="N62" s="183">
        <f ca="1">IFERROR(M62/(M$16*M$82*M$83),0)</f>
        <v>0</v>
      </c>
      <c r="O62" s="184">
        <f t="shared" ca="1" si="46"/>
        <v>0</v>
      </c>
      <c r="P62" s="292"/>
      <c r="Q62" s="294">
        <f t="array" aca="1" ref="Q62" ca="1">SUM(IF(LEFT($A62,3)=LEFT(INDIRECT($AF$5),3),INDIRECT($AJ$5),""))*$Q$83</f>
        <v>0</v>
      </c>
      <c r="R62" s="293">
        <f ca="1">IFERROR(Q62/(Q$16*Q$82*Q$83),0)</f>
        <v>0</v>
      </c>
      <c r="S62" s="184">
        <f t="shared" ca="1" si="38"/>
        <v>0</v>
      </c>
      <c r="T62" s="292"/>
      <c r="U62" s="294">
        <f t="array" aca="1" ref="U62" ca="1">SUM(IF(LEFT($A62,3)=LEFT(INDIRECT($AF$5),3),INDIRECT($AK$5),""))*$U$83</f>
        <v>0</v>
      </c>
      <c r="V62" s="293">
        <f ca="1">IFERROR(U62/(U$16*U$82*U$83),0)</f>
        <v>0</v>
      </c>
      <c r="W62" s="184">
        <f t="shared" ca="1" si="39"/>
        <v>0</v>
      </c>
      <c r="X62" s="292"/>
      <c r="Y62" s="294">
        <f t="shared" ca="1" si="29"/>
        <v>0</v>
      </c>
      <c r="Z62" s="293">
        <f ca="1">N62*(INFLATION)</f>
        <v>0</v>
      </c>
      <c r="AA62" s="184">
        <f t="shared" ca="1" si="40"/>
        <v>0</v>
      </c>
      <c r="AB62" s="366" t="s">
        <v>1502</v>
      </c>
      <c r="AC62" s="185"/>
      <c r="AD62" s="185"/>
      <c r="AE62" s="206"/>
      <c r="AJ62" s="245"/>
    </row>
    <row r="63" spans="1:36" collapsed="1" x14ac:dyDescent="0.2">
      <c r="A63" s="244">
        <v>322</v>
      </c>
      <c r="B63" s="142"/>
      <c r="C63" s="270" t="s">
        <v>767</v>
      </c>
      <c r="D63" s="142"/>
      <c r="E63" s="202">
        <f t="array" aca="1" ref="E63" ca="1">SUM(IF(LEFT($A63,3)=LEFT(INDIRECT($AF$5),3),INDIRECT($AG$5),""))*$E$83</f>
        <v>0</v>
      </c>
      <c r="F63" s="183">
        <f ca="1">IFERROR(E63/(E$16*E$82*E$83),0)</f>
        <v>0</v>
      </c>
      <c r="G63" s="184">
        <f t="shared" ref="G63" ca="1" si="47">IFERROR(E63/E$41,0)</f>
        <v>0</v>
      </c>
      <c r="H63" s="142"/>
      <c r="I63" s="294">
        <f t="array" aca="1" ref="I63" ca="1">SUM(IF(LEFT($A63,3)=LEFT(INDIRECT($AF$5),3),INDIRECT($AH$5),""))*$I$83</f>
        <v>93740.939999999988</v>
      </c>
      <c r="J63" s="183">
        <f ca="1">IFERROR(I63/(I$16*I$82*I$83),0)</f>
        <v>4.035810780219669</v>
      </c>
      <c r="K63" s="184">
        <f t="shared" ref="K63" ca="1" si="48">IFERROR(I63/I$41,0)</f>
        <v>1.2031864256754541E-2</v>
      </c>
      <c r="L63" s="142"/>
      <c r="M63" s="294">
        <f t="array" aca="1" ref="M63" ca="1">SUM(IF(LEFT($A63,3)=LEFT(INDIRECT($AF$5),3),INDIRECT($AI$5),""))*$M$83</f>
        <v>94980.17</v>
      </c>
      <c r="N63" s="183">
        <f ca="1">IFERROR(M63/(M$16*M$82*M$83),0)</f>
        <v>4.4379109429025325</v>
      </c>
      <c r="O63" s="184">
        <f t="shared" ref="O63" ca="1" si="49">IFERROR(M63/M$41,0)</f>
        <v>1.4488656512013936E-2</v>
      </c>
      <c r="P63" s="292"/>
      <c r="Q63" s="294">
        <f t="array" aca="1" ref="Q63" ca="1">SUM(IF(LEFT($A63,3)=LEFT(INDIRECT($AF$5),3),INDIRECT($AJ$5),""))*$Q$83</f>
        <v>89234.413535911604</v>
      </c>
      <c r="R63" s="293">
        <f ca="1">IFERROR(Q63/(Q$16*Q$82*Q$83),0)</f>
        <v>4.6408484530676457</v>
      </c>
      <c r="S63" s="184">
        <f t="shared" ca="1" si="38"/>
        <v>1.4413250245747264E-2</v>
      </c>
      <c r="T63" s="292"/>
      <c r="U63" s="294">
        <f t="array" aca="1" ref="U63" ca="1">SUM(IF(LEFT($A63,3)=LEFT(INDIRECT($AF$5),3),INDIRECT($AK$5),""))*$U$83</f>
        <v>60718.236666666657</v>
      </c>
      <c r="V63" s="293">
        <f ca="1">IFERROR(U63/(U$16*U$82*U$83),0)</f>
        <v>3.2882978256094875</v>
      </c>
      <c r="W63" s="184">
        <f t="shared" ca="1" si="39"/>
        <v>9.9730723542581674E-3</v>
      </c>
      <c r="X63" s="292"/>
      <c r="Y63" s="294">
        <f t="shared" ca="1" si="29"/>
        <v>109581.6070679002</v>
      </c>
      <c r="Z63" s="293">
        <f ca="1">N63*(INFLATION)</f>
        <v>4.5266691617605836</v>
      </c>
      <c r="AA63" s="184">
        <f t="shared" ca="1" si="40"/>
        <v>1.3885267663693676E-2</v>
      </c>
      <c r="AB63" s="366" t="s">
        <v>1502</v>
      </c>
      <c r="AC63" s="146"/>
      <c r="AD63" s="146"/>
      <c r="AE63" s="206"/>
      <c r="AJ63" s="245"/>
    </row>
    <row r="64" spans="1:36" x14ac:dyDescent="0.2">
      <c r="A64" s="244">
        <v>323</v>
      </c>
      <c r="B64" s="142"/>
      <c r="C64" s="270" t="s">
        <v>948</v>
      </c>
      <c r="D64" s="142"/>
      <c r="E64" s="202">
        <f t="array" aca="1" ref="E64" ca="1">SUM(IF(LEFT($A64,3)=LEFT(INDIRECT($AF$5),3),INDIRECT($AG$5),""))*$E$83</f>
        <v>0</v>
      </c>
      <c r="F64" s="183">
        <f ca="1">IFERROR(E64/(E$16*E$82*E$83),0)</f>
        <v>0</v>
      </c>
      <c r="G64" s="184">
        <f ca="1">IFERROR(E64/E$41,0)</f>
        <v>0</v>
      </c>
      <c r="H64" s="142"/>
      <c r="I64" s="294">
        <f t="array" aca="1" ref="I64" ca="1">SUM(IF(LEFT($A64,3)=LEFT(INDIRECT($AF$5),3),INDIRECT($AH$5),""))*$I$83</f>
        <v>451367.08999999973</v>
      </c>
      <c r="J64" s="183">
        <f ca="1">IFERROR(I64/(I$16*I$82*I$83),0)</f>
        <v>19.432621090191549</v>
      </c>
      <c r="K64" s="184">
        <f ca="1">IFERROR(I64/I$41,0)</f>
        <v>5.793399934805761E-2</v>
      </c>
      <c r="L64" s="142"/>
      <c r="M64" s="294">
        <f t="array" aca="1" ref="M64" ca="1">SUM(IF(LEFT($A64,3)=LEFT(INDIRECT($AF$5),3),INDIRECT($AI$5),""))*$M$83</f>
        <v>406382.25999999978</v>
      </c>
      <c r="N64" s="183">
        <f ca="1">IFERROR(M64/(M$16*M$82*M$83),0)</f>
        <v>18.988050649472001</v>
      </c>
      <c r="O64" s="184">
        <f ca="1">IFERROR(M64/M$41,0)</f>
        <v>6.1991181714203467E-2</v>
      </c>
      <c r="P64" s="292"/>
      <c r="Q64" s="294">
        <f t="array" aca="1" ref="Q64" ca="1">SUM(IF(LEFT($A64,3)=LEFT(INDIRECT($AF$5),3),INDIRECT($AJ$5),""))*$Q$83</f>
        <v>360540.78895027615</v>
      </c>
      <c r="R64" s="293">
        <f ca="1">IFERROR(Q64/(Q$16*Q$82*Q$83),0)</f>
        <v>18.750783429470367</v>
      </c>
      <c r="S64" s="184">
        <f ca="1">IFERROR(Q64/Q$41,0)</f>
        <v>5.8234983668583963E-2</v>
      </c>
      <c r="T64" s="292"/>
      <c r="U64" s="294">
        <f t="array" aca="1" ref="U64" ca="1">SUM(IF(LEFT($A64,3)=LEFT(INDIRECT($AF$5),3),INDIRECT($AK$5),""))*$U$83</f>
        <v>360135.56388888898</v>
      </c>
      <c r="V64" s="293">
        <f ca="1">IFERROR(U64/(U$16*U$82*U$83),0)</f>
        <v>19.50374478365913</v>
      </c>
      <c r="W64" s="184">
        <f ca="1">IFERROR(U64/U$41,0)</f>
        <v>5.915287124893101E-2</v>
      </c>
      <c r="X64" s="292"/>
      <c r="Y64" s="294">
        <f t="shared" ca="1" si="29"/>
        <v>468855.98472486663</v>
      </c>
      <c r="Z64" s="293">
        <f ca="1">N64*(INFLATION)</f>
        <v>19.367811662461442</v>
      </c>
      <c r="AA64" s="184">
        <f ca="1">IFERROR(Y64/Y$41,0)</f>
        <v>5.9409521523037426E-2</v>
      </c>
      <c r="AB64" s="366" t="s">
        <v>1502</v>
      </c>
      <c r="AC64" s="146"/>
      <c r="AD64" s="146"/>
      <c r="AE64" s="206"/>
      <c r="AJ64" s="245"/>
    </row>
    <row r="65" spans="1:51" x14ac:dyDescent="0.2">
      <c r="A65" s="244">
        <v>324</v>
      </c>
      <c r="B65" s="142"/>
      <c r="C65" s="270" t="s">
        <v>718</v>
      </c>
      <c r="D65" s="142"/>
      <c r="E65" s="202">
        <f t="array" aca="1" ref="E65" ca="1">SUM(IF(LEFT($A65,3)=LEFT(INDIRECT($AF$5),3),INDIRECT($AG$5),""))*$E$83</f>
        <v>0</v>
      </c>
      <c r="F65" s="183">
        <f ca="1">IFERROR(E65/(E$16*E$82*E$83),0)</f>
        <v>0</v>
      </c>
      <c r="G65" s="184">
        <f ca="1">IFERROR(E65/E$41,0)</f>
        <v>0</v>
      </c>
      <c r="H65" s="142"/>
      <c r="I65" s="294">
        <f t="array" aca="1" ref="I65" ca="1">SUM(IF(LEFT($A65,3)=LEFT(INDIRECT($AF$5),3),INDIRECT($AH$5),""))*$I$83</f>
        <v>187367.68999999997</v>
      </c>
      <c r="J65" s="183">
        <f ca="1">IFERROR(I65/(I$16*I$82*I$83),0)</f>
        <v>8.0667053601858179</v>
      </c>
      <c r="K65" s="184">
        <f ca="1">IFERROR(I65/I$41,0)</f>
        <v>2.4049071965585849E-2</v>
      </c>
      <c r="L65" s="142"/>
      <c r="M65" s="294">
        <f t="array" aca="1" ref="M65" ca="1">SUM(IF(LEFT($A65,3)=LEFT(INDIRECT($AF$5),3),INDIRECT($AI$5),""))*$M$83</f>
        <v>183291.15999999995</v>
      </c>
      <c r="N65" s="183">
        <f ca="1">IFERROR(M65/(M$16*M$82*M$83),0)</f>
        <v>8.5642070834501425</v>
      </c>
      <c r="O65" s="184">
        <f ca="1">IFERROR(M65/M$41,0)</f>
        <v>2.7959969527624421E-2</v>
      </c>
      <c r="P65" s="292"/>
      <c r="Q65" s="294">
        <f t="array" aca="1" ref="Q65" ca="1">SUM(IF(LEFT($A65,3)=LEFT(INDIRECT($AF$5),3),INDIRECT($AJ$5),""))*$Q$83</f>
        <v>173941.6372928177</v>
      </c>
      <c r="R65" s="293">
        <f ca="1">IFERROR(Q65/(Q$16*Q$82*Q$83),0)</f>
        <v>9.0462496067121148</v>
      </c>
      <c r="S65" s="184">
        <f ca="1">IFERROR(Q65/Q$41,0)</f>
        <v>2.8095263330748962E-2</v>
      </c>
      <c r="T65" s="292"/>
      <c r="U65" s="294">
        <f t="array" aca="1" ref="U65" ca="1">SUM(IF(LEFT($A65,3)=LEFT(INDIRECT($AF$5),3),INDIRECT($AK$5),""))*$U$83</f>
        <v>196879.66166666665</v>
      </c>
      <c r="V65" s="293">
        <f ca="1">IFERROR(U65/(U$16*U$82*U$83),0)</f>
        <v>10.662347902481878</v>
      </c>
      <c r="W65" s="184">
        <f ca="1">IFERROR(U65/U$41,0)</f>
        <v>3.2337815105909724E-2</v>
      </c>
      <c r="X65" s="292"/>
      <c r="Y65" s="294">
        <f t="shared" ca="1" si="29"/>
        <v>211468.7715776843</v>
      </c>
      <c r="Z65" s="293">
        <f ca="1">N65*(INFLATION)</f>
        <v>8.7354912251191461</v>
      </c>
      <c r="AA65" s="184">
        <f ca="1">IFERROR(Y65/Y$41,0)</f>
        <v>2.6795559715137415E-2</v>
      </c>
      <c r="AB65" s="366" t="s">
        <v>1502</v>
      </c>
      <c r="AC65" s="146"/>
      <c r="AD65" s="146"/>
      <c r="AE65" s="206"/>
      <c r="AJ65" s="245"/>
    </row>
    <row r="66" spans="1:51" x14ac:dyDescent="0.2">
      <c r="A66" s="244">
        <v>325</v>
      </c>
      <c r="B66" s="142"/>
      <c r="C66" s="270" t="s">
        <v>905</v>
      </c>
      <c r="D66" s="142"/>
      <c r="E66" s="202">
        <f t="array" aca="1" ref="E66" ca="1">SUM(IF(LEFT($A66,3)=LEFT(INDIRECT($AF$5),3),INDIRECT($AG$5),""))*$E$83</f>
        <v>0</v>
      </c>
      <c r="F66" s="183">
        <f ca="1">IFERROR(E66/(E$16*E$82*E$83),0)</f>
        <v>0</v>
      </c>
      <c r="G66" s="184">
        <f ca="1">IFERROR(E66/E$41,0)</f>
        <v>0</v>
      </c>
      <c r="H66" s="142"/>
      <c r="I66" s="294">
        <f t="array" aca="1" ref="I66" ca="1">SUM(IF(LEFT($A66,3)=LEFT(INDIRECT($AF$5),3),INDIRECT($AH$5),""))*$I$83</f>
        <v>205230.364</v>
      </c>
      <c r="J66" s="183">
        <f ca="1">IFERROR(I66/(I$16*I$82*I$83),0)</f>
        <v>8.8357436511689222</v>
      </c>
      <c r="K66" s="184">
        <f ca="1">IFERROR(I66/I$41,0)</f>
        <v>2.6341787067767023E-2</v>
      </c>
      <c r="L66" s="142"/>
      <c r="M66" s="294">
        <f t="array" aca="1" ref="M66" ca="1">SUM(IF(LEFT($A66,3)=LEFT(INDIRECT($AF$5),3),INDIRECT($AI$5),""))*$M$83</f>
        <v>72203.708000000013</v>
      </c>
      <c r="N66" s="183">
        <f ca="1">IFERROR(M66/(M$16*M$82*M$83),0)</f>
        <v>3.3736897486216249</v>
      </c>
      <c r="O66" s="184">
        <f ca="1">IFERROR(M66/M$41,0)</f>
        <v>1.1014243542686361E-2</v>
      </c>
      <c r="P66" s="292"/>
      <c r="Q66" s="294">
        <f t="array" aca="1" ref="Q66" ca="1">SUM(IF(LEFT($A66,3)=LEFT(INDIRECT($AF$5),3),INDIRECT($AJ$5),""))*$Q$83</f>
        <v>-79584.954917127077</v>
      </c>
      <c r="R66" s="293">
        <f ca="1">IFERROR(Q66/(Q$16*Q$82*Q$83),0)</f>
        <v>-4.1390053487152603</v>
      </c>
      <c r="S66" s="184">
        <f ca="1">IFERROR(Q66/Q$41,0)</f>
        <v>-1.2854658035662837E-2</v>
      </c>
      <c r="T66" s="292"/>
      <c r="U66" s="294">
        <f t="array" aca="1" ref="U66" ca="1">SUM(IF(LEFT($A66,3)=LEFT(INDIRECT($AF$5),3),INDIRECT($AK$5),""))*$U$83</f>
        <v>23545.77688888889</v>
      </c>
      <c r="V66" s="293">
        <f ca="1">IFERROR(U66/(U$16*U$82*U$83),0)</f>
        <v>1.2751609927520315</v>
      </c>
      <c r="W66" s="184">
        <f ca="1">IFERROR(U66/U$41,0)</f>
        <v>3.8674334012572401E-3</v>
      </c>
      <c r="X66" s="292"/>
      <c r="Y66" s="294">
        <f ca="1">BAD_DEBT*Y41</f>
        <v>78919.333585788409</v>
      </c>
      <c r="Z66" s="293">
        <f t="shared" ca="1" si="30"/>
        <v>3.3736897486216249</v>
      </c>
      <c r="AA66" s="184">
        <f ca="1">IFERROR(Y66/Y$41,0)</f>
        <v>0.01</v>
      </c>
      <c r="AB66" s="366" t="s">
        <v>1505</v>
      </c>
      <c r="AC66" s="185"/>
      <c r="AD66" s="185"/>
      <c r="AE66" s="206"/>
      <c r="AJ66" s="245"/>
    </row>
    <row r="67" spans="1:51" outlineLevel="1" x14ac:dyDescent="0.2">
      <c r="A67" s="201"/>
      <c r="B67" s="142"/>
      <c r="C67" s="248"/>
      <c r="D67" s="142"/>
      <c r="E67" s="215"/>
      <c r="F67" s="163"/>
      <c r="G67" s="216"/>
      <c r="H67" s="142"/>
      <c r="I67" s="215"/>
      <c r="J67" s="163"/>
      <c r="K67" s="216"/>
      <c r="L67" s="142"/>
      <c r="M67" s="215"/>
      <c r="N67" s="163"/>
      <c r="O67" s="216"/>
      <c r="P67" s="292"/>
      <c r="Q67" s="215"/>
      <c r="R67" s="163"/>
      <c r="S67" s="216"/>
      <c r="T67" s="292"/>
      <c r="U67" s="215"/>
      <c r="V67" s="163"/>
      <c r="W67" s="216"/>
      <c r="X67" s="292"/>
      <c r="Y67" s="215"/>
      <c r="Z67" s="163"/>
      <c r="AA67" s="216"/>
      <c r="AB67" s="217"/>
      <c r="AC67" s="249"/>
      <c r="AD67" s="249"/>
      <c r="AE67" s="186"/>
    </row>
    <row r="68" spans="1:51" s="225" customFormat="1" outlineLevel="1" x14ac:dyDescent="0.2">
      <c r="A68" s="218">
        <v>399</v>
      </c>
      <c r="B68" s="219"/>
      <c r="C68" s="250" t="s">
        <v>949</v>
      </c>
      <c r="D68" s="219"/>
      <c r="E68" s="221">
        <f t="array" aca="1" ref="E68" ca="1">SUM(IF(LEFT($A68,3)=LEFT(INDIRECT($AF$5),3),INDIRECT($AG$5),""))*$E$83</f>
        <v>0</v>
      </c>
      <c r="F68" s="222">
        <f ca="1">IFERROR(E68/(E$16*E$82*E$83),0)</f>
        <v>0</v>
      </c>
      <c r="G68" s="223">
        <f t="shared" ref="G68:G69" ca="1" si="50">IFERROR(E68/E$39,0)</f>
        <v>0</v>
      </c>
      <c r="H68" s="219"/>
      <c r="I68" s="221">
        <f t="array" aca="1" ref="I68" ca="1">SUM(IF(LEFT($A68,3)=LEFT(INDIRECT($AF$5),3),INDIRECT($AH$5),""))*$I$83</f>
        <v>0</v>
      </c>
      <c r="J68" s="222">
        <f ca="1">IFERROR(I68/(I$16*I$82*I$83),0)</f>
        <v>0</v>
      </c>
      <c r="K68" s="223">
        <f t="shared" ref="K68:K69" ca="1" si="51">IFERROR(I68/I$39,0)</f>
        <v>0</v>
      </c>
      <c r="L68" s="219"/>
      <c r="M68" s="221">
        <f t="array" aca="1" ref="M68" ca="1">SUM(IF(LEFT($A68,3)=LEFT(INDIRECT($AF$5),3),INDIRECT($AI$5),""))*$I$83</f>
        <v>0</v>
      </c>
      <c r="N68" s="222">
        <f ca="1">IFERROR(M68/(M$16*M$82*M$83),0)</f>
        <v>0</v>
      </c>
      <c r="O68" s="223">
        <f t="shared" ref="O68:O69" ca="1" si="52">IFERROR(M68/M$39,0)</f>
        <v>0</v>
      </c>
      <c r="P68" s="219"/>
      <c r="Q68" s="221">
        <f t="array" aca="1" ref="Q68" ca="1">SUM(IF(LEFT($A68,3)=LEFT(INDIRECT($AF$5),3),INDIRECT($AJ$5),""))*$Q$83</f>
        <v>0</v>
      </c>
      <c r="R68" s="222">
        <f ca="1">IFERROR(Q68/(Q$16*Q$82*Q$83),0)</f>
        <v>0</v>
      </c>
      <c r="S68" s="223">
        <f t="shared" ref="S68:S75" ca="1" si="53">IFERROR(Q68/Q$39,0)</f>
        <v>0</v>
      </c>
      <c r="T68" s="219"/>
      <c r="U68" s="221">
        <f t="array" aca="1" ref="U68" ca="1">SUM(IF(LEFT($A68,3)=LEFT(INDIRECT($AF$5),3),INDIRECT($AK$5),""))*U$83</f>
        <v>0</v>
      </c>
      <c r="V68" s="222">
        <f ca="1">IFERROR(U68/(U$16*U$82*U$83),0)</f>
        <v>0</v>
      </c>
      <c r="W68" s="223">
        <f t="shared" ref="W68:W75" ca="1" si="54">IFERROR(U68/U$39,0)</f>
        <v>0</v>
      </c>
      <c r="X68" s="219"/>
      <c r="Y68" s="221">
        <f t="array" aca="1" ref="Y68" ca="1">SUM(IF(LEFT($A68,3)=LEFT(INDIRECT($AF$5),3),INDIRECT($AK$5),""))*Y$83</f>
        <v>0</v>
      </c>
      <c r="Z68" s="222">
        <f ca="1">IFERROR(Y68/(Y$16*Y$82*Y$83),0)</f>
        <v>0</v>
      </c>
      <c r="AA68" s="223">
        <f t="shared" ref="AA68:AA75" ca="1" si="55">IFERROR(Y68/Y$39,0)</f>
        <v>0</v>
      </c>
      <c r="AB68" s="219"/>
      <c r="AC68" s="249"/>
      <c r="AD68" s="249"/>
      <c r="AE68" s="224"/>
      <c r="AH68" s="296"/>
      <c r="AK68" s="148"/>
      <c r="AL68" s="148"/>
      <c r="AM68" s="148"/>
      <c r="AN68" s="148"/>
      <c r="AO68" s="148"/>
      <c r="AP68" s="148"/>
      <c r="AQ68" s="148"/>
      <c r="AR68" s="148"/>
      <c r="AS68" s="148"/>
      <c r="AT68" s="148"/>
      <c r="AU68" s="148"/>
      <c r="AV68" s="148"/>
      <c r="AW68" s="219"/>
      <c r="AX68" s="219"/>
      <c r="AY68" s="219"/>
    </row>
    <row r="69" spans="1:51" outlineLevel="1" x14ac:dyDescent="0.2">
      <c r="A69" s="226">
        <v>990</v>
      </c>
      <c r="B69" s="142"/>
      <c r="C69" s="251" t="s">
        <v>950</v>
      </c>
      <c r="D69" s="142"/>
      <c r="E69" s="252">
        <f t="array" aca="1" ref="E69" ca="1">SUM(IF(LEFT($A69,3)=LEFT(INDIRECT($AF$5),3),INDIRECT($AG$5),""))*$E$83</f>
        <v>0</v>
      </c>
      <c r="F69" s="229">
        <f ca="1">IFERROR(E69/(E$16*E$82*E$83),0)</f>
        <v>0</v>
      </c>
      <c r="G69" s="230">
        <f t="shared" ca="1" si="50"/>
        <v>0</v>
      </c>
      <c r="H69" s="142"/>
      <c r="I69" s="228">
        <f t="array" aca="1" ref="I69" ca="1">SUM(IF(LEFT($A69,3)=LEFT(INDIRECT($AF$5),3),INDIRECT($AH$5),""))*$I$83</f>
        <v>29.37</v>
      </c>
      <c r="J69" s="229">
        <f ca="1">IFERROR(I69/(I$16*I$82*I$83),0)</f>
        <v>1.2644609987381363E-3</v>
      </c>
      <c r="K69" s="230">
        <f t="shared" ca="1" si="51"/>
        <v>3.7697067388153024E-6</v>
      </c>
      <c r="L69" s="142"/>
      <c r="M69" s="228">
        <f t="array" aca="1" ref="M69" ca="1">SUM(IF(LEFT($A69,3)=LEFT(INDIRECT($AF$5),3),INDIRECT($AI$5),""))*$M$83</f>
        <v>29.37</v>
      </c>
      <c r="N69" s="229">
        <f ca="1">IFERROR(M69/(M$16*M$82*M$83),0)</f>
        <v>1.3723016540510232E-3</v>
      </c>
      <c r="O69" s="230">
        <f t="shared" ca="1" si="52"/>
        <v>4.480217731320646E-6</v>
      </c>
      <c r="P69" s="292"/>
      <c r="Q69" s="295">
        <f t="array" aca="1" ref="Q69" ca="1">SUM(IF(LEFT($A69,3)=LEFT(INDIRECT($AF$5),3),INDIRECT($AJ$5),""))*$Q$83</f>
        <v>0</v>
      </c>
      <c r="R69" s="229">
        <f ca="1">IFERROR(Q69/(Q$16*Q$82*Q$83),0)</f>
        <v>0</v>
      </c>
      <c r="S69" s="230">
        <f t="shared" ca="1" si="53"/>
        <v>0</v>
      </c>
      <c r="T69" s="292"/>
      <c r="U69" s="295">
        <f t="array" aca="1" ref="U69" ca="1">SUM(IF(LEFT($A69,3)=LEFT(INDIRECT($AF$5),3),INDIRECT($AK$5),""))*U$83</f>
        <v>0</v>
      </c>
      <c r="V69" s="229">
        <f ca="1">IFERROR(U69/(U$16*U$82*U$83),0)</f>
        <v>0</v>
      </c>
      <c r="W69" s="230">
        <f t="shared" ca="1" si="54"/>
        <v>0</v>
      </c>
      <c r="X69" s="292"/>
      <c r="Y69" s="295">
        <f t="array" aca="1" ref="Y69" ca="1">SUM(IF(LEFT($A69,3)=LEFT(INDIRECT($AF$5),3),INDIRECT($AK$5),""))*Y$83</f>
        <v>0</v>
      </c>
      <c r="Z69" s="229">
        <f ca="1">IFERROR(Y69/(Y$16*Y$82*Y$83),0)</f>
        <v>0</v>
      </c>
      <c r="AA69" s="230">
        <f t="shared" ca="1" si="55"/>
        <v>0</v>
      </c>
      <c r="AB69" s="217"/>
      <c r="AC69" s="249"/>
      <c r="AD69" s="249"/>
      <c r="AE69" s="186"/>
    </row>
    <row r="70" spans="1:51" outlineLevel="1" x14ac:dyDescent="0.2">
      <c r="A70" s="226">
        <v>991</v>
      </c>
      <c r="B70" s="142"/>
      <c r="C70" s="251" t="s">
        <v>951</v>
      </c>
      <c r="D70" s="142"/>
      <c r="E70" s="252">
        <f t="array" aca="1" ref="E70" ca="1">SUM(IF(LEFT($A70,3)=LEFT(INDIRECT($AF$5),3),INDIRECT($AG$5),""))*$E$83</f>
        <v>0</v>
      </c>
      <c r="F70" s="229">
        <f ca="1">IFERROR(E70/(E$16*E$82*E$83),0)</f>
        <v>0</v>
      </c>
      <c r="G70" s="230">
        <f ca="1">IFERROR(F70/(F$16*F$82*F$83),0)</f>
        <v>0</v>
      </c>
      <c r="H70" s="142"/>
      <c r="I70" s="295">
        <f t="array" aca="1" ref="I70" ca="1">SUM(IF(LEFT($A70,3)=LEFT(INDIRECT($AF$5),3),INDIRECT($AH$5),""))*$I$83</f>
        <v>0</v>
      </c>
      <c r="J70" s="229">
        <f ca="1">IFERROR(I70/(I$16*I$82*I$83),0)</f>
        <v>0</v>
      </c>
      <c r="K70" s="230">
        <f t="shared" ref="K70:K75" ca="1" si="56">IFERROR(I70/I$39,0)</f>
        <v>0</v>
      </c>
      <c r="L70" s="142"/>
      <c r="M70" s="295">
        <f t="array" aca="1" ref="M70" ca="1">SUM(IF(LEFT($A70,3)=LEFT(INDIRECT($AF$5),3),INDIRECT($AI$5),""))*$M$83</f>
        <v>0</v>
      </c>
      <c r="N70" s="229">
        <f ca="1">IFERROR(M70/(M$16*M$82*M$83),0)</f>
        <v>0</v>
      </c>
      <c r="O70" s="230">
        <f t="shared" ref="O70:O75" ca="1" si="57">IFERROR(M70/M$39,0)</f>
        <v>0</v>
      </c>
      <c r="P70" s="292"/>
      <c r="Q70" s="295">
        <f t="array" aca="1" ref="Q70" ca="1">SUM(IF(LEFT($A70,3)=LEFT(INDIRECT($AF$5),3),INDIRECT($AJ$5),""))*$Q$83</f>
        <v>0</v>
      </c>
      <c r="R70" s="229">
        <f ca="1">IFERROR(Q70/(Q$16*Q$82*Q$83),0)</f>
        <v>0</v>
      </c>
      <c r="S70" s="230">
        <f t="shared" ca="1" si="53"/>
        <v>0</v>
      </c>
      <c r="T70" s="292"/>
      <c r="U70" s="295">
        <f t="array" aca="1" ref="U70" ca="1">SUM(IF(LEFT($A70,3)=LEFT(INDIRECT($AF$5),3),INDIRECT($AK$5),""))*U$83</f>
        <v>0</v>
      </c>
      <c r="V70" s="229">
        <f ca="1">IFERROR(U70/(U$16*U$82*U$83),0)</f>
        <v>0</v>
      </c>
      <c r="W70" s="230">
        <f t="shared" ca="1" si="54"/>
        <v>0</v>
      </c>
      <c r="X70" s="292"/>
      <c r="Y70" s="295">
        <f t="array" aca="1" ref="Y70" ca="1">SUM(IF(LEFT($A70,3)=LEFT(INDIRECT($AF$5),3),INDIRECT($AK$5),""))*Y$83</f>
        <v>0</v>
      </c>
      <c r="Z70" s="229">
        <f ca="1">IFERROR(Y70/(Y$16*Y$82*Y$83),0)</f>
        <v>0</v>
      </c>
      <c r="AA70" s="230">
        <f t="shared" ca="1" si="55"/>
        <v>0</v>
      </c>
      <c r="AB70" s="217"/>
      <c r="AC70" s="249"/>
      <c r="AD70" s="249"/>
      <c r="AE70" s="186"/>
    </row>
    <row r="71" spans="1:51" outlineLevel="1" x14ac:dyDescent="0.2">
      <c r="A71" s="226">
        <v>992</v>
      </c>
      <c r="B71" s="142"/>
      <c r="C71" s="251" t="s">
        <v>952</v>
      </c>
      <c r="D71" s="142"/>
      <c r="E71" s="252">
        <f t="array" aca="1" ref="E71" ca="1">SUM(IF(LEFT($A71,3)=LEFT(INDIRECT($AF$5),3),INDIRECT($AG$5),""))*$E$83</f>
        <v>0</v>
      </c>
      <c r="F71" s="229">
        <f ca="1">IFERROR(E71/(E$16*E$82*E$83),0)</f>
        <v>0</v>
      </c>
      <c r="G71" s="230">
        <f ca="1">IFERROR(F71/(F$16*F$82*F$83),0)</f>
        <v>0</v>
      </c>
      <c r="H71" s="142"/>
      <c r="I71" s="295">
        <f t="array" aca="1" ref="I71" ca="1">SUM(IF(LEFT($A71,3)=LEFT(INDIRECT($AF$5),3),INDIRECT($AH$5),""))*$I$83</f>
        <v>389031.51000000007</v>
      </c>
      <c r="J71" s="229">
        <f ca="1">IFERROR(I71/(I$16*I$82*I$83),0)</f>
        <v>16.748899273925954</v>
      </c>
      <c r="K71" s="230">
        <f t="shared" ca="1" si="56"/>
        <v>4.9933084945811813E-2</v>
      </c>
      <c r="L71" s="142"/>
      <c r="M71" s="295">
        <f t="array" aca="1" ref="M71" ca="1">SUM(IF(LEFT($A71,3)=LEFT(INDIRECT($AF$5),3),INDIRECT($AI$5),""))*$M$83</f>
        <v>327555.01999999996</v>
      </c>
      <c r="N71" s="229">
        <f ca="1">IFERROR(M71/(M$16*M$82*M$83),0)</f>
        <v>15.304878983272589</v>
      </c>
      <c r="O71" s="230">
        <f t="shared" ca="1" si="57"/>
        <v>4.9966558004327158E-2</v>
      </c>
      <c r="P71" s="292"/>
      <c r="Q71" s="295">
        <f t="array" aca="1" ref="Q71" ca="1">SUM(IF(LEFT($A71,3)=LEFT(INDIRECT($AF$5),3),INDIRECT($AJ$5),""))*$Q$83</f>
        <v>309755.61657458561</v>
      </c>
      <c r="R71" s="229">
        <f ca="1">IFERROR(Q71/(Q$16*Q$82*Q$83),0)</f>
        <v>16.10957944415312</v>
      </c>
      <c r="S71" s="230">
        <f t="shared" ca="1" si="53"/>
        <v>5.0032101291487822E-2</v>
      </c>
      <c r="T71" s="292"/>
      <c r="U71" s="295">
        <f t="array" aca="1" ref="U71" ca="1">SUM(IF(LEFT($A71,3)=LEFT(INDIRECT($AF$5),3),INDIRECT($AK$5),""))*U$83</f>
        <v>303359.69222222222</v>
      </c>
      <c r="V71" s="229">
        <f ca="1">IFERROR(U71/(U$16*U$82*U$83),0)</f>
        <v>16.428952339117064</v>
      </c>
      <c r="W71" s="230">
        <f t="shared" ca="1" si="54"/>
        <v>4.9827338967480636E-2</v>
      </c>
      <c r="X71" s="292"/>
      <c r="Y71" s="295">
        <f ca="1">M71</f>
        <v>327555.01999999996</v>
      </c>
      <c r="Z71" s="229">
        <f ca="1">IFERROR(Y71/(Y$16*Y$82*Y$83),0)</f>
        <v>13.530858393919363</v>
      </c>
      <c r="AA71" s="230">
        <f t="shared" ca="1" si="55"/>
        <v>4.1505041301943435E-2</v>
      </c>
      <c r="AB71" s="217"/>
      <c r="AC71" s="249"/>
      <c r="AD71" s="249"/>
      <c r="AE71" s="186"/>
    </row>
    <row r="72" spans="1:51" outlineLevel="1" x14ac:dyDescent="0.2">
      <c r="A72" s="226">
        <v>993</v>
      </c>
      <c r="B72" s="142"/>
      <c r="C72" s="251" t="s">
        <v>953</v>
      </c>
      <c r="D72" s="142"/>
      <c r="E72" s="252">
        <f t="array" aca="1" ref="E72" ca="1">SUM(IF(LEFT($A72,3)=LEFT(INDIRECT($AF$5),3),INDIRECT($AG$5),""))*$E$83</f>
        <v>0</v>
      </c>
      <c r="F72" s="229">
        <f ca="1">IFERROR(E72/(E$16*E$82*E$83),0)</f>
        <v>0</v>
      </c>
      <c r="G72" s="230">
        <f ca="1">IFERROR(F72/(F$16*F$82*F$83),0)</f>
        <v>0</v>
      </c>
      <c r="H72" s="142"/>
      <c r="I72" s="295">
        <f t="array" aca="1" ref="I72" ca="1">SUM(IF(LEFT($A72,3)=LEFT(INDIRECT($AF$5),3),INDIRECT($AH$5),""))*$I$83</f>
        <v>395808.73000000051</v>
      </c>
      <c r="J72" s="229">
        <f ca="1">IFERROR(I72/(I$16*I$82*I$83),0)</f>
        <v>17.040677631769626</v>
      </c>
      <c r="K72" s="230">
        <f t="shared" ca="1" si="56"/>
        <v>5.0802956648380269E-2</v>
      </c>
      <c r="L72" s="142"/>
      <c r="M72" s="295">
        <f t="array" aca="1" ref="M72" ca="1">SUM(IF(LEFT($A72,3)=LEFT(INDIRECT($AF$5),3),INDIRECT($AI$5),""))*$M$83</f>
        <v>340046.36999999994</v>
      </c>
      <c r="N72" s="229">
        <f ca="1">IFERROR(M72/(M$16*M$82*M$83),0)</f>
        <v>15.888532380151386</v>
      </c>
      <c r="O72" s="230">
        <f t="shared" ca="1" si="57"/>
        <v>5.1872038690678267E-2</v>
      </c>
      <c r="P72" s="292"/>
      <c r="Q72" s="295">
        <f t="array" aca="1" ref="Q72" ca="1">SUM(IF(LEFT($A72,3)=LEFT(INDIRECT($AF$5),3),INDIRECT($AJ$5),""))*$Q$83</f>
        <v>369477.4005524863</v>
      </c>
      <c r="R72" s="229">
        <f ca="1">IFERROR(Q72/(Q$16*Q$82*Q$83),0)</f>
        <v>19.215553224960679</v>
      </c>
      <c r="S72" s="230">
        <f t="shared" ca="1" si="53"/>
        <v>5.9678435967621783E-2</v>
      </c>
      <c r="T72" s="292"/>
      <c r="U72" s="295">
        <f t="array" aca="1" ref="U72" ca="1">SUM(IF(LEFT($A72,3)=LEFT(INDIRECT($AF$5),3),INDIRECT($AK$5),""))*U$83</f>
        <v>404589.56277777773</v>
      </c>
      <c r="V72" s="229">
        <f ca="1">IFERROR(U72/(U$16*U$82*U$83),0)</f>
        <v>21.911225565561164</v>
      </c>
      <c r="W72" s="230">
        <f t="shared" ca="1" si="54"/>
        <v>6.6454515230934E-2</v>
      </c>
      <c r="X72" s="292"/>
      <c r="Y72" s="295">
        <f ca="1">M72</f>
        <v>340046.36999999994</v>
      </c>
      <c r="Z72" s="229">
        <f ca="1">IFERROR(Y72/(Y$16*Y$82*Y$83),0)</f>
        <v>14.046859302709846</v>
      </c>
      <c r="AA72" s="230">
        <f t="shared" ca="1" si="55"/>
        <v>4.308784103331996E-2</v>
      </c>
      <c r="AB72" s="217"/>
      <c r="AC72" s="249"/>
      <c r="AD72" s="249"/>
      <c r="AE72" s="186"/>
    </row>
    <row r="73" spans="1:51" outlineLevel="1" x14ac:dyDescent="0.2">
      <c r="A73" s="226">
        <v>995</v>
      </c>
      <c r="B73" s="142"/>
      <c r="C73" s="251" t="s">
        <v>1443</v>
      </c>
      <c r="D73" s="142"/>
      <c r="E73" s="252">
        <f t="array" aca="1" ref="E73" ca="1">SUM(IF(LEFT($A73,3)=LEFT(INDIRECT($AF$5),3),INDIRECT($AG$5),""))*$E$83</f>
        <v>0</v>
      </c>
      <c r="F73" s="229">
        <f ca="1">IFERROR(E73/(E$16*E$82*E$83),0)</f>
        <v>0</v>
      </c>
      <c r="G73" s="230"/>
      <c r="H73" s="142"/>
      <c r="I73" s="295">
        <f t="array" aca="1" ref="I73" ca="1">SUM(IF(LEFT($A73,3)=LEFT(INDIRECT($AF$5),3),INDIRECT($AH$5),""))*$I$83</f>
        <v>80000.039999999994</v>
      </c>
      <c r="J73" s="229">
        <f ca="1">IFERROR(I73/(I$16*I$82*I$83),0)</f>
        <v>3.4442264377763308</v>
      </c>
      <c r="K73" s="230">
        <f t="shared" ca="1" si="56"/>
        <v>1.02681882837417E-2</v>
      </c>
      <c r="L73" s="142"/>
      <c r="M73" s="295">
        <f t="array" aca="1" ref="M73" ca="1">SUM(IF(LEFT($A73,3)=LEFT(INDIRECT($AF$5),3),INDIRECT($AI$5),""))*$M$83</f>
        <v>80000.039999999994</v>
      </c>
      <c r="N73" s="229">
        <f ca="1">IFERROR(M73/(M$16*M$82*M$83),0)</f>
        <v>3.7379702831511072</v>
      </c>
      <c r="O73" s="230">
        <f t="shared" ca="1" si="57"/>
        <v>1.220352733109843E-2</v>
      </c>
      <c r="P73" s="292"/>
      <c r="Q73" s="295">
        <f t="array" aca="1" ref="Q73" ca="1">SUM(IF(LEFT($A73,3)=LEFT(INDIRECT($AF$5),3),INDIRECT($AJ$5),""))*$Q$83</f>
        <v>80663.02375690607</v>
      </c>
      <c r="R73" s="229">
        <f ca="1">IFERROR(Q73/(Q$16*Q$82*Q$83),0)</f>
        <v>4.195072889355008</v>
      </c>
      <c r="S73" s="230">
        <f t="shared" ca="1" si="53"/>
        <v>1.3028789016684231E-2</v>
      </c>
      <c r="T73" s="292"/>
      <c r="U73" s="295">
        <f t="array" aca="1" ref="U73" ca="1">SUM(IF(LEFT($A73,3)=LEFT(INDIRECT($AF$5),3),INDIRECT($AK$5),""))*U$83</f>
        <v>81111.151666666672</v>
      </c>
      <c r="V73" s="229">
        <f ca="1">IFERROR(U73/(U$16*U$82*U$83),0)</f>
        <v>4.3927103009005055</v>
      </c>
      <c r="W73" s="230">
        <f t="shared" ca="1" si="54"/>
        <v>1.3322642894749329E-2</v>
      </c>
      <c r="X73" s="292"/>
      <c r="Y73" s="295">
        <f ca="1">M73</f>
        <v>80000.039999999994</v>
      </c>
      <c r="Z73" s="229">
        <f ca="1">IFERROR(Y73/(Y$16*Y$82*Y$83),0)</f>
        <v>3.3046943159286184</v>
      </c>
      <c r="AA73" s="230">
        <f t="shared" ca="1" si="55"/>
        <v>1.0136938106938881E-2</v>
      </c>
      <c r="AB73" s="217"/>
      <c r="AC73" s="249"/>
      <c r="AD73" s="249"/>
      <c r="AE73" s="186"/>
    </row>
    <row r="74" spans="1:51" outlineLevel="1" x14ac:dyDescent="0.2">
      <c r="A74" s="226">
        <v>996</v>
      </c>
      <c r="B74" s="142"/>
      <c r="C74" s="251" t="s">
        <v>954</v>
      </c>
      <c r="D74" s="142"/>
      <c r="E74" s="252">
        <f t="array" aca="1" ref="E74" ca="1">SUM(IF(LEFT($A74,3)=LEFT(INDIRECT($AF$5),3),INDIRECT($AG$5),""))*$E$83</f>
        <v>0</v>
      </c>
      <c r="F74" s="229">
        <f ca="1">IFERROR(E74/(E$16*E$82*E$83),0)</f>
        <v>0</v>
      </c>
      <c r="G74" s="230">
        <f ca="1">IFERROR(F74/(F$16*F$82*F$83),0)</f>
        <v>0</v>
      </c>
      <c r="H74" s="142"/>
      <c r="I74" s="295">
        <f t="array" aca="1" ref="I74" ca="1">SUM(IF(LEFT($A74,3)=LEFT(INDIRECT($AF$5),3),INDIRECT($AH$5),""))*$I$83</f>
        <v>0</v>
      </c>
      <c r="J74" s="229">
        <f ca="1">IFERROR(I74/(I$16*I$82*I$83),0)</f>
        <v>0</v>
      </c>
      <c r="K74" s="230">
        <f t="shared" ca="1" si="56"/>
        <v>0</v>
      </c>
      <c r="L74" s="142"/>
      <c r="M74" s="295">
        <f t="array" aca="1" ref="M74" ca="1">SUM(IF(LEFT($A74,3)=LEFT(INDIRECT($AF$5),3),INDIRECT($AI$5),""))*$M$83</f>
        <v>0</v>
      </c>
      <c r="N74" s="229">
        <f ca="1">IFERROR(M74/(M$16*M$82*M$83),0)</f>
        <v>0</v>
      </c>
      <c r="O74" s="230">
        <f t="shared" ca="1" si="57"/>
        <v>0</v>
      </c>
      <c r="P74" s="292"/>
      <c r="Q74" s="295">
        <f t="array" aca="1" ref="Q74" ca="1">SUM(IF(LEFT($A74,3)=LEFT(INDIRECT($AF$5),3),INDIRECT($AJ$5),""))*$Q$83</f>
        <v>0</v>
      </c>
      <c r="R74" s="229">
        <f ca="1">IFERROR(Q74/(Q$16*Q$82*Q$83),0)</f>
        <v>0</v>
      </c>
      <c r="S74" s="230">
        <f t="shared" ca="1" si="53"/>
        <v>0</v>
      </c>
      <c r="T74" s="292"/>
      <c r="U74" s="295">
        <f t="array" aca="1" ref="U74" ca="1">SUM(IF(LEFT($A74,3)=LEFT(INDIRECT($AF$5),3),INDIRECT($AK$5),""))*U$83</f>
        <v>0</v>
      </c>
      <c r="V74" s="229">
        <f ca="1">IFERROR(U74/(U$16*U$82*U$83),0)</f>
        <v>0</v>
      </c>
      <c r="W74" s="230">
        <f t="shared" ca="1" si="54"/>
        <v>0</v>
      </c>
      <c r="X74" s="292"/>
      <c r="Y74" s="295">
        <f t="array" aca="1" ref="Y74" ca="1">SUM(IF(LEFT($A74,3)=LEFT(INDIRECT($AF$5),3),INDIRECT($AK$5),""))*Y$83</f>
        <v>0</v>
      </c>
      <c r="Z74" s="229">
        <f ca="1">IFERROR(Y74/(Y$16*Y$82*Y$83),0)</f>
        <v>0</v>
      </c>
      <c r="AA74" s="230">
        <f t="shared" ca="1" si="55"/>
        <v>0</v>
      </c>
      <c r="AB74" s="217"/>
      <c r="AC74" s="249"/>
      <c r="AD74" s="249"/>
      <c r="AE74" s="186"/>
    </row>
    <row r="75" spans="1:51" outlineLevel="1" x14ac:dyDescent="0.2">
      <c r="A75" s="201"/>
      <c r="B75" s="142"/>
      <c r="C75" s="253" t="s">
        <v>955</v>
      </c>
      <c r="D75" s="142"/>
      <c r="E75" s="232">
        <f ca="1">SUM(E44:E49,E51:E53,E54:E74)</f>
        <v>0</v>
      </c>
      <c r="F75" s="233">
        <f ca="1">IFERROR(E75/(E$16*E$82*E$83),0)</f>
        <v>0</v>
      </c>
      <c r="G75" s="234">
        <f t="shared" ref="G75" ca="1" si="58">IFERROR(E75/E$39,0)</f>
        <v>0</v>
      </c>
      <c r="H75" s="142"/>
      <c r="I75" s="232">
        <f ca="1">SUM(I44:I70,I73)</f>
        <v>8409790.112999998</v>
      </c>
      <c r="J75" s="233">
        <f ca="1">IFERROR(I75/(I$16*I$82*I$83),0)</f>
        <v>362.06508700926389</v>
      </c>
      <c r="K75" s="234">
        <f t="shared" ca="1" si="56"/>
        <v>1.0794158141300101</v>
      </c>
      <c r="L75" s="142"/>
      <c r="M75" s="232">
        <f ca="1">SUM(M44:M70,M73)</f>
        <v>7541465.6219999976</v>
      </c>
      <c r="N75" s="233">
        <f ca="1">IFERROR(M75/(M$16*M$82*M$83),0)</f>
        <v>352.37200364451911</v>
      </c>
      <c r="O75" s="234">
        <f t="shared" ca="1" si="57"/>
        <v>1.1504054477299788</v>
      </c>
      <c r="P75" s="292"/>
      <c r="Q75" s="232">
        <f ca="1">SUM(Q44:Q70,Q73)</f>
        <v>7330526.3374033179</v>
      </c>
      <c r="R75" s="233">
        <f ca="1">IFERROR(Q75/(Q$16*Q$82*Q$83),0)</f>
        <v>381.2415016255901</v>
      </c>
      <c r="S75" s="234">
        <f t="shared" ca="1" si="53"/>
        <v>1.1840354673425915</v>
      </c>
      <c r="T75" s="292"/>
      <c r="U75" s="232">
        <f ca="1">SUM(U44:U70,U73)</f>
        <v>7711338.9724444449</v>
      </c>
      <c r="V75" s="233">
        <f ca="1">IFERROR(U75/(U$16*U$82*U$83),0)</f>
        <v>417.62048056226666</v>
      </c>
      <c r="W75" s="234">
        <f t="shared" ca="1" si="54"/>
        <v>1.2666003781137358</v>
      </c>
      <c r="X75" s="292"/>
      <c r="Y75" s="232">
        <f ca="1">SUM(Y44:Y70,Y73)</f>
        <v>7928813.9467782881</v>
      </c>
      <c r="Z75" s="233">
        <f ca="1">IFERROR(Y75/(Y$16*Y$82*Y$83),0)</f>
        <v>327.52866601033907</v>
      </c>
      <c r="AA75" s="234">
        <f t="shared" ca="1" si="55"/>
        <v>1.0046732006624659</v>
      </c>
      <c r="AB75" s="217"/>
      <c r="AC75" s="249"/>
      <c r="AD75" s="249"/>
      <c r="AE75" s="186"/>
    </row>
    <row r="76" spans="1:51" outlineLevel="1" x14ac:dyDescent="0.2">
      <c r="A76" s="201"/>
      <c r="B76" s="142"/>
      <c r="C76" s="248"/>
      <c r="D76" s="142"/>
      <c r="E76" s="215"/>
      <c r="F76" s="163"/>
      <c r="G76" s="216"/>
      <c r="H76" s="142"/>
      <c r="I76" s="215"/>
      <c r="J76" s="254"/>
      <c r="K76" s="216"/>
      <c r="L76" s="142"/>
      <c r="M76" s="215"/>
      <c r="N76" s="254"/>
      <c r="O76" s="216"/>
      <c r="P76" s="292"/>
      <c r="Q76" s="215"/>
      <c r="R76" s="254"/>
      <c r="S76" s="216"/>
      <c r="T76" s="292"/>
      <c r="U76" s="215"/>
      <c r="V76" s="254"/>
      <c r="W76" s="216"/>
      <c r="X76" s="292"/>
      <c r="Y76" s="215"/>
      <c r="Z76" s="254"/>
      <c r="AA76" s="216"/>
      <c r="AB76" s="217"/>
      <c r="AC76" s="249"/>
      <c r="AD76" s="249"/>
      <c r="AE76" s="186"/>
    </row>
    <row r="77" spans="1:51" x14ac:dyDescent="0.2">
      <c r="A77" s="141"/>
      <c r="B77" s="142"/>
      <c r="C77" s="255" t="s">
        <v>956</v>
      </c>
      <c r="D77" s="142"/>
      <c r="E77" s="202">
        <f ca="1">MANAGEMENT_FEE*(E$41)</f>
        <v>0</v>
      </c>
      <c r="F77" s="183">
        <f ca="1">IFERROR(E77/(E$16*E$82*E$83),0)</f>
        <v>0</v>
      </c>
      <c r="G77" s="184">
        <f t="shared" ref="G77:G78" ca="1" si="59">IFERROR(E77/E$41,0)</f>
        <v>0</v>
      </c>
      <c r="H77" s="142"/>
      <c r="I77" s="202">
        <f ca="1">MANAGEMENT_FEE*(I$41)</f>
        <v>389552.84900000005</v>
      </c>
      <c r="J77" s="183">
        <f ca="1">IFERROR(I77/(I$16*I$82*I$83),0)</f>
        <v>16.771344382288948</v>
      </c>
      <c r="K77" s="184">
        <f t="shared" ref="K77:K78" ca="1" si="60">IFERROR(I77/I$41,0)</f>
        <v>0.05</v>
      </c>
      <c r="L77" s="142"/>
      <c r="M77" s="202">
        <f ca="1">MANAGEMENT_FEE*(M$41)</f>
        <v>327774.2485000001</v>
      </c>
      <c r="N77" s="183">
        <f ca="1">IFERROR(M77/(M$16*M$82*M$83),0)</f>
        <v>15.315122348378662</v>
      </c>
      <c r="O77" s="184">
        <f t="shared" ref="O77:O78" ca="1" si="61">IFERROR(M77/M$41,0)</f>
        <v>0.05</v>
      </c>
      <c r="P77" s="292"/>
      <c r="Q77" s="294">
        <f ca="1">MANAGEMENT_FEE*(Q$41)</f>
        <v>309556.87306629843</v>
      </c>
      <c r="R77" s="293">
        <f ca="1">IFERROR(Q77/(Q$16*Q$82*Q$83),0)</f>
        <v>16.09924331410593</v>
      </c>
      <c r="S77" s="184">
        <f t="shared" ref="S77:S78" ca="1" si="62">IFERROR(Q77/Q$41,0)</f>
        <v>0.05</v>
      </c>
      <c r="T77" s="292"/>
      <c r="U77" s="294">
        <f ca="1">MANAGEMENT_FEE*(U$41)</f>
        <v>304410.89019444445</v>
      </c>
      <c r="V77" s="293">
        <f ca="1">IFERROR(U77/(U$16*U$82*U$83),0)</f>
        <v>16.485881726334284</v>
      </c>
      <c r="W77" s="184">
        <f t="shared" ref="W77:W78" ca="1" si="63">IFERROR(U77/U$41,0)</f>
        <v>0.05</v>
      </c>
      <c r="X77" s="292"/>
      <c r="Y77" s="294">
        <f ca="1">MANAGEMENT_FEE*(Y$41)</f>
        <v>394596.66792894201</v>
      </c>
      <c r="Z77" s="293">
        <f ca="1">IFERROR(Y77/(Y$16*Y$82*Y$83),0)</f>
        <v>16.300258919734883</v>
      </c>
      <c r="AA77" s="184">
        <f t="shared" ref="AA77:AA78" ca="1" si="64">IFERROR(Y77/Y$41,0)</f>
        <v>0.05</v>
      </c>
      <c r="AB77" s="205"/>
      <c r="AC77" s="249"/>
      <c r="AD77" s="249"/>
      <c r="AE77" s="206"/>
    </row>
    <row r="78" spans="1:51" x14ac:dyDescent="0.2">
      <c r="A78" s="141"/>
      <c r="B78" s="142"/>
      <c r="C78" s="256" t="s">
        <v>957</v>
      </c>
      <c r="D78" s="142"/>
      <c r="E78" s="236">
        <f ca="1">SUM(E44:E66,E77)</f>
        <v>0</v>
      </c>
      <c r="F78" s="237">
        <f ca="1">IFERROR(E78/(E$16*E$82*E$83),0)</f>
        <v>0</v>
      </c>
      <c r="G78" s="238">
        <f t="shared" ca="1" si="59"/>
        <v>0</v>
      </c>
      <c r="H78" s="142"/>
      <c r="I78" s="236">
        <f ca="1">SUM(I44:I66,I77)</f>
        <v>8719313.5519999992</v>
      </c>
      <c r="J78" s="237">
        <f ca="1">IFERROR(I78/(I$16*I$82*I$83),0)</f>
        <v>375.39094049277782</v>
      </c>
      <c r="K78" s="238">
        <f t="shared" ca="1" si="60"/>
        <v>1.1191438561395297</v>
      </c>
      <c r="L78" s="142"/>
      <c r="M78" s="236">
        <f ca="1">SUM(M44:M66,M77)</f>
        <v>7789210.4604999973</v>
      </c>
      <c r="N78" s="237">
        <f ca="1">IFERROR(M78/(M$16*M$82*M$83),0)</f>
        <v>363.94778340809256</v>
      </c>
      <c r="O78" s="238">
        <f t="shared" ca="1" si="61"/>
        <v>1.1881974401811488</v>
      </c>
      <c r="P78" s="292"/>
      <c r="Q78" s="236">
        <f ca="1">SUM(Q44:Q66,Q77)</f>
        <v>7559420.1867127102</v>
      </c>
      <c r="R78" s="237">
        <f ca="1">IFERROR(Q78/(Q$16*Q$82*Q$83),0)</f>
        <v>393.14567205034103</v>
      </c>
      <c r="S78" s="238">
        <f t="shared" ca="1" si="62"/>
        <v>1.221006678325907</v>
      </c>
      <c r="T78" s="292"/>
      <c r="U78" s="236">
        <f ca="1">SUM(U44:U66,U77)</f>
        <v>7934638.7109722234</v>
      </c>
      <c r="V78" s="237">
        <f ca="1">IFERROR(U78/(U$16*U$82*U$83),0)</f>
        <v>429.71365198770047</v>
      </c>
      <c r="W78" s="238">
        <f t="shared" ca="1" si="63"/>
        <v>1.3032777352189866</v>
      </c>
      <c r="X78" s="292"/>
      <c r="Y78" s="236">
        <f ca="1">SUM(Y44:Y66,Y77)</f>
        <v>8243410.5747072306</v>
      </c>
      <c r="Z78" s="237">
        <f ca="1">IFERROR(Y78/(Y$16*Y$82*Y$83),0)</f>
        <v>340.52423061414532</v>
      </c>
      <c r="AA78" s="238">
        <f t="shared" ca="1" si="64"/>
        <v>1.0445362625555272</v>
      </c>
      <c r="AB78" s="205"/>
      <c r="AC78" s="257"/>
      <c r="AD78" s="257"/>
      <c r="AE78" s="205"/>
      <c r="AF78" s="142"/>
      <c r="AG78" s="142"/>
      <c r="AH78" s="292"/>
      <c r="AI78" s="142"/>
      <c r="AJ78" s="142"/>
    </row>
    <row r="79" spans="1:51" x14ac:dyDescent="0.2">
      <c r="A79" s="142"/>
      <c r="B79" s="142"/>
      <c r="C79" s="214"/>
      <c r="D79" s="142"/>
      <c r="E79" s="215"/>
      <c r="F79" s="163"/>
      <c r="G79" s="216"/>
      <c r="H79" s="142"/>
      <c r="I79" s="215"/>
      <c r="J79" s="254"/>
      <c r="K79" s="216"/>
      <c r="L79" s="142"/>
      <c r="M79" s="215"/>
      <c r="N79" s="254"/>
      <c r="O79" s="216"/>
      <c r="P79" s="292"/>
      <c r="Q79" s="215"/>
      <c r="R79" s="254"/>
      <c r="S79" s="216"/>
      <c r="T79" s="292"/>
      <c r="U79" s="215"/>
      <c r="V79" s="254"/>
      <c r="W79" s="216"/>
      <c r="X79" s="292"/>
      <c r="Y79" s="215"/>
      <c r="Z79" s="254"/>
      <c r="AA79" s="216"/>
      <c r="AB79" s="217"/>
      <c r="AC79" s="146"/>
      <c r="AD79" s="146"/>
      <c r="AE79" s="217"/>
      <c r="AF79" s="142"/>
      <c r="AG79" s="142"/>
      <c r="AH79" s="292"/>
      <c r="AI79" s="142"/>
      <c r="AJ79" s="142"/>
    </row>
    <row r="80" spans="1:51" x14ac:dyDescent="0.2">
      <c r="A80" s="141"/>
      <c r="B80" s="142"/>
      <c r="C80" s="235" t="s">
        <v>958</v>
      </c>
      <c r="D80" s="142"/>
      <c r="E80" s="236">
        <f ca="1">E41-E78</f>
        <v>0</v>
      </c>
      <c r="F80" s="237">
        <f ca="1">IFERROR(E80/(E$16*E$82*E$83),0)</f>
        <v>0</v>
      </c>
      <c r="G80" s="238">
        <f ca="1">IFERROR(E80/E$41,0)</f>
        <v>0</v>
      </c>
      <c r="H80" s="142"/>
      <c r="I80" s="236">
        <f ca="1">I41-I78</f>
        <v>-928256.57199999876</v>
      </c>
      <c r="J80" s="237">
        <f ca="1">IFERROR(I80/(I$16*I$82*I$83),0)</f>
        <v>-39.964052846998875</v>
      </c>
      <c r="K80" s="238">
        <f ca="1">IFERROR(I80/I$41,0)</f>
        <v>-0.1191438561395297</v>
      </c>
      <c r="L80" s="142"/>
      <c r="M80" s="236">
        <f ca="1">M41-M78</f>
        <v>-1233725.4904999956</v>
      </c>
      <c r="N80" s="237">
        <f ca="1">IFERROR(M80/(M$16*M$82*M$83),0)</f>
        <v>-57.645336440519372</v>
      </c>
      <c r="O80" s="238">
        <f ca="1">IFERROR(M80/M$41,0)</f>
        <v>-0.18819744018114884</v>
      </c>
      <c r="P80" s="292"/>
      <c r="Q80" s="236">
        <f ca="1">Q41-Q78</f>
        <v>-1368282.7253867416</v>
      </c>
      <c r="R80" s="237">
        <f ca="1">IFERROR(Q80/(Q$16*Q$82*Q$83),0)</f>
        <v>-71.160805768222403</v>
      </c>
      <c r="S80" s="238">
        <f ca="1">IFERROR(Q80/Q$41,0)</f>
        <v>-0.22100667832590712</v>
      </c>
      <c r="T80" s="292"/>
      <c r="U80" s="236">
        <f ca="1">U41-U78</f>
        <v>-1846420.9070833344</v>
      </c>
      <c r="V80" s="237">
        <f ca="1">IFERROR(U80/(U$16*U$82*U$83),0)</f>
        <v>-99.996017461014773</v>
      </c>
      <c r="W80" s="238">
        <f ca="1">IFERROR(U80/U$41,0)</f>
        <v>-0.3032777352189866</v>
      </c>
      <c r="X80" s="292"/>
      <c r="Y80" s="236">
        <f ca="1">Y41-Y78</f>
        <v>-351477.21612839028</v>
      </c>
      <c r="Z80" s="237">
        <f ca="1">IFERROR(Y80/(Y$16*Y$82*Y$83),0)</f>
        <v>-14.519052219447715</v>
      </c>
      <c r="AA80" s="238">
        <f ca="1">IFERROR(Y80/Y$41,0)</f>
        <v>-4.4536262555527131E-2</v>
      </c>
      <c r="AB80" s="205"/>
      <c r="AC80" s="258"/>
      <c r="AD80" s="258"/>
      <c r="AE80" s="205"/>
      <c r="AF80" s="142"/>
      <c r="AG80" s="142"/>
      <c r="AH80" s="292"/>
      <c r="AI80" s="142"/>
      <c r="AJ80" s="142"/>
    </row>
    <row r="81" spans="1:36" x14ac:dyDescent="0.2">
      <c r="A81" s="259"/>
      <c r="B81" s="142"/>
      <c r="C81" s="259"/>
      <c r="D81" s="142"/>
      <c r="E81" s="259"/>
      <c r="F81" s="260"/>
      <c r="G81" s="259"/>
      <c r="H81" s="142"/>
      <c r="I81" s="259"/>
      <c r="J81" s="260"/>
      <c r="K81" s="259"/>
      <c r="L81" s="142"/>
      <c r="M81" s="259"/>
      <c r="N81" s="260"/>
      <c r="O81" s="259"/>
      <c r="P81" s="292"/>
      <c r="Q81" s="259"/>
      <c r="R81" s="260"/>
      <c r="S81" s="259"/>
      <c r="T81" s="292"/>
      <c r="U81" s="259"/>
      <c r="V81" s="260"/>
      <c r="W81" s="259"/>
      <c r="X81" s="292"/>
      <c r="Y81" s="259"/>
      <c r="Z81" s="260"/>
      <c r="AA81" s="259"/>
      <c r="AB81" s="142"/>
      <c r="AC81" s="146"/>
      <c r="AD81" s="146"/>
      <c r="AE81" s="142"/>
      <c r="AF81" s="142"/>
      <c r="AG81" s="142"/>
      <c r="AH81" s="292"/>
      <c r="AI81" s="142"/>
      <c r="AJ81" s="142"/>
    </row>
    <row r="82" spans="1:36" x14ac:dyDescent="0.2">
      <c r="A82" s="259"/>
      <c r="B82" s="142"/>
      <c r="C82" s="261" t="s">
        <v>959</v>
      </c>
      <c r="D82" s="142"/>
      <c r="E82" s="261">
        <f>F$1-E$1+1</f>
        <v>365</v>
      </c>
      <c r="F82" s="259"/>
      <c r="G82" s="259"/>
      <c r="H82" s="142"/>
      <c r="I82" s="261">
        <f>J$1-I$1+1</f>
        <v>365</v>
      </c>
      <c r="J82" s="259"/>
      <c r="K82" s="259"/>
      <c r="L82" s="142"/>
      <c r="M82" s="261">
        <f>N$1-M$1</f>
        <v>365</v>
      </c>
      <c r="N82" s="259"/>
      <c r="O82" s="259"/>
      <c r="P82" s="292"/>
      <c r="Q82" s="261">
        <f>R$1-Q$1</f>
        <v>181</v>
      </c>
      <c r="R82" s="259"/>
      <c r="S82" s="259"/>
      <c r="T82" s="292"/>
      <c r="U82" s="261">
        <f>V$1-U$1</f>
        <v>90</v>
      </c>
      <c r="V82" s="259"/>
      <c r="W82" s="259"/>
      <c r="X82" s="292"/>
      <c r="Y82" s="261">
        <f>Z$1-Y$1</f>
        <v>365</v>
      </c>
      <c r="Z82" s="259"/>
      <c r="AA82" s="259"/>
      <c r="AB82" s="142"/>
      <c r="AC82" s="146"/>
      <c r="AD82" s="146"/>
      <c r="AE82" s="142"/>
      <c r="AF82" s="142"/>
      <c r="AG82" s="142"/>
      <c r="AH82" s="292"/>
      <c r="AI82" s="142"/>
      <c r="AJ82" s="142"/>
    </row>
    <row r="83" spans="1:36" x14ac:dyDescent="0.2">
      <c r="A83" s="259"/>
      <c r="B83" s="142"/>
      <c r="C83" s="261" t="s">
        <v>960</v>
      </c>
      <c r="D83" s="142"/>
      <c r="E83" s="262">
        <f>365/E82</f>
        <v>1</v>
      </c>
      <c r="F83" s="259"/>
      <c r="G83" s="259"/>
      <c r="H83" s="142"/>
      <c r="I83" s="262">
        <f>365/I82</f>
        <v>1</v>
      </c>
      <c r="J83" s="259"/>
      <c r="K83" s="259"/>
      <c r="L83" s="142"/>
      <c r="M83" s="262">
        <f>365/M82</f>
        <v>1</v>
      </c>
      <c r="N83" s="259"/>
      <c r="O83" s="259"/>
      <c r="P83" s="292"/>
      <c r="Q83" s="262">
        <f>365/Q82</f>
        <v>2.0165745856353592</v>
      </c>
      <c r="R83" s="259"/>
      <c r="S83" s="259"/>
      <c r="T83" s="292"/>
      <c r="U83" s="262">
        <f>365/U82</f>
        <v>4.0555555555555554</v>
      </c>
      <c r="V83" s="259"/>
      <c r="W83" s="259"/>
      <c r="X83" s="292"/>
      <c r="Y83" s="262">
        <f>365/Y82</f>
        <v>1</v>
      </c>
      <c r="Z83" s="259"/>
      <c r="AA83" s="259"/>
      <c r="AB83" s="142"/>
      <c r="AC83" s="263"/>
      <c r="AD83" s="263"/>
      <c r="AE83" s="142"/>
      <c r="AF83" s="142"/>
      <c r="AG83" s="142"/>
      <c r="AH83" s="292"/>
      <c r="AI83" s="142"/>
      <c r="AJ83" s="142"/>
    </row>
    <row r="84" spans="1:36" x14ac:dyDescent="0.2">
      <c r="A84" s="259"/>
      <c r="B84" s="142"/>
      <c r="C84" s="261" t="s">
        <v>961</v>
      </c>
      <c r="D84" s="142"/>
      <c r="E84" s="261">
        <f>ROUND((F$1-E$1+15)/30.5,0)</f>
        <v>12</v>
      </c>
      <c r="F84" s="259"/>
      <c r="G84" s="259"/>
      <c r="H84" s="142"/>
      <c r="I84" s="261">
        <f>ROUND((J$1-I$1+15)/30.5,0)</f>
        <v>12</v>
      </c>
      <c r="J84" s="259"/>
      <c r="K84" s="259"/>
      <c r="L84" s="142"/>
      <c r="M84" s="261">
        <f>ROUND((N$1-M$1+15)/30.5,0)</f>
        <v>12</v>
      </c>
      <c r="N84" s="259"/>
      <c r="O84" s="259"/>
      <c r="P84" s="292"/>
      <c r="Q84" s="261">
        <f>ROUND((R$1-Q$1+15)/30.5,0)</f>
        <v>6</v>
      </c>
      <c r="R84" s="259"/>
      <c r="S84" s="259"/>
      <c r="T84" s="292"/>
      <c r="U84" s="261">
        <f>ROUND((V$1-U$1+15)/30.5,0)</f>
        <v>3</v>
      </c>
      <c r="V84" s="259"/>
      <c r="W84" s="259"/>
      <c r="X84" s="292"/>
      <c r="Y84" s="261">
        <f>ROUND((Z$1-Y$1+15)/30.5,0)</f>
        <v>12</v>
      </c>
      <c r="Z84" s="259"/>
      <c r="AA84" s="259"/>
      <c r="AB84" s="142"/>
      <c r="AC84" s="264"/>
      <c r="AD84" s="264"/>
      <c r="AE84" s="142"/>
      <c r="AF84" s="142"/>
      <c r="AG84" s="142"/>
      <c r="AH84" s="292"/>
      <c r="AI84" s="142"/>
      <c r="AJ84" s="142"/>
    </row>
    <row r="85" spans="1:36" x14ac:dyDescent="0.2">
      <c r="A85" s="259"/>
      <c r="B85" s="142"/>
      <c r="C85" s="142"/>
      <c r="D85" s="142"/>
      <c r="E85" s="142"/>
      <c r="F85" s="259"/>
      <c r="G85" s="259"/>
      <c r="H85" s="142"/>
      <c r="I85" s="142"/>
      <c r="J85" s="259"/>
      <c r="K85" s="259"/>
      <c r="L85" s="142"/>
      <c r="M85" s="142"/>
      <c r="N85" s="259"/>
      <c r="O85" s="259"/>
      <c r="P85" s="292"/>
      <c r="Q85" s="292"/>
      <c r="R85" s="259"/>
      <c r="S85" s="259"/>
      <c r="T85" s="292"/>
      <c r="U85" s="292"/>
      <c r="V85" s="259"/>
      <c r="W85" s="259"/>
      <c r="X85" s="292"/>
      <c r="Y85" s="292"/>
      <c r="Z85" s="259"/>
      <c r="AA85" s="259"/>
      <c r="AB85" s="142"/>
      <c r="AC85" s="146"/>
      <c r="AD85" s="146"/>
      <c r="AE85" s="142"/>
      <c r="AF85" s="142"/>
      <c r="AG85" s="142"/>
      <c r="AH85" s="292"/>
      <c r="AI85" s="142"/>
      <c r="AJ85" s="142"/>
    </row>
    <row r="86" spans="1:36" x14ac:dyDescent="0.2">
      <c r="C86" s="265"/>
      <c r="I86" s="265"/>
      <c r="J86" s="265"/>
      <c r="K86" s="265"/>
      <c r="L86" s="265"/>
      <c r="M86" s="265"/>
      <c r="N86" s="265"/>
      <c r="P86" s="291"/>
      <c r="Q86" s="291"/>
      <c r="R86" s="291"/>
      <c r="T86" s="291"/>
      <c r="U86" s="291"/>
      <c r="V86" s="291"/>
      <c r="X86" s="291"/>
      <c r="Y86" s="291"/>
      <c r="Z86" s="291"/>
    </row>
    <row r="87" spans="1:36" ht="19" x14ac:dyDescent="0.25">
      <c r="A87" s="267"/>
      <c r="B87" s="267"/>
      <c r="C87" s="268" t="s">
        <v>962</v>
      </c>
      <c r="E87" s="265">
        <f ca="1">E39</f>
        <v>0</v>
      </c>
      <c r="I87" s="265">
        <f ca="1">I39</f>
        <v>7791056.9800000004</v>
      </c>
      <c r="J87" s="265"/>
      <c r="K87" s="265"/>
      <c r="L87" s="265"/>
      <c r="M87" s="265">
        <f ca="1">M39</f>
        <v>6555484.9700000016</v>
      </c>
      <c r="N87" s="265"/>
      <c r="P87" s="291"/>
      <c r="Q87" s="291">
        <f ca="1">Q39</f>
        <v>6191137.4613259686</v>
      </c>
      <c r="R87" s="291"/>
      <c r="T87" s="291"/>
      <c r="U87" s="291">
        <f ca="1">U39</f>
        <v>6088217.803888889</v>
      </c>
      <c r="V87" s="291"/>
      <c r="X87" s="291"/>
      <c r="Y87" s="291">
        <f ca="1">Y39</f>
        <v>7891933.3585788403</v>
      </c>
      <c r="Z87" s="291"/>
    </row>
    <row r="88" spans="1:36" ht="19" x14ac:dyDescent="0.25">
      <c r="A88" s="267">
        <v>222</v>
      </c>
      <c r="B88" s="267">
        <v>222</v>
      </c>
      <c r="C88" s="268" t="s">
        <v>963</v>
      </c>
      <c r="E88" s="265">
        <f t="array" aca="1" ref="E88" ca="1">SUM(IF(LEFT($A88,3)=LEFT(INDIRECT($AF$5),3),INDIRECT($AG$5),""))*$E$83</f>
        <v>0</v>
      </c>
      <c r="I88" s="291">
        <f t="array" aca="1" ref="I88" ca="1">SUM(IF($A88=INDIRECT($AF$5),INDIRECT($AH$5),""))*I$83</f>
        <v>7780630.2599999998</v>
      </c>
      <c r="J88" s="265"/>
      <c r="K88" s="265"/>
      <c r="L88" s="265"/>
      <c r="M88" s="265">
        <f t="array" aca="1" ref="M88" ca="1">SUM(IF($A88=INDIRECT($AF$5),INDIRECT($AI$5),""))*M$83</f>
        <v>6551100.54</v>
      </c>
      <c r="N88" s="265"/>
      <c r="P88" s="291"/>
      <c r="Q88" s="291">
        <f t="array" aca="1" ref="Q88" ca="1">SUM(IF($A88=INDIRECT($AF$5),INDIRECT($AJ$5),""))*Q$83</f>
        <v>6195112.3113259664</v>
      </c>
      <c r="R88" s="291"/>
      <c r="T88" s="291"/>
      <c r="U88" s="291">
        <f t="array" aca="1" ref="U88" ca="1">SUM(IF($A88=INDIRECT($AF$5),INDIRECT($AK$5),""))*U$83</f>
        <v>6067194.0472222222</v>
      </c>
      <c r="V88" s="291"/>
      <c r="X88" s="291"/>
      <c r="Y88" s="291">
        <f t="array" aca="1" ref="Y88" ca="1">SUM(IF($A88=INDIRECT($AF$5),INDIRECT($AK$5),""))*Y$83</f>
        <v>1496020.45</v>
      </c>
      <c r="Z88" s="291"/>
    </row>
    <row r="89" spans="1:36" ht="19" x14ac:dyDescent="0.25">
      <c r="A89" s="267"/>
      <c r="B89" s="267"/>
      <c r="C89" s="268" t="s">
        <v>964</v>
      </c>
      <c r="E89" s="265" t="e">
        <f ca="1">E87-E88+#REF!</f>
        <v>#REF!</v>
      </c>
      <c r="I89" s="265">
        <f ca="1">I87-I88</f>
        <v>10426.720000000671</v>
      </c>
      <c r="J89" s="265"/>
      <c r="K89" s="265"/>
      <c r="L89" s="265"/>
      <c r="M89" s="265">
        <f ca="1">M87-M88</f>
        <v>4384.4300000015646</v>
      </c>
      <c r="N89" s="265"/>
      <c r="P89" s="291"/>
      <c r="Q89" s="291">
        <f ca="1">Q87-Q88</f>
        <v>-3974.8499999977648</v>
      </c>
      <c r="R89" s="291"/>
      <c r="T89" s="291"/>
      <c r="U89" s="291">
        <f ca="1">U87-U88</f>
        <v>21023.756666666828</v>
      </c>
      <c r="V89" s="291"/>
      <c r="X89" s="291"/>
      <c r="Y89" s="291">
        <f ca="1">Y87-Y88</f>
        <v>6395912.9085788401</v>
      </c>
      <c r="Z89" s="291"/>
    </row>
    <row r="90" spans="1:36" ht="19" x14ac:dyDescent="0.25">
      <c r="A90" s="267"/>
      <c r="B90" s="267"/>
      <c r="C90" s="268"/>
      <c r="E90" s="265"/>
      <c r="I90" s="265"/>
      <c r="J90" s="265"/>
      <c r="K90" s="265"/>
      <c r="L90" s="265"/>
      <c r="M90" s="265"/>
      <c r="N90" s="265"/>
      <c r="P90" s="291"/>
      <c r="Q90" s="291"/>
      <c r="R90" s="291"/>
      <c r="T90" s="291"/>
      <c r="U90" s="291"/>
      <c r="V90" s="291"/>
      <c r="X90" s="291"/>
      <c r="Y90" s="291"/>
      <c r="Z90" s="291"/>
    </row>
    <row r="91" spans="1:36" ht="19" x14ac:dyDescent="0.25">
      <c r="A91" s="267"/>
      <c r="B91" s="267"/>
      <c r="C91" s="268" t="s">
        <v>965</v>
      </c>
      <c r="E91" s="265">
        <f ca="1">E75-SUM(E63,E73:E74)</f>
        <v>0</v>
      </c>
      <c r="I91" s="265">
        <f ca="1">I75</f>
        <v>8409790.112999998</v>
      </c>
      <c r="J91" s="265"/>
      <c r="K91" s="265"/>
      <c r="L91" s="265"/>
      <c r="M91" s="265">
        <f ca="1">M75</f>
        <v>7541465.6219999976</v>
      </c>
      <c r="N91" s="265"/>
      <c r="P91" s="291"/>
      <c r="Q91" s="291">
        <f ca="1">Q75</f>
        <v>7330526.3374033179</v>
      </c>
      <c r="R91" s="291"/>
      <c r="T91" s="291"/>
      <c r="U91" s="291">
        <f ca="1">U75</f>
        <v>7711338.9724444449</v>
      </c>
      <c r="V91" s="291"/>
      <c r="X91" s="291"/>
      <c r="Y91" s="291">
        <f ca="1">Y75</f>
        <v>7928813.9467782881</v>
      </c>
      <c r="Z91" s="291"/>
    </row>
    <row r="92" spans="1:36" ht="19" x14ac:dyDescent="0.25">
      <c r="A92" s="267">
        <v>333</v>
      </c>
      <c r="B92" s="267">
        <v>333</v>
      </c>
      <c r="C92" s="268" t="s">
        <v>966</v>
      </c>
      <c r="E92" s="265">
        <f t="array" aca="1" ref="E92" ca="1">SUM(IF(LEFT($A92,3)=LEFT(INDIRECT($AF$5),3),INDIRECT($AG$5),""))*$E$83</f>
        <v>0</v>
      </c>
      <c r="I92" s="265">
        <f t="array" aca="1" ref="I92" ca="1">SUM(IF(LEFT($A92,3)=LEFT(INDIRECT($AF$5),3),INDIRECT($AH$5),""))*$I$83</f>
        <v>8407364.6429999992</v>
      </c>
      <c r="J92" s="265"/>
      <c r="K92" s="265"/>
      <c r="L92" s="265"/>
      <c r="M92" s="265">
        <f t="array" aca="1" ref="M92" ca="1">SUM(IF($A92=INDIRECT($AF$5),INDIRECT($AI$5),""))*M$83</f>
        <v>7541465.6219999995</v>
      </c>
      <c r="N92" s="265"/>
      <c r="P92" s="291"/>
      <c r="Q92" s="291">
        <f t="array" aca="1" ref="Q92" ca="1">SUM(IF($A92=INDIRECT($AF$5),INDIRECT($AJ$5),""))*Q$83</f>
        <v>7330526.3374033161</v>
      </c>
      <c r="R92" s="291"/>
      <c r="T92" s="291"/>
      <c r="U92" s="291">
        <f t="array" aca="1" ref="U92" ca="1">SUM(IF($A92=INDIRECT($AF$5),INDIRECT($AK$5),""))*U$83</f>
        <v>7711338.972444444</v>
      </c>
      <c r="V92" s="291"/>
      <c r="X92" s="291"/>
      <c r="Y92" s="291">
        <f t="array" aca="1" ref="Y92" ca="1">SUM(IF($A92=INDIRECT($AF$5),INDIRECT($AK$5),""))*Y$83</f>
        <v>1901426.048</v>
      </c>
      <c r="Z92" s="291"/>
    </row>
    <row r="93" spans="1:36" ht="19" x14ac:dyDescent="0.25">
      <c r="A93" s="269"/>
      <c r="B93" s="269"/>
      <c r="C93" s="268" t="s">
        <v>964</v>
      </c>
      <c r="E93" s="265">
        <f ca="1">E91-E92</f>
        <v>0</v>
      </c>
      <c r="I93" s="265">
        <f ca="1">I91-I92</f>
        <v>2425.4699999988079</v>
      </c>
      <c r="J93" s="265"/>
      <c r="K93" s="265"/>
      <c r="L93" s="265"/>
      <c r="M93" s="265">
        <f ca="1">M91-M92</f>
        <v>0</v>
      </c>
      <c r="N93" s="265"/>
      <c r="P93" s="291"/>
      <c r="Q93" s="291">
        <f ca="1">Q91-Q92</f>
        <v>0</v>
      </c>
      <c r="R93" s="291"/>
      <c r="T93" s="291"/>
      <c r="U93" s="291">
        <f ca="1">U91-U92</f>
        <v>0</v>
      </c>
      <c r="V93" s="291"/>
      <c r="X93" s="291"/>
      <c r="Y93" s="291">
        <f ca="1">Y91-Y92</f>
        <v>6027387.8987782877</v>
      </c>
      <c r="Z93" s="291"/>
    </row>
    <row r="94" spans="1:36" x14ac:dyDescent="0.2">
      <c r="I94" s="265"/>
      <c r="J94" s="265"/>
      <c r="K94" s="265"/>
      <c r="L94" s="265"/>
      <c r="M94" s="265"/>
      <c r="N94" s="265"/>
      <c r="P94" s="291"/>
      <c r="Q94" s="291"/>
      <c r="R94" s="291"/>
      <c r="T94" s="291"/>
      <c r="U94" s="291"/>
      <c r="V94" s="291"/>
      <c r="X94" s="291"/>
      <c r="Y94" s="291"/>
      <c r="Z94" s="291"/>
    </row>
  </sheetData>
  <pageMargins left="0.7" right="0.7" top="0.75" bottom="0.75" header="0.3" footer="0.3"/>
  <pageSetup scale="20" orientation="portrait" verticalDpi="0" r:id="rId1"/>
  <ignoredErrors>
    <ignoredError sqref="F5:J6 E79:K80 E21:K23 F3:J3 G2:I2 E35:K40 E10:K15 E24:H29 J29:L29 J24:K28 E31:H34 J31:O34 E44:H45 E54:H66 M44:O74 N75:O75 M76:O80 M24:O29 F77:H78 N6:N7 N2:N4 E16:J16 M20:O20 M82:M85 M36:O41 AI2 U10:W17 R6:R7 V6:V7 R2:V2 Q31:S67 Q76:S80 R75:S75 V75:W75 U31:W67 W30 Q20:S29 U75:U76 Q82:U84 Q68:W74 U77:W80 AF5:AK5 V3 R3 U20:W29 E42:K43 E41:H41 J41:K41 F7:I7 I20:K20 E68:H76 I68:K78 J54:K66 I44:K50 E67:K67 I51:I66 I82:I84 Y20:AA23 Z10:AA15 Y16:AA16 E17:K17 Q10:S17 M10:O17 Z17 Y74:AA80 Z73:AA73 Z72:AA72 Z71:AA71 AA45:AA66 AA44 Y67:AA70 AA32:AA34 AA31 Y35:AA43 AA24:AA29 Y30:AA30 Y24:Z29 Y32:Z34 Y45:Z66 Y31:Z31 Y72 Y44:Z44 Y71" unlockedFormula="1"/>
    <ignoredError sqref="E51:H53 L30:M30 E30:K30 H50 N30:O30 Q30:S30 U30:V30 J51:K53" formula="1" unlockedFormula="1"/>
    <ignoredError sqref="T3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 SHEET</vt:lpstr>
      <vt:lpstr>Parklane</vt:lpstr>
      <vt:lpstr>Parklane UW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Berry</dc:creator>
  <cp:lastModifiedBy>Microsoft Office User</cp:lastModifiedBy>
  <dcterms:created xsi:type="dcterms:W3CDTF">2016-08-09T21:52:51Z</dcterms:created>
  <dcterms:modified xsi:type="dcterms:W3CDTF">2016-08-14T21:37:29Z</dcterms:modified>
</cp:coreProperties>
</file>