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9A7584A-322C-4255-A220-33AA62A030E1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Balance Sheet" sheetId="1" r:id="rId1"/>
    <sheet name="Profit &amp; Loss" sheetId="2" r:id="rId2"/>
    <sheet name="Data &amp; Assumptions" sheetId="3" r:id="rId3"/>
    <sheet name="Cash Flows" sheetId="8" r:id="rId4"/>
    <sheet name="Capex Schedule" sheetId="7" r:id="rId5"/>
    <sheet name="Beta" sheetId="6" r:id="rId6"/>
    <sheet name="Ratio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8" l="1"/>
  <c r="B51" i="8"/>
  <c r="B52" i="8"/>
  <c r="B55" i="8"/>
  <c r="B54" i="8"/>
  <c r="C50" i="8"/>
  <c r="D50" i="8"/>
  <c r="G50" i="8"/>
  <c r="F50" i="8"/>
  <c r="B37" i="8"/>
  <c r="I33" i="3"/>
  <c r="J33" i="3" s="1"/>
  <c r="K33" i="3" s="1"/>
  <c r="L33" i="3" s="1"/>
  <c r="J16" i="3"/>
  <c r="L16" i="3" s="1"/>
  <c r="B29" i="8"/>
  <c r="H8" i="6"/>
  <c r="H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D91" i="6"/>
  <c r="E91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D270" i="6"/>
  <c r="E270" i="6"/>
  <c r="D271" i="6"/>
  <c r="E271" i="6"/>
  <c r="D272" i="6"/>
  <c r="E272" i="6"/>
  <c r="D273" i="6"/>
  <c r="E273" i="6"/>
  <c r="D274" i="6"/>
  <c r="E274" i="6"/>
  <c r="D275" i="6"/>
  <c r="E275" i="6"/>
  <c r="D276" i="6"/>
  <c r="E276" i="6"/>
  <c r="D277" i="6"/>
  <c r="E277" i="6"/>
  <c r="D278" i="6"/>
  <c r="E278" i="6"/>
  <c r="D279" i="6"/>
  <c r="E279" i="6"/>
  <c r="D280" i="6"/>
  <c r="E280" i="6"/>
  <c r="D281" i="6"/>
  <c r="E281" i="6"/>
  <c r="D282" i="6"/>
  <c r="E282" i="6"/>
  <c r="D283" i="6"/>
  <c r="E283" i="6"/>
  <c r="D284" i="6"/>
  <c r="E284" i="6"/>
  <c r="D285" i="6"/>
  <c r="E285" i="6"/>
  <c r="D286" i="6"/>
  <c r="E286" i="6"/>
  <c r="D287" i="6"/>
  <c r="E287" i="6"/>
  <c r="D288" i="6"/>
  <c r="E288" i="6"/>
  <c r="D289" i="6"/>
  <c r="E289" i="6"/>
  <c r="D290" i="6"/>
  <c r="E290" i="6"/>
  <c r="D291" i="6"/>
  <c r="E291" i="6"/>
  <c r="D292" i="6"/>
  <c r="E292" i="6"/>
  <c r="D293" i="6"/>
  <c r="E293" i="6"/>
  <c r="D294" i="6"/>
  <c r="E294" i="6"/>
  <c r="D295" i="6"/>
  <c r="E295" i="6"/>
  <c r="D296" i="6"/>
  <c r="E296" i="6"/>
  <c r="D297" i="6"/>
  <c r="E297" i="6"/>
  <c r="D298" i="6"/>
  <c r="E298" i="6"/>
  <c r="D299" i="6"/>
  <c r="E299" i="6"/>
  <c r="D300" i="6"/>
  <c r="E300" i="6"/>
  <c r="D301" i="6"/>
  <c r="E301" i="6"/>
  <c r="D302" i="6"/>
  <c r="E302" i="6"/>
  <c r="D303" i="6"/>
  <c r="E303" i="6"/>
  <c r="D304" i="6"/>
  <c r="E304" i="6"/>
  <c r="D305" i="6"/>
  <c r="E305" i="6"/>
  <c r="D306" i="6"/>
  <c r="E306" i="6"/>
  <c r="D307" i="6"/>
  <c r="E307" i="6"/>
  <c r="D308" i="6"/>
  <c r="E308" i="6"/>
  <c r="D309" i="6"/>
  <c r="E309" i="6"/>
  <c r="D310" i="6"/>
  <c r="E310" i="6"/>
  <c r="D311" i="6"/>
  <c r="E311" i="6"/>
  <c r="D312" i="6"/>
  <c r="E312" i="6"/>
  <c r="D313" i="6"/>
  <c r="E313" i="6"/>
  <c r="D314" i="6"/>
  <c r="E314" i="6"/>
  <c r="D315" i="6"/>
  <c r="E315" i="6"/>
  <c r="D316" i="6"/>
  <c r="E316" i="6"/>
  <c r="D317" i="6"/>
  <c r="E317" i="6"/>
  <c r="D318" i="6"/>
  <c r="E318" i="6"/>
  <c r="D319" i="6"/>
  <c r="E319" i="6"/>
  <c r="D320" i="6"/>
  <c r="E320" i="6"/>
  <c r="D321" i="6"/>
  <c r="E321" i="6"/>
  <c r="D322" i="6"/>
  <c r="E322" i="6"/>
  <c r="D323" i="6"/>
  <c r="E323" i="6"/>
  <c r="D324" i="6"/>
  <c r="E324" i="6"/>
  <c r="D325" i="6"/>
  <c r="E325" i="6"/>
  <c r="D326" i="6"/>
  <c r="E326" i="6"/>
  <c r="D327" i="6"/>
  <c r="E327" i="6"/>
  <c r="D328" i="6"/>
  <c r="E328" i="6"/>
  <c r="D329" i="6"/>
  <c r="E329" i="6"/>
  <c r="D330" i="6"/>
  <c r="E330" i="6"/>
  <c r="D331" i="6"/>
  <c r="E331" i="6"/>
  <c r="D332" i="6"/>
  <c r="E332" i="6"/>
  <c r="D333" i="6"/>
  <c r="E333" i="6"/>
  <c r="D334" i="6"/>
  <c r="E334" i="6"/>
  <c r="D335" i="6"/>
  <c r="E335" i="6"/>
  <c r="D336" i="6"/>
  <c r="E336" i="6"/>
  <c r="D337" i="6"/>
  <c r="E337" i="6"/>
  <c r="D338" i="6"/>
  <c r="E338" i="6"/>
  <c r="D339" i="6"/>
  <c r="E339" i="6"/>
  <c r="D340" i="6"/>
  <c r="E340" i="6"/>
  <c r="D341" i="6"/>
  <c r="E341" i="6"/>
  <c r="D342" i="6"/>
  <c r="E342" i="6"/>
  <c r="D343" i="6"/>
  <c r="E343" i="6"/>
  <c r="D344" i="6"/>
  <c r="E344" i="6"/>
  <c r="D345" i="6"/>
  <c r="E345" i="6"/>
  <c r="D346" i="6"/>
  <c r="E346" i="6"/>
  <c r="D347" i="6"/>
  <c r="E347" i="6"/>
  <c r="D348" i="6"/>
  <c r="E348" i="6"/>
  <c r="D349" i="6"/>
  <c r="E349" i="6"/>
  <c r="D350" i="6"/>
  <c r="E350" i="6"/>
  <c r="D351" i="6"/>
  <c r="E351" i="6"/>
  <c r="D352" i="6"/>
  <c r="E352" i="6"/>
  <c r="D353" i="6"/>
  <c r="E353" i="6"/>
  <c r="D354" i="6"/>
  <c r="E354" i="6"/>
  <c r="D355" i="6"/>
  <c r="E355" i="6"/>
  <c r="D356" i="6"/>
  <c r="E356" i="6"/>
  <c r="D357" i="6"/>
  <c r="E357" i="6"/>
  <c r="D358" i="6"/>
  <c r="E358" i="6"/>
  <c r="D359" i="6"/>
  <c r="E359" i="6"/>
  <c r="D360" i="6"/>
  <c r="E360" i="6"/>
  <c r="D361" i="6"/>
  <c r="E361" i="6"/>
  <c r="D362" i="6"/>
  <c r="E362" i="6"/>
  <c r="D363" i="6"/>
  <c r="E363" i="6"/>
  <c r="D364" i="6"/>
  <c r="E364" i="6"/>
  <c r="D365" i="6"/>
  <c r="E365" i="6"/>
  <c r="D366" i="6"/>
  <c r="E366" i="6"/>
  <c r="D367" i="6"/>
  <c r="E367" i="6"/>
  <c r="D368" i="6"/>
  <c r="E368" i="6"/>
  <c r="D369" i="6"/>
  <c r="E369" i="6"/>
  <c r="D370" i="6"/>
  <c r="E370" i="6"/>
  <c r="D371" i="6"/>
  <c r="E371" i="6"/>
  <c r="D372" i="6"/>
  <c r="E372" i="6"/>
  <c r="D373" i="6"/>
  <c r="E373" i="6"/>
  <c r="D374" i="6"/>
  <c r="E374" i="6"/>
  <c r="D375" i="6"/>
  <c r="E375" i="6"/>
  <c r="D376" i="6"/>
  <c r="E376" i="6"/>
  <c r="D377" i="6"/>
  <c r="E377" i="6"/>
  <c r="D378" i="6"/>
  <c r="E378" i="6"/>
  <c r="D379" i="6"/>
  <c r="E379" i="6"/>
  <c r="D380" i="6"/>
  <c r="E380" i="6"/>
  <c r="D381" i="6"/>
  <c r="E381" i="6"/>
  <c r="D382" i="6"/>
  <c r="E382" i="6"/>
  <c r="D383" i="6"/>
  <c r="E383" i="6"/>
  <c r="D384" i="6"/>
  <c r="E384" i="6"/>
  <c r="D385" i="6"/>
  <c r="E385" i="6"/>
  <c r="D386" i="6"/>
  <c r="E386" i="6"/>
  <c r="D387" i="6"/>
  <c r="E387" i="6"/>
  <c r="D388" i="6"/>
  <c r="E388" i="6"/>
  <c r="D389" i="6"/>
  <c r="E389" i="6"/>
  <c r="D390" i="6"/>
  <c r="E390" i="6"/>
  <c r="D391" i="6"/>
  <c r="E391" i="6"/>
  <c r="D392" i="6"/>
  <c r="E392" i="6"/>
  <c r="D393" i="6"/>
  <c r="E393" i="6"/>
  <c r="D394" i="6"/>
  <c r="E394" i="6"/>
  <c r="D395" i="6"/>
  <c r="E395" i="6"/>
  <c r="D396" i="6"/>
  <c r="E396" i="6"/>
  <c r="D397" i="6"/>
  <c r="E397" i="6"/>
  <c r="D398" i="6"/>
  <c r="E398" i="6"/>
  <c r="D399" i="6"/>
  <c r="E399" i="6"/>
  <c r="D400" i="6"/>
  <c r="E400" i="6"/>
  <c r="D401" i="6"/>
  <c r="E401" i="6"/>
  <c r="D402" i="6"/>
  <c r="E402" i="6"/>
  <c r="D403" i="6"/>
  <c r="E403" i="6"/>
  <c r="D404" i="6"/>
  <c r="E404" i="6"/>
  <c r="D405" i="6"/>
  <c r="E405" i="6"/>
  <c r="D406" i="6"/>
  <c r="E406" i="6"/>
  <c r="D407" i="6"/>
  <c r="E407" i="6"/>
  <c r="D408" i="6"/>
  <c r="E408" i="6"/>
  <c r="D409" i="6"/>
  <c r="E409" i="6"/>
  <c r="D410" i="6"/>
  <c r="E410" i="6"/>
  <c r="D411" i="6"/>
  <c r="E411" i="6"/>
  <c r="D412" i="6"/>
  <c r="E412" i="6"/>
  <c r="D413" i="6"/>
  <c r="E413" i="6"/>
  <c r="D414" i="6"/>
  <c r="E414" i="6"/>
  <c r="D415" i="6"/>
  <c r="E415" i="6"/>
  <c r="D416" i="6"/>
  <c r="E416" i="6"/>
  <c r="D417" i="6"/>
  <c r="E417" i="6"/>
  <c r="D418" i="6"/>
  <c r="E418" i="6"/>
  <c r="D419" i="6"/>
  <c r="E419" i="6"/>
  <c r="D420" i="6"/>
  <c r="E420" i="6"/>
  <c r="D421" i="6"/>
  <c r="E421" i="6"/>
  <c r="D422" i="6"/>
  <c r="E422" i="6"/>
  <c r="D423" i="6"/>
  <c r="E423" i="6"/>
  <c r="D424" i="6"/>
  <c r="E424" i="6"/>
  <c r="D425" i="6"/>
  <c r="E425" i="6"/>
  <c r="D426" i="6"/>
  <c r="E426" i="6"/>
  <c r="D427" i="6"/>
  <c r="E427" i="6"/>
  <c r="D428" i="6"/>
  <c r="E428" i="6"/>
  <c r="D429" i="6"/>
  <c r="E429" i="6"/>
  <c r="D430" i="6"/>
  <c r="E430" i="6"/>
  <c r="D431" i="6"/>
  <c r="E431" i="6"/>
  <c r="D432" i="6"/>
  <c r="E432" i="6"/>
  <c r="D433" i="6"/>
  <c r="E433" i="6"/>
  <c r="D434" i="6"/>
  <c r="E434" i="6"/>
  <c r="D435" i="6"/>
  <c r="E435" i="6"/>
  <c r="D436" i="6"/>
  <c r="E436" i="6"/>
  <c r="D437" i="6"/>
  <c r="E437" i="6"/>
  <c r="D438" i="6"/>
  <c r="E438" i="6"/>
  <c r="D439" i="6"/>
  <c r="E439" i="6"/>
  <c r="D440" i="6"/>
  <c r="E440" i="6"/>
  <c r="D441" i="6"/>
  <c r="E441" i="6"/>
  <c r="D442" i="6"/>
  <c r="E442" i="6"/>
  <c r="D443" i="6"/>
  <c r="E443" i="6"/>
  <c r="D444" i="6"/>
  <c r="E444" i="6"/>
  <c r="D445" i="6"/>
  <c r="E445" i="6"/>
  <c r="D446" i="6"/>
  <c r="E446" i="6"/>
  <c r="D447" i="6"/>
  <c r="E447" i="6"/>
  <c r="D448" i="6"/>
  <c r="E448" i="6"/>
  <c r="D449" i="6"/>
  <c r="E449" i="6"/>
  <c r="D450" i="6"/>
  <c r="E450" i="6"/>
  <c r="D451" i="6"/>
  <c r="E451" i="6"/>
  <c r="D452" i="6"/>
  <c r="E452" i="6"/>
  <c r="D453" i="6"/>
  <c r="E453" i="6"/>
  <c r="D454" i="6"/>
  <c r="E454" i="6"/>
  <c r="D455" i="6"/>
  <c r="E455" i="6"/>
  <c r="D456" i="6"/>
  <c r="E456" i="6"/>
  <c r="D457" i="6"/>
  <c r="E457" i="6"/>
  <c r="D458" i="6"/>
  <c r="E458" i="6"/>
  <c r="D459" i="6"/>
  <c r="E459" i="6"/>
  <c r="D460" i="6"/>
  <c r="E460" i="6"/>
  <c r="D461" i="6"/>
  <c r="E461" i="6"/>
  <c r="D462" i="6"/>
  <c r="E462" i="6"/>
  <c r="D463" i="6"/>
  <c r="E463" i="6"/>
  <c r="D464" i="6"/>
  <c r="E464" i="6"/>
  <c r="D465" i="6"/>
  <c r="E465" i="6"/>
  <c r="D466" i="6"/>
  <c r="E466" i="6"/>
  <c r="D467" i="6"/>
  <c r="E467" i="6"/>
  <c r="D468" i="6"/>
  <c r="E468" i="6"/>
  <c r="D469" i="6"/>
  <c r="E469" i="6"/>
  <c r="D470" i="6"/>
  <c r="E470" i="6"/>
  <c r="D471" i="6"/>
  <c r="E471" i="6"/>
  <c r="D472" i="6"/>
  <c r="E472" i="6"/>
  <c r="D473" i="6"/>
  <c r="E473" i="6"/>
  <c r="D474" i="6"/>
  <c r="E474" i="6"/>
  <c r="D475" i="6"/>
  <c r="E475" i="6"/>
  <c r="D476" i="6"/>
  <c r="E476" i="6"/>
  <c r="D477" i="6"/>
  <c r="E477" i="6"/>
  <c r="D478" i="6"/>
  <c r="E478" i="6"/>
  <c r="D479" i="6"/>
  <c r="E479" i="6"/>
  <c r="D480" i="6"/>
  <c r="E480" i="6"/>
  <c r="D481" i="6"/>
  <c r="E481" i="6"/>
  <c r="D482" i="6"/>
  <c r="E482" i="6"/>
  <c r="D483" i="6"/>
  <c r="E483" i="6"/>
  <c r="D484" i="6"/>
  <c r="E484" i="6"/>
  <c r="D485" i="6"/>
  <c r="E485" i="6"/>
  <c r="D486" i="6"/>
  <c r="E486" i="6"/>
  <c r="D487" i="6"/>
  <c r="E487" i="6"/>
  <c r="D488" i="6"/>
  <c r="E488" i="6"/>
  <c r="D489" i="6"/>
  <c r="E489" i="6"/>
  <c r="D490" i="6"/>
  <c r="E490" i="6"/>
  <c r="D491" i="6"/>
  <c r="E491" i="6"/>
  <c r="D492" i="6"/>
  <c r="E492" i="6"/>
  <c r="D493" i="6"/>
  <c r="E493" i="6"/>
  <c r="D494" i="6"/>
  <c r="E494" i="6"/>
  <c r="D495" i="6"/>
  <c r="E495" i="6"/>
  <c r="D496" i="6"/>
  <c r="E496" i="6"/>
  <c r="D497" i="6"/>
  <c r="E497" i="6"/>
  <c r="D498" i="6"/>
  <c r="E498" i="6"/>
  <c r="D499" i="6"/>
  <c r="E499" i="6"/>
  <c r="D500" i="6"/>
  <c r="E500" i="6"/>
  <c r="D501" i="6"/>
  <c r="E501" i="6"/>
  <c r="D502" i="6"/>
  <c r="E502" i="6"/>
  <c r="D503" i="6"/>
  <c r="E503" i="6"/>
  <c r="D504" i="6"/>
  <c r="E504" i="6"/>
  <c r="D505" i="6"/>
  <c r="E505" i="6"/>
  <c r="D506" i="6"/>
  <c r="E506" i="6"/>
  <c r="D507" i="6"/>
  <c r="E507" i="6"/>
  <c r="D508" i="6"/>
  <c r="E508" i="6"/>
  <c r="D509" i="6"/>
  <c r="E509" i="6"/>
  <c r="D510" i="6"/>
  <c r="E510" i="6"/>
  <c r="D511" i="6"/>
  <c r="E511" i="6"/>
  <c r="D512" i="6"/>
  <c r="E512" i="6"/>
  <c r="D513" i="6"/>
  <c r="E513" i="6"/>
  <c r="D514" i="6"/>
  <c r="E514" i="6"/>
  <c r="D515" i="6"/>
  <c r="E515" i="6"/>
  <c r="D516" i="6"/>
  <c r="E516" i="6"/>
  <c r="D517" i="6"/>
  <c r="E517" i="6"/>
  <c r="D518" i="6"/>
  <c r="E518" i="6"/>
  <c r="D519" i="6"/>
  <c r="E519" i="6"/>
  <c r="D520" i="6"/>
  <c r="E520" i="6"/>
  <c r="D521" i="6"/>
  <c r="E521" i="6"/>
  <c r="D522" i="6"/>
  <c r="E522" i="6"/>
  <c r="D523" i="6"/>
  <c r="E523" i="6"/>
  <c r="D524" i="6"/>
  <c r="E524" i="6"/>
  <c r="D525" i="6"/>
  <c r="E525" i="6"/>
  <c r="D526" i="6"/>
  <c r="E526" i="6"/>
  <c r="D527" i="6"/>
  <c r="E527" i="6"/>
  <c r="D528" i="6"/>
  <c r="E528" i="6"/>
  <c r="D529" i="6"/>
  <c r="E529" i="6"/>
  <c r="D530" i="6"/>
  <c r="E530" i="6"/>
  <c r="D531" i="6"/>
  <c r="E531" i="6"/>
  <c r="D532" i="6"/>
  <c r="E532" i="6"/>
  <c r="D533" i="6"/>
  <c r="E533" i="6"/>
  <c r="D534" i="6"/>
  <c r="E534" i="6"/>
  <c r="D535" i="6"/>
  <c r="E535" i="6"/>
  <c r="D536" i="6"/>
  <c r="E536" i="6"/>
  <c r="D537" i="6"/>
  <c r="E537" i="6"/>
  <c r="D538" i="6"/>
  <c r="E538" i="6"/>
  <c r="D539" i="6"/>
  <c r="E539" i="6"/>
  <c r="D540" i="6"/>
  <c r="E540" i="6"/>
  <c r="D541" i="6"/>
  <c r="E541" i="6"/>
  <c r="D542" i="6"/>
  <c r="E542" i="6"/>
  <c r="D543" i="6"/>
  <c r="E543" i="6"/>
  <c r="D544" i="6"/>
  <c r="E544" i="6"/>
  <c r="D545" i="6"/>
  <c r="E545" i="6"/>
  <c r="D546" i="6"/>
  <c r="E546" i="6"/>
  <c r="D547" i="6"/>
  <c r="E547" i="6"/>
  <c r="D548" i="6"/>
  <c r="E548" i="6"/>
  <c r="D549" i="6"/>
  <c r="E549" i="6"/>
  <c r="D550" i="6"/>
  <c r="E550" i="6"/>
  <c r="D551" i="6"/>
  <c r="E551" i="6"/>
  <c r="D552" i="6"/>
  <c r="E552" i="6"/>
  <c r="D553" i="6"/>
  <c r="E553" i="6"/>
  <c r="D554" i="6"/>
  <c r="E554" i="6"/>
  <c r="D555" i="6"/>
  <c r="E555" i="6"/>
  <c r="D556" i="6"/>
  <c r="E556" i="6"/>
  <c r="D557" i="6"/>
  <c r="E557" i="6"/>
  <c r="D558" i="6"/>
  <c r="E558" i="6"/>
  <c r="D559" i="6"/>
  <c r="E559" i="6"/>
  <c r="D560" i="6"/>
  <c r="E560" i="6"/>
  <c r="D561" i="6"/>
  <c r="E561" i="6"/>
  <c r="D562" i="6"/>
  <c r="E562" i="6"/>
  <c r="D563" i="6"/>
  <c r="E563" i="6"/>
  <c r="D564" i="6"/>
  <c r="E564" i="6"/>
  <c r="D565" i="6"/>
  <c r="E565" i="6"/>
  <c r="D566" i="6"/>
  <c r="E566" i="6"/>
  <c r="D567" i="6"/>
  <c r="E567" i="6"/>
  <c r="D568" i="6"/>
  <c r="E568" i="6"/>
  <c r="D569" i="6"/>
  <c r="E569" i="6"/>
  <c r="D570" i="6"/>
  <c r="E570" i="6"/>
  <c r="D571" i="6"/>
  <c r="E571" i="6"/>
  <c r="D572" i="6"/>
  <c r="E572" i="6"/>
  <c r="D573" i="6"/>
  <c r="E573" i="6"/>
  <c r="D574" i="6"/>
  <c r="E574" i="6"/>
  <c r="D575" i="6"/>
  <c r="E575" i="6"/>
  <c r="D576" i="6"/>
  <c r="E576" i="6"/>
  <c r="D577" i="6"/>
  <c r="E577" i="6"/>
  <c r="D578" i="6"/>
  <c r="E578" i="6"/>
  <c r="D579" i="6"/>
  <c r="E579" i="6"/>
  <c r="D580" i="6"/>
  <c r="E580" i="6"/>
  <c r="D581" i="6"/>
  <c r="E581" i="6"/>
  <c r="D582" i="6"/>
  <c r="E582" i="6"/>
  <c r="D583" i="6"/>
  <c r="E583" i="6"/>
  <c r="D584" i="6"/>
  <c r="E584" i="6"/>
  <c r="D585" i="6"/>
  <c r="E585" i="6"/>
  <c r="D586" i="6"/>
  <c r="E586" i="6"/>
  <c r="D587" i="6"/>
  <c r="E587" i="6"/>
  <c r="D588" i="6"/>
  <c r="E588" i="6"/>
  <c r="D589" i="6"/>
  <c r="E589" i="6"/>
  <c r="D590" i="6"/>
  <c r="E590" i="6"/>
  <c r="D591" i="6"/>
  <c r="E591" i="6"/>
  <c r="D592" i="6"/>
  <c r="E592" i="6"/>
  <c r="D593" i="6"/>
  <c r="E593" i="6"/>
  <c r="D594" i="6"/>
  <c r="E594" i="6"/>
  <c r="D595" i="6"/>
  <c r="E595" i="6"/>
  <c r="D596" i="6"/>
  <c r="E596" i="6"/>
  <c r="D597" i="6"/>
  <c r="E597" i="6"/>
  <c r="D598" i="6"/>
  <c r="E598" i="6"/>
  <c r="D599" i="6"/>
  <c r="E599" i="6"/>
  <c r="D600" i="6"/>
  <c r="E600" i="6"/>
  <c r="D601" i="6"/>
  <c r="E601" i="6"/>
  <c r="D602" i="6"/>
  <c r="E602" i="6"/>
  <c r="D603" i="6"/>
  <c r="E603" i="6"/>
  <c r="D604" i="6"/>
  <c r="E604" i="6"/>
  <c r="D605" i="6"/>
  <c r="E605" i="6"/>
  <c r="D606" i="6"/>
  <c r="E606" i="6"/>
  <c r="D607" i="6"/>
  <c r="E607" i="6"/>
  <c r="D608" i="6"/>
  <c r="E608" i="6"/>
  <c r="D609" i="6"/>
  <c r="E609" i="6"/>
  <c r="D610" i="6"/>
  <c r="E610" i="6"/>
  <c r="D611" i="6"/>
  <c r="E611" i="6"/>
  <c r="D612" i="6"/>
  <c r="E612" i="6"/>
  <c r="D613" i="6"/>
  <c r="E613" i="6"/>
  <c r="D614" i="6"/>
  <c r="E614" i="6"/>
  <c r="D615" i="6"/>
  <c r="E615" i="6"/>
  <c r="D616" i="6"/>
  <c r="E616" i="6"/>
  <c r="D617" i="6"/>
  <c r="E617" i="6"/>
  <c r="D618" i="6"/>
  <c r="E618" i="6"/>
  <c r="D619" i="6"/>
  <c r="E619" i="6"/>
  <c r="D620" i="6"/>
  <c r="E620" i="6"/>
  <c r="D621" i="6"/>
  <c r="E621" i="6"/>
  <c r="D622" i="6"/>
  <c r="E622" i="6"/>
  <c r="D623" i="6"/>
  <c r="E623" i="6"/>
  <c r="D624" i="6"/>
  <c r="E624" i="6"/>
  <c r="D625" i="6"/>
  <c r="E625" i="6"/>
  <c r="D626" i="6"/>
  <c r="E626" i="6"/>
  <c r="D627" i="6"/>
  <c r="E627" i="6"/>
  <c r="D628" i="6"/>
  <c r="E628" i="6"/>
  <c r="D629" i="6"/>
  <c r="E629" i="6"/>
  <c r="D630" i="6"/>
  <c r="E630" i="6"/>
  <c r="D631" i="6"/>
  <c r="E631" i="6"/>
  <c r="D632" i="6"/>
  <c r="E632" i="6"/>
  <c r="D633" i="6"/>
  <c r="E633" i="6"/>
  <c r="D634" i="6"/>
  <c r="E634" i="6"/>
  <c r="D635" i="6"/>
  <c r="E635" i="6"/>
  <c r="D636" i="6"/>
  <c r="E636" i="6"/>
  <c r="D637" i="6"/>
  <c r="E637" i="6"/>
  <c r="D638" i="6"/>
  <c r="E638" i="6"/>
  <c r="D639" i="6"/>
  <c r="E639" i="6"/>
  <c r="D640" i="6"/>
  <c r="E640" i="6"/>
  <c r="D641" i="6"/>
  <c r="E641" i="6"/>
  <c r="D642" i="6"/>
  <c r="E642" i="6"/>
  <c r="D643" i="6"/>
  <c r="E643" i="6"/>
  <c r="D644" i="6"/>
  <c r="E644" i="6"/>
  <c r="D645" i="6"/>
  <c r="E645" i="6"/>
  <c r="D646" i="6"/>
  <c r="E646" i="6"/>
  <c r="D647" i="6"/>
  <c r="E647" i="6"/>
  <c r="D648" i="6"/>
  <c r="E648" i="6"/>
  <c r="D649" i="6"/>
  <c r="E649" i="6"/>
  <c r="D650" i="6"/>
  <c r="E650" i="6"/>
  <c r="D651" i="6"/>
  <c r="E651" i="6"/>
  <c r="D652" i="6"/>
  <c r="E652" i="6"/>
  <c r="D653" i="6"/>
  <c r="E653" i="6"/>
  <c r="D654" i="6"/>
  <c r="E654" i="6"/>
  <c r="D655" i="6"/>
  <c r="E655" i="6"/>
  <c r="D656" i="6"/>
  <c r="E656" i="6"/>
  <c r="D657" i="6"/>
  <c r="E657" i="6"/>
  <c r="D658" i="6"/>
  <c r="E658" i="6"/>
  <c r="D659" i="6"/>
  <c r="E659" i="6"/>
  <c r="D660" i="6"/>
  <c r="E660" i="6"/>
  <c r="D661" i="6"/>
  <c r="E661" i="6"/>
  <c r="D662" i="6"/>
  <c r="E662" i="6"/>
  <c r="D663" i="6"/>
  <c r="E663" i="6"/>
  <c r="D664" i="6"/>
  <c r="E664" i="6"/>
  <c r="D665" i="6"/>
  <c r="E665" i="6"/>
  <c r="D666" i="6"/>
  <c r="E666" i="6"/>
  <c r="D667" i="6"/>
  <c r="E667" i="6"/>
  <c r="D668" i="6"/>
  <c r="E668" i="6"/>
  <c r="D669" i="6"/>
  <c r="E669" i="6"/>
  <c r="D670" i="6"/>
  <c r="E670" i="6"/>
  <c r="D671" i="6"/>
  <c r="E671" i="6"/>
  <c r="D672" i="6"/>
  <c r="E672" i="6"/>
  <c r="D673" i="6"/>
  <c r="E673" i="6"/>
  <c r="D674" i="6"/>
  <c r="E674" i="6"/>
  <c r="D675" i="6"/>
  <c r="E675" i="6"/>
  <c r="D676" i="6"/>
  <c r="E676" i="6"/>
  <c r="D677" i="6"/>
  <c r="E677" i="6"/>
  <c r="D678" i="6"/>
  <c r="E678" i="6"/>
  <c r="D679" i="6"/>
  <c r="E679" i="6"/>
  <c r="D680" i="6"/>
  <c r="E680" i="6"/>
  <c r="D681" i="6"/>
  <c r="E681" i="6"/>
  <c r="D682" i="6"/>
  <c r="E682" i="6"/>
  <c r="D683" i="6"/>
  <c r="E683" i="6"/>
  <c r="D684" i="6"/>
  <c r="E684" i="6"/>
  <c r="D685" i="6"/>
  <c r="E685" i="6"/>
  <c r="D686" i="6"/>
  <c r="E686" i="6"/>
  <c r="D687" i="6"/>
  <c r="E687" i="6"/>
  <c r="D688" i="6"/>
  <c r="E688" i="6"/>
  <c r="D689" i="6"/>
  <c r="E689" i="6"/>
  <c r="D690" i="6"/>
  <c r="E690" i="6"/>
  <c r="D691" i="6"/>
  <c r="E691" i="6"/>
  <c r="D692" i="6"/>
  <c r="E692" i="6"/>
  <c r="D693" i="6"/>
  <c r="E693" i="6"/>
  <c r="D694" i="6"/>
  <c r="E694" i="6"/>
  <c r="D695" i="6"/>
  <c r="E695" i="6"/>
  <c r="D696" i="6"/>
  <c r="E696" i="6"/>
  <c r="D697" i="6"/>
  <c r="E697" i="6"/>
  <c r="D698" i="6"/>
  <c r="E698" i="6"/>
  <c r="D699" i="6"/>
  <c r="E699" i="6"/>
  <c r="D700" i="6"/>
  <c r="E700" i="6"/>
  <c r="D701" i="6"/>
  <c r="E701" i="6"/>
  <c r="D702" i="6"/>
  <c r="E702" i="6"/>
  <c r="D703" i="6"/>
  <c r="E703" i="6"/>
  <c r="D704" i="6"/>
  <c r="E704" i="6"/>
  <c r="D705" i="6"/>
  <c r="E705" i="6"/>
  <c r="D706" i="6"/>
  <c r="E706" i="6"/>
  <c r="D707" i="6"/>
  <c r="E707" i="6"/>
  <c r="D708" i="6"/>
  <c r="E708" i="6"/>
  <c r="D709" i="6"/>
  <c r="E709" i="6"/>
  <c r="D710" i="6"/>
  <c r="E710" i="6"/>
  <c r="D711" i="6"/>
  <c r="E711" i="6"/>
  <c r="D712" i="6"/>
  <c r="E712" i="6"/>
  <c r="D713" i="6"/>
  <c r="E713" i="6"/>
  <c r="D714" i="6"/>
  <c r="E714" i="6"/>
  <c r="D715" i="6"/>
  <c r="E715" i="6"/>
  <c r="D716" i="6"/>
  <c r="E716" i="6"/>
  <c r="D717" i="6"/>
  <c r="E717" i="6"/>
  <c r="D718" i="6"/>
  <c r="E718" i="6"/>
  <c r="D719" i="6"/>
  <c r="E719" i="6"/>
  <c r="D720" i="6"/>
  <c r="E720" i="6"/>
  <c r="D721" i="6"/>
  <c r="E721" i="6"/>
  <c r="D722" i="6"/>
  <c r="E722" i="6"/>
  <c r="D723" i="6"/>
  <c r="E723" i="6"/>
  <c r="D724" i="6"/>
  <c r="E724" i="6"/>
  <c r="D725" i="6"/>
  <c r="E725" i="6"/>
  <c r="D726" i="6"/>
  <c r="E726" i="6"/>
  <c r="D727" i="6"/>
  <c r="E727" i="6"/>
  <c r="D728" i="6"/>
  <c r="E728" i="6"/>
  <c r="D729" i="6"/>
  <c r="E729" i="6"/>
  <c r="D730" i="6"/>
  <c r="E730" i="6"/>
  <c r="D731" i="6"/>
  <c r="E731" i="6"/>
  <c r="D732" i="6"/>
  <c r="E732" i="6"/>
  <c r="D733" i="6"/>
  <c r="E733" i="6"/>
  <c r="D734" i="6"/>
  <c r="E734" i="6"/>
  <c r="D735" i="6"/>
  <c r="E735" i="6"/>
  <c r="D736" i="6"/>
  <c r="E736" i="6"/>
  <c r="D737" i="6"/>
  <c r="E737" i="6"/>
  <c r="D738" i="6"/>
  <c r="E738" i="6"/>
  <c r="D739" i="6"/>
  <c r="E739" i="6"/>
  <c r="D740" i="6"/>
  <c r="E740" i="6"/>
  <c r="D741" i="6"/>
  <c r="E741" i="6"/>
  <c r="D742" i="6"/>
  <c r="E742" i="6"/>
  <c r="D743" i="6"/>
  <c r="E743" i="6"/>
  <c r="D744" i="6"/>
  <c r="E744" i="6"/>
  <c r="D745" i="6"/>
  <c r="E745" i="6"/>
  <c r="D746" i="6"/>
  <c r="E746" i="6"/>
  <c r="D747" i="6"/>
  <c r="E747" i="6"/>
  <c r="D748" i="6"/>
  <c r="E748" i="6"/>
  <c r="D749" i="6"/>
  <c r="E749" i="6"/>
  <c r="D750" i="6"/>
  <c r="E750" i="6"/>
  <c r="D751" i="6"/>
  <c r="E751" i="6"/>
  <c r="D752" i="6"/>
  <c r="E752" i="6"/>
  <c r="D753" i="6"/>
  <c r="E753" i="6"/>
  <c r="D754" i="6"/>
  <c r="E754" i="6"/>
  <c r="D755" i="6"/>
  <c r="E755" i="6"/>
  <c r="D756" i="6"/>
  <c r="E756" i="6"/>
  <c r="D757" i="6"/>
  <c r="E757" i="6"/>
  <c r="D758" i="6"/>
  <c r="E758" i="6"/>
  <c r="D759" i="6"/>
  <c r="E759" i="6"/>
  <c r="D760" i="6"/>
  <c r="E760" i="6"/>
  <c r="D761" i="6"/>
  <c r="E761" i="6"/>
  <c r="D762" i="6"/>
  <c r="E762" i="6"/>
  <c r="D763" i="6"/>
  <c r="E763" i="6"/>
  <c r="D764" i="6"/>
  <c r="E764" i="6"/>
  <c r="D765" i="6"/>
  <c r="E765" i="6"/>
  <c r="D766" i="6"/>
  <c r="E766" i="6"/>
  <c r="D767" i="6"/>
  <c r="E767" i="6"/>
  <c r="D768" i="6"/>
  <c r="E768" i="6"/>
  <c r="D769" i="6"/>
  <c r="E769" i="6"/>
  <c r="D770" i="6"/>
  <c r="E770" i="6"/>
  <c r="D771" i="6"/>
  <c r="E771" i="6"/>
  <c r="D772" i="6"/>
  <c r="E772" i="6"/>
  <c r="D773" i="6"/>
  <c r="E773" i="6"/>
  <c r="D774" i="6"/>
  <c r="E774" i="6"/>
  <c r="D775" i="6"/>
  <c r="E775" i="6"/>
  <c r="D776" i="6"/>
  <c r="E776" i="6"/>
  <c r="D777" i="6"/>
  <c r="E777" i="6"/>
  <c r="D778" i="6"/>
  <c r="E778" i="6"/>
  <c r="D779" i="6"/>
  <c r="E779" i="6"/>
  <c r="D780" i="6"/>
  <c r="E780" i="6"/>
  <c r="D781" i="6"/>
  <c r="E781" i="6"/>
  <c r="D782" i="6"/>
  <c r="E782" i="6"/>
  <c r="D783" i="6"/>
  <c r="E783" i="6"/>
  <c r="D784" i="6"/>
  <c r="E784" i="6"/>
  <c r="D785" i="6"/>
  <c r="E785" i="6"/>
  <c r="D786" i="6"/>
  <c r="E786" i="6"/>
  <c r="D787" i="6"/>
  <c r="E787" i="6"/>
  <c r="D788" i="6"/>
  <c r="E788" i="6"/>
  <c r="D789" i="6"/>
  <c r="E789" i="6"/>
  <c r="D790" i="6"/>
  <c r="E790" i="6"/>
  <c r="D791" i="6"/>
  <c r="E791" i="6"/>
  <c r="D792" i="6"/>
  <c r="E792" i="6"/>
  <c r="D793" i="6"/>
  <c r="E793" i="6"/>
  <c r="D794" i="6"/>
  <c r="E794" i="6"/>
  <c r="D795" i="6"/>
  <c r="E795" i="6"/>
  <c r="D796" i="6"/>
  <c r="E796" i="6"/>
  <c r="D797" i="6"/>
  <c r="E797" i="6"/>
  <c r="D798" i="6"/>
  <c r="E798" i="6"/>
  <c r="D799" i="6"/>
  <c r="E799" i="6"/>
  <c r="D800" i="6"/>
  <c r="E800" i="6"/>
  <c r="D801" i="6"/>
  <c r="E801" i="6"/>
  <c r="D802" i="6"/>
  <c r="E802" i="6"/>
  <c r="D803" i="6"/>
  <c r="E803" i="6"/>
  <c r="D804" i="6"/>
  <c r="E804" i="6"/>
  <c r="D805" i="6"/>
  <c r="E805" i="6"/>
  <c r="D806" i="6"/>
  <c r="E806" i="6"/>
  <c r="D807" i="6"/>
  <c r="E807" i="6"/>
  <c r="D808" i="6"/>
  <c r="E808" i="6"/>
  <c r="D809" i="6"/>
  <c r="E809" i="6"/>
  <c r="D810" i="6"/>
  <c r="E810" i="6"/>
  <c r="D811" i="6"/>
  <c r="E811" i="6"/>
  <c r="D812" i="6"/>
  <c r="E812" i="6"/>
  <c r="D813" i="6"/>
  <c r="E813" i="6"/>
  <c r="D814" i="6"/>
  <c r="E814" i="6"/>
  <c r="D815" i="6"/>
  <c r="E815" i="6"/>
  <c r="D816" i="6"/>
  <c r="E816" i="6"/>
  <c r="D817" i="6"/>
  <c r="E817" i="6"/>
  <c r="D818" i="6"/>
  <c r="E818" i="6"/>
  <c r="D819" i="6"/>
  <c r="E819" i="6"/>
  <c r="D820" i="6"/>
  <c r="E820" i="6"/>
  <c r="D821" i="6"/>
  <c r="E821" i="6"/>
  <c r="D822" i="6"/>
  <c r="E822" i="6"/>
  <c r="D823" i="6"/>
  <c r="E823" i="6"/>
  <c r="D824" i="6"/>
  <c r="E824" i="6"/>
  <c r="D825" i="6"/>
  <c r="E825" i="6"/>
  <c r="D826" i="6"/>
  <c r="E826" i="6"/>
  <c r="D827" i="6"/>
  <c r="E827" i="6"/>
  <c r="D828" i="6"/>
  <c r="E828" i="6"/>
  <c r="D829" i="6"/>
  <c r="E829" i="6"/>
  <c r="D830" i="6"/>
  <c r="E830" i="6"/>
  <c r="D831" i="6"/>
  <c r="E831" i="6"/>
  <c r="D832" i="6"/>
  <c r="E832" i="6"/>
  <c r="D833" i="6"/>
  <c r="E833" i="6"/>
  <c r="D834" i="6"/>
  <c r="E834" i="6"/>
  <c r="D835" i="6"/>
  <c r="E835" i="6"/>
  <c r="D836" i="6"/>
  <c r="E836" i="6"/>
  <c r="D837" i="6"/>
  <c r="E837" i="6"/>
  <c r="D838" i="6"/>
  <c r="E838" i="6"/>
  <c r="D839" i="6"/>
  <c r="E839" i="6"/>
  <c r="D840" i="6"/>
  <c r="E840" i="6"/>
  <c r="D841" i="6"/>
  <c r="E841" i="6"/>
  <c r="D842" i="6"/>
  <c r="E842" i="6"/>
  <c r="D843" i="6"/>
  <c r="E843" i="6"/>
  <c r="D844" i="6"/>
  <c r="E844" i="6"/>
  <c r="D845" i="6"/>
  <c r="E845" i="6"/>
  <c r="D846" i="6"/>
  <c r="E846" i="6"/>
  <c r="D847" i="6"/>
  <c r="E847" i="6"/>
  <c r="D848" i="6"/>
  <c r="E848" i="6"/>
  <c r="D849" i="6"/>
  <c r="E849" i="6"/>
  <c r="D850" i="6"/>
  <c r="E850" i="6"/>
  <c r="D851" i="6"/>
  <c r="E851" i="6"/>
  <c r="D852" i="6"/>
  <c r="E852" i="6"/>
  <c r="D853" i="6"/>
  <c r="E853" i="6"/>
  <c r="D854" i="6"/>
  <c r="E854" i="6"/>
  <c r="D855" i="6"/>
  <c r="E855" i="6"/>
  <c r="D856" i="6"/>
  <c r="E856" i="6"/>
  <c r="D857" i="6"/>
  <c r="E857" i="6"/>
  <c r="D858" i="6"/>
  <c r="E858" i="6"/>
  <c r="D859" i="6"/>
  <c r="E859" i="6"/>
  <c r="D860" i="6"/>
  <c r="E860" i="6"/>
  <c r="D861" i="6"/>
  <c r="E861" i="6"/>
  <c r="D862" i="6"/>
  <c r="E862" i="6"/>
  <c r="D863" i="6"/>
  <c r="E863" i="6"/>
  <c r="D864" i="6"/>
  <c r="E864" i="6"/>
  <c r="D865" i="6"/>
  <c r="E865" i="6"/>
  <c r="D866" i="6"/>
  <c r="E866" i="6"/>
  <c r="D867" i="6"/>
  <c r="E867" i="6"/>
  <c r="D868" i="6"/>
  <c r="E868" i="6"/>
  <c r="D869" i="6"/>
  <c r="E869" i="6"/>
  <c r="D870" i="6"/>
  <c r="E870" i="6"/>
  <c r="D871" i="6"/>
  <c r="E871" i="6"/>
  <c r="D872" i="6"/>
  <c r="E872" i="6"/>
  <c r="D873" i="6"/>
  <c r="E873" i="6"/>
  <c r="D874" i="6"/>
  <c r="E874" i="6"/>
  <c r="D875" i="6"/>
  <c r="E875" i="6"/>
  <c r="D876" i="6"/>
  <c r="E876" i="6"/>
  <c r="D877" i="6"/>
  <c r="E877" i="6"/>
  <c r="D878" i="6"/>
  <c r="E878" i="6"/>
  <c r="D879" i="6"/>
  <c r="E879" i="6"/>
  <c r="D880" i="6"/>
  <c r="E880" i="6"/>
  <c r="D881" i="6"/>
  <c r="E881" i="6"/>
  <c r="D882" i="6"/>
  <c r="E882" i="6"/>
  <c r="D883" i="6"/>
  <c r="E883" i="6"/>
  <c r="D884" i="6"/>
  <c r="E884" i="6"/>
  <c r="D885" i="6"/>
  <c r="E885" i="6"/>
  <c r="D886" i="6"/>
  <c r="E886" i="6"/>
  <c r="D887" i="6"/>
  <c r="E887" i="6"/>
  <c r="D888" i="6"/>
  <c r="E888" i="6"/>
  <c r="D889" i="6"/>
  <c r="E889" i="6"/>
  <c r="D890" i="6"/>
  <c r="E890" i="6"/>
  <c r="D891" i="6"/>
  <c r="E891" i="6"/>
  <c r="D892" i="6"/>
  <c r="E892" i="6"/>
  <c r="D893" i="6"/>
  <c r="E893" i="6"/>
  <c r="D894" i="6"/>
  <c r="E894" i="6"/>
  <c r="D895" i="6"/>
  <c r="E895" i="6"/>
  <c r="D896" i="6"/>
  <c r="E896" i="6"/>
  <c r="D897" i="6"/>
  <c r="E897" i="6"/>
  <c r="D898" i="6"/>
  <c r="E898" i="6"/>
  <c r="D899" i="6"/>
  <c r="E899" i="6"/>
  <c r="D900" i="6"/>
  <c r="E900" i="6"/>
  <c r="D901" i="6"/>
  <c r="E901" i="6"/>
  <c r="D902" i="6"/>
  <c r="E902" i="6"/>
  <c r="D903" i="6"/>
  <c r="E903" i="6"/>
  <c r="D904" i="6"/>
  <c r="E904" i="6"/>
  <c r="D905" i="6"/>
  <c r="E905" i="6"/>
  <c r="D906" i="6"/>
  <c r="E906" i="6"/>
  <c r="D907" i="6"/>
  <c r="E907" i="6"/>
  <c r="D908" i="6"/>
  <c r="E908" i="6"/>
  <c r="D909" i="6"/>
  <c r="E909" i="6"/>
  <c r="D910" i="6"/>
  <c r="E910" i="6"/>
  <c r="D911" i="6"/>
  <c r="E911" i="6"/>
  <c r="D912" i="6"/>
  <c r="E912" i="6"/>
  <c r="D913" i="6"/>
  <c r="E913" i="6"/>
  <c r="D914" i="6"/>
  <c r="E914" i="6"/>
  <c r="D915" i="6"/>
  <c r="E915" i="6"/>
  <c r="D916" i="6"/>
  <c r="E916" i="6"/>
  <c r="D917" i="6"/>
  <c r="E917" i="6"/>
  <c r="D918" i="6"/>
  <c r="E918" i="6"/>
  <c r="D919" i="6"/>
  <c r="E919" i="6"/>
  <c r="D920" i="6"/>
  <c r="E920" i="6"/>
  <c r="D921" i="6"/>
  <c r="E921" i="6"/>
  <c r="D922" i="6"/>
  <c r="E922" i="6"/>
  <c r="D923" i="6"/>
  <c r="E923" i="6"/>
  <c r="D924" i="6"/>
  <c r="E924" i="6"/>
  <c r="D925" i="6"/>
  <c r="E925" i="6"/>
  <c r="D926" i="6"/>
  <c r="E926" i="6"/>
  <c r="D927" i="6"/>
  <c r="E927" i="6"/>
  <c r="D928" i="6"/>
  <c r="E928" i="6"/>
  <c r="D929" i="6"/>
  <c r="E929" i="6"/>
  <c r="D930" i="6"/>
  <c r="E930" i="6"/>
  <c r="D931" i="6"/>
  <c r="E931" i="6"/>
  <c r="D932" i="6"/>
  <c r="E932" i="6"/>
  <c r="D933" i="6"/>
  <c r="E933" i="6"/>
  <c r="D934" i="6"/>
  <c r="E934" i="6"/>
  <c r="D935" i="6"/>
  <c r="E935" i="6"/>
  <c r="D936" i="6"/>
  <c r="E936" i="6"/>
  <c r="D937" i="6"/>
  <c r="E937" i="6"/>
  <c r="D938" i="6"/>
  <c r="E938" i="6"/>
  <c r="D939" i="6"/>
  <c r="E939" i="6"/>
  <c r="D940" i="6"/>
  <c r="E940" i="6"/>
  <c r="D941" i="6"/>
  <c r="E941" i="6"/>
  <c r="D942" i="6"/>
  <c r="E942" i="6"/>
  <c r="D943" i="6"/>
  <c r="E943" i="6"/>
  <c r="D944" i="6"/>
  <c r="E944" i="6"/>
  <c r="D945" i="6"/>
  <c r="E945" i="6"/>
  <c r="D946" i="6"/>
  <c r="E946" i="6"/>
  <c r="D947" i="6"/>
  <c r="E947" i="6"/>
  <c r="D948" i="6"/>
  <c r="E948" i="6"/>
  <c r="D949" i="6"/>
  <c r="E949" i="6"/>
  <c r="D950" i="6"/>
  <c r="E950" i="6"/>
  <c r="D951" i="6"/>
  <c r="E951" i="6"/>
  <c r="D952" i="6"/>
  <c r="E952" i="6"/>
  <c r="D953" i="6"/>
  <c r="E953" i="6"/>
  <c r="D954" i="6"/>
  <c r="E954" i="6"/>
  <c r="D955" i="6"/>
  <c r="E955" i="6"/>
  <c r="D956" i="6"/>
  <c r="E956" i="6"/>
  <c r="D957" i="6"/>
  <c r="E957" i="6"/>
  <c r="D958" i="6"/>
  <c r="E958" i="6"/>
  <c r="D959" i="6"/>
  <c r="E959" i="6"/>
  <c r="D960" i="6"/>
  <c r="E960" i="6"/>
  <c r="D961" i="6"/>
  <c r="E961" i="6"/>
  <c r="D962" i="6"/>
  <c r="E962" i="6"/>
  <c r="D963" i="6"/>
  <c r="E963" i="6"/>
  <c r="D964" i="6"/>
  <c r="E964" i="6"/>
  <c r="D965" i="6"/>
  <c r="E965" i="6"/>
  <c r="D966" i="6"/>
  <c r="E966" i="6"/>
  <c r="D967" i="6"/>
  <c r="E967" i="6"/>
  <c r="D968" i="6"/>
  <c r="E968" i="6"/>
  <c r="D969" i="6"/>
  <c r="E969" i="6"/>
  <c r="D970" i="6"/>
  <c r="E970" i="6"/>
  <c r="D971" i="6"/>
  <c r="E971" i="6"/>
  <c r="D972" i="6"/>
  <c r="E972" i="6"/>
  <c r="D973" i="6"/>
  <c r="E973" i="6"/>
  <c r="D974" i="6"/>
  <c r="E974" i="6"/>
  <c r="D975" i="6"/>
  <c r="E975" i="6"/>
  <c r="D976" i="6"/>
  <c r="E976" i="6"/>
  <c r="D977" i="6"/>
  <c r="E977" i="6"/>
  <c r="D978" i="6"/>
  <c r="E978" i="6"/>
  <c r="D979" i="6"/>
  <c r="E979" i="6"/>
  <c r="D980" i="6"/>
  <c r="E980" i="6"/>
  <c r="D981" i="6"/>
  <c r="E981" i="6"/>
  <c r="D982" i="6"/>
  <c r="E982" i="6"/>
  <c r="D983" i="6"/>
  <c r="E983" i="6"/>
  <c r="D984" i="6"/>
  <c r="E984" i="6"/>
  <c r="D985" i="6"/>
  <c r="E985" i="6"/>
  <c r="D986" i="6"/>
  <c r="E986" i="6"/>
  <c r="D987" i="6"/>
  <c r="E987" i="6"/>
  <c r="D988" i="6"/>
  <c r="E988" i="6"/>
  <c r="D989" i="6"/>
  <c r="E989" i="6"/>
  <c r="D990" i="6"/>
  <c r="E990" i="6"/>
  <c r="D991" i="6"/>
  <c r="E991" i="6"/>
  <c r="D992" i="6"/>
  <c r="E992" i="6"/>
  <c r="D993" i="6"/>
  <c r="E993" i="6"/>
  <c r="D994" i="6"/>
  <c r="E994" i="6"/>
  <c r="D995" i="6"/>
  <c r="E995" i="6"/>
  <c r="E7" i="6"/>
  <c r="D7" i="6"/>
  <c r="K6" i="2"/>
  <c r="J6" i="2"/>
  <c r="I6" i="2"/>
  <c r="H6" i="2"/>
  <c r="G6" i="2"/>
  <c r="I29" i="3"/>
  <c r="G11" i="8"/>
  <c r="F11" i="8"/>
  <c r="E11" i="8"/>
  <c r="D11" i="8"/>
  <c r="I23" i="7"/>
  <c r="K49" i="1"/>
  <c r="K50" i="1" s="1"/>
  <c r="K48" i="1"/>
  <c r="K47" i="1"/>
  <c r="K46" i="1"/>
  <c r="K41" i="1"/>
  <c r="K38" i="1"/>
  <c r="K24" i="1"/>
  <c r="K19" i="1"/>
  <c r="K18" i="1"/>
  <c r="K17" i="1"/>
  <c r="K16" i="1"/>
  <c r="K15" i="1"/>
  <c r="K14" i="1"/>
  <c r="K10" i="1"/>
  <c r="K8" i="1"/>
  <c r="J49" i="1"/>
  <c r="J48" i="1"/>
  <c r="J47" i="1"/>
  <c r="J46" i="1"/>
  <c r="J50" i="1" s="1"/>
  <c r="J41" i="1"/>
  <c r="J38" i="1"/>
  <c r="J24" i="1"/>
  <c r="J19" i="1"/>
  <c r="J18" i="1"/>
  <c r="J17" i="1"/>
  <c r="J16" i="1"/>
  <c r="J15" i="1"/>
  <c r="J14" i="1"/>
  <c r="J10" i="1"/>
  <c r="J8" i="1"/>
  <c r="I49" i="1"/>
  <c r="I48" i="1"/>
  <c r="I47" i="1"/>
  <c r="I46" i="1"/>
  <c r="I50" i="1" s="1"/>
  <c r="I41" i="1"/>
  <c r="I38" i="1"/>
  <c r="I24" i="1"/>
  <c r="I19" i="1"/>
  <c r="I18" i="1"/>
  <c r="I17" i="1"/>
  <c r="I16" i="1"/>
  <c r="I15" i="1"/>
  <c r="I14" i="1"/>
  <c r="I10" i="1"/>
  <c r="I8" i="1"/>
  <c r="H49" i="1"/>
  <c r="H48" i="1"/>
  <c r="H47" i="1"/>
  <c r="H46" i="1"/>
  <c r="H50" i="1" s="1"/>
  <c r="H41" i="1"/>
  <c r="H38" i="1"/>
  <c r="H24" i="1"/>
  <c r="H19" i="1"/>
  <c r="H18" i="1"/>
  <c r="H17" i="1"/>
  <c r="H16" i="1"/>
  <c r="H15" i="1"/>
  <c r="H14" i="1"/>
  <c r="H10" i="1"/>
  <c r="H8" i="1"/>
  <c r="K17" i="2"/>
  <c r="J17" i="2"/>
  <c r="I17" i="2"/>
  <c r="H17" i="2"/>
  <c r="L101" i="3"/>
  <c r="L100" i="3"/>
  <c r="L99" i="3"/>
  <c r="L97" i="3"/>
  <c r="L96" i="3"/>
  <c r="L91" i="3"/>
  <c r="L90" i="3"/>
  <c r="L89" i="3"/>
  <c r="L88" i="3"/>
  <c r="L87" i="3"/>
  <c r="L53" i="3"/>
  <c r="L52" i="3"/>
  <c r="L25" i="3"/>
  <c r="L10" i="3"/>
  <c r="K101" i="3"/>
  <c r="K100" i="3"/>
  <c r="K99" i="3"/>
  <c r="K97" i="3"/>
  <c r="K96" i="3"/>
  <c r="K91" i="3"/>
  <c r="K90" i="3"/>
  <c r="K89" i="3"/>
  <c r="K88" i="3"/>
  <c r="K87" i="3"/>
  <c r="K86" i="3"/>
  <c r="L86" i="3" s="1"/>
  <c r="K53" i="3"/>
  <c r="K52" i="3"/>
  <c r="K25" i="3"/>
  <c r="K10" i="3"/>
  <c r="J101" i="3"/>
  <c r="J100" i="3"/>
  <c r="J99" i="3"/>
  <c r="J98" i="3"/>
  <c r="K98" i="3" s="1"/>
  <c r="L98" i="3" s="1"/>
  <c r="J97" i="3"/>
  <c r="J96" i="3"/>
  <c r="J95" i="3"/>
  <c r="K95" i="3" s="1"/>
  <c r="L95" i="3" s="1"/>
  <c r="J91" i="3"/>
  <c r="J90" i="3"/>
  <c r="J89" i="3"/>
  <c r="J88" i="3"/>
  <c r="J87" i="3"/>
  <c r="J86" i="3"/>
  <c r="J53" i="3"/>
  <c r="J52" i="3"/>
  <c r="J25" i="3"/>
  <c r="J10" i="3"/>
  <c r="I101" i="3"/>
  <c r="I100" i="3"/>
  <c r="I99" i="3"/>
  <c r="I97" i="3"/>
  <c r="I96" i="3"/>
  <c r="I91" i="3"/>
  <c r="I90" i="3"/>
  <c r="I89" i="3"/>
  <c r="I88" i="3"/>
  <c r="I87" i="3"/>
  <c r="I53" i="3"/>
  <c r="I52" i="3"/>
  <c r="I25" i="3"/>
  <c r="I10" i="3"/>
  <c r="C11" i="8"/>
  <c r="C7" i="8"/>
  <c r="G17" i="2"/>
  <c r="G16" i="2"/>
  <c r="G19" i="1"/>
  <c r="G18" i="1"/>
  <c r="G17" i="1"/>
  <c r="G16" i="1"/>
  <c r="G15" i="1"/>
  <c r="G14" i="1"/>
  <c r="H98" i="3"/>
  <c r="G24" i="1"/>
  <c r="H101" i="3"/>
  <c r="H100" i="3"/>
  <c r="H99" i="3"/>
  <c r="H97" i="3"/>
  <c r="H96" i="3"/>
  <c r="H95" i="3"/>
  <c r="H91" i="3"/>
  <c r="H90" i="3"/>
  <c r="H89" i="3"/>
  <c r="H88" i="3"/>
  <c r="H87" i="3"/>
  <c r="H86" i="3"/>
  <c r="G101" i="3"/>
  <c r="F101" i="3"/>
  <c r="E101" i="3"/>
  <c r="D101" i="3"/>
  <c r="C101" i="3"/>
  <c r="G100" i="3"/>
  <c r="F100" i="3"/>
  <c r="E100" i="3"/>
  <c r="D100" i="3"/>
  <c r="C100" i="3"/>
  <c r="G99" i="3"/>
  <c r="F99" i="3"/>
  <c r="E99" i="3"/>
  <c r="D99" i="3"/>
  <c r="C99" i="3"/>
  <c r="G98" i="3"/>
  <c r="F98" i="3"/>
  <c r="E98" i="3"/>
  <c r="D98" i="3"/>
  <c r="C98" i="3"/>
  <c r="G97" i="3"/>
  <c r="F97" i="3"/>
  <c r="E97" i="3"/>
  <c r="D97" i="3"/>
  <c r="C97" i="3"/>
  <c r="G96" i="3"/>
  <c r="F96" i="3"/>
  <c r="E96" i="3"/>
  <c r="D96" i="3"/>
  <c r="C96" i="3"/>
  <c r="G95" i="3"/>
  <c r="F95" i="3"/>
  <c r="E95" i="3"/>
  <c r="D95" i="3"/>
  <c r="C95" i="3"/>
  <c r="G91" i="3"/>
  <c r="F91" i="3"/>
  <c r="E91" i="3"/>
  <c r="D91" i="3"/>
  <c r="C91" i="3"/>
  <c r="G90" i="3"/>
  <c r="F90" i="3"/>
  <c r="E90" i="3"/>
  <c r="D90" i="3"/>
  <c r="C90" i="3"/>
  <c r="G89" i="3"/>
  <c r="F89" i="3"/>
  <c r="E89" i="3"/>
  <c r="D89" i="3"/>
  <c r="C89" i="3"/>
  <c r="G88" i="3"/>
  <c r="F88" i="3"/>
  <c r="E88" i="3"/>
  <c r="D88" i="3"/>
  <c r="C88" i="3"/>
  <c r="G87" i="3"/>
  <c r="F87" i="3"/>
  <c r="E87" i="3"/>
  <c r="D87" i="3"/>
  <c r="C87" i="3"/>
  <c r="G86" i="3"/>
  <c r="F86" i="3"/>
  <c r="E86" i="3"/>
  <c r="D86" i="3"/>
  <c r="C86" i="3"/>
  <c r="G50" i="1"/>
  <c r="G49" i="1"/>
  <c r="G47" i="1"/>
  <c r="G48" i="1"/>
  <c r="G46" i="1"/>
  <c r="G41" i="1"/>
  <c r="G38" i="1"/>
  <c r="G8" i="1"/>
  <c r="G10" i="1"/>
  <c r="H20" i="7"/>
  <c r="H16" i="7"/>
  <c r="H23" i="7"/>
  <c r="F14" i="7"/>
  <c r="E14" i="7"/>
  <c r="D14" i="7"/>
  <c r="C14" i="7"/>
  <c r="G14" i="7"/>
  <c r="G57" i="3"/>
  <c r="F57" i="3"/>
  <c r="E57" i="3"/>
  <c r="D57" i="3"/>
  <c r="C57" i="3"/>
  <c r="H53" i="3"/>
  <c r="H52" i="3"/>
  <c r="H46" i="3"/>
  <c r="I46" i="3" s="1"/>
  <c r="J46" i="3" s="1"/>
  <c r="K46" i="3" s="1"/>
  <c r="L46" i="3" s="1"/>
  <c r="G54" i="3"/>
  <c r="F54" i="3"/>
  <c r="E54" i="3"/>
  <c r="D54" i="3"/>
  <c r="C54" i="3"/>
  <c r="G53" i="3"/>
  <c r="F53" i="3"/>
  <c r="E53" i="3"/>
  <c r="D53" i="3"/>
  <c r="C53" i="3"/>
  <c r="G52" i="3"/>
  <c r="F52" i="3"/>
  <c r="E52" i="3"/>
  <c r="D52" i="3"/>
  <c r="C52" i="3"/>
  <c r="G51" i="3"/>
  <c r="F51" i="3"/>
  <c r="E51" i="3"/>
  <c r="D51" i="3"/>
  <c r="C51" i="3"/>
  <c r="G50" i="3"/>
  <c r="F50" i="3"/>
  <c r="E50" i="3"/>
  <c r="D50" i="3"/>
  <c r="C50" i="3"/>
  <c r="G49" i="3"/>
  <c r="F49" i="3"/>
  <c r="E49" i="3"/>
  <c r="D49" i="3"/>
  <c r="C49" i="3"/>
  <c r="G47" i="3"/>
  <c r="F47" i="3"/>
  <c r="E47" i="3"/>
  <c r="F46" i="3"/>
  <c r="E46" i="3"/>
  <c r="D46" i="3"/>
  <c r="G46" i="3"/>
  <c r="H29" i="3"/>
  <c r="H27" i="3" s="1"/>
  <c r="H25" i="3"/>
  <c r="H10" i="3"/>
  <c r="H7" i="3"/>
  <c r="H12" i="7" s="1"/>
  <c r="H22" i="7" s="1"/>
  <c r="H24" i="7" s="1"/>
  <c r="G30" i="3"/>
  <c r="F30" i="3"/>
  <c r="E30" i="3"/>
  <c r="G28" i="3"/>
  <c r="F28" i="3"/>
  <c r="E28" i="3"/>
  <c r="D29" i="3"/>
  <c r="E29" i="3"/>
  <c r="F29" i="3"/>
  <c r="G29" i="3"/>
  <c r="F27" i="3"/>
  <c r="E27" i="3"/>
  <c r="D27" i="3"/>
  <c r="G27" i="3"/>
  <c r="F23" i="3"/>
  <c r="E23" i="3"/>
  <c r="D23" i="3"/>
  <c r="G23" i="3"/>
  <c r="G22" i="3"/>
  <c r="F22" i="3"/>
  <c r="E22" i="3"/>
  <c r="D22" i="3"/>
  <c r="F21" i="3"/>
  <c r="E21" i="3"/>
  <c r="D21" i="3"/>
  <c r="G21" i="3"/>
  <c r="G20" i="7"/>
  <c r="G9" i="7"/>
  <c r="G7" i="4"/>
  <c r="G8" i="4"/>
  <c r="G11" i="4"/>
  <c r="G14" i="4"/>
  <c r="G16" i="7"/>
  <c r="G18" i="7" s="1"/>
  <c r="G11" i="7"/>
  <c r="G12" i="7"/>
  <c r="J30" i="3" l="1"/>
  <c r="K30" i="3" s="1"/>
  <c r="L30" i="3" s="1"/>
  <c r="I27" i="3"/>
  <c r="I28" i="3" s="1"/>
  <c r="I7" i="3"/>
  <c r="I9" i="3" s="1"/>
  <c r="I8" i="3" s="1"/>
  <c r="I21" i="3"/>
  <c r="I38" i="3" s="1"/>
  <c r="H10" i="2" s="1"/>
  <c r="C9" i="8"/>
  <c r="H7" i="7"/>
  <c r="H11" i="7" s="1"/>
  <c r="H21" i="3"/>
  <c r="H38" i="3" s="1"/>
  <c r="G10" i="2" s="1"/>
  <c r="H9" i="3"/>
  <c r="H8" i="3" s="1"/>
  <c r="H22" i="3" s="1"/>
  <c r="H23" i="3" s="1"/>
  <c r="H19" i="3" s="1"/>
  <c r="H28" i="3"/>
  <c r="G17" i="7"/>
  <c r="J29" i="3" l="1"/>
  <c r="I12" i="7"/>
  <c r="I22" i="7" s="1"/>
  <c r="I24" i="7" s="1"/>
  <c r="I7" i="7" s="1"/>
  <c r="I11" i="7" s="1"/>
  <c r="J7" i="3"/>
  <c r="J21" i="3" s="1"/>
  <c r="J38" i="3" s="1"/>
  <c r="I10" i="2" s="1"/>
  <c r="I22" i="3"/>
  <c r="I23" i="3" s="1"/>
  <c r="I19" i="3" s="1"/>
  <c r="G7" i="1"/>
  <c r="G20" i="1" s="1"/>
  <c r="I16" i="7"/>
  <c r="H43" i="3"/>
  <c r="G15" i="2" s="1"/>
  <c r="G5" i="2"/>
  <c r="H42" i="3"/>
  <c r="G14" i="2" s="1"/>
  <c r="H41" i="3"/>
  <c r="G13" i="2" s="1"/>
  <c r="H40" i="3"/>
  <c r="G12" i="2" s="1"/>
  <c r="H44" i="3"/>
  <c r="G18" i="2" s="1"/>
  <c r="H39" i="3"/>
  <c r="G11" i="2" s="1"/>
  <c r="H82" i="3"/>
  <c r="B16" i="8"/>
  <c r="G105" i="3"/>
  <c r="G104" i="3"/>
  <c r="G107" i="3" s="1"/>
  <c r="G82" i="3"/>
  <c r="G79" i="3"/>
  <c r="G78" i="3"/>
  <c r="G77" i="3"/>
  <c r="G76" i="3"/>
  <c r="G75" i="3"/>
  <c r="G74" i="3"/>
  <c r="G73" i="3"/>
  <c r="G69" i="3"/>
  <c r="G68" i="3"/>
  <c r="G67" i="3"/>
  <c r="G66" i="3"/>
  <c r="G65" i="3"/>
  <c r="G64" i="3"/>
  <c r="G56" i="3"/>
  <c r="G44" i="3"/>
  <c r="G43" i="3"/>
  <c r="G42" i="3"/>
  <c r="G41" i="3"/>
  <c r="G40" i="3"/>
  <c r="G39" i="3"/>
  <c r="G38" i="3"/>
  <c r="G19" i="3"/>
  <c r="G12" i="3"/>
  <c r="G10" i="3"/>
  <c r="F34" i="2"/>
  <c r="F31" i="2"/>
  <c r="F21" i="2"/>
  <c r="F23" i="2" s="1"/>
  <c r="F25" i="2" s="1"/>
  <c r="F7" i="2"/>
  <c r="F61" i="1"/>
  <c r="F63" i="1" s="1"/>
  <c r="F50" i="1"/>
  <c r="F42" i="1"/>
  <c r="F40" i="1"/>
  <c r="F34" i="1"/>
  <c r="F32" i="1"/>
  <c r="F20" i="1"/>
  <c r="C82" i="3"/>
  <c r="D82" i="3"/>
  <c r="E82" i="3"/>
  <c r="F82" i="3"/>
  <c r="J9" i="3" l="1"/>
  <c r="J8" i="3" s="1"/>
  <c r="J22" i="3" s="1"/>
  <c r="J23" i="3" s="1"/>
  <c r="J27" i="3"/>
  <c r="J28" i="3" s="1"/>
  <c r="K29" i="3"/>
  <c r="G7" i="2"/>
  <c r="H14" i="4"/>
  <c r="K7" i="3"/>
  <c r="L7" i="3" s="1"/>
  <c r="L21" i="3" s="1"/>
  <c r="L38" i="3" s="1"/>
  <c r="K10" i="2" s="1"/>
  <c r="J12" i="7"/>
  <c r="J22" i="7" s="1"/>
  <c r="D9" i="8"/>
  <c r="I20" i="7"/>
  <c r="H7" i="1" s="1"/>
  <c r="H20" i="1" s="1"/>
  <c r="J23" i="7"/>
  <c r="H16" i="2"/>
  <c r="D7" i="8" s="1"/>
  <c r="H5" i="2"/>
  <c r="I41" i="3"/>
  <c r="H13" i="2" s="1"/>
  <c r="I82" i="3"/>
  <c r="I42" i="3"/>
  <c r="H14" i="2" s="1"/>
  <c r="I43" i="3"/>
  <c r="H15" i="2" s="1"/>
  <c r="I40" i="3"/>
  <c r="H12" i="2" s="1"/>
  <c r="I39" i="3"/>
  <c r="H11" i="2" s="1"/>
  <c r="I44" i="3"/>
  <c r="H18" i="2" s="1"/>
  <c r="G21" i="2"/>
  <c r="H67" i="3"/>
  <c r="G29" i="1" s="1"/>
  <c r="H79" i="3"/>
  <c r="G60" i="1" s="1"/>
  <c r="H68" i="3"/>
  <c r="G30" i="1" s="1"/>
  <c r="H64" i="3"/>
  <c r="H73" i="3"/>
  <c r="G54" i="1" s="1"/>
  <c r="H78" i="3"/>
  <c r="G59" i="1" s="1"/>
  <c r="H69" i="3"/>
  <c r="G31" i="1" s="1"/>
  <c r="H74" i="3"/>
  <c r="G55" i="1" s="1"/>
  <c r="H75" i="3"/>
  <c r="G56" i="1" s="1"/>
  <c r="H65" i="3"/>
  <c r="G27" i="1" s="1"/>
  <c r="H77" i="3"/>
  <c r="G58" i="1" s="1"/>
  <c r="H66" i="3"/>
  <c r="G28" i="1" s="1"/>
  <c r="H76" i="3"/>
  <c r="G57" i="1" s="1"/>
  <c r="C2" i="8"/>
  <c r="C19" i="8" s="1"/>
  <c r="J4" i="8"/>
  <c r="K4" i="8" s="1"/>
  <c r="L4" i="8" s="1"/>
  <c r="B40" i="8"/>
  <c r="J4" i="1"/>
  <c r="K4" i="1" s="1"/>
  <c r="G4" i="2"/>
  <c r="H4" i="2" s="1"/>
  <c r="I4" i="2" s="1"/>
  <c r="J4" i="2" s="1"/>
  <c r="K4" i="2" s="1"/>
  <c r="D34" i="2"/>
  <c r="D33" i="2"/>
  <c r="E33" i="2"/>
  <c r="E10" i="3"/>
  <c r="D10" i="3"/>
  <c r="C10" i="3"/>
  <c r="F10" i="3"/>
  <c r="E12" i="3"/>
  <c r="F12" i="3"/>
  <c r="C15" i="8"/>
  <c r="D4" i="8"/>
  <c r="E4" i="8" s="1"/>
  <c r="F4" i="8" s="1"/>
  <c r="G4" i="8" s="1"/>
  <c r="H4" i="8" s="1"/>
  <c r="I4" i="8" s="1"/>
  <c r="K21" i="3" l="1"/>
  <c r="K38" i="3" s="1"/>
  <c r="J10" i="2" s="1"/>
  <c r="K9" i="3"/>
  <c r="K8" i="3" s="1"/>
  <c r="K22" i="3" s="1"/>
  <c r="K23" i="3" s="1"/>
  <c r="K12" i="7"/>
  <c r="K22" i="7" s="1"/>
  <c r="J24" i="7"/>
  <c r="E9" i="8" s="1"/>
  <c r="J19" i="3"/>
  <c r="L29" i="3"/>
  <c r="L27" i="3" s="1"/>
  <c r="K27" i="3"/>
  <c r="K28" i="3" s="1"/>
  <c r="G23" i="2"/>
  <c r="H7" i="2"/>
  <c r="I14" i="4"/>
  <c r="D19" i="8"/>
  <c r="J7" i="7"/>
  <c r="J11" i="7" s="1"/>
  <c r="H21" i="2"/>
  <c r="L9" i="3"/>
  <c r="L8" i="3" s="1"/>
  <c r="L12" i="7"/>
  <c r="L22" i="7" s="1"/>
  <c r="J16" i="7"/>
  <c r="I75" i="3"/>
  <c r="H56" i="1" s="1"/>
  <c r="I69" i="3"/>
  <c r="H31" i="1" s="1"/>
  <c r="I74" i="3"/>
  <c r="H55" i="1" s="1"/>
  <c r="I79" i="3"/>
  <c r="H60" i="1" s="1"/>
  <c r="I67" i="3"/>
  <c r="H29" i="1" s="1"/>
  <c r="I77" i="3"/>
  <c r="H58" i="1" s="1"/>
  <c r="I76" i="3"/>
  <c r="H57" i="1" s="1"/>
  <c r="I64" i="3"/>
  <c r="I73" i="3"/>
  <c r="H54" i="1" s="1"/>
  <c r="I68" i="3"/>
  <c r="H30" i="1" s="1"/>
  <c r="I65" i="3"/>
  <c r="H27" i="1" s="1"/>
  <c r="I78" i="3"/>
  <c r="H59" i="1" s="1"/>
  <c r="I66" i="3"/>
  <c r="H28" i="1" s="1"/>
  <c r="G61" i="1"/>
  <c r="G25" i="1"/>
  <c r="H104" i="3"/>
  <c r="C11" i="7"/>
  <c r="F56" i="3"/>
  <c r="E56" i="3"/>
  <c r="D56" i="3"/>
  <c r="C56" i="3"/>
  <c r="D73" i="3"/>
  <c r="E73" i="3"/>
  <c r="F73" i="3"/>
  <c r="D74" i="3"/>
  <c r="E74" i="3"/>
  <c r="F74" i="3"/>
  <c r="D75" i="3"/>
  <c r="E75" i="3"/>
  <c r="F75" i="3"/>
  <c r="D76" i="3"/>
  <c r="E76" i="3"/>
  <c r="F76" i="3"/>
  <c r="D77" i="3"/>
  <c r="E77" i="3"/>
  <c r="F77" i="3"/>
  <c r="D78" i="3"/>
  <c r="E78" i="3"/>
  <c r="F78" i="3"/>
  <c r="D79" i="3"/>
  <c r="E79" i="3"/>
  <c r="F79" i="3"/>
  <c r="C74" i="3"/>
  <c r="C75" i="3"/>
  <c r="C76" i="3"/>
  <c r="C77" i="3"/>
  <c r="C78" i="3"/>
  <c r="C79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C64" i="3"/>
  <c r="C65" i="3"/>
  <c r="C66" i="3"/>
  <c r="C67" i="3"/>
  <c r="C68" i="3"/>
  <c r="C69" i="3"/>
  <c r="C73" i="3"/>
  <c r="C39" i="3"/>
  <c r="D39" i="3"/>
  <c r="E39" i="3"/>
  <c r="F39" i="3"/>
  <c r="C40" i="3"/>
  <c r="D40" i="3"/>
  <c r="E40" i="3"/>
  <c r="F40" i="3"/>
  <c r="C41" i="3"/>
  <c r="D41" i="3"/>
  <c r="E41" i="3"/>
  <c r="F41" i="3"/>
  <c r="C42" i="3"/>
  <c r="D42" i="3"/>
  <c r="E42" i="3"/>
  <c r="F42" i="3"/>
  <c r="C43" i="3"/>
  <c r="D43" i="3"/>
  <c r="E43" i="3"/>
  <c r="F43" i="3"/>
  <c r="C44" i="3"/>
  <c r="D44" i="3"/>
  <c r="E44" i="3"/>
  <c r="F44" i="3"/>
  <c r="D38" i="3"/>
  <c r="E38" i="3"/>
  <c r="F38" i="3"/>
  <c r="C38" i="3"/>
  <c r="F19" i="3"/>
  <c r="E19" i="3"/>
  <c r="D19" i="3"/>
  <c r="C19" i="3"/>
  <c r="E14" i="4"/>
  <c r="F14" i="4"/>
  <c r="E20" i="7"/>
  <c r="D20" i="7"/>
  <c r="C20" i="7"/>
  <c r="F20" i="7"/>
  <c r="F16" i="7"/>
  <c r="E16" i="7"/>
  <c r="D16" i="7"/>
  <c r="C16" i="7"/>
  <c r="C12" i="7"/>
  <c r="F12" i="7"/>
  <c r="E12" i="7"/>
  <c r="D12" i="7"/>
  <c r="F11" i="7"/>
  <c r="E11" i="7"/>
  <c r="F9" i="7"/>
  <c r="E9" i="7"/>
  <c r="D11" i="7"/>
  <c r="E4" i="7"/>
  <c r="F4" i="7" s="1"/>
  <c r="G4" i="7" s="1"/>
  <c r="H4" i="7" s="1"/>
  <c r="I4" i="7" s="1"/>
  <c r="J4" i="7" s="1"/>
  <c r="K4" i="7" s="1"/>
  <c r="L4" i="7" s="1"/>
  <c r="D9" i="3"/>
  <c r="F9" i="3"/>
  <c r="E9" i="3"/>
  <c r="L22" i="3" l="1"/>
  <c r="L23" i="3" s="1"/>
  <c r="L19" i="3" s="1"/>
  <c r="L41" i="3" s="1"/>
  <c r="K13" i="2" s="1"/>
  <c r="K19" i="3"/>
  <c r="K39" i="3" s="1"/>
  <c r="J11" i="2" s="1"/>
  <c r="L28" i="3"/>
  <c r="I5" i="2"/>
  <c r="I7" i="2" s="1"/>
  <c r="J42" i="3"/>
  <c r="I14" i="2" s="1"/>
  <c r="J39" i="3"/>
  <c r="I11" i="2" s="1"/>
  <c r="J44" i="3"/>
  <c r="I18" i="2" s="1"/>
  <c r="J43" i="3"/>
  <c r="I15" i="2" s="1"/>
  <c r="J82" i="3"/>
  <c r="J41" i="3"/>
  <c r="I13" i="2" s="1"/>
  <c r="J40" i="3"/>
  <c r="I12" i="2" s="1"/>
  <c r="H23" i="2"/>
  <c r="G25" i="2"/>
  <c r="G28" i="2" s="1"/>
  <c r="G31" i="2" s="1"/>
  <c r="H7" i="4"/>
  <c r="E19" i="8"/>
  <c r="H61" i="1"/>
  <c r="H25" i="1"/>
  <c r="I104" i="3"/>
  <c r="I16" i="2"/>
  <c r="K23" i="7"/>
  <c r="K24" i="7" s="1"/>
  <c r="J20" i="7"/>
  <c r="I7" i="1" s="1"/>
  <c r="H105" i="3"/>
  <c r="H107" i="3"/>
  <c r="C8" i="8" s="1"/>
  <c r="C17" i="7"/>
  <c r="D17" i="7"/>
  <c r="E17" i="7"/>
  <c r="D104" i="3"/>
  <c r="D105" i="3" s="1"/>
  <c r="C104" i="3"/>
  <c r="C105" i="3" s="1"/>
  <c r="F104" i="3"/>
  <c r="F105" i="3" s="1"/>
  <c r="E104" i="3"/>
  <c r="F18" i="7"/>
  <c r="E18" i="7"/>
  <c r="D18" i="7"/>
  <c r="F17" i="7"/>
  <c r="L40" i="3" l="1"/>
  <c r="K12" i="2" s="1"/>
  <c r="L39" i="3"/>
  <c r="K11" i="2" s="1"/>
  <c r="L44" i="3"/>
  <c r="K18" i="2" s="1"/>
  <c r="L82" i="3"/>
  <c r="L73" i="3" s="1"/>
  <c r="K54" i="1" s="1"/>
  <c r="K5" i="2"/>
  <c r="K7" i="2" s="1"/>
  <c r="L43" i="3"/>
  <c r="K15" i="2" s="1"/>
  <c r="L42" i="3"/>
  <c r="K14" i="2" s="1"/>
  <c r="K44" i="3"/>
  <c r="J18" i="2" s="1"/>
  <c r="J5" i="2"/>
  <c r="J7" i="2" s="1"/>
  <c r="K82" i="3"/>
  <c r="K73" i="3" s="1"/>
  <c r="J54" i="1" s="1"/>
  <c r="K42" i="3"/>
  <c r="J14" i="2" s="1"/>
  <c r="K41" i="3"/>
  <c r="J13" i="2" s="1"/>
  <c r="K40" i="3"/>
  <c r="J12" i="2" s="1"/>
  <c r="K43" i="3"/>
  <c r="J15" i="2" s="1"/>
  <c r="K66" i="3"/>
  <c r="J28" i="1" s="1"/>
  <c r="K77" i="3"/>
  <c r="J58" i="1" s="1"/>
  <c r="K79" i="3"/>
  <c r="J60" i="1" s="1"/>
  <c r="J75" i="3"/>
  <c r="I56" i="1" s="1"/>
  <c r="J76" i="3"/>
  <c r="I57" i="1" s="1"/>
  <c r="J68" i="3"/>
  <c r="I30" i="1" s="1"/>
  <c r="J65" i="3"/>
  <c r="I27" i="1" s="1"/>
  <c r="J73" i="3"/>
  <c r="I54" i="1" s="1"/>
  <c r="J78" i="3"/>
  <c r="I59" i="1" s="1"/>
  <c r="J66" i="3"/>
  <c r="I28" i="1" s="1"/>
  <c r="J67" i="3"/>
  <c r="I29" i="1" s="1"/>
  <c r="J64" i="3"/>
  <c r="J69" i="3"/>
  <c r="I31" i="1" s="1"/>
  <c r="J74" i="3"/>
  <c r="I55" i="1" s="1"/>
  <c r="J77" i="3"/>
  <c r="I58" i="1" s="1"/>
  <c r="J79" i="3"/>
  <c r="I60" i="1" s="1"/>
  <c r="K76" i="3"/>
  <c r="J57" i="1" s="1"/>
  <c r="H8" i="4"/>
  <c r="C6" i="8"/>
  <c r="G33" i="2"/>
  <c r="C12" i="8" s="1"/>
  <c r="I20" i="1"/>
  <c r="J14" i="4"/>
  <c r="H25" i="2"/>
  <c r="H28" i="2" s="1"/>
  <c r="H31" i="2" s="1"/>
  <c r="I7" i="4"/>
  <c r="F19" i="8"/>
  <c r="E7" i="8"/>
  <c r="I21" i="2"/>
  <c r="I23" i="2" s="1"/>
  <c r="K16" i="7"/>
  <c r="I105" i="3"/>
  <c r="I107" i="3"/>
  <c r="D8" i="8" s="1"/>
  <c r="L68" i="3"/>
  <c r="K30" i="1" s="1"/>
  <c r="L74" i="3"/>
  <c r="K55" i="1" s="1"/>
  <c r="L65" i="3"/>
  <c r="K27" i="1" s="1"/>
  <c r="L77" i="3"/>
  <c r="K58" i="1" s="1"/>
  <c r="L69" i="3"/>
  <c r="K31" i="1" s="1"/>
  <c r="L66" i="3"/>
  <c r="K28" i="1" s="1"/>
  <c r="L76" i="3"/>
  <c r="K57" i="1" s="1"/>
  <c r="L75" i="3"/>
  <c r="K56" i="1" s="1"/>
  <c r="K7" i="7"/>
  <c r="K11" i="7" s="1"/>
  <c r="F9" i="8"/>
  <c r="E107" i="3"/>
  <c r="D107" i="3"/>
  <c r="F107" i="3"/>
  <c r="E105" i="3"/>
  <c r="L67" i="3" l="1"/>
  <c r="K29" i="1" s="1"/>
  <c r="L78" i="3"/>
  <c r="K59" i="1" s="1"/>
  <c r="L64" i="3"/>
  <c r="L104" i="3" s="1"/>
  <c r="L79" i="3"/>
  <c r="K60" i="1" s="1"/>
  <c r="K61" i="1" s="1"/>
  <c r="K68" i="3"/>
  <c r="J30" i="1" s="1"/>
  <c r="K64" i="3"/>
  <c r="J25" i="1" s="1"/>
  <c r="K74" i="3"/>
  <c r="J55" i="1" s="1"/>
  <c r="K69" i="3"/>
  <c r="J31" i="1" s="1"/>
  <c r="K75" i="3"/>
  <c r="J56" i="1" s="1"/>
  <c r="K65" i="3"/>
  <c r="J27" i="1" s="1"/>
  <c r="K78" i="3"/>
  <c r="J59" i="1" s="1"/>
  <c r="K67" i="3"/>
  <c r="J29" i="1" s="1"/>
  <c r="C14" i="8"/>
  <c r="C20" i="8" s="1"/>
  <c r="C22" i="8" s="1"/>
  <c r="I61" i="1"/>
  <c r="I25" i="1"/>
  <c r="J104" i="3"/>
  <c r="G39" i="1"/>
  <c r="G40" i="1" s="1"/>
  <c r="G42" i="1" s="1"/>
  <c r="G63" i="1" s="1"/>
  <c r="I25" i="2"/>
  <c r="I28" i="2" s="1"/>
  <c r="I31" i="2" s="1"/>
  <c r="I33" i="2" s="1"/>
  <c r="E12" i="8" s="1"/>
  <c r="J7" i="4"/>
  <c r="I8" i="4"/>
  <c r="D6" i="8"/>
  <c r="H33" i="2"/>
  <c r="G19" i="8"/>
  <c r="H19" i="8" s="1"/>
  <c r="K20" i="7"/>
  <c r="J7" i="1" s="1"/>
  <c r="L23" i="7"/>
  <c r="L24" i="7" s="1"/>
  <c r="J16" i="2"/>
  <c r="K25" i="1"/>
  <c r="J61" i="1" l="1"/>
  <c r="K104" i="3"/>
  <c r="K105" i="3" s="1"/>
  <c r="I19" i="8"/>
  <c r="C16" i="8"/>
  <c r="G26" i="1" s="1"/>
  <c r="G32" i="1" s="1"/>
  <c r="G34" i="1" s="1"/>
  <c r="H11" i="4"/>
  <c r="J105" i="3"/>
  <c r="J107" i="3"/>
  <c r="E8" i="8" s="1"/>
  <c r="E6" i="8"/>
  <c r="D12" i="8"/>
  <c r="D14" i="8" s="1"/>
  <c r="D20" i="8" s="1"/>
  <c r="H39" i="1"/>
  <c r="J20" i="1"/>
  <c r="K14" i="4"/>
  <c r="L16" i="7"/>
  <c r="K16" i="2" s="1"/>
  <c r="G7" i="8" s="1"/>
  <c r="J8" i="4"/>
  <c r="L107" i="3"/>
  <c r="G8" i="8" s="1"/>
  <c r="L105" i="3"/>
  <c r="F7" i="8"/>
  <c r="J21" i="2"/>
  <c r="J23" i="2" s="1"/>
  <c r="L7" i="7"/>
  <c r="L11" i="7" s="1"/>
  <c r="G9" i="8"/>
  <c r="K107" i="3" l="1"/>
  <c r="F8" i="8" s="1"/>
  <c r="D22" i="8"/>
  <c r="D21" i="8"/>
  <c r="J19" i="8"/>
  <c r="D15" i="8"/>
  <c r="D16" i="8" s="1"/>
  <c r="E14" i="8"/>
  <c r="E20" i="8" s="1"/>
  <c r="K21" i="2"/>
  <c r="K23" i="2" s="1"/>
  <c r="I39" i="1"/>
  <c r="I40" i="1" s="1"/>
  <c r="I42" i="1" s="1"/>
  <c r="H40" i="1"/>
  <c r="H42" i="1" s="1"/>
  <c r="J25" i="2"/>
  <c r="J28" i="2" s="1"/>
  <c r="J31" i="2" s="1"/>
  <c r="J33" i="2" s="1"/>
  <c r="F12" i="8" s="1"/>
  <c r="K7" i="4"/>
  <c r="L20" i="7"/>
  <c r="K7" i="1" s="1"/>
  <c r="F66" i="1"/>
  <c r="E22" i="8" l="1"/>
  <c r="E21" i="8"/>
  <c r="K19" i="8"/>
  <c r="H26" i="1"/>
  <c r="H32" i="1" s="1"/>
  <c r="H34" i="1" s="1"/>
  <c r="E15" i="8"/>
  <c r="E16" i="8" s="1"/>
  <c r="I26" i="1" s="1"/>
  <c r="I32" i="1" s="1"/>
  <c r="I34" i="1" s="1"/>
  <c r="K20" i="1"/>
  <c r="L14" i="4"/>
  <c r="K8" i="4"/>
  <c r="H63" i="1"/>
  <c r="I11" i="4"/>
  <c r="I63" i="1"/>
  <c r="J11" i="4"/>
  <c r="F6" i="8"/>
  <c r="F14" i="8" s="1"/>
  <c r="F20" i="8" s="1"/>
  <c r="K25" i="2"/>
  <c r="K28" i="2" s="1"/>
  <c r="K31" i="2" s="1"/>
  <c r="L7" i="4"/>
  <c r="J39" i="1"/>
  <c r="G66" i="1"/>
  <c r="F22" i="8" l="1"/>
  <c r="F21" i="8"/>
  <c r="L19" i="8"/>
  <c r="F15" i="8"/>
  <c r="F16" i="8" s="1"/>
  <c r="J26" i="1" s="1"/>
  <c r="J32" i="1" s="1"/>
  <c r="J34" i="1" s="1"/>
  <c r="L8" i="4"/>
  <c r="K33" i="2"/>
  <c r="G12" i="8" s="1"/>
  <c r="G6" i="8"/>
  <c r="J40" i="1"/>
  <c r="J42" i="1" s="1"/>
  <c r="H66" i="1"/>
  <c r="M19" i="8" l="1"/>
  <c r="K39" i="1"/>
  <c r="K40" i="1" s="1"/>
  <c r="K42" i="1" s="1"/>
  <c r="K63" i="1" s="1"/>
  <c r="G14" i="8"/>
  <c r="G20" i="8" s="1"/>
  <c r="J63" i="1"/>
  <c r="K11" i="4"/>
  <c r="G15" i="8"/>
  <c r="G22" i="8" l="1"/>
  <c r="G21" i="8"/>
  <c r="H21" i="8" s="1"/>
  <c r="I21" i="8" s="1"/>
  <c r="J21" i="8" s="1"/>
  <c r="K21" i="8" s="1"/>
  <c r="L21" i="8" s="1"/>
  <c r="L11" i="4"/>
  <c r="G16" i="8"/>
  <c r="K26" i="1" s="1"/>
  <c r="K32" i="1" s="1"/>
  <c r="K34" i="1" s="1"/>
  <c r="I66" i="1"/>
  <c r="H20" i="8" l="1"/>
  <c r="H15" i="8"/>
  <c r="J66" i="1"/>
  <c r="I20" i="8" l="1"/>
  <c r="H22" i="8"/>
  <c r="H16" i="8"/>
  <c r="J20" i="8" l="1"/>
  <c r="I22" i="8"/>
  <c r="K66" i="1"/>
  <c r="K20" i="8" l="1"/>
  <c r="J22" i="8"/>
  <c r="L20" i="8" l="1"/>
  <c r="K22" i="8"/>
  <c r="E21" i="2"/>
  <c r="E7" i="2"/>
  <c r="D21" i="2"/>
  <c r="C21" i="2"/>
  <c r="D7" i="2"/>
  <c r="M20" i="8" l="1"/>
  <c r="M22" i="8" s="1"/>
  <c r="B34" i="8" s="1"/>
  <c r="L22" i="8"/>
  <c r="B33" i="8" s="1"/>
  <c r="D23" i="2"/>
  <c r="E23" i="2"/>
  <c r="F7" i="4"/>
  <c r="E25" i="2"/>
  <c r="E7" i="4"/>
  <c r="D25" i="2"/>
  <c r="D61" i="1"/>
  <c r="E61" i="1"/>
  <c r="B61" i="1"/>
  <c r="D50" i="1"/>
  <c r="C50" i="1"/>
  <c r="B50" i="1"/>
  <c r="E50" i="1"/>
  <c r="E40" i="1"/>
  <c r="E42" i="1" s="1"/>
  <c r="D40" i="1"/>
  <c r="D42" i="1" s="1"/>
  <c r="E32" i="1"/>
  <c r="E20" i="1"/>
  <c r="E34" i="1" s="1"/>
  <c r="D32" i="1"/>
  <c r="D34" i="1" s="1"/>
  <c r="D20" i="1"/>
  <c r="B35" i="8" l="1"/>
  <c r="B39" i="8" s="1"/>
  <c r="B42" i="8" s="1"/>
  <c r="B50" i="8" s="1"/>
  <c r="D31" i="2"/>
  <c r="E31" i="2"/>
  <c r="E34" i="2" s="1"/>
  <c r="E63" i="1"/>
  <c r="E66" i="1" s="1"/>
  <c r="D63" i="1"/>
  <c r="D66" i="1" s="1"/>
  <c r="F8" i="4" l="1"/>
  <c r="F11" i="4"/>
  <c r="E8" i="4"/>
  <c r="E11" i="4"/>
  <c r="D14" i="4"/>
  <c r="C14" i="4"/>
  <c r="D12" i="3" l="1"/>
  <c r="E4" i="4"/>
  <c r="F4" i="4" s="1"/>
  <c r="G4" i="4" s="1"/>
  <c r="H4" i="4" s="1"/>
  <c r="I4" i="4" s="1"/>
  <c r="J4" i="4" s="1"/>
  <c r="K4" i="4" s="1"/>
  <c r="L4" i="4" s="1"/>
  <c r="E4" i="3"/>
  <c r="F4" i="3" s="1"/>
  <c r="G4" i="3" s="1"/>
  <c r="H4" i="3" s="1"/>
  <c r="I4" i="3" s="1"/>
  <c r="J4" i="3" s="1"/>
  <c r="K4" i="3" s="1"/>
  <c r="L4" i="3" s="1"/>
  <c r="D4" i="2"/>
  <c r="E4" i="2" s="1"/>
  <c r="F4" i="2" s="1"/>
  <c r="D4" i="1"/>
  <c r="E4" i="1" s="1"/>
  <c r="F4" i="1" s="1"/>
  <c r="G4" i="1" s="1"/>
  <c r="H4" i="1" s="1"/>
  <c r="I4" i="1" s="1"/>
  <c r="C7" i="2" l="1"/>
  <c r="C61" i="1"/>
  <c r="C40" i="1"/>
  <c r="C42" i="1" s="1"/>
  <c r="C32" i="1"/>
  <c r="C20" i="1"/>
  <c r="C23" i="2" l="1"/>
  <c r="C63" i="1"/>
  <c r="B21" i="2"/>
  <c r="B7" i="2"/>
  <c r="B40" i="1"/>
  <c r="B42" i="1" s="1"/>
  <c r="B32" i="1"/>
  <c r="B20" i="1"/>
  <c r="C25" i="2" l="1"/>
  <c r="D7" i="4"/>
  <c r="B23" i="2"/>
  <c r="B63" i="1"/>
  <c r="B34" i="1"/>
  <c r="B66" i="1" l="1"/>
  <c r="B25" i="2"/>
  <c r="C7" i="4"/>
  <c r="C31" i="2"/>
  <c r="C34" i="1"/>
  <c r="C66" i="1" s="1"/>
  <c r="B31" i="2" l="1"/>
  <c r="D8" i="4"/>
  <c r="D11" i="4"/>
  <c r="C8" i="4" l="1"/>
  <c r="C11" i="4"/>
</calcChain>
</file>

<file path=xl/sharedStrings.xml><?xml version="1.0" encoding="utf-8"?>
<sst xmlns="http://schemas.openxmlformats.org/spreadsheetml/2006/main" count="302" uniqueCount="180">
  <si>
    <t>Non-current assets</t>
  </si>
  <si>
    <t>Property, plant and equipment</t>
  </si>
  <si>
    <t>Capital work-in-progress</t>
  </si>
  <si>
    <t>Goodwill (on consolidation)</t>
  </si>
  <si>
    <t>Other intangible assets</t>
  </si>
  <si>
    <t>Financial assets:</t>
  </si>
  <si>
    <t xml:space="preserve"> Investments </t>
  </si>
  <si>
    <t xml:space="preserve"> Loans</t>
  </si>
  <si>
    <t xml:space="preserve"> Others</t>
  </si>
  <si>
    <t>Deferred tax assets (net)</t>
  </si>
  <si>
    <t>Advance tax assets (net)</t>
  </si>
  <si>
    <t>Other non-current assets</t>
  </si>
  <si>
    <t>Total non-current assets</t>
  </si>
  <si>
    <t xml:space="preserve">Current assets </t>
  </si>
  <si>
    <t>Investments</t>
  </si>
  <si>
    <t>Trade receivables</t>
  </si>
  <si>
    <t>Cash and cash equivalents</t>
  </si>
  <si>
    <t>Loans</t>
  </si>
  <si>
    <t>Other current assets</t>
  </si>
  <si>
    <t>Total current assets</t>
  </si>
  <si>
    <t>Total assets</t>
  </si>
  <si>
    <t>Revenue from operations</t>
  </si>
  <si>
    <t>Other income</t>
  </si>
  <si>
    <t>Total Income</t>
  </si>
  <si>
    <t>Expenses</t>
  </si>
  <si>
    <t>Employee benefits expense</t>
  </si>
  <si>
    <t>Depreciation and amortisation expense</t>
  </si>
  <si>
    <t>Other expenses</t>
  </si>
  <si>
    <t>Total Expenses</t>
  </si>
  <si>
    <t xml:space="preserve">Profit before tax </t>
  </si>
  <si>
    <t>Tax expense</t>
  </si>
  <si>
    <t>Current tax</t>
  </si>
  <si>
    <t xml:space="preserve">Deferred tax </t>
  </si>
  <si>
    <t>Equity</t>
  </si>
  <si>
    <t>Equity Share Capital</t>
  </si>
  <si>
    <t>Other Equity</t>
  </si>
  <si>
    <t>Equity attributed to the owners of the company</t>
  </si>
  <si>
    <t>Non-controlling interest</t>
  </si>
  <si>
    <t>Total equity</t>
  </si>
  <si>
    <t>Non Current Liabilities</t>
  </si>
  <si>
    <t>Financial Liabilities</t>
  </si>
  <si>
    <t>Other financIal liabilities</t>
  </si>
  <si>
    <t>Deferred tax liabilities(net)</t>
  </si>
  <si>
    <t>Other Non-Current Liabilities</t>
  </si>
  <si>
    <t>Total Non-Current Liabilities</t>
  </si>
  <si>
    <t>Current Liabilities</t>
  </si>
  <si>
    <t>Other current financial Liabilities</t>
  </si>
  <si>
    <t>Short Term provisions</t>
  </si>
  <si>
    <t>Other current liabilities</t>
  </si>
  <si>
    <t>Total Current Liabilities</t>
  </si>
  <si>
    <t>Investments in associate</t>
  </si>
  <si>
    <t>Cost of technical sub-contractora</t>
  </si>
  <si>
    <t>Cost of software packages and others</t>
  </si>
  <si>
    <t>Profit before non controlling interest/ share in net loss of associate</t>
  </si>
  <si>
    <t>Share in net loss of associate and others</t>
  </si>
  <si>
    <t xml:space="preserve">Profit for the year </t>
  </si>
  <si>
    <t>Assets held for sale</t>
  </si>
  <si>
    <t>Liabilities directly associated with assets held for sale</t>
  </si>
  <si>
    <t>Infosys</t>
  </si>
  <si>
    <t>Profit and Loss Statement</t>
  </si>
  <si>
    <t>INR Crore</t>
  </si>
  <si>
    <t>Balance Sheet</t>
  </si>
  <si>
    <t>ASSETS (APPLICATION OF FUNDS)</t>
  </si>
  <si>
    <t>LIABILITIES (SOURCES OF FUNDS)</t>
  </si>
  <si>
    <t>Total Equity and Liabilities</t>
  </si>
  <si>
    <t>Ratios</t>
  </si>
  <si>
    <t>Profitability Ratios</t>
  </si>
  <si>
    <t>EBITDA Margin</t>
  </si>
  <si>
    <t>Net Profit Margin</t>
  </si>
  <si>
    <t>Return Ratios</t>
  </si>
  <si>
    <t>Return on Equity</t>
  </si>
  <si>
    <t>Turnover Ratios</t>
  </si>
  <si>
    <t>Fixed Asset Turnover Ratio</t>
  </si>
  <si>
    <t>Number of Employees</t>
  </si>
  <si>
    <t>Check</t>
  </si>
  <si>
    <t>Total Employees (Consolidated)</t>
  </si>
  <si>
    <t>S/W professionals (IT Services and Consulting)</t>
  </si>
  <si>
    <t>Support and sales</t>
  </si>
  <si>
    <t>Net additions - consolidated</t>
  </si>
  <si>
    <t>Number of Active Clients</t>
  </si>
  <si>
    <t>Utilization Rate</t>
  </si>
  <si>
    <t>%</t>
  </si>
  <si>
    <t>Times</t>
  </si>
  <si>
    <t>Data and Assumptions</t>
  </si>
  <si>
    <t>Right of use Assets</t>
  </si>
  <si>
    <t>Income Tax Assets (net)</t>
  </si>
  <si>
    <t>Lease Liabilities</t>
  </si>
  <si>
    <t>Reduction in Fair Value of the Disposal Group Held for Sale</t>
  </si>
  <si>
    <t>Adjustment in respect of excess of Carrying Value for Held for Sale</t>
  </si>
  <si>
    <t>Finance Cost</t>
  </si>
  <si>
    <t xml:space="preserve">Date </t>
  </si>
  <si>
    <t>BSE500</t>
  </si>
  <si>
    <t>Beta</t>
  </si>
  <si>
    <t>Capex Schedule</t>
  </si>
  <si>
    <t>Gross Long Term Assets</t>
  </si>
  <si>
    <t>Tangible</t>
  </si>
  <si>
    <t>Intangible</t>
  </si>
  <si>
    <t>Capital Work in Progress</t>
  </si>
  <si>
    <t>Total LT Assets</t>
  </si>
  <si>
    <t>Year ending Employees</t>
  </si>
  <si>
    <t>Total LT Assets per employee</t>
  </si>
  <si>
    <t>INR Lakhs</t>
  </si>
  <si>
    <t>Depreciation</t>
  </si>
  <si>
    <t>Depreciation as % of Gross LT Assets</t>
  </si>
  <si>
    <t>Depreciation as % of Net LT Assets</t>
  </si>
  <si>
    <t>Accumulated Depreciation</t>
  </si>
  <si>
    <t>Capex on Account of New Employees</t>
  </si>
  <si>
    <t>Capex on account of Wear and Tear</t>
  </si>
  <si>
    <t>Total Capex</t>
  </si>
  <si>
    <t>Revenue</t>
  </si>
  <si>
    <t>Billed Employees</t>
  </si>
  <si>
    <t>Billing Hours</t>
  </si>
  <si>
    <t>Billing Rate</t>
  </si>
  <si>
    <t>Average USD INR Rate</t>
  </si>
  <si>
    <t>Growth</t>
  </si>
  <si>
    <t>Expenditure Drivers</t>
  </si>
  <si>
    <t>Travel expenses</t>
  </si>
  <si>
    <t>Communication expenses</t>
  </si>
  <si>
    <t>Consultancy and Professional charges</t>
  </si>
  <si>
    <t>Actuals (INR Crore)</t>
  </si>
  <si>
    <t>Employee Expenses per employee</t>
  </si>
  <si>
    <t>as % of sales</t>
  </si>
  <si>
    <t>Working Capital Drivers</t>
  </si>
  <si>
    <t>Revenue per day</t>
  </si>
  <si>
    <t>Trade Payables</t>
  </si>
  <si>
    <t>Days Sales Outstanding</t>
  </si>
  <si>
    <t>Working Capital</t>
  </si>
  <si>
    <t>Current tax liability</t>
  </si>
  <si>
    <t>Change in Working Capital</t>
  </si>
  <si>
    <t>Tax Paid</t>
  </si>
  <si>
    <t>Effective Tax Rate</t>
  </si>
  <si>
    <t>Revenue Drivers</t>
  </si>
  <si>
    <t>Free Cash Flows</t>
  </si>
  <si>
    <t>Net Profit</t>
  </si>
  <si>
    <t>Add Depreciation</t>
  </si>
  <si>
    <t>Less Capital Expenditure</t>
  </si>
  <si>
    <t>Less Change in Working Capital</t>
  </si>
  <si>
    <t>Add changes to Debt</t>
  </si>
  <si>
    <t>Add changes to Equity</t>
  </si>
  <si>
    <t>Cash Flow for the Year</t>
  </si>
  <si>
    <t>Opening Cash Balance</t>
  </si>
  <si>
    <t>Closing Cash</t>
  </si>
  <si>
    <t>Support &amp; Sales (as % of total)</t>
  </si>
  <si>
    <t>Average Employees that can be billed</t>
  </si>
  <si>
    <t>Average Employees Count</t>
  </si>
  <si>
    <t>Dividend + Buyback</t>
  </si>
  <si>
    <t>Payout Ratio</t>
  </si>
  <si>
    <t>Dividend Paid</t>
  </si>
  <si>
    <t>Terminal Growth Rate</t>
  </si>
  <si>
    <t>Cost of Equity</t>
  </si>
  <si>
    <t>Risk Free Rate</t>
  </si>
  <si>
    <t>Market Premium</t>
  </si>
  <si>
    <t>Present Value</t>
  </si>
  <si>
    <t>Explicit Period</t>
  </si>
  <si>
    <t>Terminal Value</t>
  </si>
  <si>
    <t>Total Value</t>
  </si>
  <si>
    <t>Add Cash</t>
  </si>
  <si>
    <t>Number of Shares</t>
  </si>
  <si>
    <t>Per Share Price</t>
  </si>
  <si>
    <t>Years to Cash Flow</t>
  </si>
  <si>
    <t>Today's date</t>
  </si>
  <si>
    <t>INR</t>
  </si>
  <si>
    <t>USD</t>
  </si>
  <si>
    <t>INR USD</t>
  </si>
  <si>
    <t>Terminal</t>
  </si>
  <si>
    <t>Cost of technical sub-contractors</t>
  </si>
  <si>
    <t>Other Financial Assets</t>
  </si>
  <si>
    <t>Risky Assets</t>
  </si>
  <si>
    <t>Cash</t>
  </si>
  <si>
    <t>Riskless Asset</t>
  </si>
  <si>
    <t>Inflows into India</t>
  </si>
  <si>
    <t>Oil Prices</t>
  </si>
  <si>
    <t>up</t>
  </si>
  <si>
    <t>Industry Attrition</t>
  </si>
  <si>
    <t>Down</t>
  </si>
  <si>
    <t>WFH</t>
  </si>
  <si>
    <t>CMP</t>
  </si>
  <si>
    <t>Absolute</t>
  </si>
  <si>
    <t>Sensitivity Analysis</t>
  </si>
  <si>
    <t>With Terminal Growth and 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</si>
</sst>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_ * #,##0.0_ ;_ * \-#,##0.0_ ;_ * &quot;-&quot;??_ ;_ @_ "/>
    <numFmt numFmtId="169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/>
    <xf numFmtId="16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6" fontId="1" fillId="0" borderId="0" xfId="1" applyNumberFormat="1" applyFont="1"/>
    <xf numFmtId="0" fontId="0" fillId="0" borderId="0" xfId="0" applyAlignment="1">
      <alignment horizontal="left" indent="1"/>
    </xf>
    <xf numFmtId="0" fontId="2" fillId="0" borderId="1" xfId="0" applyFont="1" applyBorder="1"/>
    <xf numFmtId="166" fontId="1" fillId="0" borderId="1" xfId="1" applyNumberFormat="1" applyFont="1" applyBorder="1"/>
    <xf numFmtId="0" fontId="3" fillId="0" borderId="2" xfId="0" applyFont="1" applyBorder="1"/>
    <xf numFmtId="166" fontId="0" fillId="0" borderId="2" xfId="1" applyNumberFormat="1" applyFont="1" applyBorder="1"/>
    <xf numFmtId="166" fontId="0" fillId="0" borderId="0" xfId="1" applyNumberFormat="1" applyFont="1" applyBorder="1"/>
    <xf numFmtId="0" fontId="2" fillId="0" borderId="3" xfId="0" applyFont="1" applyBorder="1"/>
    <xf numFmtId="166" fontId="1" fillId="0" borderId="3" xfId="1" applyNumberFormat="1" applyFont="1" applyBorder="1"/>
    <xf numFmtId="0" fontId="3" fillId="0" borderId="2" xfId="0" applyFont="1" applyBorder="1" applyAlignment="1">
      <alignment horizontal="left" indent="1"/>
    </xf>
    <xf numFmtId="166" fontId="4" fillId="0" borderId="0" xfId="1" applyNumberFormat="1" applyFont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166" fontId="1" fillId="0" borderId="0" xfId="1" applyNumberFormat="1" applyFont="1" applyBorder="1"/>
    <xf numFmtId="166" fontId="0" fillId="0" borderId="0" xfId="0" applyNumberFormat="1"/>
    <xf numFmtId="166" fontId="3" fillId="0" borderId="0" xfId="1" applyNumberFormat="1" applyFont="1" applyFill="1" applyBorder="1"/>
    <xf numFmtId="167" fontId="0" fillId="0" borderId="0" xfId="2" applyNumberFormat="1" applyFont="1"/>
    <xf numFmtId="166" fontId="0" fillId="0" borderId="1" xfId="1" applyNumberFormat="1" applyFont="1" applyBorder="1"/>
    <xf numFmtId="0" fontId="0" fillId="0" borderId="3" xfId="0" applyBorder="1"/>
    <xf numFmtId="0" fontId="0" fillId="0" borderId="1" xfId="0" applyBorder="1"/>
    <xf numFmtId="167" fontId="0" fillId="0" borderId="0" xfId="2" applyNumberFormat="1" applyFont="1" applyBorder="1"/>
    <xf numFmtId="166" fontId="0" fillId="0" borderId="3" xfId="1" applyNumberFormat="1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1" applyNumberFormat="1" applyFont="1" applyFill="1" applyBorder="1"/>
    <xf numFmtId="0" fontId="0" fillId="0" borderId="0" xfId="0" applyAlignment="1">
      <alignment horizontal="left" wrapText="1" indent="1"/>
    </xf>
    <xf numFmtId="15" fontId="0" fillId="0" borderId="0" xfId="0" applyNumberFormat="1"/>
    <xf numFmtId="9" fontId="0" fillId="0" borderId="0" xfId="2" applyFont="1"/>
    <xf numFmtId="165" fontId="1" fillId="0" borderId="0" xfId="1" applyNumberFormat="1" applyFont="1"/>
    <xf numFmtId="166" fontId="0" fillId="0" borderId="0" xfId="1" applyNumberFormat="1" applyFont="1" applyFill="1"/>
    <xf numFmtId="9" fontId="0" fillId="0" borderId="0" xfId="0" applyNumberFormat="1"/>
    <xf numFmtId="165" fontId="0" fillId="0" borderId="0" xfId="1" applyNumberFormat="1" applyFont="1" applyBorder="1"/>
    <xf numFmtId="3" fontId="3" fillId="0" borderId="0" xfId="0" applyNumberFormat="1" applyFont="1" applyAlignment="1">
      <alignment horizontal="left" indent="1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/>
    <xf numFmtId="167" fontId="0" fillId="4" borderId="0" xfId="0" applyNumberFormat="1" applyFill="1"/>
    <xf numFmtId="9" fontId="0" fillId="4" borderId="0" xfId="0" applyNumberFormat="1" applyFill="1"/>
    <xf numFmtId="165" fontId="0" fillId="4" borderId="0" xfId="1" applyNumberFormat="1" applyFont="1" applyFill="1"/>
    <xf numFmtId="166" fontId="0" fillId="4" borderId="0" xfId="0" applyNumberFormat="1" applyFill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/>
    <xf numFmtId="3" fontId="2" fillId="0" borderId="0" xfId="0" applyNumberFormat="1" applyFont="1" applyAlignment="1">
      <alignment horizontal="left"/>
    </xf>
    <xf numFmtId="166" fontId="2" fillId="0" borderId="0" xfId="1" applyNumberFormat="1" applyFont="1" applyFill="1" applyBorder="1"/>
    <xf numFmtId="166" fontId="0" fillId="4" borderId="0" xfId="1" applyNumberFormat="1" applyFont="1" applyFill="1" applyBorder="1"/>
    <xf numFmtId="167" fontId="0" fillId="0" borderId="4" xfId="2" applyNumberFormat="1" applyFont="1" applyFill="1" applyBorder="1"/>
    <xf numFmtId="10" fontId="0" fillId="0" borderId="4" xfId="0" applyNumberFormat="1" applyBorder="1"/>
    <xf numFmtId="10" fontId="0" fillId="4" borderId="4" xfId="0" applyNumberFormat="1" applyFill="1" applyBorder="1"/>
    <xf numFmtId="0" fontId="0" fillId="0" borderId="5" xfId="0" applyBorder="1"/>
    <xf numFmtId="166" fontId="0" fillId="0" borderId="5" xfId="0" applyNumberFormat="1" applyBorder="1"/>
    <xf numFmtId="166" fontId="1" fillId="0" borderId="0" xfId="0" applyNumberFormat="1" applyFont="1"/>
    <xf numFmtId="43" fontId="0" fillId="0" borderId="0" xfId="0" applyNumberFormat="1"/>
    <xf numFmtId="169" fontId="0" fillId="0" borderId="0" xfId="0" applyNumberFormat="1"/>
    <xf numFmtId="168" fontId="0" fillId="0" borderId="0" xfId="0" applyNumberFormat="1"/>
    <xf numFmtId="165" fontId="1" fillId="4" borderId="0" xfId="0" applyNumberFormat="1" applyFont="1" applyFill="1"/>
    <xf numFmtId="166" fontId="0" fillId="5" borderId="0" xfId="1" applyNumberFormat="1" applyFont="1" applyFill="1"/>
    <xf numFmtId="167" fontId="0" fillId="0" borderId="0" xfId="0" applyNumberFormat="1"/>
    <xf numFmtId="9" fontId="0" fillId="6" borderId="0" xfId="2" applyFont="1" applyFill="1"/>
    <xf numFmtId="0" fontId="0" fillId="0" borderId="6" xfId="0" applyBorder="1"/>
    <xf numFmtId="165" fontId="0" fillId="0" borderId="6" xfId="0" applyNumberFormat="1" applyBorder="1"/>
    <xf numFmtId="167" fontId="0" fillId="0" borderId="6" xfId="2" applyNumberFormat="1" applyFont="1" applyBorder="1"/>
    <xf numFmtId="10" fontId="0" fillId="0" borderId="6" xfId="0" applyNumberFormat="1" applyBorder="1"/>
    <xf numFmtId="166" fontId="0" fillId="0" borderId="6" xfId="1" applyNumberFormat="1" applyFont="1" applyBorder="1"/>
    <xf numFmtId="166" fontId="0" fillId="8" borderId="6" xfId="1" applyNumberFormat="1" applyFont="1" applyFill="1" applyBorder="1"/>
    <xf numFmtId="166" fontId="0" fillId="3" borderId="6" xfId="1" applyNumberFormat="1" applyFont="1" applyFill="1" applyBorder="1"/>
    <xf numFmtId="10" fontId="0" fillId="0" borderId="6" xfId="2" applyNumberFormat="1" applyFont="1" applyBorder="1"/>
    <xf numFmtId="166" fontId="8" fillId="7" borderId="6" xfId="1" applyNumberFormat="1" applyFont="1" applyFill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CC99"/>
      <color rgb="FF00CC66"/>
      <color rgb="FFCCFFCC"/>
      <color rgb="FF00FFCC"/>
      <color rgb="FF339966"/>
      <color rgb="FF66FFCC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zoomScale="66" zoomScaleNormal="66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B15" sqref="B15"/>
    </sheetView>
  </sheetViews>
  <sheetFormatPr defaultRowHeight="14.6" x14ac:dyDescent="0.4"/>
  <cols>
    <col min="1" max="1" width="49.4609375" bestFit="1" customWidth="1"/>
    <col min="2" max="3" width="10.53515625" bestFit="1" customWidth="1"/>
    <col min="4" max="6" width="10.07421875" bestFit="1" customWidth="1"/>
    <col min="7" max="11" width="9.4609375" bestFit="1" customWidth="1"/>
  </cols>
  <sheetData>
    <row r="1" spans="1:11" ht="30.9" x14ac:dyDescent="0.8">
      <c r="A1" s="10"/>
    </row>
    <row r="2" spans="1:11" x14ac:dyDescent="0.4">
      <c r="A2" s="35" t="s">
        <v>58</v>
      </c>
    </row>
    <row r="3" spans="1:11" x14ac:dyDescent="0.4">
      <c r="A3" t="s">
        <v>61</v>
      </c>
    </row>
    <row r="4" spans="1:11" x14ac:dyDescent="0.4">
      <c r="A4" s="8" t="s">
        <v>60</v>
      </c>
      <c r="B4" s="9">
        <v>2017</v>
      </c>
      <c r="C4" s="9">
        <v>2018</v>
      </c>
      <c r="D4" s="9">
        <f>C4+1</f>
        <v>2019</v>
      </c>
      <c r="E4" s="9">
        <f t="shared" ref="E4:I4" si="0">D4+1</f>
        <v>2020</v>
      </c>
      <c r="F4" s="9">
        <f t="shared" si="0"/>
        <v>2021</v>
      </c>
      <c r="G4" s="9">
        <f t="shared" si="0"/>
        <v>2022</v>
      </c>
      <c r="H4" s="9">
        <f t="shared" si="0"/>
        <v>2023</v>
      </c>
      <c r="I4" s="9">
        <f t="shared" si="0"/>
        <v>2024</v>
      </c>
      <c r="J4" s="9">
        <f t="shared" ref="J4" si="1">I4+1</f>
        <v>2025</v>
      </c>
      <c r="K4" s="9">
        <f t="shared" ref="K4" si="2">J4+1</f>
        <v>2026</v>
      </c>
    </row>
    <row r="5" spans="1:11" x14ac:dyDescent="0.4">
      <c r="A5" s="1" t="s">
        <v>62</v>
      </c>
    </row>
    <row r="6" spans="1:11" x14ac:dyDescent="0.4">
      <c r="A6" s="24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4">
      <c r="A7" t="s">
        <v>1</v>
      </c>
      <c r="B7" s="17">
        <v>9751</v>
      </c>
      <c r="C7" s="17">
        <v>10116</v>
      </c>
      <c r="D7" s="36">
        <v>11479</v>
      </c>
      <c r="E7" s="36">
        <v>12435</v>
      </c>
      <c r="F7" s="7">
        <v>12560</v>
      </c>
      <c r="G7" s="7">
        <f>'Capex Schedule'!H11-'Capex Schedule'!H20</f>
        <v>20401.96</v>
      </c>
      <c r="H7" s="7">
        <f>'Capex Schedule'!I11-'Capex Schedule'!I20</f>
        <v>22732.568800000001</v>
      </c>
      <c r="I7" s="7">
        <f>'Capex Schedule'!J11-'Capex Schedule'!J20</f>
        <v>24619.834864</v>
      </c>
      <c r="J7" s="7">
        <f>'Capex Schedule'!K11-'Capex Schedule'!K20</f>
        <v>26604.636329920002</v>
      </c>
      <c r="K7" s="7">
        <f>'Capex Schedule'!L11-'Capex Schedule'!L20</f>
        <v>28567.980007417609</v>
      </c>
    </row>
    <row r="8" spans="1:11" x14ac:dyDescent="0.4">
      <c r="A8" t="s">
        <v>84</v>
      </c>
      <c r="B8" s="17"/>
      <c r="C8" s="17"/>
      <c r="D8" s="36"/>
      <c r="E8" s="7">
        <v>4168</v>
      </c>
      <c r="F8" s="7">
        <v>4794</v>
      </c>
      <c r="G8" s="7">
        <f>F8</f>
        <v>4794</v>
      </c>
      <c r="H8" s="7">
        <f>G8</f>
        <v>4794</v>
      </c>
      <c r="I8" s="7">
        <f>H8</f>
        <v>4794</v>
      </c>
      <c r="J8" s="7">
        <f>I8</f>
        <v>4794</v>
      </c>
      <c r="K8" s="7">
        <f>J8</f>
        <v>4794</v>
      </c>
    </row>
    <row r="9" spans="1:11" x14ac:dyDescent="0.4">
      <c r="A9" t="s">
        <v>2</v>
      </c>
      <c r="B9" s="17">
        <v>1365</v>
      </c>
      <c r="C9" s="17">
        <v>1606</v>
      </c>
      <c r="D9" s="36">
        <v>1388</v>
      </c>
      <c r="E9" s="36">
        <v>954</v>
      </c>
      <c r="F9" s="7">
        <v>922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 x14ac:dyDescent="0.4">
      <c r="A10" t="s">
        <v>3</v>
      </c>
      <c r="B10" s="17">
        <v>3652</v>
      </c>
      <c r="C10" s="17">
        <v>2211</v>
      </c>
      <c r="D10" s="36">
        <v>3540</v>
      </c>
      <c r="E10" s="36">
        <v>5286</v>
      </c>
      <c r="F10" s="7">
        <v>6079</v>
      </c>
      <c r="G10" s="7">
        <f>F10</f>
        <v>6079</v>
      </c>
      <c r="H10" s="7">
        <f>G10</f>
        <v>6079</v>
      </c>
      <c r="I10" s="7">
        <f>H10</f>
        <v>6079</v>
      </c>
      <c r="J10" s="7">
        <f>I10</f>
        <v>6079</v>
      </c>
      <c r="K10" s="7">
        <f>J10</f>
        <v>6079</v>
      </c>
    </row>
    <row r="11" spans="1:11" x14ac:dyDescent="0.4">
      <c r="A11" t="s">
        <v>4</v>
      </c>
      <c r="B11" s="17">
        <v>776</v>
      </c>
      <c r="C11" s="17">
        <v>247</v>
      </c>
      <c r="D11" s="36">
        <v>691</v>
      </c>
      <c r="E11" s="36">
        <v>1900</v>
      </c>
      <c r="F11" s="7">
        <v>2072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</row>
    <row r="12" spans="1:11" x14ac:dyDescent="0.4">
      <c r="A12" t="s">
        <v>50</v>
      </c>
      <c r="B12" s="17">
        <v>71</v>
      </c>
      <c r="C12" s="17"/>
      <c r="F12" s="7"/>
      <c r="G12" s="7"/>
      <c r="H12" s="7"/>
      <c r="I12" s="7"/>
      <c r="J12" s="7"/>
      <c r="K12" s="7"/>
    </row>
    <row r="13" spans="1:11" x14ac:dyDescent="0.4">
      <c r="A13" t="s">
        <v>5</v>
      </c>
      <c r="B13" s="17"/>
      <c r="C13" s="17"/>
      <c r="F13" s="7"/>
      <c r="G13" s="7"/>
      <c r="H13" s="7"/>
      <c r="I13" s="7"/>
      <c r="J13" s="7"/>
      <c r="K13" s="7"/>
    </row>
    <row r="14" spans="1:11" x14ac:dyDescent="0.4">
      <c r="A14" t="s">
        <v>6</v>
      </c>
      <c r="B14" s="17">
        <v>6382</v>
      </c>
      <c r="C14" s="17">
        <v>5756</v>
      </c>
      <c r="D14" s="36">
        <v>4634</v>
      </c>
      <c r="E14" s="36">
        <v>4137</v>
      </c>
      <c r="F14" s="7">
        <v>11863</v>
      </c>
      <c r="G14" s="7">
        <f>F14</f>
        <v>11863</v>
      </c>
      <c r="H14" s="7">
        <f>G14</f>
        <v>11863</v>
      </c>
      <c r="I14" s="7">
        <f>H14</f>
        <v>11863</v>
      </c>
      <c r="J14" s="7">
        <f>I14</f>
        <v>11863</v>
      </c>
      <c r="K14" s="7">
        <f>J14</f>
        <v>11863</v>
      </c>
    </row>
    <row r="15" spans="1:11" x14ac:dyDescent="0.4">
      <c r="A15" t="s">
        <v>7</v>
      </c>
      <c r="B15" s="17">
        <v>29</v>
      </c>
      <c r="C15" s="17">
        <v>36</v>
      </c>
      <c r="D15" s="36">
        <v>19</v>
      </c>
      <c r="E15" s="36">
        <v>21</v>
      </c>
      <c r="F15" s="7">
        <v>32</v>
      </c>
      <c r="G15" s="7">
        <f t="shared" ref="G15:H19" si="3">F15</f>
        <v>32</v>
      </c>
      <c r="H15" s="7">
        <f t="shared" si="3"/>
        <v>32</v>
      </c>
      <c r="I15" s="7">
        <f t="shared" ref="I15:K15" si="4">H15</f>
        <v>32</v>
      </c>
      <c r="J15" s="7">
        <f t="shared" si="4"/>
        <v>32</v>
      </c>
      <c r="K15" s="7">
        <f t="shared" si="4"/>
        <v>32</v>
      </c>
    </row>
    <row r="16" spans="1:11" x14ac:dyDescent="0.4">
      <c r="A16" t="s">
        <v>8</v>
      </c>
      <c r="B16" s="17">
        <v>309</v>
      </c>
      <c r="C16" s="17">
        <v>284</v>
      </c>
      <c r="D16" s="36">
        <v>312</v>
      </c>
      <c r="E16" s="36">
        <v>737</v>
      </c>
      <c r="F16" s="7">
        <v>1141</v>
      </c>
      <c r="G16" s="7">
        <f t="shared" si="3"/>
        <v>1141</v>
      </c>
      <c r="H16" s="7">
        <f t="shared" si="3"/>
        <v>1141</v>
      </c>
      <c r="I16" s="7">
        <f t="shared" ref="I16:K16" si="5">H16</f>
        <v>1141</v>
      </c>
      <c r="J16" s="7">
        <f t="shared" si="5"/>
        <v>1141</v>
      </c>
      <c r="K16" s="7">
        <f t="shared" si="5"/>
        <v>1141</v>
      </c>
    </row>
    <row r="17" spans="1:11" x14ac:dyDescent="0.4">
      <c r="A17" t="s">
        <v>9</v>
      </c>
      <c r="B17" s="17">
        <v>540</v>
      </c>
      <c r="C17" s="17">
        <v>1282</v>
      </c>
      <c r="D17" s="36">
        <v>1372</v>
      </c>
      <c r="E17" s="36">
        <v>1744</v>
      </c>
      <c r="F17" s="7">
        <v>1098</v>
      </c>
      <c r="G17" s="7">
        <f t="shared" si="3"/>
        <v>1098</v>
      </c>
      <c r="H17" s="7">
        <f t="shared" si="3"/>
        <v>1098</v>
      </c>
      <c r="I17" s="7">
        <f t="shared" ref="I17:K17" si="6">H17</f>
        <v>1098</v>
      </c>
      <c r="J17" s="7">
        <f t="shared" si="6"/>
        <v>1098</v>
      </c>
      <c r="K17" s="7">
        <f t="shared" si="6"/>
        <v>1098</v>
      </c>
    </row>
    <row r="18" spans="1:11" x14ac:dyDescent="0.4">
      <c r="A18" t="s">
        <v>10</v>
      </c>
      <c r="B18" s="17">
        <v>5716</v>
      </c>
      <c r="C18" s="17">
        <v>6070</v>
      </c>
      <c r="D18" s="36">
        <v>6320</v>
      </c>
      <c r="E18" s="36">
        <v>5384</v>
      </c>
      <c r="F18" s="7">
        <v>5811</v>
      </c>
      <c r="G18" s="7">
        <f t="shared" si="3"/>
        <v>5811</v>
      </c>
      <c r="H18" s="7">
        <f t="shared" si="3"/>
        <v>5811</v>
      </c>
      <c r="I18" s="7">
        <f t="shared" ref="I18:K18" si="7">H18</f>
        <v>5811</v>
      </c>
      <c r="J18" s="7">
        <f t="shared" si="7"/>
        <v>5811</v>
      </c>
      <c r="K18" s="7">
        <f t="shared" si="7"/>
        <v>5811</v>
      </c>
    </row>
    <row r="19" spans="1:11" x14ac:dyDescent="0.4">
      <c r="A19" t="s">
        <v>11</v>
      </c>
      <c r="B19" s="17">
        <v>1059</v>
      </c>
      <c r="C19" s="17">
        <v>2265</v>
      </c>
      <c r="D19" s="36">
        <v>2105</v>
      </c>
      <c r="E19" s="36">
        <v>1426</v>
      </c>
      <c r="F19" s="7">
        <v>1281</v>
      </c>
      <c r="G19" s="7">
        <f t="shared" si="3"/>
        <v>1281</v>
      </c>
      <c r="H19" s="7">
        <f t="shared" si="3"/>
        <v>1281</v>
      </c>
      <c r="I19" s="7">
        <f t="shared" ref="I19:K19" si="8">H19</f>
        <v>1281</v>
      </c>
      <c r="J19" s="7">
        <f t="shared" si="8"/>
        <v>1281</v>
      </c>
      <c r="K19" s="7">
        <f t="shared" si="8"/>
        <v>1281</v>
      </c>
    </row>
    <row r="20" spans="1:11" x14ac:dyDescent="0.4">
      <c r="A20" s="24" t="s">
        <v>12</v>
      </c>
      <c r="B20" s="19">
        <f t="shared" ref="B20:K20" si="9">SUM(B7:B19)</f>
        <v>29650</v>
      </c>
      <c r="C20" s="19">
        <f t="shared" si="9"/>
        <v>29873</v>
      </c>
      <c r="D20" s="19">
        <f t="shared" si="9"/>
        <v>31860</v>
      </c>
      <c r="E20" s="19">
        <f t="shared" si="9"/>
        <v>38192</v>
      </c>
      <c r="F20" s="19">
        <f t="shared" si="9"/>
        <v>47653</v>
      </c>
      <c r="G20" s="19">
        <f t="shared" si="9"/>
        <v>52500.959999999999</v>
      </c>
      <c r="H20" s="19">
        <f t="shared" si="9"/>
        <v>54831.568800000001</v>
      </c>
      <c r="I20" s="19">
        <f t="shared" si="9"/>
        <v>56718.834864000004</v>
      </c>
      <c r="J20" s="19">
        <f t="shared" si="9"/>
        <v>58703.636329920002</v>
      </c>
      <c r="K20" s="19">
        <f t="shared" si="9"/>
        <v>60666.980007417609</v>
      </c>
    </row>
    <row r="21" spans="1:11" x14ac:dyDescent="0.4">
      <c r="A21" s="1"/>
      <c r="B21" s="25"/>
      <c r="C21" s="25"/>
      <c r="F21" s="7"/>
      <c r="G21" s="7"/>
      <c r="H21" s="7"/>
      <c r="I21" s="7"/>
      <c r="J21" s="7"/>
      <c r="K21" s="7"/>
    </row>
    <row r="22" spans="1:11" x14ac:dyDescent="0.4">
      <c r="A22" s="1" t="s">
        <v>13</v>
      </c>
      <c r="B22" s="7"/>
      <c r="C22" s="33"/>
      <c r="D22" s="30"/>
      <c r="E22" s="30"/>
      <c r="F22" s="33"/>
      <c r="G22" s="33"/>
      <c r="H22" s="33"/>
      <c r="I22" s="33"/>
      <c r="J22" s="33"/>
      <c r="K22" s="33"/>
    </row>
    <row r="23" spans="1:11" x14ac:dyDescent="0.4">
      <c r="A23" s="23" t="s">
        <v>5</v>
      </c>
      <c r="B23" s="16"/>
      <c r="C23" s="17"/>
      <c r="F23" s="7"/>
      <c r="G23" s="7"/>
      <c r="H23" s="7"/>
      <c r="I23" s="7"/>
      <c r="J23" s="7"/>
      <c r="K23" s="7"/>
    </row>
    <row r="24" spans="1:11" x14ac:dyDescent="0.4">
      <c r="A24" t="s">
        <v>14</v>
      </c>
      <c r="B24" s="17">
        <v>9970</v>
      </c>
      <c r="C24" s="17">
        <v>6407</v>
      </c>
      <c r="D24" s="36">
        <v>6627</v>
      </c>
      <c r="E24" s="36">
        <v>4655</v>
      </c>
      <c r="F24" s="7">
        <v>2342</v>
      </c>
      <c r="G24" s="7">
        <f>F24</f>
        <v>2342</v>
      </c>
      <c r="H24" s="7">
        <f>G24</f>
        <v>2342</v>
      </c>
      <c r="I24" s="7">
        <f>H24</f>
        <v>2342</v>
      </c>
      <c r="J24" s="7">
        <f>I24</f>
        <v>2342</v>
      </c>
      <c r="K24" s="7">
        <f>J24</f>
        <v>2342</v>
      </c>
    </row>
    <row r="25" spans="1:11" x14ac:dyDescent="0.4">
      <c r="A25" t="s">
        <v>15</v>
      </c>
      <c r="B25" s="17">
        <v>12322</v>
      </c>
      <c r="C25" s="17">
        <v>13142</v>
      </c>
      <c r="D25" s="36">
        <v>14827</v>
      </c>
      <c r="E25" s="36">
        <v>18487</v>
      </c>
      <c r="F25" s="7">
        <v>19294</v>
      </c>
      <c r="G25" s="7">
        <f>'Data &amp; Assumptions'!H64</f>
        <v>22516.516658762601</v>
      </c>
      <c r="H25" s="7">
        <f>'Data &amp; Assumptions'!I64</f>
        <v>25147.433325490118</v>
      </c>
      <c r="I25" s="7">
        <f>'Data &amp; Assumptions'!J64</f>
        <v>28686.283670453544</v>
      </c>
      <c r="J25" s="7">
        <f>'Data &amp; Assumptions'!K64</f>
        <v>32465.439378058727</v>
      </c>
      <c r="K25" s="7">
        <f>'Data &amp; Assumptions'!L64</f>
        <v>36170.698436927894</v>
      </c>
    </row>
    <row r="26" spans="1:11" x14ac:dyDescent="0.4">
      <c r="A26" t="s">
        <v>16</v>
      </c>
      <c r="B26" s="17">
        <v>22625</v>
      </c>
      <c r="C26" s="17">
        <v>19818</v>
      </c>
      <c r="D26" s="36">
        <v>19568</v>
      </c>
      <c r="E26" s="36">
        <v>18649</v>
      </c>
      <c r="F26" s="7">
        <v>24714</v>
      </c>
      <c r="G26" s="68">
        <f>'Cash Flows'!C16</f>
        <v>22905.269473155618</v>
      </c>
      <c r="H26" s="68">
        <f>'Cash Flows'!D16</f>
        <v>24179.5556454545</v>
      </c>
      <c r="I26" s="68">
        <f>'Cash Flows'!E16</f>
        <v>26987.790628366325</v>
      </c>
      <c r="J26" s="68">
        <f>'Cash Flows'!F16</f>
        <v>30821.65161476978</v>
      </c>
      <c r="K26" s="68">
        <f>'Cash Flows'!G16</f>
        <v>35831.942925398602</v>
      </c>
    </row>
    <row r="27" spans="1:11" x14ac:dyDescent="0.4">
      <c r="A27" t="s">
        <v>17</v>
      </c>
      <c r="B27" s="17">
        <v>272</v>
      </c>
      <c r="C27" s="17">
        <v>239</v>
      </c>
      <c r="D27" s="36">
        <v>241</v>
      </c>
      <c r="E27" s="36">
        <v>239</v>
      </c>
      <c r="F27" s="7">
        <v>159</v>
      </c>
      <c r="G27" s="7">
        <f>'Data &amp; Assumptions'!H65</f>
        <v>185.55645012663283</v>
      </c>
      <c r="H27" s="7">
        <f>'Data &amp; Assumptions'!I65</f>
        <v>223.47309821409394</v>
      </c>
      <c r="I27" s="7">
        <f>'Data &amp; Assumptions'!J65</f>
        <v>254.92115259280374</v>
      </c>
      <c r="J27" s="7">
        <f>'Data &amp; Assumptions'!K65</f>
        <v>288.50468470444702</v>
      </c>
      <c r="K27" s="7">
        <f>'Data &amp; Assumptions'!L65</f>
        <v>321.4315329777466</v>
      </c>
    </row>
    <row r="28" spans="1:11" x14ac:dyDescent="0.4">
      <c r="A28" t="s">
        <v>166</v>
      </c>
      <c r="B28" s="17">
        <v>5980</v>
      </c>
      <c r="C28" s="17">
        <v>6684</v>
      </c>
      <c r="D28" s="36">
        <v>5505</v>
      </c>
      <c r="E28" s="36">
        <v>5457</v>
      </c>
      <c r="F28" s="7">
        <v>6410</v>
      </c>
      <c r="G28" s="7">
        <f>'Data &amp; Assumptions'!H66</f>
        <v>7480.6090900107956</v>
      </c>
      <c r="H28" s="7">
        <f>'Data &amp; Assumptions'!I66</f>
        <v>9009.1984877505802</v>
      </c>
      <c r="I28" s="7">
        <f>'Data &amp; Assumptions'!J66</f>
        <v>10277.009988175296</v>
      </c>
      <c r="J28" s="7">
        <f>'Data &amp; Assumptions'!K66</f>
        <v>11630.912131795632</v>
      </c>
      <c r="K28" s="7">
        <f>'Data &amp; Assumptions'!L66</f>
        <v>12958.34041753054</v>
      </c>
    </row>
    <row r="29" spans="1:11" x14ac:dyDescent="0.4">
      <c r="A29" t="s">
        <v>85</v>
      </c>
      <c r="B29" s="17"/>
      <c r="C29" s="17"/>
      <c r="D29" s="36">
        <v>423</v>
      </c>
      <c r="E29" s="36">
        <v>7</v>
      </c>
      <c r="F29" s="7">
        <v>0</v>
      </c>
      <c r="G29" s="7">
        <f>'Data &amp; Assumptions'!H67</f>
        <v>0</v>
      </c>
      <c r="H29" s="7">
        <f>'Data &amp; Assumptions'!I67</f>
        <v>0</v>
      </c>
      <c r="I29" s="7">
        <f>'Data &amp; Assumptions'!J67</f>
        <v>0</v>
      </c>
      <c r="J29" s="7">
        <f>'Data &amp; Assumptions'!K67</f>
        <v>0</v>
      </c>
      <c r="K29" s="7">
        <f>'Data &amp; Assumptions'!L67</f>
        <v>0</v>
      </c>
    </row>
    <row r="30" spans="1:11" x14ac:dyDescent="0.4">
      <c r="A30" t="s">
        <v>18</v>
      </c>
      <c r="B30" s="17">
        <v>2536</v>
      </c>
      <c r="C30" s="17">
        <v>1667</v>
      </c>
      <c r="D30" s="36">
        <v>5687</v>
      </c>
      <c r="E30" s="36">
        <v>7082</v>
      </c>
      <c r="F30" s="7">
        <v>7814</v>
      </c>
      <c r="G30" s="7">
        <f>'Data &amp; Assumptions'!H68</f>
        <v>9119.1075552799302</v>
      </c>
      <c r="H30" s="7">
        <f>'Data &amp; Assumptions'!I68</f>
        <v>10982.508109716542</v>
      </c>
      <c r="I30" s="7">
        <f>'Data &amp; Assumptions'!J68</f>
        <v>12528.01186390043</v>
      </c>
      <c r="J30" s="7">
        <f>'Data &amp; Assumptions'!K68</f>
        <v>14178.46293258207</v>
      </c>
      <c r="K30" s="7">
        <f>'Data &amp; Assumptions'!L68</f>
        <v>15796.641501183096</v>
      </c>
    </row>
    <row r="31" spans="1:11" x14ac:dyDescent="0.4">
      <c r="A31" t="s">
        <v>56</v>
      </c>
      <c r="B31" s="17"/>
      <c r="C31" s="17">
        <v>2060</v>
      </c>
      <c r="D31" s="36">
        <v>0</v>
      </c>
      <c r="F31" s="7"/>
      <c r="G31" s="7">
        <f>'Data &amp; Assumptions'!H69</f>
        <v>0</v>
      </c>
      <c r="H31" s="7">
        <f>'Data &amp; Assumptions'!I69</f>
        <v>0</v>
      </c>
      <c r="I31" s="7">
        <f>'Data &amp; Assumptions'!J69</f>
        <v>0</v>
      </c>
      <c r="J31" s="7">
        <f>'Data &amp; Assumptions'!K69</f>
        <v>0</v>
      </c>
      <c r="K31" s="7">
        <f>'Data &amp; Assumptions'!L69</f>
        <v>0</v>
      </c>
    </row>
    <row r="32" spans="1:11" x14ac:dyDescent="0.4">
      <c r="A32" s="18" t="s">
        <v>19</v>
      </c>
      <c r="B32" s="19">
        <f>SUM(B24:B30)</f>
        <v>53705</v>
      </c>
      <c r="C32" s="19">
        <f t="shared" ref="C32:K32" si="10">SUM(C24:C31)</f>
        <v>50017</v>
      </c>
      <c r="D32" s="19">
        <f t="shared" si="10"/>
        <v>52878</v>
      </c>
      <c r="E32" s="19">
        <f t="shared" si="10"/>
        <v>54576</v>
      </c>
      <c r="F32" s="19">
        <f t="shared" si="10"/>
        <v>60733</v>
      </c>
      <c r="G32" s="19">
        <f t="shared" si="10"/>
        <v>64549.05922733558</v>
      </c>
      <c r="H32" s="19">
        <f t="shared" si="10"/>
        <v>71884.168666625832</v>
      </c>
      <c r="I32" s="19">
        <f t="shared" si="10"/>
        <v>81076.017303488406</v>
      </c>
      <c r="J32" s="19">
        <f t="shared" si="10"/>
        <v>91726.970741910656</v>
      </c>
      <c r="K32" s="19">
        <f t="shared" si="10"/>
        <v>103421.05481401787</v>
      </c>
    </row>
    <row r="33" spans="1:11" x14ac:dyDescent="0.4">
      <c r="A33" s="2"/>
      <c r="B33" s="11"/>
      <c r="C33" s="11"/>
    </row>
    <row r="34" spans="1:11" x14ac:dyDescent="0.4">
      <c r="A34" s="22" t="s">
        <v>20</v>
      </c>
      <c r="B34" s="14">
        <f t="shared" ref="B34:K34" si="11">B32+B20</f>
        <v>83355</v>
      </c>
      <c r="C34" s="14">
        <f t="shared" si="11"/>
        <v>79890</v>
      </c>
      <c r="D34" s="14">
        <f t="shared" si="11"/>
        <v>84738</v>
      </c>
      <c r="E34" s="14">
        <f t="shared" si="11"/>
        <v>92768</v>
      </c>
      <c r="F34" s="14">
        <f t="shared" si="11"/>
        <v>108386</v>
      </c>
      <c r="G34" s="14">
        <f t="shared" si="11"/>
        <v>117050.01922733558</v>
      </c>
      <c r="H34" s="14">
        <f t="shared" si="11"/>
        <v>126715.73746662584</v>
      </c>
      <c r="I34" s="14">
        <f t="shared" si="11"/>
        <v>137794.85216748843</v>
      </c>
      <c r="J34" s="14">
        <f t="shared" si="11"/>
        <v>150430.60707183066</v>
      </c>
      <c r="K34" s="14">
        <f t="shared" si="11"/>
        <v>164088.03482143549</v>
      </c>
    </row>
    <row r="35" spans="1:11" x14ac:dyDescent="0.4">
      <c r="B35" s="7"/>
      <c r="C35" s="7"/>
      <c r="F35" s="7"/>
      <c r="G35" s="7"/>
      <c r="H35" s="7"/>
      <c r="I35" s="7"/>
      <c r="J35" s="7"/>
      <c r="K35" s="7"/>
    </row>
    <row r="36" spans="1:11" x14ac:dyDescent="0.4">
      <c r="A36" s="1" t="s">
        <v>63</v>
      </c>
      <c r="B36" s="7"/>
      <c r="C36" s="7"/>
      <c r="F36" s="7"/>
      <c r="G36" s="7"/>
      <c r="H36" s="7"/>
      <c r="I36" s="7"/>
      <c r="J36" s="7"/>
      <c r="K36" s="7"/>
    </row>
    <row r="37" spans="1:11" x14ac:dyDescent="0.4">
      <c r="A37" s="2" t="s">
        <v>33</v>
      </c>
      <c r="B37" s="7"/>
      <c r="C37" s="33"/>
      <c r="D37" s="30"/>
      <c r="E37" s="30"/>
      <c r="F37" s="33"/>
      <c r="G37" s="33"/>
      <c r="H37" s="33"/>
      <c r="I37" s="33"/>
      <c r="J37" s="33"/>
      <c r="K37" s="33"/>
    </row>
    <row r="38" spans="1:11" x14ac:dyDescent="0.4">
      <c r="A38" s="20" t="s">
        <v>34</v>
      </c>
      <c r="B38" s="16">
        <v>1144</v>
      </c>
      <c r="C38" s="17">
        <v>1088</v>
      </c>
      <c r="D38" s="36">
        <v>2170</v>
      </c>
      <c r="E38" s="36">
        <v>2122</v>
      </c>
      <c r="F38" s="7">
        <v>2124</v>
      </c>
      <c r="G38" s="7">
        <f>F38</f>
        <v>2124</v>
      </c>
      <c r="H38" s="7">
        <f>G38</f>
        <v>2124</v>
      </c>
      <c r="I38" s="7">
        <f>H38</f>
        <v>2124</v>
      </c>
      <c r="J38" s="7">
        <f>I38</f>
        <v>2124</v>
      </c>
      <c r="K38" s="7">
        <f>J38</f>
        <v>2124</v>
      </c>
    </row>
    <row r="39" spans="1:11" x14ac:dyDescent="0.4">
      <c r="A39" s="3" t="s">
        <v>35</v>
      </c>
      <c r="B39" s="17">
        <v>67838</v>
      </c>
      <c r="C39" s="17">
        <v>63835</v>
      </c>
      <c r="D39" s="36">
        <v>62778</v>
      </c>
      <c r="E39" s="36">
        <v>63328</v>
      </c>
      <c r="F39" s="7">
        <v>74227</v>
      </c>
      <c r="G39" s="7">
        <f>F39+'Profit &amp; Loss'!G31-'Profit &amp; Loss'!G33</f>
        <v>78905.046382857021</v>
      </c>
      <c r="H39" s="7">
        <f>G39+'Profit &amp; Loss'!H31-'Profit &amp; Loss'!H33</f>
        <v>84524.900586525924</v>
      </c>
      <c r="I39" s="7">
        <f>H39+'Profit &amp; Loss'!I31-'Profit &amp; Loss'!I33</f>
        <v>91115.361088155871</v>
      </c>
      <c r="J39" s="7">
        <f>I39+'Profit &amp; Loss'!J31-'Profit &amp; Loss'!J33</f>
        <v>98957.660072374667</v>
      </c>
      <c r="K39" s="7">
        <f>J39+'Profit &amp; Loss'!K31-'Profit &amp; Loss'!K33</f>
        <v>107915.3619187611</v>
      </c>
    </row>
    <row r="40" spans="1:11" x14ac:dyDescent="0.4">
      <c r="A40" s="4" t="s">
        <v>36</v>
      </c>
      <c r="B40" s="21">
        <f>B38+B39</f>
        <v>68982</v>
      </c>
      <c r="C40" s="21">
        <f>C38+C39</f>
        <v>64923</v>
      </c>
      <c r="D40" s="21">
        <f t="shared" ref="D40:G40" si="12">D38+D39</f>
        <v>64948</v>
      </c>
      <c r="E40" s="21">
        <f t="shared" si="12"/>
        <v>65450</v>
      </c>
      <c r="F40" s="21">
        <f t="shared" si="12"/>
        <v>76351</v>
      </c>
      <c r="G40" s="21">
        <f t="shared" si="12"/>
        <v>81029.046382857021</v>
      </c>
      <c r="H40" s="21">
        <f t="shared" ref="H40:K40" si="13">H38+H39</f>
        <v>86648.900586525924</v>
      </c>
      <c r="I40" s="21">
        <f t="shared" si="13"/>
        <v>93239.361088155871</v>
      </c>
      <c r="J40" s="21">
        <f t="shared" si="13"/>
        <v>101081.66007237467</v>
      </c>
      <c r="K40" s="21">
        <f t="shared" si="13"/>
        <v>110039.3619187611</v>
      </c>
    </row>
    <row r="41" spans="1:11" x14ac:dyDescent="0.4">
      <c r="A41" s="4" t="s">
        <v>37</v>
      </c>
      <c r="B41" s="17"/>
      <c r="C41" s="17">
        <v>1</v>
      </c>
      <c r="D41" s="7">
        <v>58</v>
      </c>
      <c r="E41" s="7">
        <v>394</v>
      </c>
      <c r="F41" s="7">
        <v>431</v>
      </c>
      <c r="G41" s="7">
        <f>F41</f>
        <v>431</v>
      </c>
      <c r="H41" s="7">
        <f>G41</f>
        <v>431</v>
      </c>
      <c r="I41" s="7">
        <f>H41</f>
        <v>431</v>
      </c>
      <c r="J41" s="7">
        <f>I41</f>
        <v>431</v>
      </c>
      <c r="K41" s="7">
        <f>J41</f>
        <v>431</v>
      </c>
    </row>
    <row r="42" spans="1:11" x14ac:dyDescent="0.4">
      <c r="A42" s="18" t="s">
        <v>38</v>
      </c>
      <c r="B42" s="19">
        <f>B40+B41</f>
        <v>68982</v>
      </c>
      <c r="C42" s="19">
        <f>C40+C41</f>
        <v>64924</v>
      </c>
      <c r="D42" s="19">
        <f t="shared" ref="D42:G42" si="14">D40+D41</f>
        <v>65006</v>
      </c>
      <c r="E42" s="19">
        <f t="shared" si="14"/>
        <v>65844</v>
      </c>
      <c r="F42" s="19">
        <f t="shared" si="14"/>
        <v>76782</v>
      </c>
      <c r="G42" s="19">
        <f t="shared" si="14"/>
        <v>81460.046382857021</v>
      </c>
      <c r="H42" s="19">
        <f t="shared" ref="H42:K42" si="15">H40+H41</f>
        <v>87079.900586525924</v>
      </c>
      <c r="I42" s="19">
        <f t="shared" si="15"/>
        <v>93670.361088155871</v>
      </c>
      <c r="J42" s="19">
        <f t="shared" si="15"/>
        <v>101512.66007237467</v>
      </c>
      <c r="K42" s="19">
        <f t="shared" si="15"/>
        <v>110470.3619187611</v>
      </c>
    </row>
    <row r="43" spans="1:11" x14ac:dyDescent="0.4">
      <c r="A43" s="2"/>
      <c r="B43" s="11"/>
      <c r="C43" s="11"/>
      <c r="F43" s="7"/>
      <c r="G43" s="7"/>
      <c r="H43" s="7"/>
      <c r="I43" s="7"/>
      <c r="J43" s="7"/>
      <c r="K43" s="7"/>
    </row>
    <row r="44" spans="1:11" x14ac:dyDescent="0.4">
      <c r="A44" s="2" t="s">
        <v>39</v>
      </c>
      <c r="B44" s="7"/>
      <c r="C44" s="33"/>
      <c r="D44" s="30"/>
      <c r="E44" s="30"/>
      <c r="F44" s="33"/>
      <c r="G44" s="33"/>
      <c r="H44" s="33"/>
      <c r="I44" s="33"/>
      <c r="J44" s="33"/>
      <c r="K44" s="33"/>
    </row>
    <row r="45" spans="1:11" x14ac:dyDescent="0.4">
      <c r="A45" s="15" t="s">
        <v>40</v>
      </c>
      <c r="B45" s="16"/>
      <c r="C45" s="17"/>
      <c r="F45" s="7"/>
      <c r="G45" s="7"/>
      <c r="H45" s="7"/>
      <c r="I45" s="7"/>
      <c r="J45" s="7"/>
      <c r="K45" s="7"/>
    </row>
    <row r="46" spans="1:11" x14ac:dyDescent="0.4">
      <c r="A46" s="3" t="s">
        <v>86</v>
      </c>
      <c r="B46" s="17"/>
      <c r="C46" s="17"/>
      <c r="E46" s="7">
        <v>4014</v>
      </c>
      <c r="F46" s="7">
        <v>4587</v>
      </c>
      <c r="G46" s="7">
        <f t="shared" ref="G46:K49" si="16">F46</f>
        <v>4587</v>
      </c>
      <c r="H46" s="7">
        <f t="shared" si="16"/>
        <v>4587</v>
      </c>
      <c r="I46" s="7">
        <f t="shared" si="16"/>
        <v>4587</v>
      </c>
      <c r="J46" s="7">
        <f t="shared" si="16"/>
        <v>4587</v>
      </c>
      <c r="K46" s="7">
        <f t="shared" si="16"/>
        <v>4587</v>
      </c>
    </row>
    <row r="47" spans="1:11" x14ac:dyDescent="0.4">
      <c r="A47" s="3" t="s">
        <v>41</v>
      </c>
      <c r="B47" s="17">
        <v>70</v>
      </c>
      <c r="C47" s="17">
        <v>61</v>
      </c>
      <c r="D47" s="36">
        <v>147</v>
      </c>
      <c r="E47" s="36">
        <v>807</v>
      </c>
      <c r="F47" s="7">
        <v>1514</v>
      </c>
      <c r="G47" s="7">
        <f t="shared" si="16"/>
        <v>1514</v>
      </c>
      <c r="H47" s="7">
        <f t="shared" si="16"/>
        <v>1514</v>
      </c>
      <c r="I47" s="7">
        <f t="shared" si="16"/>
        <v>1514</v>
      </c>
      <c r="J47" s="7">
        <f t="shared" si="16"/>
        <v>1514</v>
      </c>
      <c r="K47" s="7">
        <f t="shared" si="16"/>
        <v>1514</v>
      </c>
    </row>
    <row r="48" spans="1:11" x14ac:dyDescent="0.4">
      <c r="A48" s="4" t="s">
        <v>42</v>
      </c>
      <c r="B48" s="17">
        <v>207</v>
      </c>
      <c r="C48" s="17">
        <v>541</v>
      </c>
      <c r="D48" s="36">
        <v>672</v>
      </c>
      <c r="E48" s="36">
        <v>968</v>
      </c>
      <c r="F48" s="7">
        <v>875</v>
      </c>
      <c r="G48" s="7">
        <f t="shared" si="16"/>
        <v>875</v>
      </c>
      <c r="H48" s="7">
        <f t="shared" si="16"/>
        <v>875</v>
      </c>
      <c r="I48" s="7">
        <f t="shared" si="16"/>
        <v>875</v>
      </c>
      <c r="J48" s="7">
        <f t="shared" si="16"/>
        <v>875</v>
      </c>
      <c r="K48" s="7">
        <f t="shared" si="16"/>
        <v>875</v>
      </c>
    </row>
    <row r="49" spans="1:11" x14ac:dyDescent="0.4">
      <c r="A49" s="4" t="s">
        <v>43</v>
      </c>
      <c r="B49" s="17">
        <v>83</v>
      </c>
      <c r="C49" s="17">
        <v>259</v>
      </c>
      <c r="D49" s="36">
        <v>275</v>
      </c>
      <c r="E49" s="36">
        <v>279</v>
      </c>
      <c r="F49" s="7">
        <v>763</v>
      </c>
      <c r="G49" s="7">
        <f t="shared" si="16"/>
        <v>763</v>
      </c>
      <c r="H49" s="7">
        <f t="shared" si="16"/>
        <v>763</v>
      </c>
      <c r="I49" s="7">
        <f t="shared" si="16"/>
        <v>763</v>
      </c>
      <c r="J49" s="7">
        <f t="shared" si="16"/>
        <v>763</v>
      </c>
      <c r="K49" s="7">
        <f t="shared" si="16"/>
        <v>763</v>
      </c>
    </row>
    <row r="50" spans="1:11" x14ac:dyDescent="0.4">
      <c r="A50" s="18" t="s">
        <v>44</v>
      </c>
      <c r="B50" s="19">
        <f t="shared" ref="B50:D50" si="17">SUM(B46:B49)</f>
        <v>360</v>
      </c>
      <c r="C50" s="19">
        <f t="shared" si="17"/>
        <v>861</v>
      </c>
      <c r="D50" s="19">
        <f t="shared" si="17"/>
        <v>1094</v>
      </c>
      <c r="E50" s="19">
        <f t="shared" ref="E50:K50" si="18">SUM(E46:E49)</f>
        <v>6068</v>
      </c>
      <c r="F50" s="19">
        <f t="shared" si="18"/>
        <v>7739</v>
      </c>
      <c r="G50" s="19">
        <f t="shared" si="18"/>
        <v>7739</v>
      </c>
      <c r="H50" s="19">
        <f t="shared" si="18"/>
        <v>7739</v>
      </c>
      <c r="I50" s="19">
        <f t="shared" si="18"/>
        <v>7739</v>
      </c>
      <c r="J50" s="19">
        <f t="shared" si="18"/>
        <v>7739</v>
      </c>
      <c r="K50" s="19">
        <f t="shared" si="18"/>
        <v>7739</v>
      </c>
    </row>
    <row r="51" spans="1:11" x14ac:dyDescent="0.4">
      <c r="A51" s="4"/>
      <c r="B51" s="7"/>
      <c r="C51" s="7"/>
      <c r="F51" s="7"/>
      <c r="G51" s="7"/>
      <c r="H51" s="7"/>
      <c r="I51" s="7"/>
      <c r="J51" s="7"/>
      <c r="K51" s="7"/>
    </row>
    <row r="52" spans="1:11" x14ac:dyDescent="0.4">
      <c r="A52" s="2" t="s">
        <v>45</v>
      </c>
      <c r="B52" s="7"/>
      <c r="C52" s="33"/>
      <c r="D52" s="30"/>
      <c r="E52" s="30"/>
      <c r="F52" s="33"/>
      <c r="G52" s="33"/>
      <c r="H52" s="33"/>
      <c r="I52" s="33"/>
      <c r="J52" s="33"/>
      <c r="K52" s="33"/>
    </row>
    <row r="53" spans="1:11" x14ac:dyDescent="0.4">
      <c r="A53" s="15" t="s">
        <v>40</v>
      </c>
      <c r="B53" s="16"/>
      <c r="C53" s="17"/>
      <c r="F53" s="7"/>
      <c r="G53" s="7"/>
      <c r="H53" s="7"/>
      <c r="I53" s="7"/>
      <c r="J53" s="7"/>
      <c r="K53" s="7"/>
    </row>
    <row r="54" spans="1:11" x14ac:dyDescent="0.4">
      <c r="A54" s="3" t="s">
        <v>124</v>
      </c>
      <c r="B54" s="17">
        <v>367</v>
      </c>
      <c r="C54" s="17">
        <v>694</v>
      </c>
      <c r="D54" s="36">
        <v>1655</v>
      </c>
      <c r="E54" s="36">
        <v>2852</v>
      </c>
      <c r="F54" s="7">
        <v>2645</v>
      </c>
      <c r="G54" s="7">
        <f>'Data &amp; Assumptions'!H73</f>
        <v>3086.7723936159987</v>
      </c>
      <c r="H54" s="7">
        <f>'Data &amp; Assumptions'!I73</f>
        <v>3095.0687169833991</v>
      </c>
      <c r="I54" s="7">
        <f>'Data &amp; Assumptions'!J73</f>
        <v>3530.6195286712054</v>
      </c>
      <c r="J54" s="7">
        <f>'Data &amp; Assumptions'!K73</f>
        <v>3995.7463849918431</v>
      </c>
      <c r="K54" s="7">
        <f>'Data &amp; Assumptions'!L73</f>
        <v>4451.7782691603561</v>
      </c>
    </row>
    <row r="55" spans="1:11" x14ac:dyDescent="0.4">
      <c r="A55" s="3" t="s">
        <v>86</v>
      </c>
      <c r="B55" s="17"/>
      <c r="C55" s="17"/>
      <c r="D55" s="36"/>
      <c r="E55" s="36">
        <v>619</v>
      </c>
      <c r="F55" s="7">
        <v>738</v>
      </c>
      <c r="G55" s="7">
        <f>'Data &amp; Assumptions'!H74</f>
        <v>861.2620137953146</v>
      </c>
      <c r="H55" s="7">
        <f>'Data &amp; Assumptions'!I74</f>
        <v>1037.2524935974925</v>
      </c>
      <c r="I55" s="7">
        <f>'Data &amp; Assumptions'!J74</f>
        <v>1183.2189346760324</v>
      </c>
      <c r="J55" s="7">
        <f>'Data &amp; Assumptions'!K74</f>
        <v>1339.0972157979995</v>
      </c>
      <c r="K55" s="7">
        <f>'Data &amp; Assumptions'!L74</f>
        <v>1491.9274926891635</v>
      </c>
    </row>
    <row r="56" spans="1:11" x14ac:dyDescent="0.4">
      <c r="A56" s="3" t="s">
        <v>46</v>
      </c>
      <c r="B56" s="17">
        <v>6349</v>
      </c>
      <c r="C56" s="17">
        <v>6946</v>
      </c>
      <c r="D56" s="36">
        <v>10452</v>
      </c>
      <c r="E56" s="36">
        <v>10481</v>
      </c>
      <c r="F56" s="7">
        <v>11390</v>
      </c>
      <c r="G56" s="7">
        <f>'Data &amp; Assumptions'!H75</f>
        <v>13292.377150580805</v>
      </c>
      <c r="H56" s="7">
        <f>'Data &amp; Assumptions'!I75</f>
        <v>16008.544582758052</v>
      </c>
      <c r="I56" s="7">
        <f>'Data &amp; Assumptions'!J75</f>
        <v>18261.33288070462</v>
      </c>
      <c r="J56" s="7">
        <f>'Data &amp; Assumptions'!K75</f>
        <v>20667.096596123596</v>
      </c>
      <c r="K56" s="7">
        <f>'Data &amp; Assumptions'!L75</f>
        <v>23025.818620229777</v>
      </c>
    </row>
    <row r="57" spans="1:11" x14ac:dyDescent="0.4">
      <c r="A57" s="4" t="s">
        <v>48</v>
      </c>
      <c r="B57" s="17">
        <v>3007</v>
      </c>
      <c r="C57" s="17">
        <v>3606</v>
      </c>
      <c r="D57" s="36">
        <v>4388</v>
      </c>
      <c r="E57" s="36">
        <v>4842</v>
      </c>
      <c r="F57" s="7">
        <v>6233</v>
      </c>
      <c r="G57" s="7">
        <f>'Data &amp; Assumptions'!H76</f>
        <v>7274.0462493037885</v>
      </c>
      <c r="H57" s="7">
        <f>'Data &amp; Assumptions'!I76</f>
        <v>7737.6717924584973</v>
      </c>
      <c r="I57" s="7">
        <f>'Data &amp; Assumptions'!J76</f>
        <v>8826.5488216780141</v>
      </c>
      <c r="J57" s="7">
        <f>'Data &amp; Assumptions'!K76</f>
        <v>9989.3659624796073</v>
      </c>
      <c r="K57" s="7">
        <f>'Data &amp; Assumptions'!L76</f>
        <v>11129.445672900891</v>
      </c>
    </row>
    <row r="58" spans="1:11" x14ac:dyDescent="0.4">
      <c r="A58" s="4" t="s">
        <v>47</v>
      </c>
      <c r="B58" s="17">
        <v>405</v>
      </c>
      <c r="C58" s="17">
        <v>492</v>
      </c>
      <c r="D58" s="36">
        <v>576</v>
      </c>
      <c r="E58" s="36">
        <v>572</v>
      </c>
      <c r="F58" s="7">
        <v>713</v>
      </c>
      <c r="G58" s="7">
        <f>'Data &amp; Assumptions'!H77</f>
        <v>832.08647132257363</v>
      </c>
      <c r="H58" s="7">
        <f>'Data &amp; Assumptions'!I77</f>
        <v>1002.1152140040817</v>
      </c>
      <c r="I58" s="7">
        <f>'Data &amp; Assumptions'!J77</f>
        <v>1143.1369924444596</v>
      </c>
      <c r="J58" s="7">
        <f>'Data &amp; Assumptions'!K77</f>
        <v>1293.7348439891241</v>
      </c>
      <c r="K58" s="7">
        <f>'Data &amp; Assumptions'!L77</f>
        <v>1441.3879434788262</v>
      </c>
    </row>
    <row r="59" spans="1:11" x14ac:dyDescent="0.4">
      <c r="A59" s="4" t="s">
        <v>127</v>
      </c>
      <c r="B59" s="17">
        <v>3885</v>
      </c>
      <c r="C59" s="17">
        <v>2043</v>
      </c>
      <c r="D59" s="36">
        <v>1567</v>
      </c>
      <c r="E59" s="36">
        <v>1490</v>
      </c>
      <c r="F59" s="7">
        <v>2146</v>
      </c>
      <c r="G59" s="7">
        <f>'Data &amp; Assumptions'!H78</f>
        <v>2504.4285658600884</v>
      </c>
      <c r="H59" s="7">
        <f>'Data &amp; Assumptions'!I78</f>
        <v>3016.1840802983997</v>
      </c>
      <c r="I59" s="7">
        <f>'Data &amp; Assumptions'!J78</f>
        <v>3440.633921158219</v>
      </c>
      <c r="J59" s="7">
        <f>'Data &amp; Assumptions'!K78</f>
        <v>3893.9059960738573</v>
      </c>
      <c r="K59" s="7">
        <f>'Data &amp; Assumptions'!L78</f>
        <v>4338.3149042153727</v>
      </c>
    </row>
    <row r="60" spans="1:11" x14ac:dyDescent="0.4">
      <c r="A60" s="4" t="s">
        <v>57</v>
      </c>
      <c r="B60" s="17"/>
      <c r="C60" s="17">
        <v>324</v>
      </c>
      <c r="F60" s="7"/>
      <c r="G60" s="7">
        <f>'Data &amp; Assumptions'!H79</f>
        <v>0</v>
      </c>
      <c r="H60" s="7">
        <f>'Data &amp; Assumptions'!I79</f>
        <v>0</v>
      </c>
      <c r="I60" s="7">
        <f>'Data &amp; Assumptions'!J79</f>
        <v>0</v>
      </c>
      <c r="J60" s="7">
        <f>'Data &amp; Assumptions'!K79</f>
        <v>0</v>
      </c>
      <c r="K60" s="7">
        <f>'Data &amp; Assumptions'!L79</f>
        <v>0</v>
      </c>
    </row>
    <row r="61" spans="1:11" x14ac:dyDescent="0.4">
      <c r="A61" s="18" t="s">
        <v>49</v>
      </c>
      <c r="B61" s="19">
        <f t="shared" ref="B61:K61" si="19">SUM(B54:B60)</f>
        <v>14013</v>
      </c>
      <c r="C61" s="19">
        <f t="shared" si="19"/>
        <v>14105</v>
      </c>
      <c r="D61" s="19">
        <f t="shared" si="19"/>
        <v>18638</v>
      </c>
      <c r="E61" s="19">
        <f t="shared" si="19"/>
        <v>20856</v>
      </c>
      <c r="F61" s="19">
        <f t="shared" si="19"/>
        <v>23865</v>
      </c>
      <c r="G61" s="19">
        <f t="shared" si="19"/>
        <v>27850.972844478572</v>
      </c>
      <c r="H61" s="19">
        <f t="shared" si="19"/>
        <v>31896.836880099927</v>
      </c>
      <c r="I61" s="19">
        <f t="shared" si="19"/>
        <v>36385.491079332547</v>
      </c>
      <c r="J61" s="19">
        <f t="shared" si="19"/>
        <v>41178.946999456028</v>
      </c>
      <c r="K61" s="19">
        <f t="shared" si="19"/>
        <v>45878.672902674385</v>
      </c>
    </row>
    <row r="62" spans="1:11" x14ac:dyDescent="0.4">
      <c r="A62" s="2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4">
      <c r="A63" s="13" t="s">
        <v>64</v>
      </c>
      <c r="B63" s="14">
        <f t="shared" ref="B63:K63" si="20">B61+B50+B42</f>
        <v>83355</v>
      </c>
      <c r="C63" s="14">
        <f t="shared" si="20"/>
        <v>79890</v>
      </c>
      <c r="D63" s="14">
        <f t="shared" si="20"/>
        <v>84738</v>
      </c>
      <c r="E63" s="14">
        <f t="shared" si="20"/>
        <v>92768</v>
      </c>
      <c r="F63" s="14">
        <f t="shared" si="20"/>
        <v>108386</v>
      </c>
      <c r="G63" s="14">
        <f t="shared" si="20"/>
        <v>117050.01922733559</v>
      </c>
      <c r="H63" s="14">
        <f t="shared" si="20"/>
        <v>126715.73746662585</v>
      </c>
      <c r="I63" s="14">
        <f t="shared" si="20"/>
        <v>137794.85216748843</v>
      </c>
      <c r="J63" s="14">
        <f t="shared" si="20"/>
        <v>150430.60707183069</v>
      </c>
      <c r="K63" s="14">
        <f t="shared" si="20"/>
        <v>164088.03482143549</v>
      </c>
    </row>
    <row r="64" spans="1:11" x14ac:dyDescent="0.4">
      <c r="F64" s="7"/>
      <c r="G64" s="7"/>
      <c r="H64" s="7"/>
      <c r="I64" s="7"/>
      <c r="J64" s="7"/>
      <c r="K64" s="7"/>
    </row>
    <row r="65" spans="1:11" x14ac:dyDescent="0.4">
      <c r="F65" s="7"/>
      <c r="G65" s="7"/>
      <c r="H65" s="7"/>
      <c r="I65" s="7"/>
      <c r="J65" s="7"/>
      <c r="K65" s="7"/>
    </row>
    <row r="66" spans="1:11" x14ac:dyDescent="0.4">
      <c r="A66" t="s">
        <v>74</v>
      </c>
      <c r="B66" s="26">
        <f>B63-B34</f>
        <v>0</v>
      </c>
      <c r="C66" s="26">
        <f>C63-C34</f>
        <v>0</v>
      </c>
      <c r="D66" s="26">
        <f t="shared" ref="D66:F66" si="21">D63-D34</f>
        <v>0</v>
      </c>
      <c r="E66" s="26">
        <f t="shared" si="21"/>
        <v>0</v>
      </c>
      <c r="F66" s="26">
        <f t="shared" si="21"/>
        <v>0</v>
      </c>
      <c r="G66" s="26">
        <f t="shared" ref="G66:K66" si="22">G63-G34</f>
        <v>0</v>
      </c>
      <c r="H66" s="26">
        <f t="shared" si="22"/>
        <v>0</v>
      </c>
      <c r="I66" s="26">
        <f t="shared" si="22"/>
        <v>0</v>
      </c>
      <c r="J66" s="26">
        <f t="shared" si="22"/>
        <v>0</v>
      </c>
      <c r="K66" s="26">
        <f t="shared" si="22"/>
        <v>0</v>
      </c>
    </row>
    <row r="69" spans="1:11" x14ac:dyDescent="0.4">
      <c r="E69" s="26"/>
    </row>
    <row r="70" spans="1:11" x14ac:dyDescent="0.4">
      <c r="E70" s="26"/>
      <c r="F70" s="26"/>
    </row>
    <row r="71" spans="1:11" x14ac:dyDescent="0.4">
      <c r="E7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abSelected="1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C4" sqref="C4"/>
    </sheetView>
  </sheetViews>
  <sheetFormatPr defaultRowHeight="14.6" x14ac:dyDescent="0.4"/>
  <cols>
    <col min="1" max="1" width="49.53515625" customWidth="1"/>
    <col min="2" max="5" width="10.4609375" customWidth="1"/>
    <col min="6" max="6" width="10.07421875" bestFit="1" customWidth="1"/>
    <col min="7" max="11" width="9.4609375" bestFit="1" customWidth="1"/>
  </cols>
  <sheetData>
    <row r="1" spans="1:11" ht="30.9" x14ac:dyDescent="0.8">
      <c r="A1" s="10"/>
    </row>
    <row r="2" spans="1:11" x14ac:dyDescent="0.4">
      <c r="A2" s="35" t="s">
        <v>58</v>
      </c>
      <c r="G2" t="s">
        <v>168</v>
      </c>
      <c r="H2" t="s">
        <v>169</v>
      </c>
    </row>
    <row r="3" spans="1:11" x14ac:dyDescent="0.4">
      <c r="A3" t="s">
        <v>59</v>
      </c>
    </row>
    <row r="4" spans="1:11" x14ac:dyDescent="0.4">
      <c r="A4" s="8" t="s">
        <v>60</v>
      </c>
      <c r="B4" s="9">
        <v>2017</v>
      </c>
      <c r="C4" s="9">
        <v>2018</v>
      </c>
      <c r="D4" s="9">
        <f>C4+1</f>
        <v>2019</v>
      </c>
      <c r="E4" s="9">
        <f t="shared" ref="E4:F4" si="0">D4+1</f>
        <v>2020</v>
      </c>
      <c r="F4" s="9">
        <f t="shared" si="0"/>
        <v>2021</v>
      </c>
      <c r="G4" s="9">
        <f t="shared" ref="G4" si="1">F4+1</f>
        <v>2022</v>
      </c>
      <c r="H4" s="9">
        <f t="shared" ref="H4" si="2">G4+1</f>
        <v>2023</v>
      </c>
      <c r="I4" s="9">
        <f t="shared" ref="I4" si="3">H4+1</f>
        <v>2024</v>
      </c>
      <c r="J4" s="9">
        <f t="shared" ref="J4" si="4">I4+1</f>
        <v>2025</v>
      </c>
      <c r="K4" s="9">
        <f t="shared" ref="K4" si="5">J4+1</f>
        <v>2026</v>
      </c>
    </row>
    <row r="5" spans="1:11" x14ac:dyDescent="0.4">
      <c r="A5" t="s">
        <v>21</v>
      </c>
      <c r="B5" s="7">
        <v>68484</v>
      </c>
      <c r="C5" s="7">
        <v>70522</v>
      </c>
      <c r="D5" s="7">
        <v>82675</v>
      </c>
      <c r="E5" s="7">
        <v>90791</v>
      </c>
      <c r="F5" s="7">
        <v>100472</v>
      </c>
      <c r="G5" s="7">
        <f>'Data &amp; Assumptions'!H19</f>
        <v>117253.00413284938</v>
      </c>
      <c r="H5" s="7">
        <f>'Data &amp; Assumptions'!I19</f>
        <v>141212.51021236758</v>
      </c>
      <c r="I5" s="7">
        <f>'Data &amp; Assumptions'!J19</f>
        <v>161084.51599562375</v>
      </c>
      <c r="J5" s="7">
        <f>'Data &amp; Assumptions'!K19</f>
        <v>182305.92881525285</v>
      </c>
      <c r="K5" s="7">
        <f>'Data &amp; Assumptions'!L19</f>
        <v>203112.38353044124</v>
      </c>
    </row>
    <row r="6" spans="1:11" x14ac:dyDescent="0.4">
      <c r="A6" t="s">
        <v>22</v>
      </c>
      <c r="B6" s="7">
        <v>3080</v>
      </c>
      <c r="C6" s="7">
        <v>3311</v>
      </c>
      <c r="D6" s="7">
        <v>2882</v>
      </c>
      <c r="E6" s="7">
        <v>2803</v>
      </c>
      <c r="F6" s="7">
        <v>2201</v>
      </c>
      <c r="G6" s="7">
        <f>F6</f>
        <v>2201</v>
      </c>
      <c r="H6" s="7">
        <f t="shared" ref="H6:K6" si="6">G6</f>
        <v>2201</v>
      </c>
      <c r="I6" s="7">
        <f t="shared" si="6"/>
        <v>2201</v>
      </c>
      <c r="J6" s="7">
        <f t="shared" si="6"/>
        <v>2201</v>
      </c>
      <c r="K6" s="7">
        <f t="shared" si="6"/>
        <v>2201</v>
      </c>
    </row>
    <row r="7" spans="1:11" x14ac:dyDescent="0.4">
      <c r="A7" s="1" t="s">
        <v>23</v>
      </c>
      <c r="B7" s="11">
        <f t="shared" ref="B7:K7" si="7">B5+B6</f>
        <v>71564</v>
      </c>
      <c r="C7" s="11">
        <f t="shared" si="7"/>
        <v>73833</v>
      </c>
      <c r="D7" s="11">
        <f t="shared" si="7"/>
        <v>85557</v>
      </c>
      <c r="E7" s="11">
        <f t="shared" si="7"/>
        <v>93594</v>
      </c>
      <c r="F7" s="11">
        <f t="shared" si="7"/>
        <v>102673</v>
      </c>
      <c r="G7" s="11">
        <f t="shared" si="7"/>
        <v>119454.00413284938</v>
      </c>
      <c r="H7" s="11">
        <f t="shared" si="7"/>
        <v>143413.51021236758</v>
      </c>
      <c r="I7" s="11">
        <f t="shared" si="7"/>
        <v>163285.51599562375</v>
      </c>
      <c r="J7" s="11">
        <f t="shared" si="7"/>
        <v>184506.92881525285</v>
      </c>
      <c r="K7" s="11">
        <f t="shared" si="7"/>
        <v>205313.38353044124</v>
      </c>
    </row>
    <row r="8" spans="1:11" x14ac:dyDescent="0.4">
      <c r="A8" s="1"/>
      <c r="B8" s="11"/>
      <c r="C8" s="11"/>
      <c r="D8" s="1"/>
      <c r="E8" s="1"/>
      <c r="F8" s="1"/>
      <c r="G8" s="1"/>
      <c r="H8" s="1"/>
      <c r="I8" s="1"/>
      <c r="J8" s="1"/>
      <c r="K8" s="1"/>
    </row>
    <row r="9" spans="1:11" x14ac:dyDescent="0.4">
      <c r="A9" s="1" t="s">
        <v>24</v>
      </c>
      <c r="B9" s="7"/>
      <c r="C9" s="7"/>
    </row>
    <row r="10" spans="1:11" x14ac:dyDescent="0.4">
      <c r="A10" s="12" t="s">
        <v>25</v>
      </c>
      <c r="B10" s="7">
        <v>37659</v>
      </c>
      <c r="C10" s="7">
        <v>38893</v>
      </c>
      <c r="D10" s="7">
        <v>45315</v>
      </c>
      <c r="E10" s="7">
        <v>50887</v>
      </c>
      <c r="F10" s="7">
        <v>55541</v>
      </c>
      <c r="G10" s="7">
        <f>'Data &amp; Assumptions'!H38</f>
        <v>64350.013482977745</v>
      </c>
      <c r="H10" s="7">
        <f>'Data &amp; Assumptions'!I38</f>
        <v>75300.914343020369</v>
      </c>
      <c r="I10" s="7">
        <f>'Data &amp; Assumptions'!J38</f>
        <v>84535.791154992956</v>
      </c>
      <c r="J10" s="7">
        <f>'Data &amp; Assumptions'!K38</f>
        <v>93094.625879418134</v>
      </c>
      <c r="K10" s="7">
        <f>'Data &amp; Assumptions'!L38</f>
        <v>102202.91011594934</v>
      </c>
    </row>
    <row r="11" spans="1:11" x14ac:dyDescent="0.4">
      <c r="A11" s="12" t="s">
        <v>165</v>
      </c>
      <c r="B11" s="7">
        <v>3833</v>
      </c>
      <c r="C11" s="7">
        <v>4297</v>
      </c>
      <c r="D11" s="7">
        <v>6033</v>
      </c>
      <c r="E11" s="7">
        <v>6714</v>
      </c>
      <c r="F11" s="7">
        <v>7084</v>
      </c>
      <c r="G11" s="7">
        <f>'Data &amp; Assumptions'!H39</f>
        <v>8207.7102892994571</v>
      </c>
      <c r="H11" s="7">
        <f>'Data &amp; Assumptions'!I39</f>
        <v>9884.8757148657314</v>
      </c>
      <c r="I11" s="7">
        <f>'Data &amp; Assumptions'!J39</f>
        <v>11275.916119693664</v>
      </c>
      <c r="J11" s="7">
        <f>'Data &amp; Assumptions'!K39</f>
        <v>12761.4150170677</v>
      </c>
      <c r="K11" s="7">
        <f>'Data &amp; Assumptions'!L39</f>
        <v>14217.866847130888</v>
      </c>
    </row>
    <row r="12" spans="1:11" x14ac:dyDescent="0.4">
      <c r="A12" s="12" t="s">
        <v>116</v>
      </c>
      <c r="B12" s="7">
        <v>2235</v>
      </c>
      <c r="C12" s="7">
        <v>1995</v>
      </c>
      <c r="D12" s="7">
        <v>2433</v>
      </c>
      <c r="E12" s="7">
        <v>2710</v>
      </c>
      <c r="F12" s="7">
        <v>554</v>
      </c>
      <c r="G12" s="7">
        <f>'Data &amp; Assumptions'!H40</f>
        <v>1758.7950619927408</v>
      </c>
      <c r="H12" s="7">
        <f>'Data &amp; Assumptions'!I40</f>
        <v>2824.2502042473516</v>
      </c>
      <c r="I12" s="7">
        <f>'Data &amp; Assumptions'!J40</f>
        <v>3221.6903199124749</v>
      </c>
      <c r="J12" s="7">
        <f>'Data &amp; Assumptions'!K40</f>
        <v>3646.1185763050571</v>
      </c>
      <c r="K12" s="7">
        <f>'Data &amp; Assumptions'!L40</f>
        <v>4062.2476706088246</v>
      </c>
    </row>
    <row r="13" spans="1:11" x14ac:dyDescent="0.4">
      <c r="A13" s="12" t="s">
        <v>52</v>
      </c>
      <c r="B13" s="7">
        <v>1597</v>
      </c>
      <c r="C13" s="7">
        <v>1870</v>
      </c>
      <c r="D13" s="7">
        <v>2553</v>
      </c>
      <c r="E13" s="7">
        <v>2703</v>
      </c>
      <c r="F13" s="7">
        <v>4223</v>
      </c>
      <c r="G13" s="7">
        <f>'Data &amp; Assumptions'!H41</f>
        <v>4103.8551446497286</v>
      </c>
      <c r="H13" s="7">
        <f>'Data &amp; Assumptions'!I41</f>
        <v>4942.4378574328657</v>
      </c>
      <c r="I13" s="7">
        <f>'Data &amp; Assumptions'!J41</f>
        <v>5637.9580598468319</v>
      </c>
      <c r="J13" s="7">
        <f>'Data &amp; Assumptions'!K41</f>
        <v>6380.7075085338502</v>
      </c>
      <c r="K13" s="7">
        <f>'Data &amp; Assumptions'!L41</f>
        <v>7108.9334235654442</v>
      </c>
    </row>
    <row r="14" spans="1:11" x14ac:dyDescent="0.4">
      <c r="A14" s="12" t="s">
        <v>117</v>
      </c>
      <c r="B14" s="7">
        <v>549</v>
      </c>
      <c r="C14" s="7">
        <v>489</v>
      </c>
      <c r="D14" s="7">
        <v>471</v>
      </c>
      <c r="E14" s="7">
        <v>528</v>
      </c>
      <c r="F14" s="7">
        <v>634</v>
      </c>
      <c r="G14" s="7">
        <f>'Data &amp; Assumptions'!H42</f>
        <v>739.891757108712</v>
      </c>
      <c r="H14" s="7">
        <f>'Data &amp; Assumptions'!I42</f>
        <v>891.08141048890286</v>
      </c>
      <c r="I14" s="7">
        <f>'Data &amp; Assumptions'!J42</f>
        <v>1016.4780549926892</v>
      </c>
      <c r="J14" s="7">
        <f>'Data &amp; Assumptions'!K42</f>
        <v>1150.3897490730783</v>
      </c>
      <c r="K14" s="7">
        <f>'Data &amp; Assumptions'!L42</f>
        <v>1281.6829679741595</v>
      </c>
    </row>
    <row r="15" spans="1:11" x14ac:dyDescent="0.4">
      <c r="A15" s="12" t="s">
        <v>118</v>
      </c>
      <c r="B15" s="7">
        <v>763</v>
      </c>
      <c r="C15" s="7">
        <v>1043</v>
      </c>
      <c r="D15" s="7">
        <v>1324</v>
      </c>
      <c r="E15" s="7">
        <v>1326</v>
      </c>
      <c r="F15" s="7">
        <v>1261</v>
      </c>
      <c r="G15" s="7">
        <f>'Data &amp; Assumptions'!H43</f>
        <v>1471.6143623250564</v>
      </c>
      <c r="H15" s="7">
        <f>'Data &amp; Assumptions'!I43</f>
        <v>1772.3243826916505</v>
      </c>
      <c r="I15" s="7">
        <f>'Data &amp; Assumptions'!J43</f>
        <v>2021.7331661605376</v>
      </c>
      <c r="J15" s="7">
        <f>'Data &amp; Assumptions'!K43</f>
        <v>2288.0780340396709</v>
      </c>
      <c r="K15" s="7">
        <f>'Data &amp; Assumptions'!L43</f>
        <v>2549.2148621694241</v>
      </c>
    </row>
    <row r="16" spans="1:11" x14ac:dyDescent="0.4">
      <c r="A16" s="12" t="s">
        <v>26</v>
      </c>
      <c r="B16" s="7">
        <v>1703</v>
      </c>
      <c r="C16" s="7">
        <v>1863</v>
      </c>
      <c r="D16" s="7">
        <v>2011</v>
      </c>
      <c r="E16" s="7">
        <v>2893</v>
      </c>
      <c r="F16" s="7">
        <v>3267</v>
      </c>
      <c r="G16" s="7">
        <f>'Capex Schedule'!H16</f>
        <v>3219.04</v>
      </c>
      <c r="H16" s="7">
        <f>'Capex Schedule'!I16</f>
        <v>4488.4312</v>
      </c>
      <c r="I16" s="7">
        <f>'Capex Schedule'!J16</f>
        <v>5001.1651360000005</v>
      </c>
      <c r="J16" s="7">
        <f>'Capex Schedule'!K16</f>
        <v>5416.3636700799998</v>
      </c>
      <c r="K16" s="7">
        <f>'Capex Schedule'!L16</f>
        <v>5853.0199925824008</v>
      </c>
    </row>
    <row r="17" spans="1:11" x14ac:dyDescent="0.4">
      <c r="A17" s="12" t="s">
        <v>89</v>
      </c>
      <c r="B17" s="7"/>
      <c r="C17" s="7"/>
      <c r="D17" s="7"/>
      <c r="E17" s="7">
        <v>170</v>
      </c>
      <c r="F17" s="7">
        <v>195</v>
      </c>
      <c r="G17" s="7">
        <f>F17</f>
        <v>195</v>
      </c>
      <c r="H17" s="7">
        <f>G17</f>
        <v>195</v>
      </c>
      <c r="I17" s="7">
        <f>H17</f>
        <v>195</v>
      </c>
      <c r="J17" s="7">
        <f>I17</f>
        <v>195</v>
      </c>
      <c r="K17" s="7">
        <f>J17</f>
        <v>195</v>
      </c>
    </row>
    <row r="18" spans="1:11" x14ac:dyDescent="0.4">
      <c r="A18" s="12" t="s">
        <v>27</v>
      </c>
      <c r="B18" s="7">
        <v>3244</v>
      </c>
      <c r="C18" s="7">
        <v>2924</v>
      </c>
      <c r="D18" s="7">
        <v>3655</v>
      </c>
      <c r="E18" s="7">
        <v>3656</v>
      </c>
      <c r="F18" s="7">
        <v>3286</v>
      </c>
      <c r="G18" s="7">
        <f>'Data &amp; Assumptions'!H44</f>
        <v>4221.1081487825777</v>
      </c>
      <c r="H18" s="7">
        <f>'Data &amp; Assumptions'!I44</f>
        <v>5648.5004084947032</v>
      </c>
      <c r="I18" s="7">
        <f>'Data &amp; Assumptions'!J44</f>
        <v>6443.3806398249499</v>
      </c>
      <c r="J18" s="7">
        <f>'Data &amp; Assumptions'!K44</f>
        <v>7292.2371526101142</v>
      </c>
      <c r="K18" s="7">
        <f>'Data &amp; Assumptions'!L44</f>
        <v>8124.4953412176492</v>
      </c>
    </row>
    <row r="19" spans="1:11" x14ac:dyDescent="0.4">
      <c r="A19" s="12" t="s">
        <v>87</v>
      </c>
      <c r="B19" s="7"/>
      <c r="C19" s="7">
        <v>118</v>
      </c>
      <c r="D19" s="7">
        <v>270</v>
      </c>
      <c r="E19" s="7">
        <v>0</v>
      </c>
    </row>
    <row r="20" spans="1:11" ht="28.2" customHeight="1" x14ac:dyDescent="0.4">
      <c r="A20" s="37" t="s">
        <v>88</v>
      </c>
      <c r="B20" s="7"/>
      <c r="C20" s="7"/>
      <c r="D20" s="7">
        <v>451</v>
      </c>
      <c r="E20" s="7">
        <v>0</v>
      </c>
    </row>
    <row r="21" spans="1:11" x14ac:dyDescent="0.4">
      <c r="A21" s="1" t="s">
        <v>28</v>
      </c>
      <c r="B21" s="11">
        <f>SUM(B10:B18)</f>
        <v>51583</v>
      </c>
      <c r="C21" s="11">
        <f t="shared" ref="C21:K21" si="8">SUM(C10:C20)</f>
        <v>53492</v>
      </c>
      <c r="D21" s="11">
        <f t="shared" si="8"/>
        <v>64516</v>
      </c>
      <c r="E21" s="11">
        <f t="shared" si="8"/>
        <v>71587</v>
      </c>
      <c r="F21" s="11">
        <f t="shared" si="8"/>
        <v>76045</v>
      </c>
      <c r="G21" s="11">
        <f t="shared" si="8"/>
        <v>88267.028247135997</v>
      </c>
      <c r="H21" s="11">
        <f t="shared" si="8"/>
        <v>105947.81552124156</v>
      </c>
      <c r="I21" s="11">
        <f t="shared" si="8"/>
        <v>119349.1126514241</v>
      </c>
      <c r="J21" s="11">
        <f t="shared" si="8"/>
        <v>132224.93558712761</v>
      </c>
      <c r="K21" s="11">
        <f t="shared" si="8"/>
        <v>145595.37122119815</v>
      </c>
    </row>
    <row r="22" spans="1:11" x14ac:dyDescent="0.4">
      <c r="B22" s="7"/>
      <c r="C22" s="7"/>
    </row>
    <row r="23" spans="1:11" x14ac:dyDescent="0.4">
      <c r="A23" t="s">
        <v>53</v>
      </c>
      <c r="B23" s="7">
        <f t="shared" ref="B23:G23" si="9">B7-B21</f>
        <v>19981</v>
      </c>
      <c r="C23" s="7">
        <f t="shared" si="9"/>
        <v>20341</v>
      </c>
      <c r="D23" s="7">
        <f t="shared" si="9"/>
        <v>21041</v>
      </c>
      <c r="E23" s="7">
        <f t="shared" si="9"/>
        <v>22007</v>
      </c>
      <c r="F23" s="7">
        <f t="shared" si="9"/>
        <v>26628</v>
      </c>
      <c r="G23" s="7">
        <f t="shared" si="9"/>
        <v>31186.975885713386</v>
      </c>
      <c r="H23" s="7">
        <f t="shared" ref="H23:K23" si="10">H7-H21</f>
        <v>37465.694691126017</v>
      </c>
      <c r="I23" s="7">
        <f t="shared" si="10"/>
        <v>43936.403344199643</v>
      </c>
      <c r="J23" s="7">
        <f t="shared" si="10"/>
        <v>52281.99322812524</v>
      </c>
      <c r="K23" s="7">
        <f t="shared" si="10"/>
        <v>59718.012309243088</v>
      </c>
    </row>
    <row r="24" spans="1:11" x14ac:dyDescent="0.4">
      <c r="A24" t="s">
        <v>54</v>
      </c>
      <c r="B24" s="7">
        <v>-30</v>
      </c>
      <c r="C24" s="7">
        <v>-71</v>
      </c>
      <c r="D24" s="7">
        <v>0</v>
      </c>
    </row>
    <row r="25" spans="1:11" x14ac:dyDescent="0.4">
      <c r="A25" s="1" t="s">
        <v>29</v>
      </c>
      <c r="B25" s="11">
        <f t="shared" ref="B25:K25" si="11">B23+B24</f>
        <v>19951</v>
      </c>
      <c r="C25" s="11">
        <f t="shared" si="11"/>
        <v>20270</v>
      </c>
      <c r="D25" s="11">
        <f t="shared" si="11"/>
        <v>21041</v>
      </c>
      <c r="E25" s="11">
        <f t="shared" si="11"/>
        <v>22007</v>
      </c>
      <c r="F25" s="11">
        <f t="shared" si="11"/>
        <v>26628</v>
      </c>
      <c r="G25" s="11">
        <f t="shared" si="11"/>
        <v>31186.975885713386</v>
      </c>
      <c r="H25" s="11">
        <f t="shared" si="11"/>
        <v>37465.694691126017</v>
      </c>
      <c r="I25" s="11">
        <f t="shared" si="11"/>
        <v>43936.403344199643</v>
      </c>
      <c r="J25" s="11">
        <f t="shared" si="11"/>
        <v>52281.99322812524</v>
      </c>
      <c r="K25" s="11">
        <f t="shared" si="11"/>
        <v>59718.012309243088</v>
      </c>
    </row>
    <row r="26" spans="1:11" x14ac:dyDescent="0.4">
      <c r="B26" s="7"/>
      <c r="C26" s="7"/>
    </row>
    <row r="27" spans="1:11" x14ac:dyDescent="0.4">
      <c r="A27" t="s">
        <v>30</v>
      </c>
      <c r="B27" s="7"/>
      <c r="C27" s="7"/>
    </row>
    <row r="28" spans="1:11" x14ac:dyDescent="0.4">
      <c r="A28" t="s">
        <v>31</v>
      </c>
      <c r="B28" s="7">
        <v>5653</v>
      </c>
      <c r="C28" s="7">
        <v>4581</v>
      </c>
      <c r="D28" s="7">
        <v>5727</v>
      </c>
      <c r="E28" s="7">
        <v>5775</v>
      </c>
      <c r="F28" s="7">
        <v>6672</v>
      </c>
      <c r="G28" s="7">
        <f>G25*'Data &amp; Assumptions'!H57</f>
        <v>7796.7439714283464</v>
      </c>
      <c r="H28" s="7">
        <f>H25*'Data &amp; Assumptions'!I57</f>
        <v>9366.4236727815041</v>
      </c>
      <c r="I28" s="7">
        <f>I25*'Data &amp; Assumptions'!J57</f>
        <v>10984.100836049911</v>
      </c>
      <c r="J28" s="7">
        <f>J25*'Data &amp; Assumptions'!K57</f>
        <v>13070.49830703131</v>
      </c>
      <c r="K28" s="7">
        <f>K25*'Data &amp; Assumptions'!L57</f>
        <v>14929.503077310772</v>
      </c>
    </row>
    <row r="29" spans="1:11" x14ac:dyDescent="0.4">
      <c r="A29" t="s">
        <v>32</v>
      </c>
      <c r="B29" s="7">
        <v>-55</v>
      </c>
      <c r="C29" s="7">
        <v>-340</v>
      </c>
      <c r="D29" s="7">
        <v>-96</v>
      </c>
      <c r="E29" s="7">
        <v>-407</v>
      </c>
      <c r="F29" s="7">
        <v>533</v>
      </c>
      <c r="G29" s="7"/>
      <c r="H29" s="7"/>
      <c r="I29" s="7"/>
      <c r="J29" s="7"/>
      <c r="K29" s="7"/>
    </row>
    <row r="30" spans="1:11" x14ac:dyDescent="0.4">
      <c r="B30" s="7"/>
      <c r="C30" s="7"/>
    </row>
    <row r="31" spans="1:11" x14ac:dyDescent="0.4">
      <c r="A31" s="1" t="s">
        <v>55</v>
      </c>
      <c r="B31" s="11">
        <f t="shared" ref="B31:G31" si="12">B25-B28-B29</f>
        <v>14353</v>
      </c>
      <c r="C31" s="11">
        <f t="shared" si="12"/>
        <v>16029</v>
      </c>
      <c r="D31" s="11">
        <f t="shared" si="12"/>
        <v>15410</v>
      </c>
      <c r="E31" s="11">
        <f t="shared" si="12"/>
        <v>16639</v>
      </c>
      <c r="F31" s="11">
        <f t="shared" si="12"/>
        <v>19423</v>
      </c>
      <c r="G31" s="11">
        <f t="shared" si="12"/>
        <v>23390.231914285039</v>
      </c>
      <c r="H31" s="11">
        <f t="shared" ref="H31:K31" si="13">H25-H28-H29</f>
        <v>28099.271018344512</v>
      </c>
      <c r="I31" s="11">
        <f t="shared" si="13"/>
        <v>32952.302508149733</v>
      </c>
      <c r="J31" s="11">
        <f t="shared" si="13"/>
        <v>39211.49492109393</v>
      </c>
      <c r="K31" s="11">
        <f t="shared" si="13"/>
        <v>44788.509231932316</v>
      </c>
    </row>
    <row r="33" spans="1:11" x14ac:dyDescent="0.4">
      <c r="A33" t="s">
        <v>145</v>
      </c>
      <c r="D33" s="7">
        <f>13705+813</f>
        <v>14518</v>
      </c>
      <c r="E33" s="7">
        <f>9515+7478</f>
        <v>16993</v>
      </c>
      <c r="F33" s="7">
        <v>9117</v>
      </c>
      <c r="G33" s="7">
        <f>G31*G34</f>
        <v>18712.185531428033</v>
      </c>
      <c r="H33" s="7">
        <f>H31*H34</f>
        <v>22479.416814675613</v>
      </c>
      <c r="I33" s="7">
        <f>I31*I34</f>
        <v>26361.842006519786</v>
      </c>
      <c r="J33" s="7">
        <f>J31*J34</f>
        <v>31369.195936875145</v>
      </c>
      <c r="K33" s="7">
        <f>K31*K34</f>
        <v>35830.807385545857</v>
      </c>
    </row>
    <row r="34" spans="1:11" x14ac:dyDescent="0.4">
      <c r="A34" t="s">
        <v>146</v>
      </c>
      <c r="D34" s="39">
        <f>D33/D31</f>
        <v>0.94211550940947442</v>
      </c>
      <c r="E34" s="39">
        <f>E33/E31</f>
        <v>1.0212753170262636</v>
      </c>
      <c r="F34" s="39">
        <f>F33/F31</f>
        <v>0.46939195798795241</v>
      </c>
      <c r="G34" s="42">
        <v>0.8</v>
      </c>
      <c r="H34" s="42">
        <v>0.8</v>
      </c>
      <c r="I34" s="42">
        <v>0.8</v>
      </c>
      <c r="J34" s="42">
        <v>0.8</v>
      </c>
      <c r="K34" s="42">
        <v>0.8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9"/>
  <sheetViews>
    <sheetView workbookViewId="0">
      <pane xSplit="1" ySplit="4" topLeftCell="B20" activePane="bottomRight" state="frozen"/>
      <selection pane="topRight" activeCell="B1" sqref="B1"/>
      <selection pane="bottomLeft" activeCell="A5" sqref="A5"/>
      <selection pane="bottomRight"/>
    </sheetView>
  </sheetViews>
  <sheetFormatPr defaultRowHeight="14.6" x14ac:dyDescent="0.4"/>
  <cols>
    <col min="1" max="1" width="44.84375" bestFit="1" customWidth="1"/>
    <col min="2" max="2" width="19.84375" bestFit="1" customWidth="1"/>
    <col min="3" max="4" width="13.4609375" bestFit="1" customWidth="1"/>
    <col min="5" max="7" width="12.53515625" bestFit="1" customWidth="1"/>
    <col min="8" max="8" width="10.53515625" bestFit="1" customWidth="1"/>
    <col min="9" max="12" width="10" bestFit="1" customWidth="1"/>
  </cols>
  <sheetData>
    <row r="1" spans="1:12" ht="30.9" x14ac:dyDescent="0.8">
      <c r="A1" s="10"/>
      <c r="B1" s="10"/>
    </row>
    <row r="2" spans="1:12" x14ac:dyDescent="0.4">
      <c r="A2" s="35" t="s">
        <v>58</v>
      </c>
      <c r="B2" s="35"/>
    </row>
    <row r="3" spans="1:12" x14ac:dyDescent="0.4">
      <c r="A3" t="s">
        <v>83</v>
      </c>
    </row>
    <row r="4" spans="1:12" x14ac:dyDescent="0.4">
      <c r="A4" s="8" t="s">
        <v>60</v>
      </c>
      <c r="B4" s="8"/>
      <c r="C4" s="9">
        <v>2017</v>
      </c>
      <c r="D4" s="9">
        <v>2018</v>
      </c>
      <c r="E4" s="9">
        <f>D4+1</f>
        <v>2019</v>
      </c>
      <c r="F4" s="9">
        <f t="shared" ref="F4:J4" si="0">E4+1</f>
        <v>2020</v>
      </c>
      <c r="G4" s="9">
        <f t="shared" si="0"/>
        <v>2021</v>
      </c>
      <c r="H4" s="9">
        <f t="shared" si="0"/>
        <v>2022</v>
      </c>
      <c r="I4" s="9">
        <f t="shared" si="0"/>
        <v>2023</v>
      </c>
      <c r="J4" s="9">
        <f t="shared" si="0"/>
        <v>2024</v>
      </c>
      <c r="K4" s="9">
        <f t="shared" ref="K4" si="1">J4+1</f>
        <v>2025</v>
      </c>
      <c r="L4" s="9">
        <f t="shared" ref="L4" si="2">K4+1</f>
        <v>2026</v>
      </c>
    </row>
    <row r="6" spans="1:12" x14ac:dyDescent="0.4">
      <c r="A6" s="1" t="s">
        <v>73</v>
      </c>
      <c r="B6" s="1"/>
    </row>
    <row r="7" spans="1:12" x14ac:dyDescent="0.4">
      <c r="A7" s="55" t="s">
        <v>75</v>
      </c>
      <c r="B7" s="55"/>
      <c r="C7" s="56">
        <v>200364</v>
      </c>
      <c r="D7" s="56">
        <v>204107</v>
      </c>
      <c r="E7" s="25">
        <v>228123</v>
      </c>
      <c r="F7" s="25">
        <v>242371</v>
      </c>
      <c r="G7" s="63">
        <v>259619</v>
      </c>
      <c r="H7" s="63">
        <f>G7+H12</f>
        <v>299619</v>
      </c>
      <c r="I7" s="63">
        <f>H7+I12</f>
        <v>329619</v>
      </c>
      <c r="J7" s="63">
        <f>I7+J12</f>
        <v>349619</v>
      </c>
      <c r="K7" s="63">
        <f>J7+K12</f>
        <v>369619</v>
      </c>
      <c r="L7" s="63">
        <f>K7+L12</f>
        <v>389619</v>
      </c>
    </row>
    <row r="8" spans="1:12" x14ac:dyDescent="0.4">
      <c r="A8" s="44" t="s">
        <v>76</v>
      </c>
      <c r="B8" s="44"/>
      <c r="C8" s="27">
        <v>190546</v>
      </c>
      <c r="D8" s="27">
        <v>192179</v>
      </c>
      <c r="E8" s="27">
        <v>214727</v>
      </c>
      <c r="F8" s="27">
        <v>228449</v>
      </c>
      <c r="G8" s="26">
        <v>245037</v>
      </c>
      <c r="H8" s="26">
        <f>H7-H9</f>
        <v>282790.32313890738</v>
      </c>
      <c r="I8" s="26">
        <f>I7-I9</f>
        <v>311105.31549308792</v>
      </c>
      <c r="J8" s="26">
        <f>J7-J9</f>
        <v>329981.97706254164</v>
      </c>
      <c r="K8" s="26">
        <f>K7-K9</f>
        <v>348858.63863199536</v>
      </c>
      <c r="L8" s="26">
        <f>L7-L9</f>
        <v>367735.30020144908</v>
      </c>
    </row>
    <row r="9" spans="1:12" x14ac:dyDescent="0.4">
      <c r="A9" s="44" t="s">
        <v>77</v>
      </c>
      <c r="B9" s="44"/>
      <c r="C9" s="27">
        <v>9818</v>
      </c>
      <c r="D9" s="26">
        <f>D7-D8</f>
        <v>11928</v>
      </c>
      <c r="E9" s="26">
        <f>E7-E8</f>
        <v>13396</v>
      </c>
      <c r="F9" s="26">
        <f>F7-F8</f>
        <v>13922</v>
      </c>
      <c r="G9" s="17">
        <v>14582</v>
      </c>
      <c r="H9" s="17">
        <f>H7*H10</f>
        <v>16828.676861092601</v>
      </c>
      <c r="I9" s="17">
        <f>I7*I10</f>
        <v>18513.68450691205</v>
      </c>
      <c r="J9" s="17">
        <f>J7*J10</f>
        <v>19637.02293745835</v>
      </c>
      <c r="K9" s="17">
        <f>K7*K10</f>
        <v>20760.361368004651</v>
      </c>
      <c r="L9" s="17">
        <f>L7*L10</f>
        <v>21883.699798550952</v>
      </c>
    </row>
    <row r="10" spans="1:12" x14ac:dyDescent="0.4">
      <c r="A10" s="44" t="s">
        <v>142</v>
      </c>
      <c r="B10" s="44"/>
      <c r="C10" s="32">
        <f t="shared" ref="C10:E10" si="3">C9/C7</f>
        <v>4.9000818510311232E-2</v>
      </c>
      <c r="D10" s="32">
        <f t="shared" si="3"/>
        <v>5.8439935915965642E-2</v>
      </c>
      <c r="E10" s="32">
        <f t="shared" si="3"/>
        <v>5.8722706610030553E-2</v>
      </c>
      <c r="F10" s="32">
        <f>F9/F7</f>
        <v>5.7440865450074471E-2</v>
      </c>
      <c r="G10" s="32">
        <f>G9/G7</f>
        <v>5.6166921527315027E-2</v>
      </c>
      <c r="H10" s="48">
        <f>G10</f>
        <v>5.6166921527315027E-2</v>
      </c>
      <c r="I10" s="48">
        <f>H10</f>
        <v>5.6166921527315027E-2</v>
      </c>
      <c r="J10" s="48">
        <f>I10</f>
        <v>5.6166921527315027E-2</v>
      </c>
      <c r="K10" s="48">
        <f>J10</f>
        <v>5.6166921527315027E-2</v>
      </c>
      <c r="L10" s="48">
        <f>K10</f>
        <v>5.6166921527315027E-2</v>
      </c>
    </row>
    <row r="11" spans="1:12" x14ac:dyDescent="0.4">
      <c r="A11" s="44"/>
      <c r="B11" s="44"/>
      <c r="C11" s="27"/>
      <c r="D11" s="27"/>
    </row>
    <row r="12" spans="1:12" x14ac:dyDescent="0.4">
      <c r="A12" s="4" t="s">
        <v>78</v>
      </c>
      <c r="B12" s="4"/>
      <c r="C12" s="27">
        <v>6320</v>
      </c>
      <c r="D12" s="27">
        <f>D7-C7</f>
        <v>3743</v>
      </c>
      <c r="E12" s="27">
        <f t="shared" ref="E12:G12" si="4">E7-D7</f>
        <v>24016</v>
      </c>
      <c r="F12" s="27">
        <f t="shared" si="4"/>
        <v>14248</v>
      </c>
      <c r="G12" s="27">
        <f t="shared" si="4"/>
        <v>17248</v>
      </c>
      <c r="H12" s="57">
        <v>40000</v>
      </c>
      <c r="I12" s="57">
        <v>30000</v>
      </c>
      <c r="J12" s="57">
        <v>20000</v>
      </c>
      <c r="K12" s="57">
        <v>20000</v>
      </c>
      <c r="L12" s="57">
        <v>20000</v>
      </c>
    </row>
    <row r="14" spans="1:12" x14ac:dyDescent="0.4">
      <c r="A14" t="s">
        <v>79</v>
      </c>
      <c r="C14" s="17">
        <v>1162</v>
      </c>
      <c r="D14" s="17">
        <v>1204</v>
      </c>
      <c r="E14" s="17">
        <v>1279</v>
      </c>
      <c r="F14" s="17">
        <v>1411</v>
      </c>
      <c r="G14" s="36">
        <v>1626</v>
      </c>
    </row>
    <row r="16" spans="1:12" ht="15" thickBot="1" x14ac:dyDescent="0.45">
      <c r="A16" s="52" t="s">
        <v>80</v>
      </c>
      <c r="B16" s="52"/>
      <c r="C16" s="58">
        <v>0.77557334930689259</v>
      </c>
      <c r="D16" s="58">
        <v>0.81227886218776191</v>
      </c>
      <c r="E16" s="59">
        <v>0.80100000000000005</v>
      </c>
      <c r="F16" s="59">
        <v>0.80300000000000005</v>
      </c>
      <c r="G16" s="59">
        <v>0.80800000000000005</v>
      </c>
      <c r="H16" s="60">
        <v>0.82</v>
      </c>
      <c r="I16" s="60">
        <v>0.83</v>
      </c>
      <c r="J16" s="60">
        <f t="shared" ref="J16:L16" si="5">I16</f>
        <v>0.83</v>
      </c>
      <c r="K16" s="60">
        <v>0.84</v>
      </c>
      <c r="L16" s="60">
        <f t="shared" si="5"/>
        <v>0.84</v>
      </c>
    </row>
    <row r="18" spans="1:12" ht="15" thickBot="1" x14ac:dyDescent="0.45">
      <c r="A18" s="53" t="s">
        <v>131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spans="1:12" x14ac:dyDescent="0.4">
      <c r="A19" s="1" t="s">
        <v>109</v>
      </c>
      <c r="B19" s="1" t="s">
        <v>60</v>
      </c>
      <c r="C19" s="11">
        <f>'Profit &amp; Loss'!B5</f>
        <v>68484</v>
      </c>
      <c r="D19" s="11">
        <f>'Profit &amp; Loss'!C5</f>
        <v>70522</v>
      </c>
      <c r="E19" s="11">
        <f>'Profit &amp; Loss'!D5</f>
        <v>82675</v>
      </c>
      <c r="F19" s="11">
        <f>'Profit &amp; Loss'!E5</f>
        <v>90791</v>
      </c>
      <c r="G19" s="11">
        <f>'Profit &amp; Loss'!F5</f>
        <v>100472</v>
      </c>
      <c r="H19" s="11">
        <f>H23*H25*H27/10^7</f>
        <v>117253.00413284938</v>
      </c>
      <c r="I19" s="11">
        <f>I23*I25*I27/10^7</f>
        <v>141212.51021236758</v>
      </c>
      <c r="J19" s="11">
        <f>J23*J25*J27/10^7</f>
        <v>161084.51599562375</v>
      </c>
      <c r="K19" s="11">
        <f>K23*K25*K27/10^7</f>
        <v>182305.92881525285</v>
      </c>
      <c r="L19" s="11">
        <f>L23*L25*L27/10^7</f>
        <v>203112.38353044124</v>
      </c>
    </row>
    <row r="21" spans="1:12" x14ac:dyDescent="0.4">
      <c r="A21" t="s">
        <v>144</v>
      </c>
      <c r="C21" s="26"/>
      <c r="D21" s="26">
        <f t="shared" ref="D21:F21" si="6">AVERAGE(C7:D7)</f>
        <v>202235.5</v>
      </c>
      <c r="E21" s="26">
        <f t="shared" si="6"/>
        <v>216115</v>
      </c>
      <c r="F21" s="26">
        <f t="shared" si="6"/>
        <v>235247</v>
      </c>
      <c r="G21" s="26">
        <f t="shared" ref="G21:L21" si="7">AVERAGE(F7:G7)</f>
        <v>250995</v>
      </c>
      <c r="H21" s="26">
        <f t="shared" si="7"/>
        <v>279619</v>
      </c>
      <c r="I21" s="26">
        <f t="shared" si="7"/>
        <v>314619</v>
      </c>
      <c r="J21" s="26">
        <f t="shared" si="7"/>
        <v>339619</v>
      </c>
      <c r="K21" s="26">
        <f t="shared" si="7"/>
        <v>359619</v>
      </c>
      <c r="L21" s="26">
        <f t="shared" si="7"/>
        <v>379619</v>
      </c>
    </row>
    <row r="22" spans="1:12" x14ac:dyDescent="0.4">
      <c r="A22" t="s">
        <v>143</v>
      </c>
      <c r="C22" s="26"/>
      <c r="D22" s="26">
        <f t="shared" ref="D22:G22" si="8">AVERAGE(C8:D8)</f>
        <v>191362.5</v>
      </c>
      <c r="E22" s="26">
        <f t="shared" si="8"/>
        <v>203453</v>
      </c>
      <c r="F22" s="26">
        <f t="shared" si="8"/>
        <v>221588</v>
      </c>
      <c r="G22" s="26">
        <f t="shared" si="8"/>
        <v>236743</v>
      </c>
      <c r="H22" s="26">
        <f t="shared" ref="H22:L22" si="9">AVERAGE(G8:H8)</f>
        <v>263913.66156945366</v>
      </c>
      <c r="I22" s="26">
        <f t="shared" si="9"/>
        <v>296947.81931599765</v>
      </c>
      <c r="J22" s="26">
        <f t="shared" si="9"/>
        <v>320543.64627781475</v>
      </c>
      <c r="K22" s="26">
        <f t="shared" si="9"/>
        <v>339420.30784726853</v>
      </c>
      <c r="L22" s="26">
        <f t="shared" si="9"/>
        <v>358296.96941672219</v>
      </c>
    </row>
    <row r="23" spans="1:12" x14ac:dyDescent="0.4">
      <c r="A23" t="s">
        <v>110</v>
      </c>
      <c r="C23" s="17"/>
      <c r="D23" s="65">
        <f t="shared" ref="D23:F23" si="10">D16*D22</f>
        <v>155439.71376540558</v>
      </c>
      <c r="E23" s="65">
        <f t="shared" si="10"/>
        <v>162965.853</v>
      </c>
      <c r="F23" s="65">
        <f t="shared" si="10"/>
        <v>177935.16400000002</v>
      </c>
      <c r="G23" s="65">
        <f>G16*G22</f>
        <v>191288.34400000001</v>
      </c>
      <c r="H23" s="65">
        <f>H22*H16</f>
        <v>216409.20248695198</v>
      </c>
      <c r="I23" s="65">
        <f>I22*I16</f>
        <v>246466.69003227804</v>
      </c>
      <c r="J23" s="65">
        <f>J22*J16</f>
        <v>266051.22641058621</v>
      </c>
      <c r="K23" s="65">
        <f>K22*K16</f>
        <v>285113.05859170557</v>
      </c>
      <c r="L23" s="65">
        <f>L22*L16</f>
        <v>300969.45431004663</v>
      </c>
    </row>
    <row r="25" spans="1:12" x14ac:dyDescent="0.4">
      <c r="A25" t="s">
        <v>111</v>
      </c>
      <c r="C25" s="17">
        <v>2000</v>
      </c>
      <c r="D25" s="17">
        <v>2000</v>
      </c>
      <c r="E25" s="17">
        <v>2000</v>
      </c>
      <c r="F25" s="17">
        <v>2000</v>
      </c>
      <c r="G25" s="17">
        <v>2000</v>
      </c>
      <c r="H25" s="26">
        <f>G25</f>
        <v>2000</v>
      </c>
      <c r="I25" s="26">
        <f>H25</f>
        <v>2000</v>
      </c>
      <c r="J25" s="26">
        <f>I25</f>
        <v>2000</v>
      </c>
      <c r="K25" s="26">
        <f>J25</f>
        <v>2000</v>
      </c>
      <c r="L25" s="26">
        <f>K25</f>
        <v>2000</v>
      </c>
    </row>
    <row r="27" spans="1:12" x14ac:dyDescent="0.4">
      <c r="A27" t="s">
        <v>112</v>
      </c>
      <c r="B27" t="s">
        <v>161</v>
      </c>
      <c r="C27" s="66"/>
      <c r="D27" s="66">
        <f t="shared" ref="D27:F27" si="11">D19*10^7/(D23*D25)</f>
        <v>2268.4678931677004</v>
      </c>
      <c r="E27" s="66">
        <f t="shared" si="11"/>
        <v>2536.5743337654912</v>
      </c>
      <c r="F27" s="66">
        <f t="shared" si="11"/>
        <v>2551.2382701375423</v>
      </c>
      <c r="G27" s="66">
        <f>G19*10^7/(G23*G25)</f>
        <v>2626.1924249812105</v>
      </c>
      <c r="H27" s="66">
        <f>H29*H33</f>
        <v>2709.05771994421</v>
      </c>
      <c r="I27" s="66">
        <f>I29*I33</f>
        <v>2864.7382369170041</v>
      </c>
      <c r="J27" s="66">
        <f>J29*J33</f>
        <v>3027.321432960216</v>
      </c>
      <c r="K27" s="66">
        <f>K29*K33</f>
        <v>3197.0813563527959</v>
      </c>
      <c r="L27" s="66">
        <f>L29*L33</f>
        <v>3374.3022858592658</v>
      </c>
    </row>
    <row r="28" spans="1:12" x14ac:dyDescent="0.4">
      <c r="A28" t="s">
        <v>114</v>
      </c>
      <c r="C28" s="64"/>
      <c r="D28" s="32"/>
      <c r="E28" s="32">
        <f t="shared" ref="E28:L28" si="12">E27/D27-1</f>
        <v>0.11818833381124283</v>
      </c>
      <c r="F28" s="32">
        <f t="shared" si="12"/>
        <v>5.7810000585643007E-3</v>
      </c>
      <c r="G28" s="32">
        <f t="shared" si="12"/>
        <v>2.9379519632098949E-2</v>
      </c>
      <c r="H28" s="32">
        <f t="shared" si="12"/>
        <v>3.1553398058252524E-2</v>
      </c>
      <c r="I28" s="32">
        <f t="shared" si="12"/>
        <v>5.7466666666666777E-2</v>
      </c>
      <c r="J28" s="32">
        <f t="shared" si="12"/>
        <v>5.6753246753246778E-2</v>
      </c>
      <c r="K28" s="32">
        <f t="shared" si="12"/>
        <v>5.6075949367088818E-2</v>
      </c>
      <c r="L28" s="32">
        <f t="shared" si="12"/>
        <v>5.5432098765432203E-2</v>
      </c>
    </row>
    <row r="29" spans="1:12" x14ac:dyDescent="0.4">
      <c r="A29" t="s">
        <v>112</v>
      </c>
      <c r="B29" t="s">
        <v>162</v>
      </c>
      <c r="C29" s="43"/>
      <c r="D29" s="43">
        <f t="shared" ref="D29:F29" si="13">D27/D33</f>
        <v>35.191869270364577</v>
      </c>
      <c r="E29" s="43">
        <f t="shared" si="13"/>
        <v>36.21608129305384</v>
      </c>
      <c r="F29" s="43">
        <f t="shared" si="13"/>
        <v>35.927873118399411</v>
      </c>
      <c r="G29" s="43">
        <f>G27/G33</f>
        <v>35.412519214956994</v>
      </c>
      <c r="H29" s="43">
        <f>G29*(1+H30)</f>
        <v>36.120769599256136</v>
      </c>
      <c r="I29" s="43">
        <f>H29*(1+I30)</f>
        <v>37.20439268723382</v>
      </c>
      <c r="J29" s="43">
        <f>I29*(1+J30)</f>
        <v>38.320524467850838</v>
      </c>
      <c r="K29" s="43">
        <f>J29*(1+K30)</f>
        <v>39.470140201886366</v>
      </c>
      <c r="L29" s="43">
        <f>K29*(1+L30)</f>
        <v>40.654244407942961</v>
      </c>
    </row>
    <row r="30" spans="1:12" x14ac:dyDescent="0.4">
      <c r="D30" s="28"/>
      <c r="E30" s="32">
        <f>E29/D29-1</f>
        <v>2.9103655018170915E-2</v>
      </c>
      <c r="F30" s="32">
        <f>F29/E29-1</f>
        <v>-7.9580165596134789E-3</v>
      </c>
      <c r="G30" s="32">
        <f>G29/F29-1</f>
        <v>-1.4344125012468179E-2</v>
      </c>
      <c r="H30" s="49">
        <v>0.02</v>
      </c>
      <c r="I30" s="49">
        <v>0.03</v>
      </c>
      <c r="J30" s="49">
        <f t="shared" ref="J30:L30" si="14">I30</f>
        <v>0.03</v>
      </c>
      <c r="K30" s="49">
        <f t="shared" si="14"/>
        <v>0.03</v>
      </c>
      <c r="L30" s="49">
        <f t="shared" si="14"/>
        <v>0.03</v>
      </c>
    </row>
    <row r="32" spans="1:12" x14ac:dyDescent="0.4"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4" x14ac:dyDescent="0.4">
      <c r="A33" t="s">
        <v>113</v>
      </c>
      <c r="B33" t="s">
        <v>163</v>
      </c>
      <c r="C33" s="6">
        <v>67.11</v>
      </c>
      <c r="D33" s="6">
        <v>64.459999999999994</v>
      </c>
      <c r="E33" s="6">
        <v>70.040000000000006</v>
      </c>
      <c r="F33" s="6">
        <v>71.010000000000005</v>
      </c>
      <c r="G33" s="6">
        <v>74.16</v>
      </c>
      <c r="H33" s="50">
        <v>75</v>
      </c>
      <c r="I33" s="50">
        <f>H33+2</f>
        <v>77</v>
      </c>
      <c r="J33" s="50">
        <f t="shared" ref="J33:L33" si="15">I33+2</f>
        <v>79</v>
      </c>
      <c r="K33" s="50">
        <f t="shared" si="15"/>
        <v>81</v>
      </c>
      <c r="L33" s="50">
        <f t="shared" si="15"/>
        <v>83</v>
      </c>
      <c r="N33" t="s">
        <v>170</v>
      </c>
    </row>
    <row r="34" spans="1:14" x14ac:dyDescent="0.4">
      <c r="N34" t="s">
        <v>171</v>
      </c>
    </row>
    <row r="36" spans="1:14" ht="15" thickBot="1" x14ac:dyDescent="0.45">
      <c r="A36" s="53" t="s">
        <v>115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</row>
    <row r="38" spans="1:14" x14ac:dyDescent="0.4">
      <c r="A38" s="12" t="s">
        <v>25</v>
      </c>
      <c r="B38" s="12" t="s">
        <v>119</v>
      </c>
      <c r="C38" s="7">
        <f>'Profit &amp; Loss'!B10</f>
        <v>37659</v>
      </c>
      <c r="D38" s="7">
        <f>'Profit &amp; Loss'!C10</f>
        <v>38893</v>
      </c>
      <c r="E38" s="7">
        <f>'Profit &amp; Loss'!D10</f>
        <v>45315</v>
      </c>
      <c r="F38" s="7">
        <f>'Profit &amp; Loss'!E10</f>
        <v>50887</v>
      </c>
      <c r="G38" s="7">
        <f>'Profit &amp; Loss'!F10</f>
        <v>55541</v>
      </c>
      <c r="H38" s="7">
        <f>H46*H21/10^7</f>
        <v>64350.013482977745</v>
      </c>
      <c r="I38" s="7">
        <f>I46*I21/10^7</f>
        <v>75300.914343020369</v>
      </c>
      <c r="J38" s="7">
        <f>J46*J21/10^7</f>
        <v>84535.791154992956</v>
      </c>
      <c r="K38" s="7">
        <f>K46*K21/10^7</f>
        <v>93094.625879418134</v>
      </c>
      <c r="L38" s="7">
        <f>L46*L21/10^7</f>
        <v>102202.91011594934</v>
      </c>
    </row>
    <row r="39" spans="1:14" x14ac:dyDescent="0.4">
      <c r="A39" s="12" t="s">
        <v>51</v>
      </c>
      <c r="B39" s="12" t="s">
        <v>119</v>
      </c>
      <c r="C39" s="7">
        <f>'Profit &amp; Loss'!B11</f>
        <v>3833</v>
      </c>
      <c r="D39" s="7">
        <f>'Profit &amp; Loss'!C11</f>
        <v>4297</v>
      </c>
      <c r="E39" s="7">
        <f>'Profit &amp; Loss'!D11</f>
        <v>6033</v>
      </c>
      <c r="F39" s="7">
        <f>'Profit &amp; Loss'!E11</f>
        <v>6714</v>
      </c>
      <c r="G39" s="7">
        <f>'Profit &amp; Loss'!F11</f>
        <v>7084</v>
      </c>
      <c r="H39" s="7">
        <f>H49*H$19</f>
        <v>8207.7102892994571</v>
      </c>
      <c r="I39" s="7">
        <f>I49*I$19</f>
        <v>9884.8757148657314</v>
      </c>
      <c r="J39" s="7">
        <f>J49*J$19</f>
        <v>11275.916119693664</v>
      </c>
      <c r="K39" s="7">
        <f>K49*K$19</f>
        <v>12761.4150170677</v>
      </c>
      <c r="L39" s="7">
        <f>L49*L$19</f>
        <v>14217.866847130888</v>
      </c>
    </row>
    <row r="40" spans="1:14" x14ac:dyDescent="0.4">
      <c r="A40" s="12" t="s">
        <v>116</v>
      </c>
      <c r="B40" s="12" t="s">
        <v>119</v>
      </c>
      <c r="C40" s="7">
        <f>'Profit &amp; Loss'!B12</f>
        <v>2235</v>
      </c>
      <c r="D40" s="7">
        <f>'Profit &amp; Loss'!C12</f>
        <v>1995</v>
      </c>
      <c r="E40" s="7">
        <f>'Profit &amp; Loss'!D12</f>
        <v>2433</v>
      </c>
      <c r="F40" s="7">
        <f>'Profit &amp; Loss'!E12</f>
        <v>2710</v>
      </c>
      <c r="G40" s="7">
        <f>'Profit &amp; Loss'!F12</f>
        <v>554</v>
      </c>
      <c r="H40" s="7">
        <f t="shared" ref="H40:I44" si="16">H50*H$19</f>
        <v>1758.7950619927408</v>
      </c>
      <c r="I40" s="7">
        <f t="shared" si="16"/>
        <v>2824.2502042473516</v>
      </c>
      <c r="J40" s="7">
        <f t="shared" ref="J40:L40" si="17">J50*J$19</f>
        <v>3221.6903199124749</v>
      </c>
      <c r="K40" s="7">
        <f t="shared" si="17"/>
        <v>3646.1185763050571</v>
      </c>
      <c r="L40" s="7">
        <f t="shared" si="17"/>
        <v>4062.2476706088246</v>
      </c>
    </row>
    <row r="41" spans="1:14" x14ac:dyDescent="0.4">
      <c r="A41" s="12" t="s">
        <v>52</v>
      </c>
      <c r="B41" s="12" t="s">
        <v>119</v>
      </c>
      <c r="C41" s="7">
        <f>'Profit &amp; Loss'!B13</f>
        <v>1597</v>
      </c>
      <c r="D41" s="7">
        <f>'Profit &amp; Loss'!C13</f>
        <v>1870</v>
      </c>
      <c r="E41" s="7">
        <f>'Profit &amp; Loss'!D13</f>
        <v>2553</v>
      </c>
      <c r="F41" s="7">
        <f>'Profit &amp; Loss'!E13</f>
        <v>2703</v>
      </c>
      <c r="G41" s="7">
        <f>'Profit &amp; Loss'!F13</f>
        <v>4223</v>
      </c>
      <c r="H41" s="7">
        <f t="shared" si="16"/>
        <v>4103.8551446497286</v>
      </c>
      <c r="I41" s="7">
        <f t="shared" si="16"/>
        <v>4942.4378574328657</v>
      </c>
      <c r="J41" s="7">
        <f t="shared" ref="J41:L41" si="18">J51*J$19</f>
        <v>5637.9580598468319</v>
      </c>
      <c r="K41" s="7">
        <f t="shared" si="18"/>
        <v>6380.7075085338502</v>
      </c>
      <c r="L41" s="7">
        <f t="shared" si="18"/>
        <v>7108.9334235654442</v>
      </c>
    </row>
    <row r="42" spans="1:14" x14ac:dyDescent="0.4">
      <c r="A42" s="12" t="s">
        <v>117</v>
      </c>
      <c r="B42" s="12" t="s">
        <v>119</v>
      </c>
      <c r="C42" s="7">
        <f>'Profit &amp; Loss'!B14</f>
        <v>549</v>
      </c>
      <c r="D42" s="7">
        <f>'Profit &amp; Loss'!C14</f>
        <v>489</v>
      </c>
      <c r="E42" s="7">
        <f>'Profit &amp; Loss'!D14</f>
        <v>471</v>
      </c>
      <c r="F42" s="7">
        <f>'Profit &amp; Loss'!E14</f>
        <v>528</v>
      </c>
      <c r="G42" s="7">
        <f>'Profit &amp; Loss'!F14</f>
        <v>634</v>
      </c>
      <c r="H42" s="7">
        <f t="shared" si="16"/>
        <v>739.891757108712</v>
      </c>
      <c r="I42" s="7">
        <f t="shared" si="16"/>
        <v>891.08141048890286</v>
      </c>
      <c r="J42" s="7">
        <f t="shared" ref="J42:L42" si="19">J52*J$19</f>
        <v>1016.4780549926892</v>
      </c>
      <c r="K42" s="7">
        <f t="shared" si="19"/>
        <v>1150.3897490730783</v>
      </c>
      <c r="L42" s="7">
        <f t="shared" si="19"/>
        <v>1281.6829679741595</v>
      </c>
    </row>
    <row r="43" spans="1:14" x14ac:dyDescent="0.4">
      <c r="A43" s="12" t="s">
        <v>118</v>
      </c>
      <c r="B43" s="12" t="s">
        <v>119</v>
      </c>
      <c r="C43" s="7">
        <f>'Profit &amp; Loss'!B15</f>
        <v>763</v>
      </c>
      <c r="D43" s="7">
        <f>'Profit &amp; Loss'!C15</f>
        <v>1043</v>
      </c>
      <c r="E43" s="7">
        <f>'Profit &amp; Loss'!D15</f>
        <v>1324</v>
      </c>
      <c r="F43" s="7">
        <f>'Profit &amp; Loss'!E15</f>
        <v>1326</v>
      </c>
      <c r="G43" s="7">
        <f>'Profit &amp; Loss'!F15</f>
        <v>1261</v>
      </c>
      <c r="H43" s="7">
        <f t="shared" si="16"/>
        <v>1471.6143623250564</v>
      </c>
      <c r="I43" s="7">
        <f t="shared" si="16"/>
        <v>1772.3243826916505</v>
      </c>
      <c r="J43" s="7">
        <f t="shared" ref="J43:L43" si="20">J53*J$19</f>
        <v>2021.7331661605376</v>
      </c>
      <c r="K43" s="7">
        <f t="shared" si="20"/>
        <v>2288.0780340396709</v>
      </c>
      <c r="L43" s="7">
        <f t="shared" si="20"/>
        <v>2549.2148621694241</v>
      </c>
    </row>
    <row r="44" spans="1:14" x14ac:dyDescent="0.4">
      <c r="A44" s="12" t="s">
        <v>27</v>
      </c>
      <c r="B44" s="12" t="s">
        <v>119</v>
      </c>
      <c r="C44" s="7">
        <f>'Profit &amp; Loss'!B18</f>
        <v>3244</v>
      </c>
      <c r="D44" s="7">
        <f>'Profit &amp; Loss'!C18</f>
        <v>2924</v>
      </c>
      <c r="E44" s="7">
        <f>'Profit &amp; Loss'!D18</f>
        <v>3655</v>
      </c>
      <c r="F44" s="7">
        <f>'Profit &amp; Loss'!E18</f>
        <v>3656</v>
      </c>
      <c r="G44" s="7">
        <f>'Profit &amp; Loss'!F18</f>
        <v>3286</v>
      </c>
      <c r="H44" s="7">
        <f t="shared" si="16"/>
        <v>4221.1081487825777</v>
      </c>
      <c r="I44" s="7">
        <f t="shared" si="16"/>
        <v>5648.5004084947032</v>
      </c>
      <c r="J44" s="7">
        <f t="shared" ref="J44:L44" si="21">J54*J$19</f>
        <v>6443.3806398249499</v>
      </c>
      <c r="K44" s="7">
        <f t="shared" si="21"/>
        <v>7292.2371526101142</v>
      </c>
      <c r="L44" s="7">
        <f t="shared" si="21"/>
        <v>8124.4953412176492</v>
      </c>
    </row>
    <row r="46" spans="1:14" x14ac:dyDescent="0.4">
      <c r="A46" s="12" t="s">
        <v>120</v>
      </c>
      <c r="B46" s="12" t="s">
        <v>119</v>
      </c>
      <c r="C46" s="7"/>
      <c r="D46" s="7">
        <f t="shared" ref="D46:F46" si="22">D38*10^7/D21</f>
        <v>1923153.9467600891</v>
      </c>
      <c r="E46" s="7">
        <f t="shared" si="22"/>
        <v>2096800.3146472943</v>
      </c>
      <c r="F46" s="7">
        <f t="shared" si="22"/>
        <v>2163130.66691605</v>
      </c>
      <c r="G46" s="7">
        <f>G38*10^7/G21</f>
        <v>2212832.9249586645</v>
      </c>
      <c r="H46" s="7">
        <f>G46*(1+H47)</f>
        <v>2301346.2419570112</v>
      </c>
      <c r="I46" s="7">
        <f>H46*(1+I47)</f>
        <v>2393400.0916352915</v>
      </c>
      <c r="J46" s="7">
        <f>I46*(1+J47)</f>
        <v>2489136.0953007033</v>
      </c>
      <c r="K46" s="7">
        <f>J46*(1+K47)</f>
        <v>2588701.5391127313</v>
      </c>
      <c r="L46" s="7">
        <f>K46*(1+L47)</f>
        <v>2692249.6006772406</v>
      </c>
      <c r="M46" t="s">
        <v>172</v>
      </c>
      <c r="N46" t="s">
        <v>173</v>
      </c>
    </row>
    <row r="47" spans="1:14" x14ac:dyDescent="0.4">
      <c r="A47" s="12" t="s">
        <v>120</v>
      </c>
      <c r="B47" s="12" t="s">
        <v>114</v>
      </c>
      <c r="D47" s="28"/>
      <c r="E47" s="28">
        <f>E46/D46-1</f>
        <v>9.0292494877877383E-2</v>
      </c>
      <c r="F47" s="28">
        <f t="shared" ref="F47:G47" si="23">F46/E46-1</f>
        <v>3.163408160777248E-2</v>
      </c>
      <c r="G47" s="28">
        <f t="shared" si="23"/>
        <v>2.297700217688381E-2</v>
      </c>
      <c r="H47" s="49">
        <v>0.04</v>
      </c>
      <c r="I47" s="49">
        <v>0.04</v>
      </c>
      <c r="J47" s="49">
        <v>0.04</v>
      </c>
      <c r="K47" s="49">
        <v>0.04</v>
      </c>
      <c r="L47" s="49">
        <v>0.04</v>
      </c>
      <c r="M47" t="s">
        <v>174</v>
      </c>
      <c r="N47" t="s">
        <v>175</v>
      </c>
    </row>
    <row r="49" spans="1:12" x14ac:dyDescent="0.4">
      <c r="A49" s="12" t="s">
        <v>165</v>
      </c>
      <c r="B49" s="12" t="s">
        <v>121</v>
      </c>
      <c r="C49" s="28">
        <f>C39/C$19</f>
        <v>5.5969277495473396E-2</v>
      </c>
      <c r="D49" s="28">
        <f t="shared" ref="D49:G49" si="24">D39/D$19</f>
        <v>6.0931340574572473E-2</v>
      </c>
      <c r="E49" s="28">
        <f t="shared" si="24"/>
        <v>7.2972482612639861E-2</v>
      </c>
      <c r="F49" s="28">
        <f t="shared" si="24"/>
        <v>7.3950061129407094E-2</v>
      </c>
      <c r="G49" s="28">
        <f t="shared" si="24"/>
        <v>7.0507205987737881E-2</v>
      </c>
      <c r="H49" s="48">
        <v>7.0000000000000007E-2</v>
      </c>
      <c r="I49" s="48">
        <v>7.0000000000000007E-2</v>
      </c>
      <c r="J49" s="48">
        <v>7.0000000000000007E-2</v>
      </c>
      <c r="K49" s="48">
        <v>7.0000000000000007E-2</v>
      </c>
      <c r="L49" s="48">
        <v>7.0000000000000007E-2</v>
      </c>
    </row>
    <row r="50" spans="1:12" x14ac:dyDescent="0.4">
      <c r="A50" s="12" t="s">
        <v>116</v>
      </c>
      <c r="B50" s="12" t="s">
        <v>121</v>
      </c>
      <c r="C50" s="28">
        <f t="shared" ref="C50:G50" si="25">C40/C$19</f>
        <v>3.2635360084107237E-2</v>
      </c>
      <c r="D50" s="28">
        <f t="shared" si="25"/>
        <v>2.8289044553472677E-2</v>
      </c>
      <c r="E50" s="28">
        <f t="shared" si="25"/>
        <v>2.9428485031750832E-2</v>
      </c>
      <c r="F50" s="28">
        <f t="shared" si="25"/>
        <v>2.9848773556850349E-2</v>
      </c>
      <c r="G50" s="28">
        <f t="shared" si="25"/>
        <v>5.5139740425193089E-3</v>
      </c>
      <c r="H50" s="48">
        <v>1.4999999999999999E-2</v>
      </c>
      <c r="I50" s="48">
        <v>0.02</v>
      </c>
      <c r="J50" s="48">
        <v>0.02</v>
      </c>
      <c r="K50" s="48">
        <v>0.02</v>
      </c>
      <c r="L50" s="48">
        <v>0.02</v>
      </c>
    </row>
    <row r="51" spans="1:12" x14ac:dyDescent="0.4">
      <c r="A51" s="12" t="s">
        <v>52</v>
      </c>
      <c r="B51" s="12" t="s">
        <v>121</v>
      </c>
      <c r="C51" s="28">
        <f t="shared" ref="C51:G51" si="26">C41/C$19</f>
        <v>2.3319315460545529E-2</v>
      </c>
      <c r="D51" s="28">
        <f t="shared" si="26"/>
        <v>2.6516548027565867E-2</v>
      </c>
      <c r="E51" s="28">
        <f t="shared" si="26"/>
        <v>3.0879951617780465E-2</v>
      </c>
      <c r="F51" s="28">
        <f t="shared" si="26"/>
        <v>2.9771673403751472E-2</v>
      </c>
      <c r="G51" s="28">
        <f t="shared" si="26"/>
        <v>4.2031610797037981E-2</v>
      </c>
      <c r="H51" s="48">
        <v>3.5000000000000003E-2</v>
      </c>
      <c r="I51" s="48">
        <v>3.5000000000000003E-2</v>
      </c>
      <c r="J51" s="48">
        <v>3.5000000000000003E-2</v>
      </c>
      <c r="K51" s="48">
        <v>3.5000000000000003E-2</v>
      </c>
      <c r="L51" s="48">
        <v>3.5000000000000003E-2</v>
      </c>
    </row>
    <row r="52" spans="1:12" x14ac:dyDescent="0.4">
      <c r="A52" s="12" t="s">
        <v>117</v>
      </c>
      <c r="B52" s="12" t="s">
        <v>121</v>
      </c>
      <c r="C52" s="28">
        <f t="shared" ref="C52:G52" si="27">C42/C$19</f>
        <v>8.0164710005256705E-3</v>
      </c>
      <c r="D52" s="28">
        <f t="shared" si="27"/>
        <v>6.9340064093474374E-3</v>
      </c>
      <c r="E52" s="28">
        <f t="shared" si="27"/>
        <v>5.6970063501663136E-3</v>
      </c>
      <c r="F52" s="28">
        <f t="shared" si="27"/>
        <v>5.815554405172319E-3</v>
      </c>
      <c r="G52" s="28">
        <f t="shared" si="27"/>
        <v>6.3102157815112673E-3</v>
      </c>
      <c r="H52" s="48">
        <f t="shared" ref="H52:L53" si="28">G52</f>
        <v>6.3102157815112673E-3</v>
      </c>
      <c r="I52" s="48">
        <f t="shared" si="28"/>
        <v>6.3102157815112673E-3</v>
      </c>
      <c r="J52" s="48">
        <f t="shared" si="28"/>
        <v>6.3102157815112673E-3</v>
      </c>
      <c r="K52" s="48">
        <f t="shared" si="28"/>
        <v>6.3102157815112673E-3</v>
      </c>
      <c r="L52" s="48">
        <f t="shared" si="28"/>
        <v>6.3102157815112673E-3</v>
      </c>
    </row>
    <row r="53" spans="1:12" x14ac:dyDescent="0.4">
      <c r="A53" s="12" t="s">
        <v>118</v>
      </c>
      <c r="B53" s="12" t="s">
        <v>121</v>
      </c>
      <c r="C53" s="28">
        <f t="shared" ref="C53:G53" si="29">C43/C$19</f>
        <v>1.1141288476140413E-2</v>
      </c>
      <c r="D53" s="28">
        <f t="shared" si="29"/>
        <v>1.4789711012166416E-2</v>
      </c>
      <c r="E53" s="28">
        <f t="shared" si="29"/>
        <v>1.6014514665860298E-2</v>
      </c>
      <c r="F53" s="28">
        <f t="shared" si="29"/>
        <v>1.4604971858444119E-2</v>
      </c>
      <c r="G53" s="28">
        <f t="shared" si="29"/>
        <v>1.2550760410860737E-2</v>
      </c>
      <c r="H53" s="48">
        <f t="shared" si="28"/>
        <v>1.2550760410860737E-2</v>
      </c>
      <c r="I53" s="48">
        <f t="shared" si="28"/>
        <v>1.2550760410860737E-2</v>
      </c>
      <c r="J53" s="48">
        <f t="shared" si="28"/>
        <v>1.2550760410860737E-2</v>
      </c>
      <c r="K53" s="48">
        <f t="shared" si="28"/>
        <v>1.2550760410860737E-2</v>
      </c>
      <c r="L53" s="48">
        <f t="shared" si="28"/>
        <v>1.2550760410860737E-2</v>
      </c>
    </row>
    <row r="54" spans="1:12" x14ac:dyDescent="0.4">
      <c r="A54" s="12" t="s">
        <v>27</v>
      </c>
      <c r="B54" s="12" t="s">
        <v>121</v>
      </c>
      <c r="C54" s="28">
        <f t="shared" ref="C54:G54" si="30">C44/C$19</f>
        <v>4.736872846212254E-2</v>
      </c>
      <c r="D54" s="28">
        <f t="shared" si="30"/>
        <v>4.1462238734012079E-2</v>
      </c>
      <c r="E54" s="28">
        <f t="shared" si="30"/>
        <v>4.4209253099485937E-2</v>
      </c>
      <c r="F54" s="28">
        <f t="shared" si="30"/>
        <v>4.0268308532784083E-2</v>
      </c>
      <c r="G54" s="28">
        <f t="shared" si="30"/>
        <v>3.2705629429094676E-2</v>
      </c>
      <c r="H54" s="48">
        <v>3.5999999999999997E-2</v>
      </c>
      <c r="I54" s="48">
        <v>0.04</v>
      </c>
      <c r="J54" s="48">
        <v>0.04</v>
      </c>
      <c r="K54" s="48">
        <v>0.04</v>
      </c>
      <c r="L54" s="48">
        <v>0.04</v>
      </c>
    </row>
    <row r="55" spans="1:12" x14ac:dyDescent="0.4">
      <c r="A55" s="12"/>
      <c r="B55" s="12"/>
      <c r="C55" s="28"/>
      <c r="D55" s="28"/>
      <c r="E55" s="28"/>
      <c r="F55" s="28"/>
    </row>
    <row r="56" spans="1:12" x14ac:dyDescent="0.4">
      <c r="A56" s="45" t="s">
        <v>129</v>
      </c>
      <c r="B56" s="12" t="s">
        <v>60</v>
      </c>
      <c r="C56" s="7">
        <f>'Profit &amp; Loss'!B28+'Profit &amp; Loss'!B29</f>
        <v>5598</v>
      </c>
      <c r="D56" s="7">
        <f>'Profit &amp; Loss'!C28+'Profit &amp; Loss'!C29</f>
        <v>4241</v>
      </c>
      <c r="E56" s="7">
        <f>'Profit &amp; Loss'!D28+'Profit &amp; Loss'!D29</f>
        <v>5631</v>
      </c>
      <c r="F56" s="7">
        <f>'Profit &amp; Loss'!E28+'Profit &amp; Loss'!E29</f>
        <v>5368</v>
      </c>
      <c r="G56" s="7">
        <f>'Profit &amp; Loss'!F28+'Profit &amp; Loss'!F29</f>
        <v>7205</v>
      </c>
    </row>
    <row r="57" spans="1:12" x14ac:dyDescent="0.4">
      <c r="A57" s="45" t="s">
        <v>130</v>
      </c>
      <c r="B57" s="12" t="s">
        <v>60</v>
      </c>
      <c r="C57" s="28">
        <f>C56/'Profit &amp; Loss'!B25</f>
        <v>0.28058743922610396</v>
      </c>
      <c r="D57" s="28">
        <f>D56/'Profit &amp; Loss'!C25</f>
        <v>0.20922545633941786</v>
      </c>
      <c r="E57" s="28">
        <f>E56/'Profit &amp; Loss'!D25</f>
        <v>0.26762036024903757</v>
      </c>
      <c r="F57" s="28">
        <f>F56/'Profit &amp; Loss'!E25</f>
        <v>0.24392238833098559</v>
      </c>
      <c r="G57" s="28">
        <f>G56/'Profit &amp; Loss'!F25</f>
        <v>0.27057984076911523</v>
      </c>
      <c r="H57" s="49">
        <v>0.25</v>
      </c>
      <c r="I57" s="49">
        <v>0.25</v>
      </c>
      <c r="J57" s="49">
        <v>0.25</v>
      </c>
      <c r="K57" s="49">
        <v>0.25</v>
      </c>
      <c r="L57" s="49">
        <v>0.25</v>
      </c>
    </row>
    <row r="58" spans="1:12" x14ac:dyDescent="0.4">
      <c r="A58" s="12"/>
      <c r="B58" s="12"/>
      <c r="C58" s="28"/>
      <c r="D58" s="28"/>
      <c r="E58" s="28"/>
      <c r="F58" s="28"/>
    </row>
    <row r="60" spans="1:12" x14ac:dyDescent="0.4">
      <c r="A60" s="47" t="s">
        <v>122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</row>
    <row r="62" spans="1:12" x14ac:dyDescent="0.4">
      <c r="A62" s="1" t="s">
        <v>13</v>
      </c>
    </row>
    <row r="63" spans="1:12" x14ac:dyDescent="0.4">
      <c r="B63" s="12"/>
    </row>
    <row r="64" spans="1:12" x14ac:dyDescent="0.4">
      <c r="A64" t="s">
        <v>15</v>
      </c>
      <c r="B64" s="12" t="s">
        <v>119</v>
      </c>
      <c r="C64" s="7">
        <f>'Balance Sheet'!B25</f>
        <v>12322</v>
      </c>
      <c r="D64" s="7">
        <f>'Balance Sheet'!C25</f>
        <v>13142</v>
      </c>
      <c r="E64" s="7">
        <f>'Balance Sheet'!D25</f>
        <v>14827</v>
      </c>
      <c r="F64" s="7">
        <f>'Balance Sheet'!E25</f>
        <v>18487</v>
      </c>
      <c r="G64" s="7">
        <f>'Balance Sheet'!F25</f>
        <v>19294</v>
      </c>
      <c r="H64" s="7">
        <f>H$82*H86</f>
        <v>22516.516658762601</v>
      </c>
      <c r="I64" s="7">
        <f>I$82*I86</f>
        <v>25147.433325490118</v>
      </c>
      <c r="J64" s="7">
        <f>J$82*J86</f>
        <v>28686.283670453544</v>
      </c>
      <c r="K64" s="7">
        <f>K$82*K86</f>
        <v>32465.439378058727</v>
      </c>
      <c r="L64" s="7">
        <f>L$82*L86</f>
        <v>36170.698436927894</v>
      </c>
    </row>
    <row r="65" spans="1:12" x14ac:dyDescent="0.4">
      <c r="A65" t="s">
        <v>17</v>
      </c>
      <c r="B65" s="12" t="s">
        <v>119</v>
      </c>
      <c r="C65" s="7">
        <f>'Balance Sheet'!B27</f>
        <v>272</v>
      </c>
      <c r="D65" s="7">
        <f>'Balance Sheet'!C27</f>
        <v>239</v>
      </c>
      <c r="E65" s="7">
        <f>'Balance Sheet'!D27</f>
        <v>241</v>
      </c>
      <c r="F65" s="7">
        <f>'Balance Sheet'!E27</f>
        <v>239</v>
      </c>
      <c r="G65" s="7">
        <f>'Balance Sheet'!F27</f>
        <v>159</v>
      </c>
      <c r="H65" s="7">
        <f t="shared" ref="H65:I79" si="31">H$82*H87</f>
        <v>185.55645012663283</v>
      </c>
      <c r="I65" s="7">
        <f t="shared" si="31"/>
        <v>223.47309821409394</v>
      </c>
      <c r="J65" s="7">
        <f t="shared" ref="J65:L65" si="32">J$82*J87</f>
        <v>254.92115259280374</v>
      </c>
      <c r="K65" s="7">
        <f t="shared" si="32"/>
        <v>288.50468470444702</v>
      </c>
      <c r="L65" s="7">
        <f t="shared" si="32"/>
        <v>321.4315329777466</v>
      </c>
    </row>
    <row r="66" spans="1:12" x14ac:dyDescent="0.4">
      <c r="A66" t="s">
        <v>166</v>
      </c>
      <c r="B66" s="12" t="s">
        <v>119</v>
      </c>
      <c r="C66" s="7">
        <f>'Balance Sheet'!B28</f>
        <v>5980</v>
      </c>
      <c r="D66" s="7">
        <f>'Balance Sheet'!C28</f>
        <v>6684</v>
      </c>
      <c r="E66" s="7">
        <f>'Balance Sheet'!D28</f>
        <v>5505</v>
      </c>
      <c r="F66" s="7">
        <f>'Balance Sheet'!E28</f>
        <v>5457</v>
      </c>
      <c r="G66" s="7">
        <f>'Balance Sheet'!F28</f>
        <v>6410</v>
      </c>
      <c r="H66" s="7">
        <f t="shared" si="31"/>
        <v>7480.6090900107956</v>
      </c>
      <c r="I66" s="7">
        <f t="shared" si="31"/>
        <v>9009.1984877505802</v>
      </c>
      <c r="J66" s="7">
        <f t="shared" ref="J66:L66" si="33">J$82*J88</f>
        <v>10277.009988175296</v>
      </c>
      <c r="K66" s="7">
        <f t="shared" si="33"/>
        <v>11630.912131795632</v>
      </c>
      <c r="L66" s="7">
        <f t="shared" si="33"/>
        <v>12958.34041753054</v>
      </c>
    </row>
    <row r="67" spans="1:12" x14ac:dyDescent="0.4">
      <c r="A67" t="s">
        <v>85</v>
      </c>
      <c r="B67" s="12" t="s">
        <v>119</v>
      </c>
      <c r="C67" s="7">
        <f>'Balance Sheet'!B29</f>
        <v>0</v>
      </c>
      <c r="D67" s="7">
        <f>'Balance Sheet'!C29</f>
        <v>0</v>
      </c>
      <c r="E67" s="7">
        <f>'Balance Sheet'!D29</f>
        <v>423</v>
      </c>
      <c r="F67" s="7">
        <f>'Balance Sheet'!E29</f>
        <v>7</v>
      </c>
      <c r="G67" s="7">
        <f>'Balance Sheet'!F29</f>
        <v>0</v>
      </c>
      <c r="H67" s="7">
        <f t="shared" si="31"/>
        <v>0</v>
      </c>
      <c r="I67" s="7">
        <f t="shared" si="31"/>
        <v>0</v>
      </c>
      <c r="J67" s="7">
        <f t="shared" ref="J67:L67" si="34">J$82*J89</f>
        <v>0</v>
      </c>
      <c r="K67" s="7">
        <f t="shared" si="34"/>
        <v>0</v>
      </c>
      <c r="L67" s="7">
        <f t="shared" si="34"/>
        <v>0</v>
      </c>
    </row>
    <row r="68" spans="1:12" x14ac:dyDescent="0.4">
      <c r="A68" t="s">
        <v>18</v>
      </c>
      <c r="B68" s="12" t="s">
        <v>119</v>
      </c>
      <c r="C68" s="7">
        <f>'Balance Sheet'!B30</f>
        <v>2536</v>
      </c>
      <c r="D68" s="7">
        <f>'Balance Sheet'!C30</f>
        <v>1667</v>
      </c>
      <c r="E68" s="7">
        <f>'Balance Sheet'!D30</f>
        <v>5687</v>
      </c>
      <c r="F68" s="7">
        <f>'Balance Sheet'!E30</f>
        <v>7082</v>
      </c>
      <c r="G68" s="7">
        <f>'Balance Sheet'!F30</f>
        <v>7814</v>
      </c>
      <c r="H68" s="7">
        <f t="shared" si="31"/>
        <v>9119.1075552799302</v>
      </c>
      <c r="I68" s="7">
        <f t="shared" si="31"/>
        <v>10982.508109716542</v>
      </c>
      <c r="J68" s="7">
        <f t="shared" ref="J68:L68" si="35">J$82*J90</f>
        <v>12528.01186390043</v>
      </c>
      <c r="K68" s="7">
        <f t="shared" si="35"/>
        <v>14178.46293258207</v>
      </c>
      <c r="L68" s="7">
        <f t="shared" si="35"/>
        <v>15796.641501183096</v>
      </c>
    </row>
    <row r="69" spans="1:12" x14ac:dyDescent="0.4">
      <c r="A69" t="s">
        <v>56</v>
      </c>
      <c r="B69" s="12" t="s">
        <v>119</v>
      </c>
      <c r="C69" s="7">
        <f>'Balance Sheet'!B31</f>
        <v>0</v>
      </c>
      <c r="D69" s="7">
        <f>'Balance Sheet'!C31</f>
        <v>2060</v>
      </c>
      <c r="E69" s="7">
        <f>'Balance Sheet'!D31</f>
        <v>0</v>
      </c>
      <c r="F69" s="7">
        <f>'Balance Sheet'!E31</f>
        <v>0</v>
      </c>
      <c r="G69" s="7">
        <f>'Balance Sheet'!F31</f>
        <v>0</v>
      </c>
      <c r="H69" s="7">
        <f t="shared" si="31"/>
        <v>0</v>
      </c>
      <c r="I69" s="7">
        <f t="shared" si="31"/>
        <v>0</v>
      </c>
      <c r="J69" s="7">
        <f t="shared" ref="J69:L69" si="36">J$82*J91</f>
        <v>0</v>
      </c>
      <c r="K69" s="7">
        <f t="shared" si="36"/>
        <v>0</v>
      </c>
      <c r="L69" s="7">
        <f t="shared" si="36"/>
        <v>0</v>
      </c>
    </row>
    <row r="70" spans="1:12" x14ac:dyDescent="0.4"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x14ac:dyDescent="0.4"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4">
      <c r="A72" s="2" t="s">
        <v>45</v>
      </c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4">
      <c r="A73" s="3" t="s">
        <v>124</v>
      </c>
      <c r="B73" s="12" t="s">
        <v>119</v>
      </c>
      <c r="C73" s="7">
        <f>'Balance Sheet'!B54</f>
        <v>367</v>
      </c>
      <c r="D73" s="7">
        <f>'Balance Sheet'!C54</f>
        <v>694</v>
      </c>
      <c r="E73" s="7">
        <f>'Balance Sheet'!D54</f>
        <v>1655</v>
      </c>
      <c r="F73" s="7">
        <f>'Balance Sheet'!E54</f>
        <v>2852</v>
      </c>
      <c r="G73" s="7">
        <f>'Balance Sheet'!F54</f>
        <v>2645</v>
      </c>
      <c r="H73" s="7">
        <f t="shared" si="31"/>
        <v>3086.7723936159987</v>
      </c>
      <c r="I73" s="7">
        <f t="shared" si="31"/>
        <v>3095.0687169833991</v>
      </c>
      <c r="J73" s="7">
        <f t="shared" ref="J73:L73" si="37">J$82*J95</f>
        <v>3530.6195286712054</v>
      </c>
      <c r="K73" s="7">
        <f t="shared" si="37"/>
        <v>3995.7463849918431</v>
      </c>
      <c r="L73" s="7">
        <f t="shared" si="37"/>
        <v>4451.7782691603561</v>
      </c>
    </row>
    <row r="74" spans="1:12" x14ac:dyDescent="0.4">
      <c r="A74" s="3" t="s">
        <v>86</v>
      </c>
      <c r="B74" s="12" t="s">
        <v>119</v>
      </c>
      <c r="C74" s="7">
        <f>'Balance Sheet'!B55</f>
        <v>0</v>
      </c>
      <c r="D74" s="7">
        <f>'Balance Sheet'!C55</f>
        <v>0</v>
      </c>
      <c r="E74" s="7">
        <f>'Balance Sheet'!D55</f>
        <v>0</v>
      </c>
      <c r="F74" s="7">
        <f>'Balance Sheet'!E55</f>
        <v>619</v>
      </c>
      <c r="G74" s="7">
        <f>'Balance Sheet'!F55</f>
        <v>738</v>
      </c>
      <c r="H74" s="7">
        <f t="shared" si="31"/>
        <v>861.2620137953146</v>
      </c>
      <c r="I74" s="7">
        <f t="shared" si="31"/>
        <v>1037.2524935974925</v>
      </c>
      <c r="J74" s="7">
        <f t="shared" ref="J74:L74" si="38">J$82*J96</f>
        <v>1183.2189346760324</v>
      </c>
      <c r="K74" s="7">
        <f t="shared" si="38"/>
        <v>1339.0972157979995</v>
      </c>
      <c r="L74" s="7">
        <f t="shared" si="38"/>
        <v>1491.9274926891635</v>
      </c>
    </row>
    <row r="75" spans="1:12" x14ac:dyDescent="0.4">
      <c r="A75" s="3" t="s">
        <v>46</v>
      </c>
      <c r="B75" s="12" t="s">
        <v>119</v>
      </c>
      <c r="C75" s="7">
        <f>'Balance Sheet'!B56</f>
        <v>6349</v>
      </c>
      <c r="D75" s="7">
        <f>'Balance Sheet'!C56</f>
        <v>6946</v>
      </c>
      <c r="E75" s="7">
        <f>'Balance Sheet'!D56</f>
        <v>10452</v>
      </c>
      <c r="F75" s="7">
        <f>'Balance Sheet'!E56</f>
        <v>10481</v>
      </c>
      <c r="G75" s="7">
        <f>'Balance Sheet'!F56</f>
        <v>11390</v>
      </c>
      <c r="H75" s="7">
        <f t="shared" si="31"/>
        <v>13292.377150580805</v>
      </c>
      <c r="I75" s="7">
        <f t="shared" si="31"/>
        <v>16008.544582758052</v>
      </c>
      <c r="J75" s="7">
        <f t="shared" ref="J75:L75" si="39">J$82*J97</f>
        <v>18261.33288070462</v>
      </c>
      <c r="K75" s="7">
        <f t="shared" si="39"/>
        <v>20667.096596123596</v>
      </c>
      <c r="L75" s="7">
        <f t="shared" si="39"/>
        <v>23025.818620229777</v>
      </c>
    </row>
    <row r="76" spans="1:12" x14ac:dyDescent="0.4">
      <c r="A76" s="4" t="s">
        <v>48</v>
      </c>
      <c r="B76" s="12" t="s">
        <v>119</v>
      </c>
      <c r="C76" s="7">
        <f>'Balance Sheet'!B57</f>
        <v>3007</v>
      </c>
      <c r="D76" s="7">
        <f>'Balance Sheet'!C57</f>
        <v>3606</v>
      </c>
      <c r="E76" s="7">
        <f>'Balance Sheet'!D57</f>
        <v>4388</v>
      </c>
      <c r="F76" s="7">
        <f>'Balance Sheet'!E57</f>
        <v>4842</v>
      </c>
      <c r="G76" s="7">
        <f>'Balance Sheet'!F57</f>
        <v>6233</v>
      </c>
      <c r="H76" s="7">
        <f t="shared" si="31"/>
        <v>7274.0462493037885</v>
      </c>
      <c r="I76" s="7">
        <f t="shared" si="31"/>
        <v>7737.6717924584973</v>
      </c>
      <c r="J76" s="7">
        <f t="shared" ref="J76:L76" si="40">J$82*J98</f>
        <v>8826.5488216780141</v>
      </c>
      <c r="K76" s="7">
        <f t="shared" si="40"/>
        <v>9989.3659624796073</v>
      </c>
      <c r="L76" s="7">
        <f t="shared" si="40"/>
        <v>11129.445672900891</v>
      </c>
    </row>
    <row r="77" spans="1:12" x14ac:dyDescent="0.4">
      <c r="A77" s="4" t="s">
        <v>47</v>
      </c>
      <c r="B77" s="12" t="s">
        <v>119</v>
      </c>
      <c r="C77" s="7">
        <f>'Balance Sheet'!B58</f>
        <v>405</v>
      </c>
      <c r="D77" s="7">
        <f>'Balance Sheet'!C58</f>
        <v>492</v>
      </c>
      <c r="E77" s="7">
        <f>'Balance Sheet'!D58</f>
        <v>576</v>
      </c>
      <c r="F77" s="7">
        <f>'Balance Sheet'!E58</f>
        <v>572</v>
      </c>
      <c r="G77" s="7">
        <f>'Balance Sheet'!F58</f>
        <v>713</v>
      </c>
      <c r="H77" s="7">
        <f t="shared" si="31"/>
        <v>832.08647132257363</v>
      </c>
      <c r="I77" s="7">
        <f t="shared" si="31"/>
        <v>1002.1152140040817</v>
      </c>
      <c r="J77" s="7">
        <f t="shared" ref="J77:L77" si="41">J$82*J99</f>
        <v>1143.1369924444596</v>
      </c>
      <c r="K77" s="7">
        <f t="shared" si="41"/>
        <v>1293.7348439891241</v>
      </c>
      <c r="L77" s="7">
        <f t="shared" si="41"/>
        <v>1441.3879434788262</v>
      </c>
    </row>
    <row r="78" spans="1:12" x14ac:dyDescent="0.4">
      <c r="A78" s="4" t="s">
        <v>127</v>
      </c>
      <c r="B78" s="12" t="s">
        <v>119</v>
      </c>
      <c r="C78" s="7">
        <f>'Balance Sheet'!B59</f>
        <v>3885</v>
      </c>
      <c r="D78" s="7">
        <f>'Balance Sheet'!C59</f>
        <v>2043</v>
      </c>
      <c r="E78" s="7">
        <f>'Balance Sheet'!D59</f>
        <v>1567</v>
      </c>
      <c r="F78" s="7">
        <f>'Balance Sheet'!E59</f>
        <v>1490</v>
      </c>
      <c r="G78" s="7">
        <f>'Balance Sheet'!F59</f>
        <v>2146</v>
      </c>
      <c r="H78" s="7">
        <f t="shared" si="31"/>
        <v>2504.4285658600884</v>
      </c>
      <c r="I78" s="7">
        <f t="shared" si="31"/>
        <v>3016.1840802983997</v>
      </c>
      <c r="J78" s="7">
        <f t="shared" ref="J78:L78" si="42">J$82*J100</f>
        <v>3440.633921158219</v>
      </c>
      <c r="K78" s="7">
        <f t="shared" si="42"/>
        <v>3893.9059960738573</v>
      </c>
      <c r="L78" s="7">
        <f t="shared" si="42"/>
        <v>4338.3149042153727</v>
      </c>
    </row>
    <row r="79" spans="1:12" x14ac:dyDescent="0.4">
      <c r="A79" s="4" t="s">
        <v>57</v>
      </c>
      <c r="B79" s="12" t="s">
        <v>119</v>
      </c>
      <c r="C79" s="7">
        <f>'Balance Sheet'!B60</f>
        <v>0</v>
      </c>
      <c r="D79" s="7">
        <f>'Balance Sheet'!C60</f>
        <v>324</v>
      </c>
      <c r="E79" s="7">
        <f>'Balance Sheet'!D60</f>
        <v>0</v>
      </c>
      <c r="F79" s="7">
        <f>'Balance Sheet'!E60</f>
        <v>0</v>
      </c>
      <c r="G79" s="7">
        <f>'Balance Sheet'!F60</f>
        <v>0</v>
      </c>
      <c r="H79" s="7">
        <f t="shared" si="31"/>
        <v>0</v>
      </c>
      <c r="I79" s="7">
        <f t="shared" si="31"/>
        <v>0</v>
      </c>
      <c r="J79" s="7">
        <f t="shared" ref="J79:L79" si="43">J$82*J101</f>
        <v>0</v>
      </c>
      <c r="K79" s="7">
        <f t="shared" si="43"/>
        <v>0</v>
      </c>
      <c r="L79" s="7">
        <f t="shared" si="43"/>
        <v>0</v>
      </c>
    </row>
    <row r="80" spans="1:12" x14ac:dyDescent="0.4">
      <c r="C80" s="7"/>
      <c r="D80" s="7"/>
      <c r="E80" s="7"/>
      <c r="F80" s="7"/>
      <c r="G80" s="7"/>
    </row>
    <row r="82" spans="1:12" x14ac:dyDescent="0.4">
      <c r="A82" s="4" t="s">
        <v>123</v>
      </c>
      <c r="B82" s="12" t="s">
        <v>60</v>
      </c>
      <c r="C82" s="7">
        <f>C19/365</f>
        <v>187.62739726027397</v>
      </c>
      <c r="D82" s="7">
        <f t="shared" ref="D82:F82" si="44">D19/365</f>
        <v>193.21095890410959</v>
      </c>
      <c r="E82" s="7">
        <f t="shared" si="44"/>
        <v>226.50684931506851</v>
      </c>
      <c r="F82" s="7">
        <f t="shared" si="44"/>
        <v>248.74246575342465</v>
      </c>
      <c r="G82" s="7">
        <f t="shared" ref="G82:H82" si="45">G19/365</f>
        <v>275.26575342465753</v>
      </c>
      <c r="H82" s="7">
        <f t="shared" si="45"/>
        <v>321.241107213286</v>
      </c>
      <c r="I82" s="7">
        <f t="shared" ref="I82:L82" si="46">I19/365</f>
        <v>386.88358962292489</v>
      </c>
      <c r="J82" s="7">
        <f t="shared" si="46"/>
        <v>441.32744108390068</v>
      </c>
      <c r="K82" s="7">
        <f t="shared" si="46"/>
        <v>499.46829812398039</v>
      </c>
      <c r="L82" s="7">
        <f t="shared" si="46"/>
        <v>556.47228364504451</v>
      </c>
    </row>
    <row r="83" spans="1:12" x14ac:dyDescent="0.4">
      <c r="C83" s="7"/>
      <c r="D83" s="7"/>
      <c r="E83" s="7"/>
      <c r="F83" s="7"/>
    </row>
    <row r="84" spans="1:12" x14ac:dyDescent="0.4">
      <c r="A84" s="1" t="s">
        <v>13</v>
      </c>
      <c r="C84" s="7"/>
      <c r="D84" s="7"/>
      <c r="E84" s="7"/>
      <c r="F84" s="7"/>
    </row>
    <row r="85" spans="1:12" x14ac:dyDescent="0.4">
      <c r="C85" s="7"/>
      <c r="D85" s="7"/>
      <c r="E85" s="7"/>
      <c r="F85" s="7"/>
    </row>
    <row r="86" spans="1:12" x14ac:dyDescent="0.4">
      <c r="A86" t="s">
        <v>15</v>
      </c>
      <c r="B86" t="s">
        <v>125</v>
      </c>
      <c r="C86" s="7">
        <f>C64/C$82</f>
        <v>65.672711874306415</v>
      </c>
      <c r="D86" s="7">
        <f t="shared" ref="D86:G86" si="47">D64/D$82</f>
        <v>68.018916082924477</v>
      </c>
      <c r="E86" s="7">
        <f t="shared" si="47"/>
        <v>65.459389174478375</v>
      </c>
      <c r="F86" s="7">
        <f t="shared" si="47"/>
        <v>74.321849081957467</v>
      </c>
      <c r="G86" s="7">
        <f t="shared" si="47"/>
        <v>70.092264511505689</v>
      </c>
      <c r="H86" s="51">
        <f>G86</f>
        <v>70.092264511505689</v>
      </c>
      <c r="I86" s="51">
        <v>65</v>
      </c>
      <c r="J86" s="51">
        <f>I86</f>
        <v>65</v>
      </c>
      <c r="K86" s="51">
        <f>J86</f>
        <v>65</v>
      </c>
      <c r="L86" s="51">
        <f>K86</f>
        <v>65</v>
      </c>
    </row>
    <row r="87" spans="1:12" x14ac:dyDescent="0.4">
      <c r="A87" t="s">
        <v>17</v>
      </c>
      <c r="B87" t="s">
        <v>125</v>
      </c>
      <c r="C87" s="7">
        <f t="shared" ref="C87:G87" si="48">C65/C$82</f>
        <v>1.4496816774721104</v>
      </c>
      <c r="D87" s="7">
        <f t="shared" si="48"/>
        <v>1.2369898754998441</v>
      </c>
      <c r="E87" s="7">
        <f t="shared" si="48"/>
        <v>1.0639854853341397</v>
      </c>
      <c r="F87" s="7">
        <f t="shared" si="48"/>
        <v>0.96083312222577133</v>
      </c>
      <c r="G87" s="7">
        <f t="shared" si="48"/>
        <v>0.57762361652997851</v>
      </c>
      <c r="H87" s="51">
        <f t="shared" ref="H87:I91" si="49">G87</f>
        <v>0.57762361652997851</v>
      </c>
      <c r="I87" s="51">
        <f t="shared" si="49"/>
        <v>0.57762361652997851</v>
      </c>
      <c r="J87" s="51">
        <f t="shared" ref="J87:L87" si="50">I87</f>
        <v>0.57762361652997851</v>
      </c>
      <c r="K87" s="51">
        <f t="shared" si="50"/>
        <v>0.57762361652997851</v>
      </c>
      <c r="L87" s="51">
        <f t="shared" si="50"/>
        <v>0.57762361652997851</v>
      </c>
    </row>
    <row r="88" spans="1:12" x14ac:dyDescent="0.4">
      <c r="A88" t="s">
        <v>166</v>
      </c>
      <c r="B88" t="s">
        <v>125</v>
      </c>
      <c r="C88" s="7">
        <f t="shared" ref="C88:G88" si="51">C66/C$82</f>
        <v>31.871678056188308</v>
      </c>
      <c r="D88" s="7">
        <f t="shared" si="51"/>
        <v>34.594310995150451</v>
      </c>
      <c r="E88" s="7">
        <f t="shared" si="51"/>
        <v>24.303900816449953</v>
      </c>
      <c r="F88" s="7">
        <f t="shared" si="51"/>
        <v>21.938352920443656</v>
      </c>
      <c r="G88" s="7">
        <f t="shared" si="51"/>
        <v>23.286587307906682</v>
      </c>
      <c r="H88" s="51">
        <f t="shared" si="49"/>
        <v>23.286587307906682</v>
      </c>
      <c r="I88" s="51">
        <f t="shared" si="49"/>
        <v>23.286587307906682</v>
      </c>
      <c r="J88" s="51">
        <f t="shared" ref="J88:L88" si="52">I88</f>
        <v>23.286587307906682</v>
      </c>
      <c r="K88" s="51">
        <f t="shared" si="52"/>
        <v>23.286587307906682</v>
      </c>
      <c r="L88" s="51">
        <f t="shared" si="52"/>
        <v>23.286587307906682</v>
      </c>
    </row>
    <row r="89" spans="1:12" x14ac:dyDescent="0.4">
      <c r="A89" t="s">
        <v>85</v>
      </c>
      <c r="B89" t="s">
        <v>125</v>
      </c>
      <c r="C89" s="7">
        <f t="shared" ref="C89:G89" si="53">C67/C$82</f>
        <v>0</v>
      </c>
      <c r="D89" s="7">
        <f t="shared" si="53"/>
        <v>0</v>
      </c>
      <c r="E89" s="7">
        <f t="shared" si="53"/>
        <v>1.8674931962503778</v>
      </c>
      <c r="F89" s="7">
        <f t="shared" si="53"/>
        <v>2.8141555881089537E-2</v>
      </c>
      <c r="G89" s="7">
        <f t="shared" si="53"/>
        <v>0</v>
      </c>
      <c r="H89" s="51">
        <f t="shared" si="49"/>
        <v>0</v>
      </c>
      <c r="I89" s="51">
        <f t="shared" si="49"/>
        <v>0</v>
      </c>
      <c r="J89" s="51">
        <f t="shared" ref="J89:L89" si="54">I89</f>
        <v>0</v>
      </c>
      <c r="K89" s="51">
        <f t="shared" si="54"/>
        <v>0</v>
      </c>
      <c r="L89" s="51">
        <f t="shared" si="54"/>
        <v>0</v>
      </c>
    </row>
    <row r="90" spans="1:12" x14ac:dyDescent="0.4">
      <c r="A90" t="s">
        <v>18</v>
      </c>
      <c r="B90" t="s">
        <v>125</v>
      </c>
      <c r="C90" s="7">
        <f t="shared" ref="C90:G90" si="55">C68/C$82</f>
        <v>13.516149757607616</v>
      </c>
      <c r="D90" s="7">
        <f t="shared" si="55"/>
        <v>8.6278749893650204</v>
      </c>
      <c r="E90" s="7">
        <f t="shared" si="55"/>
        <v>25.107408527366193</v>
      </c>
      <c r="F90" s="7">
        <f t="shared" si="55"/>
        <v>28.471214107125157</v>
      </c>
      <c r="G90" s="7">
        <f t="shared" si="55"/>
        <v>28.387112827454416</v>
      </c>
      <c r="H90" s="51">
        <f t="shared" si="49"/>
        <v>28.387112827454416</v>
      </c>
      <c r="I90" s="51">
        <f t="shared" si="49"/>
        <v>28.387112827454416</v>
      </c>
      <c r="J90" s="51">
        <f t="shared" ref="J90:L90" si="56">I90</f>
        <v>28.387112827454416</v>
      </c>
      <c r="K90" s="51">
        <f t="shared" si="56"/>
        <v>28.387112827454416</v>
      </c>
      <c r="L90" s="51">
        <f t="shared" si="56"/>
        <v>28.387112827454416</v>
      </c>
    </row>
    <row r="91" spans="1:12" x14ac:dyDescent="0.4">
      <c r="A91" t="s">
        <v>56</v>
      </c>
      <c r="B91" t="s">
        <v>125</v>
      </c>
      <c r="C91" s="7">
        <f t="shared" ref="C91:G91" si="57">C69/C$82</f>
        <v>0</v>
      </c>
      <c r="D91" s="7">
        <f t="shared" si="57"/>
        <v>10.661921102634638</v>
      </c>
      <c r="E91" s="7">
        <f t="shared" si="57"/>
        <v>0</v>
      </c>
      <c r="F91" s="7">
        <f t="shared" si="57"/>
        <v>0</v>
      </c>
      <c r="G91" s="7">
        <f t="shared" si="57"/>
        <v>0</v>
      </c>
      <c r="H91" s="51">
        <f t="shared" si="49"/>
        <v>0</v>
      </c>
      <c r="I91" s="51">
        <f t="shared" si="49"/>
        <v>0</v>
      </c>
      <c r="J91" s="51">
        <f t="shared" ref="J91:L91" si="58">I91</f>
        <v>0</v>
      </c>
      <c r="K91" s="51">
        <f t="shared" si="58"/>
        <v>0</v>
      </c>
      <c r="L91" s="51">
        <f t="shared" si="58"/>
        <v>0</v>
      </c>
    </row>
    <row r="92" spans="1:12" x14ac:dyDescent="0.4">
      <c r="C92" s="7"/>
      <c r="D92" s="7"/>
      <c r="E92" s="7"/>
      <c r="F92" s="7"/>
      <c r="G92" s="7"/>
    </row>
    <row r="93" spans="1:12" x14ac:dyDescent="0.4">
      <c r="C93" s="7"/>
      <c r="D93" s="7"/>
      <c r="E93" s="7"/>
      <c r="F93" s="7"/>
      <c r="G93" s="7"/>
    </row>
    <row r="94" spans="1:12" x14ac:dyDescent="0.4">
      <c r="A94" s="2" t="s">
        <v>45</v>
      </c>
      <c r="C94" s="7"/>
      <c r="D94" s="7"/>
      <c r="E94" s="7"/>
      <c r="F94" s="7"/>
      <c r="G94" s="7"/>
    </row>
    <row r="95" spans="1:12" x14ac:dyDescent="0.4">
      <c r="A95" s="3" t="s">
        <v>124</v>
      </c>
      <c r="B95" t="s">
        <v>125</v>
      </c>
      <c r="C95" s="7">
        <f t="shared" ref="C95:G95" si="59">C73/C$82</f>
        <v>1.956004322177443</v>
      </c>
      <c r="D95" s="7">
        <f t="shared" si="59"/>
        <v>3.5919287598196306</v>
      </c>
      <c r="E95" s="7">
        <f t="shared" si="59"/>
        <v>7.3066223162987596</v>
      </c>
      <c r="F95" s="7">
        <f t="shared" si="59"/>
        <v>11.465673910409622</v>
      </c>
      <c r="G95" s="7">
        <f t="shared" si="59"/>
        <v>9.6088960108288877</v>
      </c>
      <c r="H95" s="51">
        <f t="shared" ref="H95:I101" si="60">G95</f>
        <v>9.6088960108288877</v>
      </c>
      <c r="I95" s="51">
        <v>8</v>
      </c>
      <c r="J95" s="51">
        <f t="shared" ref="J95:L95" si="61">I95</f>
        <v>8</v>
      </c>
      <c r="K95" s="51">
        <f t="shared" si="61"/>
        <v>8</v>
      </c>
      <c r="L95" s="51">
        <f t="shared" si="61"/>
        <v>8</v>
      </c>
    </row>
    <row r="96" spans="1:12" x14ac:dyDescent="0.4">
      <c r="A96" s="3" t="s">
        <v>86</v>
      </c>
      <c r="B96" t="s">
        <v>125</v>
      </c>
      <c r="C96" s="7">
        <f t="shared" ref="C96:G96" si="62">C74/C$82</f>
        <v>0</v>
      </c>
      <c r="D96" s="7">
        <f t="shared" si="62"/>
        <v>0</v>
      </c>
      <c r="E96" s="7">
        <f t="shared" si="62"/>
        <v>0</v>
      </c>
      <c r="F96" s="7">
        <f t="shared" si="62"/>
        <v>2.4885175843420604</v>
      </c>
      <c r="G96" s="7">
        <f t="shared" si="62"/>
        <v>2.6810454654032965</v>
      </c>
      <c r="H96" s="51">
        <f t="shared" si="60"/>
        <v>2.6810454654032965</v>
      </c>
      <c r="I96" s="51">
        <f t="shared" si="60"/>
        <v>2.6810454654032965</v>
      </c>
      <c r="J96" s="51">
        <f t="shared" ref="J96:L96" si="63">I96</f>
        <v>2.6810454654032965</v>
      </c>
      <c r="K96" s="51">
        <f t="shared" si="63"/>
        <v>2.6810454654032965</v>
      </c>
      <c r="L96" s="51">
        <f t="shared" si="63"/>
        <v>2.6810454654032965</v>
      </c>
    </row>
    <row r="97" spans="1:12" x14ac:dyDescent="0.4">
      <c r="A97" s="3" t="s">
        <v>46</v>
      </c>
      <c r="B97" t="s">
        <v>125</v>
      </c>
      <c r="C97" s="7">
        <f t="shared" ref="C97:G97" si="64">C75/C$82</f>
        <v>33.838341802464811</v>
      </c>
      <c r="D97" s="7">
        <f t="shared" si="64"/>
        <v>35.950341737330191</v>
      </c>
      <c r="E97" s="7">
        <f t="shared" si="64"/>
        <v>46.144299969761107</v>
      </c>
      <c r="F97" s="7">
        <f t="shared" si="64"/>
        <v>42.135949598528491</v>
      </c>
      <c r="G97" s="7">
        <f t="shared" si="64"/>
        <v>41.378194919977709</v>
      </c>
      <c r="H97" s="51">
        <f t="shared" si="60"/>
        <v>41.378194919977709</v>
      </c>
      <c r="I97" s="51">
        <f t="shared" si="60"/>
        <v>41.378194919977709</v>
      </c>
      <c r="J97" s="51">
        <f t="shared" ref="J97:L97" si="65">I97</f>
        <v>41.378194919977709</v>
      </c>
      <c r="K97" s="51">
        <f t="shared" si="65"/>
        <v>41.378194919977709</v>
      </c>
      <c r="L97" s="51">
        <f t="shared" si="65"/>
        <v>41.378194919977709</v>
      </c>
    </row>
    <row r="98" spans="1:12" x14ac:dyDescent="0.4">
      <c r="A98" s="4" t="s">
        <v>48</v>
      </c>
      <c r="B98" t="s">
        <v>125</v>
      </c>
      <c r="C98" s="7">
        <f t="shared" ref="C98:G98" si="66">C76/C$82</f>
        <v>16.02644413293616</v>
      </c>
      <c r="D98" s="7">
        <f t="shared" si="66"/>
        <v>18.663537619466265</v>
      </c>
      <c r="E98" s="7">
        <f t="shared" si="66"/>
        <v>19.372482612639853</v>
      </c>
      <c r="F98" s="7">
        <f t="shared" si="66"/>
        <v>19.465916225176503</v>
      </c>
      <c r="G98" s="7">
        <f t="shared" si="66"/>
        <v>22.643572338561988</v>
      </c>
      <c r="H98" s="51">
        <f t="shared" si="60"/>
        <v>22.643572338561988</v>
      </c>
      <c r="I98" s="51">
        <v>20</v>
      </c>
      <c r="J98" s="51">
        <f t="shared" ref="J98:L98" si="67">I98</f>
        <v>20</v>
      </c>
      <c r="K98" s="51">
        <f t="shared" si="67"/>
        <v>20</v>
      </c>
      <c r="L98" s="51">
        <f t="shared" si="67"/>
        <v>20</v>
      </c>
    </row>
    <row r="99" spans="1:12" x14ac:dyDescent="0.4">
      <c r="A99" s="4" t="s">
        <v>47</v>
      </c>
      <c r="B99" t="s">
        <v>125</v>
      </c>
      <c r="C99" s="7">
        <f t="shared" ref="C99:G99" si="68">C77/C$82</f>
        <v>2.1585333800595761</v>
      </c>
      <c r="D99" s="7">
        <f t="shared" si="68"/>
        <v>2.5464394089787583</v>
      </c>
      <c r="E99" s="7">
        <f t="shared" si="68"/>
        <v>2.5429694587239187</v>
      </c>
      <c r="F99" s="7">
        <f t="shared" si="68"/>
        <v>2.2995671377118878</v>
      </c>
      <c r="G99" s="7">
        <f t="shared" si="68"/>
        <v>2.5902241420495264</v>
      </c>
      <c r="H99" s="51">
        <f t="shared" si="60"/>
        <v>2.5902241420495264</v>
      </c>
      <c r="I99" s="51">
        <f t="shared" si="60"/>
        <v>2.5902241420495264</v>
      </c>
      <c r="J99" s="51">
        <f t="shared" ref="J99:L99" si="69">I99</f>
        <v>2.5902241420495264</v>
      </c>
      <c r="K99" s="51">
        <f t="shared" si="69"/>
        <v>2.5902241420495264</v>
      </c>
      <c r="L99" s="51">
        <f t="shared" si="69"/>
        <v>2.5902241420495264</v>
      </c>
    </row>
    <row r="100" spans="1:12" x14ac:dyDescent="0.4">
      <c r="A100" s="4" t="s">
        <v>127</v>
      </c>
      <c r="B100" t="s">
        <v>125</v>
      </c>
      <c r="C100" s="7">
        <f t="shared" ref="C100:G100" si="70">C78/C$82</f>
        <v>20.705931312423342</v>
      </c>
      <c r="D100" s="7">
        <f t="shared" si="70"/>
        <v>10.573934375088625</v>
      </c>
      <c r="E100" s="7">
        <f t="shared" si="70"/>
        <v>6.9181130934381612</v>
      </c>
      <c r="F100" s="7">
        <f t="shared" si="70"/>
        <v>5.9901311804033437</v>
      </c>
      <c r="G100" s="7">
        <f t="shared" si="70"/>
        <v>7.7961023966876342</v>
      </c>
      <c r="H100" s="51">
        <f t="shared" si="60"/>
        <v>7.7961023966876342</v>
      </c>
      <c r="I100" s="51">
        <f t="shared" si="60"/>
        <v>7.7961023966876342</v>
      </c>
      <c r="J100" s="51">
        <f t="shared" ref="J100:L100" si="71">I100</f>
        <v>7.7961023966876342</v>
      </c>
      <c r="K100" s="51">
        <f t="shared" si="71"/>
        <v>7.7961023966876342</v>
      </c>
      <c r="L100" s="51">
        <f t="shared" si="71"/>
        <v>7.7961023966876342</v>
      </c>
    </row>
    <row r="101" spans="1:12" x14ac:dyDescent="0.4">
      <c r="A101" s="4" t="s">
        <v>57</v>
      </c>
      <c r="B101" t="s">
        <v>125</v>
      </c>
      <c r="C101" s="7">
        <f t="shared" ref="C101:G101" si="72">C79/C$82</f>
        <v>0</v>
      </c>
      <c r="D101" s="7">
        <f t="shared" si="72"/>
        <v>1.6769235132299141</v>
      </c>
      <c r="E101" s="7">
        <f t="shared" si="72"/>
        <v>0</v>
      </c>
      <c r="F101" s="7">
        <f t="shared" si="72"/>
        <v>0</v>
      </c>
      <c r="G101" s="7">
        <f t="shared" si="72"/>
        <v>0</v>
      </c>
      <c r="H101" s="51">
        <f t="shared" si="60"/>
        <v>0</v>
      </c>
      <c r="I101" s="51">
        <f t="shared" si="60"/>
        <v>0</v>
      </c>
      <c r="J101" s="51">
        <f t="shared" ref="J101:L101" si="73">I101</f>
        <v>0</v>
      </c>
      <c r="K101" s="51">
        <f t="shared" si="73"/>
        <v>0</v>
      </c>
      <c r="L101" s="51">
        <f t="shared" si="73"/>
        <v>0</v>
      </c>
    </row>
    <row r="104" spans="1:12" x14ac:dyDescent="0.4">
      <c r="A104" s="4" t="s">
        <v>126</v>
      </c>
      <c r="B104" t="s">
        <v>60</v>
      </c>
      <c r="C104" s="26">
        <f>SUM(C64:C69)-SUM(C73:C79)</f>
        <v>7097</v>
      </c>
      <c r="D104" s="26">
        <f t="shared" ref="D104:F104" si="74">SUM(D64:D69)-SUM(D73:D79)</f>
        <v>9687</v>
      </c>
      <c r="E104" s="26">
        <f t="shared" si="74"/>
        <v>8045</v>
      </c>
      <c r="F104" s="26">
        <f t="shared" si="74"/>
        <v>10416</v>
      </c>
      <c r="G104" s="26">
        <f t="shared" ref="G104:H104" si="75">SUM(G64:G69)-SUM(G73:G79)</f>
        <v>9812</v>
      </c>
      <c r="H104" s="26">
        <f t="shared" si="75"/>
        <v>11450.816909701389</v>
      </c>
      <c r="I104" s="26">
        <f t="shared" ref="I104:L104" si="76">SUM(I64:I69)-SUM(I73:I79)</f>
        <v>13465.776141071405</v>
      </c>
      <c r="J104" s="26">
        <f t="shared" si="76"/>
        <v>15360.735595789527</v>
      </c>
      <c r="K104" s="26">
        <f t="shared" si="76"/>
        <v>17384.372127684852</v>
      </c>
      <c r="L104" s="26">
        <f t="shared" si="76"/>
        <v>19368.438985944893</v>
      </c>
    </row>
    <row r="105" spans="1:12" x14ac:dyDescent="0.4">
      <c r="A105" s="4" t="s">
        <v>126</v>
      </c>
      <c r="B105" t="s">
        <v>121</v>
      </c>
      <c r="C105" s="39">
        <f t="shared" ref="C105:L105" si="77">C104/C19</f>
        <v>0.10363004497400853</v>
      </c>
      <c r="D105" s="39">
        <f t="shared" si="77"/>
        <v>0.13736139077167409</v>
      </c>
      <c r="E105" s="39">
        <f t="shared" si="77"/>
        <v>9.7308739038403383E-2</v>
      </c>
      <c r="F105" s="39">
        <f t="shared" si="77"/>
        <v>0.11472502781112666</v>
      </c>
      <c r="G105" s="39">
        <f t="shared" si="77"/>
        <v>9.7659049287363645E-2</v>
      </c>
      <c r="H105" s="39">
        <f t="shared" si="77"/>
        <v>9.7659049287363631E-2</v>
      </c>
      <c r="I105" s="39">
        <f t="shared" si="77"/>
        <v>9.5358237884309305E-2</v>
      </c>
      <c r="J105" s="39">
        <f t="shared" si="77"/>
        <v>9.5358237884309374E-2</v>
      </c>
      <c r="K105" s="39">
        <f t="shared" si="77"/>
        <v>9.5358237884309374E-2</v>
      </c>
      <c r="L105" s="39">
        <f t="shared" si="77"/>
        <v>9.535823788430936E-2</v>
      </c>
    </row>
    <row r="107" spans="1:12" ht="15" thickBot="1" x14ac:dyDescent="0.45">
      <c r="A107" s="61" t="s">
        <v>128</v>
      </c>
      <c r="B107" s="61"/>
      <c r="C107" s="61"/>
      <c r="D107" s="62">
        <f>D104-C104</f>
        <v>2590</v>
      </c>
      <c r="E107" s="62">
        <f t="shared" ref="E107:L107" si="78">E104-D104</f>
        <v>-1642</v>
      </c>
      <c r="F107" s="62">
        <f t="shared" si="78"/>
        <v>2371</v>
      </c>
      <c r="G107" s="62">
        <f t="shared" si="78"/>
        <v>-604</v>
      </c>
      <c r="H107" s="62">
        <f t="shared" si="78"/>
        <v>1638.8169097013888</v>
      </c>
      <c r="I107" s="62">
        <f t="shared" si="78"/>
        <v>2014.9592313700159</v>
      </c>
      <c r="J107" s="62">
        <f t="shared" si="78"/>
        <v>1894.9594547181223</v>
      </c>
      <c r="K107" s="62">
        <f t="shared" si="78"/>
        <v>2023.6365318953249</v>
      </c>
      <c r="L107" s="62">
        <f t="shared" si="78"/>
        <v>1984.066858260041</v>
      </c>
    </row>
    <row r="109" spans="1:12" x14ac:dyDescent="0.4">
      <c r="H109" s="26"/>
      <c r="I109" s="26"/>
      <c r="J109" s="26"/>
      <c r="K109" s="26"/>
      <c r="L10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0BD-FB34-4A9A-A65B-7930505D5F63}">
  <dimension ref="A1:M55"/>
  <sheetViews>
    <sheetView zoomScale="66" zoomScaleNormal="66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M22" sqref="M22"/>
    </sheetView>
  </sheetViews>
  <sheetFormatPr defaultRowHeight="14.6" x14ac:dyDescent="0.4"/>
  <cols>
    <col min="1" max="1" width="26.53515625" bestFit="1" customWidth="1"/>
    <col min="2" max="2" width="21.3046875" bestFit="1" customWidth="1"/>
    <col min="3" max="3" width="10.3046875" bestFit="1" customWidth="1"/>
    <col min="4" max="8" width="10.07421875" bestFit="1" customWidth="1"/>
    <col min="9" max="9" width="10.3046875" customWidth="1"/>
    <col min="13" max="13" width="9" bestFit="1" customWidth="1"/>
  </cols>
  <sheetData>
    <row r="1" spans="1:13" ht="30.9" x14ac:dyDescent="0.8">
      <c r="A1" s="10"/>
    </row>
    <row r="2" spans="1:13" x14ac:dyDescent="0.4">
      <c r="A2" s="35" t="s">
        <v>58</v>
      </c>
      <c r="B2" t="s">
        <v>160</v>
      </c>
      <c r="C2" s="38">
        <f ca="1">TODAY()</f>
        <v>45334</v>
      </c>
    </row>
    <row r="3" spans="1:13" x14ac:dyDescent="0.4">
      <c r="A3" t="s">
        <v>132</v>
      </c>
      <c r="C3" s="38">
        <v>44651</v>
      </c>
    </row>
    <row r="4" spans="1:13" x14ac:dyDescent="0.4">
      <c r="A4" s="8" t="s">
        <v>60</v>
      </c>
      <c r="B4" s="9">
        <v>2021</v>
      </c>
      <c r="C4" s="9">
        <v>2022</v>
      </c>
      <c r="D4" s="9">
        <f>C4+1</f>
        <v>2023</v>
      </c>
      <c r="E4" s="9">
        <f t="shared" ref="E4:I4" si="0">D4+1</f>
        <v>2024</v>
      </c>
      <c r="F4" s="9">
        <f t="shared" si="0"/>
        <v>2025</v>
      </c>
      <c r="G4" s="9">
        <f t="shared" si="0"/>
        <v>2026</v>
      </c>
      <c r="H4" s="9">
        <f t="shared" si="0"/>
        <v>2027</v>
      </c>
      <c r="I4" s="9">
        <f t="shared" si="0"/>
        <v>2028</v>
      </c>
      <c r="J4" s="9">
        <f t="shared" ref="J4" si="1">I4+1</f>
        <v>2029</v>
      </c>
      <c r="K4" s="9">
        <f t="shared" ref="K4" si="2">J4+1</f>
        <v>2030</v>
      </c>
      <c r="L4" s="9">
        <f t="shared" ref="L4" si="3">K4+1</f>
        <v>2031</v>
      </c>
      <c r="M4" s="9" t="s">
        <v>164</v>
      </c>
    </row>
    <row r="6" spans="1:13" x14ac:dyDescent="0.4">
      <c r="A6" t="s">
        <v>133</v>
      </c>
      <c r="B6" s="7"/>
      <c r="C6" s="7">
        <f>'Profit &amp; Loss'!G31</f>
        <v>23390.231914285039</v>
      </c>
      <c r="D6" s="7">
        <f>'Profit &amp; Loss'!H31</f>
        <v>28099.271018344512</v>
      </c>
      <c r="E6" s="7">
        <f>'Profit &amp; Loss'!I31</f>
        <v>32952.302508149733</v>
      </c>
      <c r="F6" s="7">
        <f>'Profit &amp; Loss'!J31</f>
        <v>39211.49492109393</v>
      </c>
      <c r="G6" s="7">
        <f>'Profit &amp; Loss'!K31</f>
        <v>44788.509231932316</v>
      </c>
      <c r="H6" s="7"/>
      <c r="I6" s="7"/>
    </row>
    <row r="7" spans="1:13" x14ac:dyDescent="0.4">
      <c r="A7" t="s">
        <v>134</v>
      </c>
      <c r="B7" s="7"/>
      <c r="C7" s="7">
        <f>'Profit &amp; Loss'!G16</f>
        <v>3219.04</v>
      </c>
      <c r="D7" s="7">
        <f>'Profit &amp; Loss'!H16</f>
        <v>4488.4312</v>
      </c>
      <c r="E7" s="7">
        <f>'Profit &amp; Loss'!I16</f>
        <v>5001.1651360000005</v>
      </c>
      <c r="F7" s="7">
        <f>'Profit &amp; Loss'!J16</f>
        <v>5416.3636700799998</v>
      </c>
      <c r="G7" s="7">
        <f>'Profit &amp; Loss'!K16</f>
        <v>5853.0199925824008</v>
      </c>
      <c r="H7" s="7"/>
      <c r="I7" s="7"/>
    </row>
    <row r="8" spans="1:13" x14ac:dyDescent="0.4">
      <c r="A8" t="s">
        <v>136</v>
      </c>
      <c r="B8" s="7"/>
      <c r="C8" s="7">
        <f>'Data &amp; Assumptions'!H107</f>
        <v>1638.8169097013888</v>
      </c>
      <c r="D8" s="7">
        <f>'Data &amp; Assumptions'!I107</f>
        <v>2014.9592313700159</v>
      </c>
      <c r="E8" s="7">
        <f>'Data &amp; Assumptions'!J107</f>
        <v>1894.9594547181223</v>
      </c>
      <c r="F8" s="7">
        <f>'Data &amp; Assumptions'!K107</f>
        <v>2023.6365318953249</v>
      </c>
      <c r="G8" s="7">
        <f>'Data &amp; Assumptions'!L107</f>
        <v>1984.066858260041</v>
      </c>
      <c r="H8" s="7"/>
      <c r="I8" s="7"/>
    </row>
    <row r="9" spans="1:13" x14ac:dyDescent="0.4">
      <c r="A9" t="s">
        <v>135</v>
      </c>
      <c r="B9" s="7"/>
      <c r="C9" s="7">
        <f>'Capex Schedule'!H24</f>
        <v>8067</v>
      </c>
      <c r="D9" s="7">
        <f>'Capex Schedule'!I24</f>
        <v>6819.04</v>
      </c>
      <c r="E9" s="7">
        <f>'Capex Schedule'!J24</f>
        <v>6888.4312</v>
      </c>
      <c r="F9" s="7">
        <f>'Capex Schedule'!K24</f>
        <v>7401.1651360000005</v>
      </c>
      <c r="G9" s="7">
        <f>'Capex Schedule'!L24</f>
        <v>7816.3636700799998</v>
      </c>
      <c r="H9" s="7"/>
      <c r="I9" s="7"/>
    </row>
    <row r="10" spans="1:13" x14ac:dyDescent="0.4">
      <c r="A10" t="s">
        <v>137</v>
      </c>
      <c r="B10" s="7"/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/>
      <c r="I10" s="7"/>
    </row>
    <row r="11" spans="1:13" x14ac:dyDescent="0.4">
      <c r="A11" t="s">
        <v>138</v>
      </c>
      <c r="B11" s="7"/>
      <c r="C11" s="7">
        <f>'Balance Sheet'!G38-'Balance Sheet'!F38</f>
        <v>0</v>
      </c>
      <c r="D11" s="7">
        <f>'Balance Sheet'!H38-'Balance Sheet'!G38</f>
        <v>0</v>
      </c>
      <c r="E11" s="7">
        <f>'Balance Sheet'!I38-'Balance Sheet'!H38</f>
        <v>0</v>
      </c>
      <c r="F11" s="7">
        <f>'Balance Sheet'!J38-'Balance Sheet'!I38</f>
        <v>0</v>
      </c>
      <c r="G11" s="7">
        <f>'Balance Sheet'!K38-'Balance Sheet'!J38</f>
        <v>0</v>
      </c>
      <c r="H11" s="7"/>
      <c r="I11" s="7"/>
    </row>
    <row r="12" spans="1:13" x14ac:dyDescent="0.4">
      <c r="A12" t="s">
        <v>147</v>
      </c>
      <c r="B12" s="7"/>
      <c r="C12" s="7">
        <f>'Profit &amp; Loss'!G33</f>
        <v>18712.185531428033</v>
      </c>
      <c r="D12" s="7">
        <f>'Profit &amp; Loss'!H33</f>
        <v>22479.416814675613</v>
      </c>
      <c r="E12" s="7">
        <f>'Profit &amp; Loss'!I33</f>
        <v>26361.842006519786</v>
      </c>
      <c r="F12" s="7">
        <f>'Profit &amp; Loss'!J33</f>
        <v>31369.195936875145</v>
      </c>
      <c r="G12" s="7">
        <f>'Profit &amp; Loss'!K33</f>
        <v>35830.807385545857</v>
      </c>
      <c r="H12" s="7"/>
      <c r="I12" s="7"/>
    </row>
    <row r="13" spans="1:13" x14ac:dyDescent="0.4">
      <c r="B13" s="7"/>
      <c r="C13" s="7"/>
      <c r="D13" s="7"/>
      <c r="E13" s="7"/>
      <c r="F13" s="7"/>
      <c r="G13" s="7"/>
      <c r="H13" s="7"/>
      <c r="I13" s="7"/>
    </row>
    <row r="14" spans="1:13" x14ac:dyDescent="0.4">
      <c r="A14" s="31" t="s">
        <v>139</v>
      </c>
      <c r="B14" s="29"/>
      <c r="C14" s="29">
        <f>C6+C7-C8-C9+C10+C11-C12</f>
        <v>-1808.7305268443815</v>
      </c>
      <c r="D14" s="29">
        <f t="shared" ref="D14:G14" si="4">D6+D7-D8-D9+D10+D11-D12</f>
        <v>1274.2861722988819</v>
      </c>
      <c r="E14" s="29">
        <f t="shared" si="4"/>
        <v>2808.2349829118248</v>
      </c>
      <c r="F14" s="29">
        <f t="shared" si="4"/>
        <v>3833.8609864034552</v>
      </c>
      <c r="G14" s="29">
        <f t="shared" si="4"/>
        <v>5010.2913106288179</v>
      </c>
      <c r="H14" s="29"/>
      <c r="I14" s="17"/>
    </row>
    <row r="15" spans="1:13" x14ac:dyDescent="0.4">
      <c r="A15" t="s">
        <v>140</v>
      </c>
      <c r="B15" s="7"/>
      <c r="C15" s="7">
        <f>B16</f>
        <v>24714</v>
      </c>
      <c r="D15" s="7">
        <f t="shared" ref="D15:H15" si="5">C16</f>
        <v>22905.269473155618</v>
      </c>
      <c r="E15" s="7">
        <f t="shared" si="5"/>
        <v>24179.5556454545</v>
      </c>
      <c r="F15" s="7">
        <f t="shared" si="5"/>
        <v>26987.790628366325</v>
      </c>
      <c r="G15" s="7">
        <f t="shared" si="5"/>
        <v>30821.65161476978</v>
      </c>
      <c r="H15" s="7">
        <f t="shared" si="5"/>
        <v>35831.942925398602</v>
      </c>
      <c r="I15" s="17"/>
    </row>
    <row r="16" spans="1:13" x14ac:dyDescent="0.4">
      <c r="A16" s="31" t="s">
        <v>141</v>
      </c>
      <c r="B16" s="29">
        <f>'Balance Sheet'!F26</f>
        <v>24714</v>
      </c>
      <c r="C16" s="29">
        <f>C14+C15</f>
        <v>22905.269473155618</v>
      </c>
      <c r="D16" s="29">
        <f t="shared" ref="D16:H16" si="6">D14+D15</f>
        <v>24179.5556454545</v>
      </c>
      <c r="E16" s="29">
        <f t="shared" si="6"/>
        <v>26987.790628366325</v>
      </c>
      <c r="F16" s="29">
        <f t="shared" si="6"/>
        <v>30821.65161476978</v>
      </c>
      <c r="G16" s="29">
        <f t="shared" si="6"/>
        <v>35831.942925398602</v>
      </c>
      <c r="H16" s="29">
        <f t="shared" si="6"/>
        <v>35831.942925398602</v>
      </c>
      <c r="I16" s="17"/>
    </row>
    <row r="19" spans="1:13" x14ac:dyDescent="0.4">
      <c r="A19" t="s">
        <v>159</v>
      </c>
      <c r="C19" s="5">
        <f ca="1">(C3-C2)/365</f>
        <v>-1.8712328767123287</v>
      </c>
      <c r="D19" s="5">
        <f ca="1">C19+1</f>
        <v>-0.87123287671232874</v>
      </c>
      <c r="E19" s="5">
        <f ca="1">D19+1</f>
        <v>0.12876712328767126</v>
      </c>
      <c r="F19" s="5">
        <f t="shared" ref="F19:G19" ca="1" si="7">E19+1</f>
        <v>1.1287671232876713</v>
      </c>
      <c r="G19" s="5">
        <f t="shared" ca="1" si="7"/>
        <v>2.1287671232876715</v>
      </c>
      <c r="H19" s="5">
        <f t="shared" ref="H19" ca="1" si="8">G19+1</f>
        <v>3.1287671232876715</v>
      </c>
      <c r="I19" s="5">
        <f t="shared" ref="I19" ca="1" si="9">H19+1</f>
        <v>4.1287671232876715</v>
      </c>
      <c r="J19" s="5">
        <f t="shared" ref="J19" ca="1" si="10">I19+1</f>
        <v>5.1287671232876715</v>
      </c>
      <c r="K19" s="5">
        <f t="shared" ref="K19" ca="1" si="11">J19+1</f>
        <v>6.1287671232876715</v>
      </c>
      <c r="L19" s="5">
        <f t="shared" ref="L19" ca="1" si="12">K19+1</f>
        <v>7.1287671232876715</v>
      </c>
      <c r="M19" s="5">
        <f ca="1">L19</f>
        <v>7.1287671232876715</v>
      </c>
    </row>
    <row r="20" spans="1:13" x14ac:dyDescent="0.4">
      <c r="A20" t="s">
        <v>132</v>
      </c>
      <c r="C20" s="26">
        <f>C14+C12-'Profit &amp; Loss'!G6*(1-'Data &amp; Assumptions'!H57)</f>
        <v>15252.705004583651</v>
      </c>
      <c r="D20" s="26">
        <f>D14+D12-'Profit &amp; Loss'!H6*(1-'Data &amp; Assumptions'!I57)</f>
        <v>22102.952986974495</v>
      </c>
      <c r="E20" s="26">
        <f>E14+E12-'Profit &amp; Loss'!I6*(1-'Data &amp; Assumptions'!J57)</f>
        <v>27519.326989431611</v>
      </c>
      <c r="F20" s="26">
        <f>F14+F12-'Profit &amp; Loss'!J6*(1-'Data &amp; Assumptions'!K57)</f>
        <v>33552.3069232786</v>
      </c>
      <c r="G20" s="26">
        <f>G14+G12-'Profit &amp; Loss'!K6*(1-'Data &amp; Assumptions'!L57)</f>
        <v>39190.348696174675</v>
      </c>
      <c r="H20" s="26">
        <f>G20*(1+H21)</f>
        <v>44991.985267121003</v>
      </c>
      <c r="I20" s="26">
        <f t="shared" ref="I20:L20" si="13">H20*(1+I21)</f>
        <v>50752.641214645431</v>
      </c>
      <c r="J20" s="26">
        <f t="shared" si="13"/>
        <v>56235.823636694855</v>
      </c>
      <c r="K20" s="26">
        <f t="shared" si="13"/>
        <v>61186.678252963073</v>
      </c>
      <c r="L20" s="26">
        <f t="shared" si="13"/>
        <v>65349.659576972059</v>
      </c>
      <c r="M20" s="41">
        <f>L20*(1+B25)/(B26-B25)</f>
        <v>938701.76128293527</v>
      </c>
    </row>
    <row r="21" spans="1:13" x14ac:dyDescent="0.4">
      <c r="A21" t="s">
        <v>114</v>
      </c>
      <c r="D21" s="39">
        <f>D20/C20-1</f>
        <v>0.44911692583920337</v>
      </c>
      <c r="E21" s="39">
        <f t="shared" ref="E21:G21" si="14">E20/D20-1</f>
        <v>0.24505205280258457</v>
      </c>
      <c r="F21" s="39">
        <f t="shared" si="14"/>
        <v>0.21922701584104387</v>
      </c>
      <c r="G21" s="39">
        <f t="shared" si="14"/>
        <v>0.16803738073176722</v>
      </c>
      <c r="H21" s="70">
        <f>G21-2%</f>
        <v>0.14803738073176723</v>
      </c>
      <c r="I21" s="70">
        <f t="shared" ref="I21:L21" si="15">H21-2%</f>
        <v>0.12803738073176724</v>
      </c>
      <c r="J21" s="70">
        <f t="shared" si="15"/>
        <v>0.10803738073176723</v>
      </c>
      <c r="K21" s="70">
        <f t="shared" si="15"/>
        <v>8.8037380731767229E-2</v>
      </c>
      <c r="L21" s="70">
        <f t="shared" si="15"/>
        <v>6.8037380731767225E-2</v>
      </c>
    </row>
    <row r="22" spans="1:13" x14ac:dyDescent="0.4">
      <c r="A22" t="s">
        <v>152</v>
      </c>
      <c r="C22" s="7">
        <f ca="1">C20/((1+$B$26)^C19)</f>
        <v>18617.150648080766</v>
      </c>
      <c r="D22" s="7">
        <f t="shared" ref="D22:M22" ca="1" si="16">D20/((1+$B$26)^D19)</f>
        <v>24252.414404901603</v>
      </c>
      <c r="E22" s="7">
        <f t="shared" ca="1" si="16"/>
        <v>27144.436319116368</v>
      </c>
      <c r="F22" s="7">
        <f t="shared" ca="1" si="16"/>
        <v>29751.149012350372</v>
      </c>
      <c r="G22" s="7">
        <f t="shared" ca="1" si="16"/>
        <v>31239.122294390709</v>
      </c>
      <c r="H22" s="7">
        <f t="shared" ca="1" si="16"/>
        <v>32239.863235002813</v>
      </c>
      <c r="I22" s="7">
        <f t="shared" ca="1" si="16"/>
        <v>32693.018532196322</v>
      </c>
      <c r="J22" s="7">
        <f t="shared" ca="1" si="16"/>
        <v>32564.751692703721</v>
      </c>
      <c r="K22" s="7">
        <f t="shared" ca="1" si="16"/>
        <v>31851.502643989104</v>
      </c>
      <c r="L22" s="7">
        <f t="shared" ca="1" si="16"/>
        <v>30581.213663006125</v>
      </c>
      <c r="M22" s="7">
        <f t="shared" ca="1" si="16"/>
        <v>439277.56186428969</v>
      </c>
    </row>
    <row r="25" spans="1:13" x14ac:dyDescent="0.4">
      <c r="A25" t="s">
        <v>148</v>
      </c>
      <c r="B25" s="69">
        <v>0.04</v>
      </c>
    </row>
    <row r="26" spans="1:13" x14ac:dyDescent="0.4">
      <c r="A26" t="s">
        <v>149</v>
      </c>
      <c r="B26" s="28">
        <f>B28+B29*B30</f>
        <v>0.11240174543527456</v>
      </c>
      <c r="D26" t="s">
        <v>167</v>
      </c>
    </row>
    <row r="28" spans="1:13" x14ac:dyDescent="0.4">
      <c r="A28" t="s">
        <v>150</v>
      </c>
      <c r="B28" s="69">
        <v>6.8000000000000005E-2</v>
      </c>
    </row>
    <row r="29" spans="1:13" x14ac:dyDescent="0.4">
      <c r="A29" t="s">
        <v>92</v>
      </c>
      <c r="B29" s="5">
        <f>Beta!H7</f>
        <v>0.74002909058790933</v>
      </c>
    </row>
    <row r="30" spans="1:13" x14ac:dyDescent="0.4">
      <c r="A30" t="s">
        <v>151</v>
      </c>
      <c r="B30" s="69">
        <v>0.06</v>
      </c>
    </row>
    <row r="33" spans="1:4" x14ac:dyDescent="0.4">
      <c r="A33" t="s">
        <v>153</v>
      </c>
      <c r="B33" s="26">
        <f ca="1">SUM(C22:L22)</f>
        <v>290934.62244573788</v>
      </c>
    </row>
    <row r="34" spans="1:4" x14ac:dyDescent="0.4">
      <c r="A34" t="s">
        <v>154</v>
      </c>
      <c r="B34" s="26">
        <f ca="1">M22</f>
        <v>439277.56186428969</v>
      </c>
    </row>
    <row r="35" spans="1:4" x14ac:dyDescent="0.4">
      <c r="A35" t="s">
        <v>155</v>
      </c>
      <c r="B35" s="26">
        <f ca="1">B33+B34</f>
        <v>730212.18431002763</v>
      </c>
    </row>
    <row r="37" spans="1:4" x14ac:dyDescent="0.4">
      <c r="A37" t="s">
        <v>156</v>
      </c>
      <c r="B37" s="7">
        <f>'Balance Sheet'!F26+'Balance Sheet'!F24</f>
        <v>27056</v>
      </c>
    </row>
    <row r="39" spans="1:4" x14ac:dyDescent="0.4">
      <c r="A39" t="s">
        <v>155</v>
      </c>
      <c r="B39" s="26">
        <f ca="1">B35+B37</f>
        <v>757268.18431002763</v>
      </c>
    </row>
    <row r="40" spans="1:4" x14ac:dyDescent="0.4">
      <c r="A40" t="s">
        <v>157</v>
      </c>
      <c r="B40" s="6">
        <f>'Balance Sheet'!E38/5</f>
        <v>424.4</v>
      </c>
    </row>
    <row r="41" spans="1:4" x14ac:dyDescent="0.4">
      <c r="B41" s="6"/>
    </row>
    <row r="42" spans="1:4" x14ac:dyDescent="0.4">
      <c r="A42" t="s">
        <v>158</v>
      </c>
      <c r="B42" s="6">
        <f ca="1">B39/B40</f>
        <v>1784.3265417295656</v>
      </c>
      <c r="D42" t="s">
        <v>177</v>
      </c>
    </row>
    <row r="44" spans="1:4" x14ac:dyDescent="0.4">
      <c r="A44" t="s">
        <v>176</v>
      </c>
      <c r="B44" s="6">
        <v>1700</v>
      </c>
    </row>
    <row r="47" spans="1:4" x14ac:dyDescent="0.4">
      <c r="A47" t="s">
        <v>178</v>
      </c>
    </row>
    <row r="48" spans="1:4" x14ac:dyDescent="0.4">
      <c r="A48" t="s">
        <v>179</v>
      </c>
    </row>
    <row r="49" spans="1:7" x14ac:dyDescent="0.4">
      <c r="A49" s="71"/>
      <c r="B49" s="71"/>
      <c r="C49" s="80" t="s">
        <v>148</v>
      </c>
      <c r="D49" s="80"/>
      <c r="E49" s="80"/>
      <c r="F49" s="80"/>
      <c r="G49" s="80"/>
    </row>
    <row r="50" spans="1:7" x14ac:dyDescent="0.4">
      <c r="A50" s="71"/>
      <c r="B50" s="72">
        <f ca="1">B42</f>
        <v>1784.3265417295656</v>
      </c>
      <c r="C50" s="73">
        <f>D50-0.5%</f>
        <v>3.0000000000000002E-2</v>
      </c>
      <c r="D50" s="73">
        <f>E50-0.5%</f>
        <v>3.5000000000000003E-2</v>
      </c>
      <c r="E50" s="73">
        <v>0.04</v>
      </c>
      <c r="F50" s="73">
        <f>E50+0.5%</f>
        <v>4.4999999999999998E-2</v>
      </c>
      <c r="G50" s="73">
        <f>F50+0.5%</f>
        <v>4.9999999999999996E-2</v>
      </c>
    </row>
    <row r="51" spans="1:7" x14ac:dyDescent="0.4">
      <c r="A51" s="81" t="s">
        <v>149</v>
      </c>
      <c r="B51" s="74">
        <f>B52-0.5%</f>
        <v>0.10240174543527455</v>
      </c>
      <c r="C51" s="75">
        <f t="dataTable" ref="C51:G55" dt2D="1" dtr="1" r1="B25" r2="B26" ca="1"/>
        <v>1861.3755244182548</v>
      </c>
      <c r="D51" s="75">
        <v>1948.1768665132613</v>
      </c>
      <c r="E51" s="75">
        <v>2048.8882910089342</v>
      </c>
      <c r="F51" s="75">
        <v>2167.1447263282303</v>
      </c>
      <c r="G51" s="76">
        <v>2307.9684319430098</v>
      </c>
    </row>
    <row r="52" spans="1:7" x14ac:dyDescent="0.4">
      <c r="A52" s="81"/>
      <c r="B52" s="74">
        <f>B53-0.5%</f>
        <v>0.10740174543527456</v>
      </c>
      <c r="C52" s="75">
        <v>1748.7306075065803</v>
      </c>
      <c r="D52" s="77">
        <v>1822.2499970820181</v>
      </c>
      <c r="E52" s="77">
        <v>1906.6770254879727</v>
      </c>
      <c r="F52" s="77">
        <v>2004.6336479488762</v>
      </c>
      <c r="G52" s="75">
        <v>2119.6553651587469</v>
      </c>
    </row>
    <row r="53" spans="1:7" x14ac:dyDescent="0.4">
      <c r="A53" s="81"/>
      <c r="B53" s="78">
        <v>0.11240174543527456</v>
      </c>
      <c r="C53" s="75">
        <v>1649.9710086840141</v>
      </c>
      <c r="D53" s="77">
        <v>1712.8092240671483</v>
      </c>
      <c r="E53" s="79">
        <v>1784.3265417295656</v>
      </c>
      <c r="F53" s="77">
        <v>1866.4544626041936</v>
      </c>
      <c r="G53" s="75">
        <v>1961.7435411198073</v>
      </c>
    </row>
    <row r="54" spans="1:7" x14ac:dyDescent="0.4">
      <c r="A54" s="81"/>
      <c r="B54" s="74">
        <f>B53+0.5%</f>
        <v>0.11740174543527457</v>
      </c>
      <c r="C54" s="75">
        <v>1562.7101402107544</v>
      </c>
      <c r="D54" s="77">
        <v>1616.8500578487713</v>
      </c>
      <c r="E54" s="77">
        <v>1677.9846391514845</v>
      </c>
      <c r="F54" s="77">
        <v>1747.5630198315714</v>
      </c>
      <c r="G54" s="75">
        <v>1827.4643350633908</v>
      </c>
    </row>
    <row r="55" spans="1:7" x14ac:dyDescent="0.4">
      <c r="A55" s="81"/>
      <c r="B55" s="74">
        <f>B54+0.5%</f>
        <v>0.12240174543527457</v>
      </c>
      <c r="C55" s="76">
        <v>1485.0781033636495</v>
      </c>
      <c r="D55" s="75">
        <v>1532.0556379614545</v>
      </c>
      <c r="E55" s="75">
        <v>1584.7342089086301</v>
      </c>
      <c r="F55" s="75">
        <v>1644.218643296085</v>
      </c>
      <c r="G55" s="75">
        <v>1711.9189617108984</v>
      </c>
    </row>
  </sheetData>
  <mergeCells count="2">
    <mergeCell ref="C49:G49"/>
    <mergeCell ref="A51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F6DD-1E03-4C6A-ADE8-E35B1DFE25A5}">
  <dimension ref="A1:M2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6" x14ac:dyDescent="0.4"/>
  <cols>
    <col min="1" max="1" width="31.84375" bestFit="1" customWidth="1"/>
    <col min="3" max="4" width="12.07421875" bestFit="1" customWidth="1"/>
    <col min="5" max="10" width="9.53515625" bestFit="1" customWidth="1"/>
  </cols>
  <sheetData>
    <row r="1" spans="1:13" ht="30.9" x14ac:dyDescent="0.8">
      <c r="A1" s="10"/>
      <c r="B1" s="10"/>
    </row>
    <row r="2" spans="1:13" x14ac:dyDescent="0.4">
      <c r="A2" s="35" t="s">
        <v>58</v>
      </c>
      <c r="B2" s="35"/>
    </row>
    <row r="3" spans="1:13" x14ac:dyDescent="0.4">
      <c r="A3" t="s">
        <v>93</v>
      </c>
    </row>
    <row r="4" spans="1:13" x14ac:dyDescent="0.4">
      <c r="A4" s="8" t="s">
        <v>60</v>
      </c>
      <c r="B4" s="8"/>
      <c r="C4" s="9">
        <v>2017</v>
      </c>
      <c r="D4" s="9">
        <v>2018</v>
      </c>
      <c r="E4" s="9">
        <f>D4+1</f>
        <v>2019</v>
      </c>
      <c r="F4" s="9">
        <f t="shared" ref="F4:J4" si="0">E4+1</f>
        <v>2020</v>
      </c>
      <c r="G4" s="9">
        <f t="shared" si="0"/>
        <v>2021</v>
      </c>
      <c r="H4" s="9">
        <f t="shared" si="0"/>
        <v>2022</v>
      </c>
      <c r="I4" s="9">
        <f t="shared" si="0"/>
        <v>2023</v>
      </c>
      <c r="J4" s="9">
        <f t="shared" si="0"/>
        <v>2024</v>
      </c>
      <c r="K4" s="9">
        <f t="shared" ref="K4" si="1">J4+1</f>
        <v>2025</v>
      </c>
      <c r="L4" s="9">
        <f t="shared" ref="L4" si="2">K4+1</f>
        <v>2026</v>
      </c>
    </row>
    <row r="6" spans="1:13" x14ac:dyDescent="0.4">
      <c r="A6" t="s">
        <v>94</v>
      </c>
    </row>
    <row r="7" spans="1:13" x14ac:dyDescent="0.4">
      <c r="A7" t="s">
        <v>95</v>
      </c>
      <c r="B7" t="s">
        <v>60</v>
      </c>
      <c r="C7" s="7">
        <v>18332</v>
      </c>
      <c r="D7" s="7">
        <v>20179</v>
      </c>
      <c r="E7" s="26">
        <v>22891</v>
      </c>
      <c r="F7" s="26">
        <v>25641</v>
      </c>
      <c r="G7" s="26">
        <v>27651</v>
      </c>
      <c r="H7" s="26">
        <f>G7+G8+H24+G9</f>
        <v>40524</v>
      </c>
      <c r="I7" s="26">
        <f>H7+H8+I24+H9</f>
        <v>47343.040000000001</v>
      </c>
      <c r="J7" s="26">
        <f>I7+I8+J24+I9</f>
        <v>54231.4712</v>
      </c>
      <c r="K7" s="26">
        <f>J7+J8+K24+J9</f>
        <v>61632.636336000003</v>
      </c>
      <c r="L7" s="26">
        <f>K7+K8+L24+K9</f>
        <v>69449.000006080008</v>
      </c>
    </row>
    <row r="8" spans="1:13" x14ac:dyDescent="0.4">
      <c r="A8" t="s">
        <v>96</v>
      </c>
      <c r="B8" t="s">
        <v>60</v>
      </c>
      <c r="C8" s="7">
        <v>1395</v>
      </c>
      <c r="D8" s="7">
        <v>590</v>
      </c>
      <c r="E8" s="41">
        <v>1634</v>
      </c>
      <c r="F8" s="41">
        <v>3228</v>
      </c>
      <c r="G8" s="41">
        <v>3884</v>
      </c>
    </row>
    <row r="9" spans="1:13" x14ac:dyDescent="0.4">
      <c r="A9" t="s">
        <v>97</v>
      </c>
      <c r="B9" t="s">
        <v>60</v>
      </c>
      <c r="C9" s="7">
        <v>1365</v>
      </c>
      <c r="D9" s="7">
        <v>1606</v>
      </c>
      <c r="E9" s="41">
        <f>'Balance Sheet'!D9</f>
        <v>1388</v>
      </c>
      <c r="F9" s="41">
        <f>'Balance Sheet'!E9</f>
        <v>954</v>
      </c>
      <c r="G9" s="41">
        <f>'Balance Sheet'!F9</f>
        <v>922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</row>
    <row r="11" spans="1:13" x14ac:dyDescent="0.4">
      <c r="A11" t="s">
        <v>98</v>
      </c>
      <c r="B11" t="s">
        <v>60</v>
      </c>
      <c r="C11" s="26">
        <f t="shared" ref="C11:L11" si="3">C7+C8</f>
        <v>19727</v>
      </c>
      <c r="D11" s="26">
        <f t="shared" si="3"/>
        <v>20769</v>
      </c>
      <c r="E11" s="26">
        <f t="shared" si="3"/>
        <v>24525</v>
      </c>
      <c r="F11" s="26">
        <f t="shared" si="3"/>
        <v>28869</v>
      </c>
      <c r="G11" s="26">
        <f t="shared" si="3"/>
        <v>31535</v>
      </c>
      <c r="H11" s="26">
        <f t="shared" si="3"/>
        <v>40524</v>
      </c>
      <c r="I11" s="26">
        <f t="shared" si="3"/>
        <v>47343.040000000001</v>
      </c>
      <c r="J11" s="26">
        <f t="shared" si="3"/>
        <v>54231.4712</v>
      </c>
      <c r="K11" s="26">
        <f t="shared" si="3"/>
        <v>61632.636336000003</v>
      </c>
      <c r="L11" s="26">
        <f t="shared" si="3"/>
        <v>69449.000006080008</v>
      </c>
    </row>
    <row r="12" spans="1:13" x14ac:dyDescent="0.4">
      <c r="A12" t="s">
        <v>99</v>
      </c>
      <c r="C12" s="7">
        <f>'Data &amp; Assumptions'!C7</f>
        <v>200364</v>
      </c>
      <c r="D12" s="7">
        <f>'Data &amp; Assumptions'!D7</f>
        <v>204107</v>
      </c>
      <c r="E12" s="7">
        <f>'Data &amp; Assumptions'!E7</f>
        <v>228123</v>
      </c>
      <c r="F12" s="7">
        <f>'Data &amp; Assumptions'!F7</f>
        <v>242371</v>
      </c>
      <c r="G12" s="7">
        <f>'Data &amp; Assumptions'!G7</f>
        <v>259619</v>
      </c>
      <c r="H12" s="7">
        <f>'Data &amp; Assumptions'!H7</f>
        <v>299619</v>
      </c>
      <c r="I12" s="7">
        <f>'Data &amp; Assumptions'!I7</f>
        <v>329619</v>
      </c>
      <c r="J12" s="7">
        <f>'Data &amp; Assumptions'!J7</f>
        <v>349619</v>
      </c>
      <c r="K12" s="7">
        <f>'Data &amp; Assumptions'!K7</f>
        <v>369619</v>
      </c>
      <c r="L12" s="7">
        <f>'Data &amp; Assumptions'!L7</f>
        <v>389619</v>
      </c>
    </row>
    <row r="14" spans="1:13" x14ac:dyDescent="0.4">
      <c r="A14" s="1" t="s">
        <v>100</v>
      </c>
      <c r="B14" s="1" t="s">
        <v>101</v>
      </c>
      <c r="C14" s="40">
        <f t="shared" ref="C14:F14" si="4">C11*100/C12</f>
        <v>9.845581042502646</v>
      </c>
      <c r="D14" s="40">
        <f t="shared" si="4"/>
        <v>10.17554517973416</v>
      </c>
      <c r="E14" s="40">
        <f t="shared" si="4"/>
        <v>10.750779184913402</v>
      </c>
      <c r="F14" s="40">
        <f t="shared" si="4"/>
        <v>11.911078470609107</v>
      </c>
      <c r="G14" s="40">
        <f>G11*100/G12</f>
        <v>12.146645661527083</v>
      </c>
      <c r="H14" s="67">
        <v>12</v>
      </c>
      <c r="I14" s="67">
        <v>12</v>
      </c>
      <c r="J14" s="67">
        <v>12</v>
      </c>
      <c r="K14" s="67">
        <v>12</v>
      </c>
      <c r="L14" s="67">
        <v>12</v>
      </c>
    </row>
    <row r="16" spans="1:13" x14ac:dyDescent="0.4">
      <c r="A16" t="s">
        <v>102</v>
      </c>
      <c r="C16" s="7">
        <f>'Profit &amp; Loss'!B16</f>
        <v>1703</v>
      </c>
      <c r="D16" s="7">
        <f>'Profit &amp; Loss'!C16</f>
        <v>1863</v>
      </c>
      <c r="E16" s="7">
        <f>'Profit &amp; Loss'!D16</f>
        <v>2011</v>
      </c>
      <c r="F16" s="7">
        <f>'Profit &amp; Loss'!E16</f>
        <v>2893</v>
      </c>
      <c r="G16" s="7">
        <f>'Profit &amp; Loss'!F16</f>
        <v>3267</v>
      </c>
      <c r="H16" s="41">
        <f>(G11-G20)*H18</f>
        <v>3219.04</v>
      </c>
      <c r="I16" s="41">
        <f>(H11-H20)*I18</f>
        <v>4488.4312</v>
      </c>
      <c r="J16" s="41">
        <f>(I11-I20)*J18</f>
        <v>5001.1651360000005</v>
      </c>
      <c r="K16" s="41">
        <f>(J11-J20)*K18</f>
        <v>5416.3636700799998</v>
      </c>
      <c r="L16" s="41">
        <f>(K11-K20)*L18</f>
        <v>5853.0199925824008</v>
      </c>
      <c r="M16" s="41"/>
    </row>
    <row r="17" spans="1:12" x14ac:dyDescent="0.4">
      <c r="A17" t="s">
        <v>103</v>
      </c>
      <c r="C17" s="28">
        <f t="shared" ref="C17:F17" si="5">C16/C11</f>
        <v>8.6328382420033462E-2</v>
      </c>
      <c r="D17" s="28">
        <f t="shared" si="5"/>
        <v>8.9700996677740868E-2</v>
      </c>
      <c r="E17" s="28">
        <f t="shared" si="5"/>
        <v>8.1997961264016303E-2</v>
      </c>
      <c r="F17" s="28">
        <f t="shared" si="5"/>
        <v>0.10021129931760712</v>
      </c>
      <c r="G17" s="28">
        <f t="shared" ref="G17" si="6">G16/G11</f>
        <v>0.10359917551926431</v>
      </c>
      <c r="H17" s="42"/>
      <c r="I17" s="42"/>
      <c r="J17" s="42"/>
      <c r="K17" s="42"/>
      <c r="L17" s="42"/>
    </row>
    <row r="18" spans="1:12" x14ac:dyDescent="0.4">
      <c r="A18" t="s">
        <v>104</v>
      </c>
      <c r="C18" s="28"/>
      <c r="D18" s="28">
        <f t="shared" ref="D18:G18" si="7">D16/(C11-C20)</f>
        <v>0.17697349672271304</v>
      </c>
      <c r="E18" s="28">
        <f t="shared" si="7"/>
        <v>0.19405577535462704</v>
      </c>
      <c r="F18" s="28">
        <f t="shared" si="7"/>
        <v>0.23771569433032047</v>
      </c>
      <c r="G18" s="28">
        <f t="shared" si="7"/>
        <v>0.22790373212417162</v>
      </c>
      <c r="H18" s="48">
        <v>0.22</v>
      </c>
      <c r="I18" s="48">
        <v>0.22</v>
      </c>
      <c r="J18" s="48">
        <v>0.22</v>
      </c>
      <c r="K18" s="48">
        <v>0.22</v>
      </c>
      <c r="L18" s="48">
        <v>0.22</v>
      </c>
    </row>
    <row r="20" spans="1:12" x14ac:dyDescent="0.4">
      <c r="A20" t="s">
        <v>105</v>
      </c>
      <c r="C20" s="26">
        <f>C7+C8-'Balance Sheet'!B7-'Balance Sheet'!B11</f>
        <v>9200</v>
      </c>
      <c r="D20" s="26">
        <f>D7+D8-'Balance Sheet'!C7-'Balance Sheet'!C11</f>
        <v>10406</v>
      </c>
      <c r="E20" s="26">
        <f>E7+E8-'Balance Sheet'!D7-'Balance Sheet'!D11</f>
        <v>12355</v>
      </c>
      <c r="F20" s="26">
        <f>F7+F8-'Balance Sheet'!E7-'Balance Sheet'!E11</f>
        <v>14534</v>
      </c>
      <c r="G20" s="26">
        <f>G7+G8-'Balance Sheet'!F7-'Balance Sheet'!F11</f>
        <v>16903</v>
      </c>
      <c r="H20" s="26">
        <f>G20+H16</f>
        <v>20122.04</v>
      </c>
      <c r="I20" s="26">
        <f>H20+I16</f>
        <v>24610.4712</v>
      </c>
      <c r="J20" s="26">
        <f>I20+J16</f>
        <v>29611.636336</v>
      </c>
      <c r="K20" s="26">
        <f>J20+K16</f>
        <v>35028.000006080001</v>
      </c>
      <c r="L20" s="26">
        <f>K20+L16</f>
        <v>40881.019998662399</v>
      </c>
    </row>
    <row r="21" spans="1:12" x14ac:dyDescent="0.4">
      <c r="D21" s="26"/>
    </row>
    <row r="22" spans="1:12" x14ac:dyDescent="0.4">
      <c r="A22" t="s">
        <v>106</v>
      </c>
      <c r="B22" t="s">
        <v>60</v>
      </c>
      <c r="E22" s="41"/>
      <c r="F22" s="41"/>
      <c r="G22" s="41"/>
      <c r="H22" s="41">
        <f>(H12-G12)*H14/100</f>
        <v>4800</v>
      </c>
      <c r="I22" s="41">
        <f>(I12-H12)*I14/100</f>
        <v>3600</v>
      </c>
      <c r="J22" s="41">
        <f>(J12-I12)*J14/100</f>
        <v>2400</v>
      </c>
      <c r="K22" s="41">
        <f>(K12-J12)*K14/100</f>
        <v>2400</v>
      </c>
      <c r="L22" s="41">
        <f>(L12-K12)*L14/100</f>
        <v>2400</v>
      </c>
    </row>
    <row r="23" spans="1:12" x14ac:dyDescent="0.4">
      <c r="A23" t="s">
        <v>107</v>
      </c>
      <c r="B23" t="s">
        <v>60</v>
      </c>
      <c r="E23" s="26"/>
      <c r="F23" s="26"/>
      <c r="G23" s="26"/>
      <c r="H23" s="26">
        <f>G16</f>
        <v>3267</v>
      </c>
      <c r="I23" s="26">
        <f>H16</f>
        <v>3219.04</v>
      </c>
      <c r="J23" s="26">
        <f>I16</f>
        <v>4488.4312</v>
      </c>
      <c r="K23" s="26">
        <f>J16</f>
        <v>5001.1651360000005</v>
      </c>
      <c r="L23" s="26">
        <f>K16</f>
        <v>5416.3636700799998</v>
      </c>
    </row>
    <row r="24" spans="1:12" x14ac:dyDescent="0.4">
      <c r="A24" t="s">
        <v>108</v>
      </c>
      <c r="B24" t="s">
        <v>60</v>
      </c>
      <c r="E24" s="26"/>
      <c r="F24" s="26"/>
      <c r="G24" s="26"/>
      <c r="H24" s="26">
        <f>H22+H23</f>
        <v>8067</v>
      </c>
      <c r="I24" s="26">
        <f>I22+I23</f>
        <v>6819.04</v>
      </c>
      <c r="J24" s="26">
        <f>J22+J23</f>
        <v>6888.4312</v>
      </c>
      <c r="K24" s="26">
        <f>K22+K23</f>
        <v>7401.1651360000005</v>
      </c>
      <c r="L24" s="26">
        <f>L22+L23</f>
        <v>7816.3636700799998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F9E6-1F38-4F71-AEED-F65C990E5F4A}">
  <dimension ref="A1:H995"/>
  <sheetViews>
    <sheetView workbookViewId="0">
      <pane xSplit="1" ySplit="5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RowHeight="14.6" x14ac:dyDescent="0.4"/>
  <cols>
    <col min="1" max="1" width="21.07421875" style="34" bestFit="1" customWidth="1"/>
    <col min="2" max="2" width="9" bestFit="1" customWidth="1"/>
    <col min="3" max="3" width="10.07421875" bestFit="1" customWidth="1"/>
  </cols>
  <sheetData>
    <row r="1" spans="1:8" ht="30.9" x14ac:dyDescent="0.8">
      <c r="A1" s="10"/>
    </row>
    <row r="2" spans="1:8" x14ac:dyDescent="0.4">
      <c r="A2" s="35" t="s">
        <v>58</v>
      </c>
    </row>
    <row r="3" spans="1:8" x14ac:dyDescent="0.4">
      <c r="D3" s="69"/>
    </row>
    <row r="5" spans="1:8" x14ac:dyDescent="0.4">
      <c r="A5" s="9" t="s">
        <v>90</v>
      </c>
      <c r="B5" s="9" t="s">
        <v>58</v>
      </c>
      <c r="C5" s="9" t="s">
        <v>91</v>
      </c>
      <c r="D5" s="9" t="s">
        <v>58</v>
      </c>
      <c r="E5" s="9" t="s">
        <v>91</v>
      </c>
    </row>
    <row r="6" spans="1:8" x14ac:dyDescent="0.4">
      <c r="A6" s="38">
        <v>43160</v>
      </c>
      <c r="B6" s="6">
        <v>580.125</v>
      </c>
      <c r="C6" s="6">
        <v>14611.24</v>
      </c>
    </row>
    <row r="7" spans="1:8" x14ac:dyDescent="0.4">
      <c r="A7" s="38">
        <v>43164</v>
      </c>
      <c r="B7" s="6">
        <v>576.54999999999995</v>
      </c>
      <c r="C7" s="6">
        <v>14467.33</v>
      </c>
      <c r="D7" s="28">
        <f>(B7/B6)-1</f>
        <v>-6.1624649859944869E-3</v>
      </c>
      <c r="E7" s="28">
        <f>(C7/C6)-1</f>
        <v>-9.849266728901851E-3</v>
      </c>
      <c r="G7" t="s">
        <v>92</v>
      </c>
      <c r="H7" s="5">
        <f>SLOPE(D7:D995,E7:E995)</f>
        <v>0.74002909058790933</v>
      </c>
    </row>
    <row r="8" spans="1:8" x14ac:dyDescent="0.4">
      <c r="A8" s="38">
        <v>43165</v>
      </c>
      <c r="B8" s="6">
        <v>573.42499999999995</v>
      </c>
      <c r="C8" s="6">
        <v>14314.45</v>
      </c>
      <c r="D8" s="28">
        <f t="shared" ref="D8:D71" si="0">(B8/B7)-1</f>
        <v>-5.4201717110398118E-3</v>
      </c>
      <c r="E8" s="28">
        <f t="shared" ref="E8:E71" si="1">(C8/C7)-1</f>
        <v>-1.0567257399948682E-2</v>
      </c>
      <c r="G8" t="s">
        <v>92</v>
      </c>
      <c r="H8" s="5">
        <f>_xlfn.COVARIANCE.P(D7:D995,E7:E995)/_xlfn.VAR.P(E7:E995)</f>
        <v>0.74002909058791033</v>
      </c>
    </row>
    <row r="9" spans="1:8" x14ac:dyDescent="0.4">
      <c r="A9" s="38">
        <v>43166</v>
      </c>
      <c r="B9" s="6">
        <v>571.4</v>
      </c>
      <c r="C9" s="6">
        <v>14158.53</v>
      </c>
      <c r="D9" s="28">
        <f t="shared" si="0"/>
        <v>-3.5314121288747558E-3</v>
      </c>
      <c r="E9" s="28">
        <f t="shared" si="1"/>
        <v>-1.0892489756854085E-2</v>
      </c>
    </row>
    <row r="10" spans="1:8" x14ac:dyDescent="0.4">
      <c r="A10" s="38">
        <v>43167</v>
      </c>
      <c r="B10" s="6">
        <v>578.35</v>
      </c>
      <c r="C10" s="6">
        <v>14256.22</v>
      </c>
      <c r="D10" s="28">
        <f t="shared" si="0"/>
        <v>1.2163108155407887E-2</v>
      </c>
      <c r="E10" s="28">
        <f t="shared" si="1"/>
        <v>6.8997275847137995E-3</v>
      </c>
    </row>
    <row r="11" spans="1:8" x14ac:dyDescent="0.4">
      <c r="A11" s="38">
        <v>43168</v>
      </c>
      <c r="B11" s="6">
        <v>581.70000000000005</v>
      </c>
      <c r="C11" s="6">
        <v>14234.38</v>
      </c>
      <c r="D11" s="28">
        <f t="shared" si="0"/>
        <v>5.7923402783781608E-3</v>
      </c>
      <c r="E11" s="28">
        <f t="shared" si="1"/>
        <v>-1.5319628905838822E-3</v>
      </c>
    </row>
    <row r="12" spans="1:8" x14ac:dyDescent="0.4">
      <c r="A12" s="38">
        <v>43171</v>
      </c>
      <c r="B12" s="6">
        <v>592.92499999999995</v>
      </c>
      <c r="C12" s="6">
        <v>14440.49</v>
      </c>
      <c r="D12" s="28">
        <f t="shared" si="0"/>
        <v>1.9296888430462289E-2</v>
      </c>
      <c r="E12" s="28">
        <f t="shared" si="1"/>
        <v>1.4479731467053725E-2</v>
      </c>
    </row>
    <row r="13" spans="1:8" x14ac:dyDescent="0.4">
      <c r="A13" s="38">
        <v>43172</v>
      </c>
      <c r="B13" s="6">
        <v>590.27499999999998</v>
      </c>
      <c r="C13" s="6">
        <v>14495.87</v>
      </c>
      <c r="D13" s="28">
        <f t="shared" si="0"/>
        <v>-4.4693679639077333E-3</v>
      </c>
      <c r="E13" s="28">
        <f t="shared" si="1"/>
        <v>3.8350499186663445E-3</v>
      </c>
    </row>
    <row r="14" spans="1:8" x14ac:dyDescent="0.4">
      <c r="A14" s="38">
        <v>43173</v>
      </c>
      <c r="B14" s="6">
        <v>590.1</v>
      </c>
      <c r="C14" s="6">
        <v>14498.08</v>
      </c>
      <c r="D14" s="28">
        <f t="shared" si="0"/>
        <v>-2.9647198339743941E-4</v>
      </c>
      <c r="E14" s="28">
        <f t="shared" si="1"/>
        <v>1.524572171245353E-4</v>
      </c>
    </row>
    <row r="15" spans="1:8" x14ac:dyDescent="0.4">
      <c r="A15" s="38">
        <v>43174</v>
      </c>
      <c r="B15" s="6">
        <v>591.07500000000005</v>
      </c>
      <c r="C15" s="6">
        <v>14469.75</v>
      </c>
      <c r="D15" s="28">
        <f t="shared" si="0"/>
        <v>1.6522623284189741E-3</v>
      </c>
      <c r="E15" s="28">
        <f t="shared" si="1"/>
        <v>-1.9540518468652568E-3</v>
      </c>
    </row>
    <row r="16" spans="1:8" x14ac:dyDescent="0.4">
      <c r="A16" s="38">
        <v>43175</v>
      </c>
      <c r="B16" s="6">
        <v>586.25</v>
      </c>
      <c r="C16" s="6">
        <v>14276.76</v>
      </c>
      <c r="D16" s="28">
        <f t="shared" si="0"/>
        <v>-8.1630926701350415E-3</v>
      </c>
      <c r="E16" s="28">
        <f t="shared" si="1"/>
        <v>-1.333747991499501E-2</v>
      </c>
    </row>
    <row r="17" spans="1:5" x14ac:dyDescent="0.4">
      <c r="A17" s="38">
        <v>43178</v>
      </c>
      <c r="B17" s="6">
        <v>573.57500000000005</v>
      </c>
      <c r="C17" s="6">
        <v>14101.12</v>
      </c>
      <c r="D17" s="28">
        <f t="shared" si="0"/>
        <v>-2.1620469083155625E-2</v>
      </c>
      <c r="E17" s="28">
        <f t="shared" si="1"/>
        <v>-1.2302511214028922E-2</v>
      </c>
    </row>
    <row r="18" spans="1:5" x14ac:dyDescent="0.4">
      <c r="A18" s="38">
        <v>43179</v>
      </c>
      <c r="B18" s="6">
        <v>581.04999999999995</v>
      </c>
      <c r="C18" s="6">
        <v>14132.99</v>
      </c>
      <c r="D18" s="28">
        <f t="shared" si="0"/>
        <v>1.3032297432767903E-2</v>
      </c>
      <c r="E18" s="28">
        <f t="shared" si="1"/>
        <v>2.2601041619387807E-3</v>
      </c>
    </row>
    <row r="19" spans="1:5" x14ac:dyDescent="0.4">
      <c r="A19" s="38">
        <v>43180</v>
      </c>
      <c r="B19" s="6">
        <v>584.29999999999995</v>
      </c>
      <c r="C19" s="6">
        <v>14180.71</v>
      </c>
      <c r="D19" s="28">
        <f t="shared" si="0"/>
        <v>5.593322433525616E-3</v>
      </c>
      <c r="E19" s="28">
        <f t="shared" si="1"/>
        <v>3.3764971177365766E-3</v>
      </c>
    </row>
    <row r="20" spans="1:5" x14ac:dyDescent="0.4">
      <c r="A20" s="38">
        <v>43181</v>
      </c>
      <c r="B20" s="6">
        <v>579.4</v>
      </c>
      <c r="C20" s="6">
        <v>14105.36</v>
      </c>
      <c r="D20" s="28">
        <f t="shared" si="0"/>
        <v>-8.3861030292657901E-3</v>
      </c>
      <c r="E20" s="28">
        <f t="shared" si="1"/>
        <v>-5.3135562323747276E-3</v>
      </c>
    </row>
    <row r="21" spans="1:5" x14ac:dyDescent="0.4">
      <c r="A21" s="38">
        <v>43182</v>
      </c>
      <c r="B21" s="6">
        <v>583.72500000000002</v>
      </c>
      <c r="C21" s="6">
        <v>13937.09</v>
      </c>
      <c r="D21" s="28">
        <f t="shared" si="0"/>
        <v>7.4646185709354995E-3</v>
      </c>
      <c r="E21" s="28">
        <f t="shared" si="1"/>
        <v>-1.1929507648156479E-2</v>
      </c>
    </row>
    <row r="22" spans="1:5" x14ac:dyDescent="0.4">
      <c r="A22" s="38">
        <v>43185</v>
      </c>
      <c r="B22" s="6">
        <v>577.15</v>
      </c>
      <c r="C22" s="6">
        <v>14115.71</v>
      </c>
      <c r="D22" s="28">
        <f t="shared" si="0"/>
        <v>-1.1263865690179564E-2</v>
      </c>
      <c r="E22" s="28">
        <f t="shared" si="1"/>
        <v>1.2816161766911138E-2</v>
      </c>
    </row>
    <row r="23" spans="1:5" x14ac:dyDescent="0.4">
      <c r="A23" s="38">
        <v>43186</v>
      </c>
      <c r="B23" s="6">
        <v>576.4</v>
      </c>
      <c r="C23" s="6">
        <v>14216.61</v>
      </c>
      <c r="D23" s="28">
        <f t="shared" si="0"/>
        <v>-1.2994888677120287E-3</v>
      </c>
      <c r="E23" s="28">
        <f t="shared" si="1"/>
        <v>7.1480641072960704E-3</v>
      </c>
    </row>
    <row r="24" spans="1:5" x14ac:dyDescent="0.4">
      <c r="A24" s="38">
        <v>43187</v>
      </c>
      <c r="B24" s="6">
        <v>567.20000000000005</v>
      </c>
      <c r="C24" s="6">
        <v>14125.53</v>
      </c>
      <c r="D24" s="28">
        <f t="shared" si="0"/>
        <v>-1.5961138098542604E-2</v>
      </c>
      <c r="E24" s="28">
        <f t="shared" si="1"/>
        <v>-6.4065906007128026E-3</v>
      </c>
    </row>
    <row r="25" spans="1:5" x14ac:dyDescent="0.4">
      <c r="A25" s="38">
        <v>43192</v>
      </c>
      <c r="B25" s="6">
        <v>568.75</v>
      </c>
      <c r="C25" s="6">
        <v>14295.11</v>
      </c>
      <c r="D25" s="28">
        <f t="shared" si="0"/>
        <v>2.7327221438644411E-3</v>
      </c>
      <c r="E25" s="28">
        <f t="shared" si="1"/>
        <v>1.2005213255714908E-2</v>
      </c>
    </row>
    <row r="26" spans="1:5" x14ac:dyDescent="0.4">
      <c r="A26" s="38">
        <v>43193</v>
      </c>
      <c r="B26" s="6">
        <v>570.02499999999998</v>
      </c>
      <c r="C26" s="6">
        <v>14377.82</v>
      </c>
      <c r="D26" s="28">
        <f t="shared" si="0"/>
        <v>2.2417582417582071E-3</v>
      </c>
      <c r="E26" s="28">
        <f t="shared" si="1"/>
        <v>5.7858946171103209E-3</v>
      </c>
    </row>
    <row r="27" spans="1:5" x14ac:dyDescent="0.4">
      <c r="A27" s="38">
        <v>43194</v>
      </c>
      <c r="B27" s="6">
        <v>562.27499999999998</v>
      </c>
      <c r="C27" s="6">
        <v>14219.56</v>
      </c>
      <c r="D27" s="28">
        <f t="shared" si="0"/>
        <v>-1.3595894916889617E-2</v>
      </c>
      <c r="E27" s="28">
        <f t="shared" si="1"/>
        <v>-1.1007231972580023E-2</v>
      </c>
    </row>
    <row r="28" spans="1:5" x14ac:dyDescent="0.4">
      <c r="A28" s="38">
        <v>43195</v>
      </c>
      <c r="B28" s="6">
        <v>572.5</v>
      </c>
      <c r="C28" s="6">
        <v>14483.13</v>
      </c>
      <c r="D28" s="28">
        <f t="shared" si="0"/>
        <v>1.8185051798497165E-2</v>
      </c>
      <c r="E28" s="28">
        <f t="shared" si="1"/>
        <v>1.8535735282948274E-2</v>
      </c>
    </row>
    <row r="29" spans="1:5" x14ac:dyDescent="0.4">
      <c r="A29" s="38">
        <v>43196</v>
      </c>
      <c r="B29" s="6">
        <v>564.65</v>
      </c>
      <c r="C29" s="6">
        <v>14526.25</v>
      </c>
      <c r="D29" s="28">
        <f t="shared" si="0"/>
        <v>-1.3711790393013179E-2</v>
      </c>
      <c r="E29" s="28">
        <f t="shared" si="1"/>
        <v>2.9772569879578104E-3</v>
      </c>
    </row>
    <row r="30" spans="1:5" x14ac:dyDescent="0.4">
      <c r="A30" s="38">
        <v>43199</v>
      </c>
      <c r="B30" s="6">
        <v>555.47500000000002</v>
      </c>
      <c r="C30" s="6">
        <v>14581.07</v>
      </c>
      <c r="D30" s="28">
        <f t="shared" si="0"/>
        <v>-1.6249003807668361E-2</v>
      </c>
      <c r="E30" s="28">
        <f t="shared" si="1"/>
        <v>3.7738576714567706E-3</v>
      </c>
    </row>
    <row r="31" spans="1:5" x14ac:dyDescent="0.4">
      <c r="A31" s="38">
        <v>43200</v>
      </c>
      <c r="B31" s="6">
        <v>557.07500000000005</v>
      </c>
      <c r="C31" s="6">
        <v>14603.47</v>
      </c>
      <c r="D31" s="28">
        <f t="shared" si="0"/>
        <v>2.8804176605607967E-3</v>
      </c>
      <c r="E31" s="28">
        <f t="shared" si="1"/>
        <v>1.5362384242034732E-3</v>
      </c>
    </row>
    <row r="32" spans="1:5" x14ac:dyDescent="0.4">
      <c r="A32" s="38">
        <v>43201</v>
      </c>
      <c r="B32" s="6">
        <v>561.95000000000005</v>
      </c>
      <c r="C32" s="6">
        <v>14616.14</v>
      </c>
      <c r="D32" s="28">
        <f t="shared" si="0"/>
        <v>8.7510658349414516E-3</v>
      </c>
      <c r="E32" s="28">
        <f t="shared" si="1"/>
        <v>8.6760201513746971E-4</v>
      </c>
    </row>
    <row r="33" spans="1:5" x14ac:dyDescent="0.4">
      <c r="A33" s="38">
        <v>43202</v>
      </c>
      <c r="B33" s="6">
        <v>581.125</v>
      </c>
      <c r="C33" s="6">
        <v>14647</v>
      </c>
      <c r="D33" s="28">
        <f t="shared" si="0"/>
        <v>3.4122252869472236E-2</v>
      </c>
      <c r="E33" s="28">
        <f t="shared" si="1"/>
        <v>2.1113645600001618E-3</v>
      </c>
    </row>
    <row r="34" spans="1:5" x14ac:dyDescent="0.4">
      <c r="A34" s="38">
        <v>43203</v>
      </c>
      <c r="B34" s="6">
        <v>584.5</v>
      </c>
      <c r="C34" s="6">
        <v>14684.22</v>
      </c>
      <c r="D34" s="28">
        <f t="shared" si="0"/>
        <v>5.8077005807699589E-3</v>
      </c>
      <c r="E34" s="28">
        <f t="shared" si="1"/>
        <v>2.5411347033521547E-3</v>
      </c>
    </row>
    <row r="35" spans="1:5" x14ac:dyDescent="0.4">
      <c r="A35" s="38">
        <v>43206</v>
      </c>
      <c r="B35" s="6">
        <v>566.4</v>
      </c>
      <c r="C35" s="6">
        <v>14751.16</v>
      </c>
      <c r="D35" s="28">
        <f t="shared" si="0"/>
        <v>-3.0966638152266968E-2</v>
      </c>
      <c r="E35" s="28">
        <f t="shared" si="1"/>
        <v>4.5586350517767826E-3</v>
      </c>
    </row>
    <row r="36" spans="1:5" x14ac:dyDescent="0.4">
      <c r="A36" s="38">
        <v>43207</v>
      </c>
      <c r="B36" s="6">
        <v>562.5</v>
      </c>
      <c r="C36" s="6">
        <v>14786.9</v>
      </c>
      <c r="D36" s="28">
        <f t="shared" si="0"/>
        <v>-6.8855932203389925E-3</v>
      </c>
      <c r="E36" s="28">
        <f t="shared" si="1"/>
        <v>2.4228603038676244E-3</v>
      </c>
    </row>
    <row r="37" spans="1:5" x14ac:dyDescent="0.4">
      <c r="A37" s="38">
        <v>43208</v>
      </c>
      <c r="B37" s="6">
        <v>562.72500000000002</v>
      </c>
      <c r="C37" s="6">
        <v>14760.19</v>
      </c>
      <c r="D37" s="28">
        <f t="shared" si="0"/>
        <v>3.9999999999995595E-4</v>
      </c>
      <c r="E37" s="28">
        <f t="shared" si="1"/>
        <v>-1.8063285746167113E-3</v>
      </c>
    </row>
    <row r="38" spans="1:5" x14ac:dyDescent="0.4">
      <c r="A38" s="38">
        <v>43209</v>
      </c>
      <c r="B38" s="6">
        <v>566.35</v>
      </c>
      <c r="C38" s="6">
        <v>14828.75</v>
      </c>
      <c r="D38" s="28">
        <f t="shared" si="0"/>
        <v>6.4418676973654332E-3</v>
      </c>
      <c r="E38" s="28">
        <f t="shared" si="1"/>
        <v>4.6449266574482007E-3</v>
      </c>
    </row>
    <row r="39" spans="1:5" x14ac:dyDescent="0.4">
      <c r="A39" s="38">
        <v>43210</v>
      </c>
      <c r="B39" s="6">
        <v>589.125</v>
      </c>
      <c r="C39" s="6">
        <v>14817.83</v>
      </c>
      <c r="D39" s="28">
        <f t="shared" si="0"/>
        <v>4.0213648803743229E-2</v>
      </c>
      <c r="E39" s="28">
        <f t="shared" si="1"/>
        <v>-7.364073168675267E-4</v>
      </c>
    </row>
    <row r="40" spans="1:5" x14ac:dyDescent="0.4">
      <c r="A40" s="38">
        <v>43213</v>
      </c>
      <c r="B40" s="6">
        <v>591.67499999999995</v>
      </c>
      <c r="C40" s="6">
        <v>14850.83</v>
      </c>
      <c r="D40" s="28">
        <f t="shared" si="0"/>
        <v>4.3284532145129173E-3</v>
      </c>
      <c r="E40" s="28">
        <f t="shared" si="1"/>
        <v>2.2270467403122662E-3</v>
      </c>
    </row>
    <row r="41" spans="1:5" x14ac:dyDescent="0.4">
      <c r="A41" s="38">
        <v>43214</v>
      </c>
      <c r="B41" s="6">
        <v>576.95000000000005</v>
      </c>
      <c r="C41" s="6">
        <v>14876.23</v>
      </c>
      <c r="D41" s="28">
        <f t="shared" si="0"/>
        <v>-2.4886973422909353E-2</v>
      </c>
      <c r="E41" s="28">
        <f t="shared" si="1"/>
        <v>1.7103421155584275E-3</v>
      </c>
    </row>
    <row r="42" spans="1:5" x14ac:dyDescent="0.4">
      <c r="A42" s="38">
        <v>43215</v>
      </c>
      <c r="B42" s="6">
        <v>580.45000000000005</v>
      </c>
      <c r="C42" s="6">
        <v>14808.99</v>
      </c>
      <c r="D42" s="28">
        <f t="shared" si="0"/>
        <v>6.0663835687668755E-3</v>
      </c>
      <c r="E42" s="28">
        <f t="shared" si="1"/>
        <v>-4.5199623829423885E-3</v>
      </c>
    </row>
    <row r="43" spans="1:5" x14ac:dyDescent="0.4">
      <c r="A43" s="38">
        <v>43216</v>
      </c>
      <c r="B43" s="6">
        <v>587.82500000000005</v>
      </c>
      <c r="C43" s="6">
        <v>14867.05</v>
      </c>
      <c r="D43" s="28">
        <f t="shared" si="0"/>
        <v>1.270565940218793E-2</v>
      </c>
      <c r="E43" s="28">
        <f t="shared" si="1"/>
        <v>3.9205914785545026E-3</v>
      </c>
    </row>
    <row r="44" spans="1:5" x14ac:dyDescent="0.4">
      <c r="A44" s="38">
        <v>43217</v>
      </c>
      <c r="B44" s="6">
        <v>592.57500000000005</v>
      </c>
      <c r="C44" s="6">
        <v>14961.35</v>
      </c>
      <c r="D44" s="28">
        <f t="shared" si="0"/>
        <v>8.0806362437799706E-3</v>
      </c>
      <c r="E44" s="28">
        <f t="shared" si="1"/>
        <v>6.3428857776088865E-3</v>
      </c>
    </row>
    <row r="45" spans="1:5" x14ac:dyDescent="0.4">
      <c r="A45" s="38">
        <v>43220</v>
      </c>
      <c r="B45" s="6">
        <v>599.70000000000005</v>
      </c>
      <c r="C45" s="6">
        <v>15047.73</v>
      </c>
      <c r="D45" s="28">
        <f t="shared" si="0"/>
        <v>1.2023794456397896E-2</v>
      </c>
      <c r="E45" s="28">
        <f t="shared" si="1"/>
        <v>5.7735431628829215E-3</v>
      </c>
    </row>
    <row r="46" spans="1:5" x14ac:dyDescent="0.4">
      <c r="A46" s="38">
        <v>43222</v>
      </c>
      <c r="B46" s="6">
        <v>598.9</v>
      </c>
      <c r="C46" s="6">
        <v>14964.72</v>
      </c>
      <c r="D46" s="28">
        <f t="shared" si="0"/>
        <v>-1.3340003335001738E-3</v>
      </c>
      <c r="E46" s="28">
        <f t="shared" si="1"/>
        <v>-5.516446666706587E-3</v>
      </c>
    </row>
    <row r="47" spans="1:5" x14ac:dyDescent="0.4">
      <c r="A47" s="38">
        <v>43223</v>
      </c>
      <c r="B47" s="6">
        <v>590.92499999999995</v>
      </c>
      <c r="C47" s="6">
        <v>14876.11</v>
      </c>
      <c r="D47" s="28">
        <f t="shared" si="0"/>
        <v>-1.3316079479045007E-2</v>
      </c>
      <c r="E47" s="28">
        <f t="shared" si="1"/>
        <v>-5.9212601371758655E-3</v>
      </c>
    </row>
    <row r="48" spans="1:5" x14ac:dyDescent="0.4">
      <c r="A48" s="38">
        <v>43224</v>
      </c>
      <c r="B48" s="6">
        <v>586.45000000000005</v>
      </c>
      <c r="C48" s="6">
        <v>14803.81</v>
      </c>
      <c r="D48" s="28">
        <f t="shared" si="0"/>
        <v>-7.5728730380334452E-3</v>
      </c>
      <c r="E48" s="28">
        <f t="shared" si="1"/>
        <v>-4.8601415289347694E-3</v>
      </c>
    </row>
    <row r="49" spans="1:5" x14ac:dyDescent="0.4">
      <c r="A49" s="38">
        <v>43227</v>
      </c>
      <c r="B49" s="6">
        <v>591.67499999999995</v>
      </c>
      <c r="C49" s="6">
        <v>14919.88</v>
      </c>
      <c r="D49" s="28">
        <f t="shared" si="0"/>
        <v>8.9095404552816948E-3</v>
      </c>
      <c r="E49" s="28">
        <f t="shared" si="1"/>
        <v>7.8405491559268015E-3</v>
      </c>
    </row>
    <row r="50" spans="1:5" x14ac:dyDescent="0.4">
      <c r="A50" s="38">
        <v>43228</v>
      </c>
      <c r="B50" s="6">
        <v>582.67499999999995</v>
      </c>
      <c r="C50" s="6">
        <v>14924.78</v>
      </c>
      <c r="D50" s="28">
        <f t="shared" si="0"/>
        <v>-1.5211053365445593E-2</v>
      </c>
      <c r="E50" s="28">
        <f t="shared" si="1"/>
        <v>3.2842087201778725E-4</v>
      </c>
    </row>
    <row r="51" spans="1:5" x14ac:dyDescent="0.4">
      <c r="A51" s="38">
        <v>43229</v>
      </c>
      <c r="B51" s="6">
        <v>585.625</v>
      </c>
      <c r="C51" s="6">
        <v>14924.84</v>
      </c>
      <c r="D51" s="28">
        <f t="shared" si="0"/>
        <v>5.062856652507941E-3</v>
      </c>
      <c r="E51" s="28">
        <f t="shared" si="1"/>
        <v>4.0201597610867168E-6</v>
      </c>
    </row>
    <row r="52" spans="1:5" x14ac:dyDescent="0.4">
      <c r="A52" s="38">
        <v>43230</v>
      </c>
      <c r="B52" s="6">
        <v>583.77499999999998</v>
      </c>
      <c r="C52" s="6">
        <v>14832.96</v>
      </c>
      <c r="D52" s="28">
        <f t="shared" si="0"/>
        <v>-3.1590181430096731E-3</v>
      </c>
      <c r="E52" s="28">
        <f t="shared" si="1"/>
        <v>-6.1561798987460614E-3</v>
      </c>
    </row>
    <row r="53" spans="1:5" x14ac:dyDescent="0.4">
      <c r="A53" s="38">
        <v>43231</v>
      </c>
      <c r="B53" s="6">
        <v>590.5</v>
      </c>
      <c r="C53" s="6">
        <v>14928.11</v>
      </c>
      <c r="D53" s="28">
        <f t="shared" si="0"/>
        <v>1.1519849256991233E-2</v>
      </c>
      <c r="E53" s="28">
        <f t="shared" si="1"/>
        <v>6.4147681919186628E-3</v>
      </c>
    </row>
    <row r="54" spans="1:5" x14ac:dyDescent="0.4">
      <c r="A54" s="38">
        <v>43234</v>
      </c>
      <c r="B54" s="6">
        <v>594.79999999999995</v>
      </c>
      <c r="C54" s="6">
        <v>14882.28</v>
      </c>
      <c r="D54" s="28">
        <f t="shared" si="0"/>
        <v>7.2819644369177539E-3</v>
      </c>
      <c r="E54" s="28">
        <f t="shared" si="1"/>
        <v>-3.070047045473312E-3</v>
      </c>
    </row>
    <row r="55" spans="1:5" x14ac:dyDescent="0.4">
      <c r="A55" s="38">
        <v>43235</v>
      </c>
      <c r="B55" s="6">
        <v>596.27499999999998</v>
      </c>
      <c r="C55" s="6">
        <v>14851.99</v>
      </c>
      <c r="D55" s="28">
        <f t="shared" si="0"/>
        <v>2.4798251513113989E-3</v>
      </c>
      <c r="E55" s="28">
        <f t="shared" si="1"/>
        <v>-2.0353064181026781E-3</v>
      </c>
    </row>
    <row r="56" spans="1:5" x14ac:dyDescent="0.4">
      <c r="A56" s="38">
        <v>43236</v>
      </c>
      <c r="B56" s="6">
        <v>595.02499999999998</v>
      </c>
      <c r="C56" s="6">
        <v>14801.41</v>
      </c>
      <c r="D56" s="28">
        <f t="shared" si="0"/>
        <v>-2.0963481615026147E-3</v>
      </c>
      <c r="E56" s="28">
        <f t="shared" si="1"/>
        <v>-3.4056042321600755E-3</v>
      </c>
    </row>
    <row r="57" spans="1:5" x14ac:dyDescent="0.4">
      <c r="A57" s="38">
        <v>43237</v>
      </c>
      <c r="B57" s="6">
        <v>592.47500000000002</v>
      </c>
      <c r="C57" s="6">
        <v>14763.2</v>
      </c>
      <c r="D57" s="28">
        <f t="shared" si="0"/>
        <v>-4.2855342212511083E-3</v>
      </c>
      <c r="E57" s="28">
        <f t="shared" si="1"/>
        <v>-2.5815108155236022E-3</v>
      </c>
    </row>
    <row r="58" spans="1:5" x14ac:dyDescent="0.4">
      <c r="A58" s="38">
        <v>43238</v>
      </c>
      <c r="B58" s="6">
        <v>591.875</v>
      </c>
      <c r="C58" s="6">
        <v>14603.81</v>
      </c>
      <c r="D58" s="28">
        <f t="shared" si="0"/>
        <v>-1.0127009578463353E-3</v>
      </c>
      <c r="E58" s="28">
        <f t="shared" si="1"/>
        <v>-1.0796439796250223E-2</v>
      </c>
    </row>
    <row r="59" spans="1:5" x14ac:dyDescent="0.4">
      <c r="A59" s="38">
        <v>43241</v>
      </c>
      <c r="B59" s="6">
        <v>591.29999999999995</v>
      </c>
      <c r="C59" s="6">
        <v>14449.12</v>
      </c>
      <c r="D59" s="28">
        <f t="shared" si="0"/>
        <v>-9.7148891235487866E-4</v>
      </c>
      <c r="E59" s="28">
        <f t="shared" si="1"/>
        <v>-1.0592441287581744E-2</v>
      </c>
    </row>
    <row r="60" spans="1:5" x14ac:dyDescent="0.4">
      <c r="A60" s="38">
        <v>43242</v>
      </c>
      <c r="B60" s="6">
        <v>596.77499999999998</v>
      </c>
      <c r="C60" s="6">
        <v>14506.87</v>
      </c>
      <c r="D60" s="28">
        <f t="shared" si="0"/>
        <v>9.2592592592593004E-3</v>
      </c>
      <c r="E60" s="28">
        <f t="shared" si="1"/>
        <v>3.9967831951011057E-3</v>
      </c>
    </row>
    <row r="61" spans="1:5" x14ac:dyDescent="0.4">
      <c r="A61" s="38">
        <v>43243</v>
      </c>
      <c r="B61" s="6">
        <v>592.625</v>
      </c>
      <c r="C61" s="6">
        <v>14381.92</v>
      </c>
      <c r="D61" s="28">
        <f t="shared" si="0"/>
        <v>-6.9540446566963565E-3</v>
      </c>
      <c r="E61" s="28">
        <f t="shared" si="1"/>
        <v>-8.6131605232555586E-3</v>
      </c>
    </row>
    <row r="62" spans="1:5" x14ac:dyDescent="0.4">
      <c r="A62" s="38">
        <v>43244</v>
      </c>
      <c r="B62" s="6">
        <v>610.92499999999995</v>
      </c>
      <c r="C62" s="6">
        <v>14457.14</v>
      </c>
      <c r="D62" s="28">
        <f t="shared" si="0"/>
        <v>3.0879561273992717E-2</v>
      </c>
      <c r="E62" s="28">
        <f t="shared" si="1"/>
        <v>5.2301778900174511E-3</v>
      </c>
    </row>
    <row r="63" spans="1:5" x14ac:dyDescent="0.4">
      <c r="A63" s="38">
        <v>43245</v>
      </c>
      <c r="B63" s="6">
        <v>614.4</v>
      </c>
      <c r="C63" s="6">
        <v>14620.27</v>
      </c>
      <c r="D63" s="28">
        <f t="shared" si="0"/>
        <v>5.6880959201210946E-3</v>
      </c>
      <c r="E63" s="28">
        <f t="shared" si="1"/>
        <v>1.1283697882153776E-2</v>
      </c>
    </row>
    <row r="64" spans="1:5" x14ac:dyDescent="0.4">
      <c r="A64" s="38">
        <v>43248</v>
      </c>
      <c r="B64" s="6">
        <v>607.25</v>
      </c>
      <c r="C64" s="6">
        <v>14765.02</v>
      </c>
      <c r="D64" s="28">
        <f t="shared" si="0"/>
        <v>-1.163736979166663E-2</v>
      </c>
      <c r="E64" s="28">
        <f t="shared" si="1"/>
        <v>9.9006379499146924E-3</v>
      </c>
    </row>
    <row r="65" spans="1:5" x14ac:dyDescent="0.4">
      <c r="A65" s="38">
        <v>43249</v>
      </c>
      <c r="B65" s="6">
        <v>608.32500000000005</v>
      </c>
      <c r="C65" s="6">
        <v>14694.6</v>
      </c>
      <c r="D65" s="28">
        <f t="shared" si="0"/>
        <v>1.7702758336763935E-3</v>
      </c>
      <c r="E65" s="28">
        <f t="shared" si="1"/>
        <v>-4.7693806036158692E-3</v>
      </c>
    </row>
    <row r="66" spans="1:5" x14ac:dyDescent="0.4">
      <c r="A66" s="38">
        <v>43250</v>
      </c>
      <c r="B66" s="6">
        <v>607.04999999999995</v>
      </c>
      <c r="C66" s="6">
        <v>14672.26</v>
      </c>
      <c r="D66" s="28">
        <f t="shared" si="0"/>
        <v>-2.095919122179879E-3</v>
      </c>
      <c r="E66" s="28">
        <f t="shared" si="1"/>
        <v>-1.5202863636982755E-3</v>
      </c>
    </row>
    <row r="67" spans="1:5" x14ac:dyDescent="0.4">
      <c r="A67" s="38">
        <v>43251</v>
      </c>
      <c r="B67" s="6">
        <v>615.95000000000005</v>
      </c>
      <c r="C67" s="6">
        <v>14765.69</v>
      </c>
      <c r="D67" s="28">
        <f t="shared" si="0"/>
        <v>1.466106581006521E-2</v>
      </c>
      <c r="E67" s="28">
        <f t="shared" si="1"/>
        <v>6.3677988258115104E-3</v>
      </c>
    </row>
    <row r="68" spans="1:5" x14ac:dyDescent="0.4">
      <c r="A68" s="38">
        <v>43252</v>
      </c>
      <c r="B68" s="6">
        <v>610.125</v>
      </c>
      <c r="C68" s="6">
        <v>14673.56</v>
      </c>
      <c r="D68" s="28">
        <f t="shared" si="0"/>
        <v>-9.4569364396461797E-3</v>
      </c>
      <c r="E68" s="28">
        <f t="shared" si="1"/>
        <v>-6.2394645966427076E-3</v>
      </c>
    </row>
    <row r="69" spans="1:5" x14ac:dyDescent="0.4">
      <c r="A69" s="38">
        <v>43255</v>
      </c>
      <c r="B69" s="6">
        <v>619.79999999999995</v>
      </c>
      <c r="C69" s="6">
        <v>14549.8</v>
      </c>
      <c r="D69" s="28">
        <f t="shared" si="0"/>
        <v>1.5857406269206953E-2</v>
      </c>
      <c r="E69" s="28">
        <f t="shared" si="1"/>
        <v>-8.4342177358459614E-3</v>
      </c>
    </row>
    <row r="70" spans="1:5" x14ac:dyDescent="0.4">
      <c r="A70" s="38">
        <v>43256</v>
      </c>
      <c r="B70" s="6">
        <v>610.6</v>
      </c>
      <c r="C70" s="6">
        <v>14444.21</v>
      </c>
      <c r="D70" s="28">
        <f t="shared" si="0"/>
        <v>-1.484349790254913E-2</v>
      </c>
      <c r="E70" s="28">
        <f t="shared" si="1"/>
        <v>-7.2571444281021025E-3</v>
      </c>
    </row>
    <row r="71" spans="1:5" x14ac:dyDescent="0.4">
      <c r="A71" s="38">
        <v>43257</v>
      </c>
      <c r="B71" s="6">
        <v>617.79999999999995</v>
      </c>
      <c r="C71" s="6">
        <v>14595.65</v>
      </c>
      <c r="D71" s="28">
        <f t="shared" si="0"/>
        <v>1.1791680314444664E-2</v>
      </c>
      <c r="E71" s="28">
        <f t="shared" si="1"/>
        <v>1.0484477863448527E-2</v>
      </c>
    </row>
    <row r="72" spans="1:5" x14ac:dyDescent="0.4">
      <c r="A72" s="38">
        <v>43258</v>
      </c>
      <c r="B72" s="6">
        <v>625.4</v>
      </c>
      <c r="C72" s="6">
        <v>14742.84</v>
      </c>
      <c r="D72" s="28">
        <f t="shared" ref="D72:D135" si="2">(B72/B71)-1</f>
        <v>1.2301715765620003E-2</v>
      </c>
      <c r="E72" s="28">
        <f t="shared" ref="E72:E135" si="3">(C72/C71)-1</f>
        <v>1.0084511481160519E-2</v>
      </c>
    </row>
    <row r="73" spans="1:5" x14ac:dyDescent="0.4">
      <c r="A73" s="38">
        <v>43259</v>
      </c>
      <c r="B73" s="6">
        <v>629.875</v>
      </c>
      <c r="C73" s="6">
        <v>14768.92</v>
      </c>
      <c r="D73" s="28">
        <f t="shared" si="2"/>
        <v>7.1554205308603791E-3</v>
      </c>
      <c r="E73" s="28">
        <f t="shared" si="3"/>
        <v>1.7689943050320789E-3</v>
      </c>
    </row>
    <row r="74" spans="1:5" x14ac:dyDescent="0.4">
      <c r="A74" s="38">
        <v>43262</v>
      </c>
      <c r="B74" s="6">
        <v>631.52499999999998</v>
      </c>
      <c r="C74" s="6">
        <v>14793.53</v>
      </c>
      <c r="D74" s="28">
        <f t="shared" si="2"/>
        <v>2.6195673744791037E-3</v>
      </c>
      <c r="E74" s="28">
        <f t="shared" si="3"/>
        <v>1.6663371458440768E-3</v>
      </c>
    </row>
    <row r="75" spans="1:5" x14ac:dyDescent="0.4">
      <c r="A75" s="38">
        <v>43263</v>
      </c>
      <c r="B75" s="6">
        <v>629.20000000000005</v>
      </c>
      <c r="C75" s="6">
        <v>14873.6</v>
      </c>
      <c r="D75" s="28">
        <f t="shared" si="2"/>
        <v>-3.6815644669647707E-3</v>
      </c>
      <c r="E75" s="28">
        <f t="shared" si="3"/>
        <v>5.4125012758956537E-3</v>
      </c>
    </row>
    <row r="76" spans="1:5" x14ac:dyDescent="0.4">
      <c r="A76" s="38">
        <v>43264</v>
      </c>
      <c r="B76" s="6">
        <v>638.04999999999995</v>
      </c>
      <c r="C76" s="6">
        <v>14878.06</v>
      </c>
      <c r="D76" s="28">
        <f t="shared" si="2"/>
        <v>1.4065479974570749E-2</v>
      </c>
      <c r="E76" s="28">
        <f t="shared" si="3"/>
        <v>2.9986015490535145E-4</v>
      </c>
    </row>
    <row r="77" spans="1:5" x14ac:dyDescent="0.4">
      <c r="A77" s="38">
        <v>43265</v>
      </c>
      <c r="B77" s="6">
        <v>619.35</v>
      </c>
      <c r="C77" s="6">
        <v>14835.89</v>
      </c>
      <c r="D77" s="28">
        <f t="shared" si="2"/>
        <v>-2.9308047958623851E-2</v>
      </c>
      <c r="E77" s="28">
        <f t="shared" si="3"/>
        <v>-2.8343749117828443E-3</v>
      </c>
    </row>
    <row r="78" spans="1:5" x14ac:dyDescent="0.4">
      <c r="A78" s="38">
        <v>43266</v>
      </c>
      <c r="B78" s="6">
        <v>640.22500000000002</v>
      </c>
      <c r="C78" s="6">
        <v>14813.4</v>
      </c>
      <c r="D78" s="28">
        <f t="shared" si="2"/>
        <v>3.3704690401227033E-2</v>
      </c>
      <c r="E78" s="28">
        <f t="shared" si="3"/>
        <v>-1.5159184922508562E-3</v>
      </c>
    </row>
    <row r="79" spans="1:5" x14ac:dyDescent="0.4">
      <c r="A79" s="38">
        <v>43269</v>
      </c>
      <c r="B79" s="6">
        <v>633.25</v>
      </c>
      <c r="C79" s="6">
        <v>14777.6</v>
      </c>
      <c r="D79" s="28">
        <f t="shared" si="2"/>
        <v>-1.0894607364598463E-2</v>
      </c>
      <c r="E79" s="28">
        <f t="shared" si="3"/>
        <v>-2.4167307977911445E-3</v>
      </c>
    </row>
    <row r="80" spans="1:5" x14ac:dyDescent="0.4">
      <c r="A80" s="38">
        <v>43270</v>
      </c>
      <c r="B80" s="6">
        <v>622.02499999999998</v>
      </c>
      <c r="C80" s="6">
        <v>14649.06</v>
      </c>
      <c r="D80" s="28">
        <f t="shared" si="2"/>
        <v>-1.7726016581129156E-2</v>
      </c>
      <c r="E80" s="28">
        <f t="shared" si="3"/>
        <v>-8.6983001299264506E-3</v>
      </c>
    </row>
    <row r="81" spans="1:5" x14ac:dyDescent="0.4">
      <c r="A81" s="38">
        <v>43271</v>
      </c>
      <c r="B81" s="6">
        <v>621.67499999999995</v>
      </c>
      <c r="C81" s="6">
        <v>14715.02</v>
      </c>
      <c r="D81" s="28">
        <f t="shared" si="2"/>
        <v>-5.6267834894097035E-4</v>
      </c>
      <c r="E81" s="28">
        <f t="shared" si="3"/>
        <v>4.5026779875296796E-3</v>
      </c>
    </row>
    <row r="82" spans="1:5" x14ac:dyDescent="0.4">
      <c r="A82" s="38">
        <v>43272</v>
      </c>
      <c r="B82" s="6">
        <v>623.17499999999995</v>
      </c>
      <c r="C82" s="6">
        <v>14654.16</v>
      </c>
      <c r="D82" s="28">
        <f t="shared" si="2"/>
        <v>2.4128362890578625E-3</v>
      </c>
      <c r="E82" s="28">
        <f t="shared" si="3"/>
        <v>-4.135910110893537E-3</v>
      </c>
    </row>
    <row r="83" spans="1:5" x14ac:dyDescent="0.4">
      <c r="A83" s="38">
        <v>43273</v>
      </c>
      <c r="B83" s="6">
        <v>623.22500000000002</v>
      </c>
      <c r="C83" s="6">
        <v>14743.27</v>
      </c>
      <c r="D83" s="28">
        <f t="shared" si="2"/>
        <v>8.0234284109748089E-5</v>
      </c>
      <c r="E83" s="28">
        <f t="shared" si="3"/>
        <v>6.0808671394334546E-3</v>
      </c>
    </row>
    <row r="84" spans="1:5" x14ac:dyDescent="0.4">
      <c r="A84" s="38">
        <v>43276</v>
      </c>
      <c r="B84" s="6">
        <v>636.15</v>
      </c>
      <c r="C84" s="6">
        <v>14646.2</v>
      </c>
      <c r="D84" s="28">
        <f t="shared" si="2"/>
        <v>2.0738898471659439E-2</v>
      </c>
      <c r="E84" s="28">
        <f t="shared" si="3"/>
        <v>-6.5840210482477346E-3</v>
      </c>
    </row>
    <row r="85" spans="1:5" x14ac:dyDescent="0.4">
      <c r="A85" s="38">
        <v>43277</v>
      </c>
      <c r="B85" s="6">
        <v>638.92499999999995</v>
      </c>
      <c r="C85" s="6">
        <v>14640.97</v>
      </c>
      <c r="D85" s="28">
        <f t="shared" si="2"/>
        <v>4.3621787314311877E-3</v>
      </c>
      <c r="E85" s="28">
        <f t="shared" si="3"/>
        <v>-3.5708921085342293E-4</v>
      </c>
    </row>
    <row r="86" spans="1:5" x14ac:dyDescent="0.4">
      <c r="A86" s="38">
        <v>43278</v>
      </c>
      <c r="B86" s="6">
        <v>634.6</v>
      </c>
      <c r="C86" s="6">
        <v>14478.96</v>
      </c>
      <c r="D86" s="28">
        <f t="shared" si="2"/>
        <v>-6.7691826114174569E-3</v>
      </c>
      <c r="E86" s="28">
        <f t="shared" si="3"/>
        <v>-1.1065523664074206E-2</v>
      </c>
    </row>
    <row r="87" spans="1:5" x14ac:dyDescent="0.4">
      <c r="A87" s="38">
        <v>43279</v>
      </c>
      <c r="B87" s="6">
        <v>644.42499999999995</v>
      </c>
      <c r="C87" s="6">
        <v>14337.41</v>
      </c>
      <c r="D87" s="28">
        <f t="shared" si="2"/>
        <v>1.5482193507721398E-2</v>
      </c>
      <c r="E87" s="28">
        <f t="shared" si="3"/>
        <v>-9.7762546481238166E-3</v>
      </c>
    </row>
    <row r="88" spans="1:5" x14ac:dyDescent="0.4">
      <c r="A88" s="38">
        <v>43280</v>
      </c>
      <c r="B88" s="6">
        <v>653.375</v>
      </c>
      <c r="C88" s="6">
        <v>14528.54</v>
      </c>
      <c r="D88" s="28">
        <f t="shared" si="2"/>
        <v>1.3888350079528378E-2</v>
      </c>
      <c r="E88" s="28">
        <f t="shared" si="3"/>
        <v>1.3330859618299273E-2</v>
      </c>
    </row>
    <row r="89" spans="1:5" x14ac:dyDescent="0.4">
      <c r="A89" s="38">
        <v>43283</v>
      </c>
      <c r="B89" s="6">
        <v>667.22500000000002</v>
      </c>
      <c r="C89" s="6">
        <v>14450.23</v>
      </c>
      <c r="D89" s="28">
        <f t="shared" si="2"/>
        <v>2.1197627702314925E-2</v>
      </c>
      <c r="E89" s="28">
        <f t="shared" si="3"/>
        <v>-5.3900804898496801E-3</v>
      </c>
    </row>
    <row r="90" spans="1:5" x14ac:dyDescent="0.4">
      <c r="A90" s="38">
        <v>43284</v>
      </c>
      <c r="B90" s="6">
        <v>676.82500000000005</v>
      </c>
      <c r="C90" s="6">
        <v>14515.44</v>
      </c>
      <c r="D90" s="28">
        <f t="shared" si="2"/>
        <v>1.4387950091798052E-2</v>
      </c>
      <c r="E90" s="28">
        <f t="shared" si="3"/>
        <v>4.5127309392307691E-3</v>
      </c>
    </row>
    <row r="91" spans="1:5" x14ac:dyDescent="0.4">
      <c r="A91" s="38">
        <v>43285</v>
      </c>
      <c r="B91" s="6">
        <v>672.3</v>
      </c>
      <c r="C91" s="6">
        <v>14584.97</v>
      </c>
      <c r="D91" s="28">
        <f t="shared" si="2"/>
        <v>-6.6856277472021608E-3</v>
      </c>
      <c r="E91" s="28">
        <f t="shared" si="3"/>
        <v>4.7900718131863584E-3</v>
      </c>
    </row>
    <row r="92" spans="1:5" x14ac:dyDescent="0.4">
      <c r="A92" s="38">
        <v>43286</v>
      </c>
      <c r="B92" s="6">
        <v>642.25</v>
      </c>
      <c r="C92" s="6">
        <v>14546.61</v>
      </c>
      <c r="D92" s="28">
        <f t="shared" si="2"/>
        <v>-4.4697307749516524E-2</v>
      </c>
      <c r="E92" s="28">
        <f t="shared" si="3"/>
        <v>-2.6301048270924721E-3</v>
      </c>
    </row>
    <row r="93" spans="1:5" x14ac:dyDescent="0.4">
      <c r="A93" s="38">
        <v>43287</v>
      </c>
      <c r="B93" s="6">
        <v>642.25</v>
      </c>
      <c r="C93" s="6">
        <v>14587.74</v>
      </c>
      <c r="D93" s="28">
        <f t="shared" si="2"/>
        <v>0</v>
      </c>
      <c r="E93" s="28">
        <f t="shared" si="3"/>
        <v>2.8274628934163992E-3</v>
      </c>
    </row>
    <row r="94" spans="1:5" x14ac:dyDescent="0.4">
      <c r="A94" s="38">
        <v>43290</v>
      </c>
      <c r="B94" s="6">
        <v>649.57500000000005</v>
      </c>
      <c r="C94" s="6">
        <v>14719.51</v>
      </c>
      <c r="D94" s="28">
        <f t="shared" si="2"/>
        <v>1.1405216037368771E-2</v>
      </c>
      <c r="E94" s="28">
        <f t="shared" si="3"/>
        <v>9.0329276502050249E-3</v>
      </c>
    </row>
    <row r="95" spans="1:5" x14ac:dyDescent="0.4">
      <c r="A95" s="38">
        <v>43291</v>
      </c>
      <c r="B95" s="6">
        <v>651.25</v>
      </c>
      <c r="C95" s="6">
        <v>14847.65</v>
      </c>
      <c r="D95" s="28">
        <f t="shared" si="2"/>
        <v>2.5786090905590697E-3</v>
      </c>
      <c r="E95" s="28">
        <f t="shared" si="3"/>
        <v>8.7054528309704615E-3</v>
      </c>
    </row>
    <row r="96" spans="1:5" x14ac:dyDescent="0.4">
      <c r="A96" s="38">
        <v>43292</v>
      </c>
      <c r="B96" s="6">
        <v>660.17499999999995</v>
      </c>
      <c r="C96" s="6">
        <v>14820.45</v>
      </c>
      <c r="D96" s="28">
        <f t="shared" si="2"/>
        <v>1.3704414587331959E-2</v>
      </c>
      <c r="E96" s="28">
        <f t="shared" si="3"/>
        <v>-1.8319397345707422E-3</v>
      </c>
    </row>
    <row r="97" spans="1:5" x14ac:dyDescent="0.4">
      <c r="A97" s="38">
        <v>43293</v>
      </c>
      <c r="B97" s="6">
        <v>647.29999999999995</v>
      </c>
      <c r="C97" s="6">
        <v>14882.13</v>
      </c>
      <c r="D97" s="28">
        <f t="shared" si="2"/>
        <v>-1.9502404665429629E-2</v>
      </c>
      <c r="E97" s="28">
        <f t="shared" si="3"/>
        <v>4.1618169488779611E-3</v>
      </c>
    </row>
    <row r="98" spans="1:5" x14ac:dyDescent="0.4">
      <c r="A98" s="38">
        <v>43294</v>
      </c>
      <c r="B98" s="6">
        <v>654.54999999999995</v>
      </c>
      <c r="C98" s="6">
        <v>14826.58</v>
      </c>
      <c r="D98" s="28">
        <f t="shared" si="2"/>
        <v>1.120037077089453E-2</v>
      </c>
      <c r="E98" s="28">
        <f t="shared" si="3"/>
        <v>-3.7326646118531759E-3</v>
      </c>
    </row>
    <row r="99" spans="1:5" x14ac:dyDescent="0.4">
      <c r="A99" s="38">
        <v>43297</v>
      </c>
      <c r="B99" s="6">
        <v>666.52499999999998</v>
      </c>
      <c r="C99" s="6">
        <v>14649.37</v>
      </c>
      <c r="D99" s="28">
        <f t="shared" si="2"/>
        <v>1.8295011840195663E-2</v>
      </c>
      <c r="E99" s="28">
        <f t="shared" si="3"/>
        <v>-1.1952183173732478E-2</v>
      </c>
    </row>
    <row r="100" spans="1:5" x14ac:dyDescent="0.4">
      <c r="A100" s="38">
        <v>43298</v>
      </c>
      <c r="B100" s="6">
        <v>663.7</v>
      </c>
      <c r="C100" s="6">
        <v>14786.73</v>
      </c>
      <c r="D100" s="28">
        <f t="shared" si="2"/>
        <v>-4.2384006601401403E-3</v>
      </c>
      <c r="E100" s="28">
        <f t="shared" si="3"/>
        <v>9.376512437053508E-3</v>
      </c>
    </row>
    <row r="101" spans="1:5" x14ac:dyDescent="0.4">
      <c r="A101" s="38">
        <v>43299</v>
      </c>
      <c r="B101" s="6">
        <v>661.2</v>
      </c>
      <c r="C101" s="6">
        <v>14705.78</v>
      </c>
      <c r="D101" s="28">
        <f t="shared" si="2"/>
        <v>-3.7667620913063304E-3</v>
      </c>
      <c r="E101" s="28">
        <f t="shared" si="3"/>
        <v>-5.4745031524886523E-3</v>
      </c>
    </row>
    <row r="102" spans="1:5" x14ac:dyDescent="0.4">
      <c r="A102" s="38">
        <v>43300</v>
      </c>
      <c r="B102" s="6">
        <v>658.27499999999998</v>
      </c>
      <c r="C102" s="6">
        <v>14657.63</v>
      </c>
      <c r="D102" s="28">
        <f t="shared" si="2"/>
        <v>-4.4237749546280902E-3</v>
      </c>
      <c r="E102" s="28">
        <f t="shared" si="3"/>
        <v>-3.2742227885906861E-3</v>
      </c>
    </row>
    <row r="103" spans="1:5" x14ac:dyDescent="0.4">
      <c r="A103" s="38">
        <v>43301</v>
      </c>
      <c r="B103" s="6">
        <v>674.17499999999995</v>
      </c>
      <c r="C103" s="6">
        <v>14735.33</v>
      </c>
      <c r="D103" s="28">
        <f t="shared" si="2"/>
        <v>2.4154038965477964E-2</v>
      </c>
      <c r="E103" s="28">
        <f t="shared" si="3"/>
        <v>5.3009934075292087E-3</v>
      </c>
    </row>
    <row r="104" spans="1:5" x14ac:dyDescent="0.4">
      <c r="A104" s="38">
        <v>43304</v>
      </c>
      <c r="B104" s="6">
        <v>677.875</v>
      </c>
      <c r="C104" s="6">
        <v>14855.22</v>
      </c>
      <c r="D104" s="28">
        <f t="shared" si="2"/>
        <v>5.4881892683651401E-3</v>
      </c>
      <c r="E104" s="28">
        <f t="shared" si="3"/>
        <v>8.1362276922198884E-3</v>
      </c>
    </row>
    <row r="105" spans="1:5" x14ac:dyDescent="0.4">
      <c r="A105" s="38">
        <v>43305</v>
      </c>
      <c r="B105" s="6">
        <v>688</v>
      </c>
      <c r="C105" s="6">
        <v>14994.47</v>
      </c>
      <c r="D105" s="28">
        <f t="shared" si="2"/>
        <v>1.4936382076341514E-2</v>
      </c>
      <c r="E105" s="28">
        <f t="shared" si="3"/>
        <v>9.373809341093553E-3</v>
      </c>
    </row>
    <row r="106" spans="1:5" x14ac:dyDescent="0.4">
      <c r="A106" s="38">
        <v>43306</v>
      </c>
      <c r="B106" s="6">
        <v>691.85</v>
      </c>
      <c r="C106" s="6">
        <v>14996.19</v>
      </c>
      <c r="D106" s="28">
        <f t="shared" si="2"/>
        <v>5.5959302325581106E-3</v>
      </c>
      <c r="E106" s="28">
        <f t="shared" si="3"/>
        <v>1.1470895603515885E-4</v>
      </c>
    </row>
    <row r="107" spans="1:5" x14ac:dyDescent="0.4">
      <c r="A107" s="38">
        <v>43307</v>
      </c>
      <c r="B107" s="6">
        <v>687.6</v>
      </c>
      <c r="C107" s="6">
        <v>15059.9</v>
      </c>
      <c r="D107" s="28">
        <f t="shared" si="2"/>
        <v>-6.1429500614295085E-3</v>
      </c>
      <c r="E107" s="28">
        <f t="shared" si="3"/>
        <v>4.2484124300905535E-3</v>
      </c>
    </row>
    <row r="108" spans="1:5" x14ac:dyDescent="0.4">
      <c r="A108" s="38">
        <v>43308</v>
      </c>
      <c r="B108" s="6">
        <v>687.27499999999998</v>
      </c>
      <c r="C108" s="6">
        <v>15200.81</v>
      </c>
      <c r="D108" s="28">
        <f t="shared" si="2"/>
        <v>-4.7265852239686268E-4</v>
      </c>
      <c r="E108" s="28">
        <f t="shared" si="3"/>
        <v>9.356635834235183E-3</v>
      </c>
    </row>
    <row r="109" spans="1:5" x14ac:dyDescent="0.4">
      <c r="A109" s="38">
        <v>43311</v>
      </c>
      <c r="B109" s="6">
        <v>676.57500000000005</v>
      </c>
      <c r="C109" s="6">
        <v>15264.35</v>
      </c>
      <c r="D109" s="28">
        <f t="shared" si="2"/>
        <v>-1.5568731584882256E-2</v>
      </c>
      <c r="E109" s="28">
        <f t="shared" si="3"/>
        <v>4.1800404057414919E-3</v>
      </c>
    </row>
    <row r="110" spans="1:5" x14ac:dyDescent="0.4">
      <c r="A110" s="38">
        <v>43312</v>
      </c>
      <c r="B110" s="6">
        <v>682.5</v>
      </c>
      <c r="C110" s="6">
        <v>15314.81</v>
      </c>
      <c r="D110" s="28">
        <f t="shared" si="2"/>
        <v>8.7573439751689186E-3</v>
      </c>
      <c r="E110" s="28">
        <f t="shared" si="3"/>
        <v>3.3057418101654079E-3</v>
      </c>
    </row>
    <row r="111" spans="1:5" x14ac:dyDescent="0.4">
      <c r="A111" s="38">
        <v>43313</v>
      </c>
      <c r="B111" s="6">
        <v>676.875</v>
      </c>
      <c r="C111" s="6">
        <v>15312.72</v>
      </c>
      <c r="D111" s="28">
        <f t="shared" si="2"/>
        <v>-8.2417582417582125E-3</v>
      </c>
      <c r="E111" s="28">
        <f t="shared" si="3"/>
        <v>-1.3646920856347222E-4</v>
      </c>
    </row>
    <row r="112" spans="1:5" x14ac:dyDescent="0.4">
      <c r="A112" s="38">
        <v>43314</v>
      </c>
      <c r="B112" s="6">
        <v>677.7</v>
      </c>
      <c r="C112" s="6">
        <v>15219.82</v>
      </c>
      <c r="D112" s="28">
        <f t="shared" si="2"/>
        <v>1.2188365650969146E-3</v>
      </c>
      <c r="E112" s="28">
        <f t="shared" si="3"/>
        <v>-6.0668516109482207E-3</v>
      </c>
    </row>
    <row r="113" spans="1:5" x14ac:dyDescent="0.4">
      <c r="A113" s="38">
        <v>43315</v>
      </c>
      <c r="B113" s="6">
        <v>682.05</v>
      </c>
      <c r="C113" s="6">
        <v>15361.14</v>
      </c>
      <c r="D113" s="28">
        <f t="shared" si="2"/>
        <v>6.4187693669763846E-3</v>
      </c>
      <c r="E113" s="28">
        <f t="shared" si="3"/>
        <v>9.2852609294984401E-3</v>
      </c>
    </row>
    <row r="114" spans="1:5" x14ac:dyDescent="0.4">
      <c r="A114" s="38">
        <v>43318</v>
      </c>
      <c r="B114" s="6">
        <v>680.4</v>
      </c>
      <c r="C114" s="6">
        <v>15404.19</v>
      </c>
      <c r="D114" s="28">
        <f t="shared" si="2"/>
        <v>-2.4191774796569199E-3</v>
      </c>
      <c r="E114" s="28">
        <f t="shared" si="3"/>
        <v>2.8025263749957841E-3</v>
      </c>
    </row>
    <row r="115" spans="1:5" x14ac:dyDescent="0.4">
      <c r="A115" s="38">
        <v>43319</v>
      </c>
      <c r="B115" s="6">
        <v>684.7</v>
      </c>
      <c r="C115" s="6">
        <v>15391.07</v>
      </c>
      <c r="D115" s="28">
        <f t="shared" si="2"/>
        <v>6.3198118753675647E-3</v>
      </c>
      <c r="E115" s="28">
        <f t="shared" si="3"/>
        <v>-8.5171631874192411E-4</v>
      </c>
    </row>
    <row r="116" spans="1:5" x14ac:dyDescent="0.4">
      <c r="A116" s="38">
        <v>43320</v>
      </c>
      <c r="B116" s="6">
        <v>681.45</v>
      </c>
      <c r="C116" s="6">
        <v>15450.35</v>
      </c>
      <c r="D116" s="28">
        <f t="shared" si="2"/>
        <v>-4.7466043522710333E-3</v>
      </c>
      <c r="E116" s="28">
        <f t="shared" si="3"/>
        <v>3.8515840679043123E-3</v>
      </c>
    </row>
    <row r="117" spans="1:5" x14ac:dyDescent="0.4">
      <c r="A117" s="38">
        <v>43321</v>
      </c>
      <c r="B117" s="6">
        <v>690.15</v>
      </c>
      <c r="C117" s="6">
        <v>15500.19</v>
      </c>
      <c r="D117" s="28">
        <f t="shared" si="2"/>
        <v>1.2766894122826278E-2</v>
      </c>
      <c r="E117" s="28">
        <f t="shared" si="3"/>
        <v>3.2258168908794183E-3</v>
      </c>
    </row>
    <row r="118" spans="1:5" x14ac:dyDescent="0.4">
      <c r="A118" s="38">
        <v>43322</v>
      </c>
      <c r="B118" s="6">
        <v>692.6</v>
      </c>
      <c r="C118" s="6">
        <v>15423.22</v>
      </c>
      <c r="D118" s="28">
        <f t="shared" si="2"/>
        <v>3.5499529087879012E-3</v>
      </c>
      <c r="E118" s="28">
        <f t="shared" si="3"/>
        <v>-4.9657455811832341E-3</v>
      </c>
    </row>
    <row r="119" spans="1:5" x14ac:dyDescent="0.4">
      <c r="A119" s="38">
        <v>43325</v>
      </c>
      <c r="B119" s="6">
        <v>704.72500000000002</v>
      </c>
      <c r="C119" s="6">
        <v>15323.04</v>
      </c>
      <c r="D119" s="28">
        <f t="shared" si="2"/>
        <v>1.7506497256713827E-2</v>
      </c>
      <c r="E119" s="28">
        <f t="shared" si="3"/>
        <v>-6.4954010900446502E-3</v>
      </c>
    </row>
    <row r="120" spans="1:5" x14ac:dyDescent="0.4">
      <c r="A120" s="38">
        <v>43326</v>
      </c>
      <c r="B120" s="6">
        <v>704.375</v>
      </c>
      <c r="C120" s="6">
        <v>15425.18</v>
      </c>
      <c r="D120" s="28">
        <f t="shared" si="2"/>
        <v>-4.9664762850765154E-4</v>
      </c>
      <c r="E120" s="28">
        <f t="shared" si="3"/>
        <v>6.6657791143271972E-3</v>
      </c>
    </row>
    <row r="121" spans="1:5" x14ac:dyDescent="0.4">
      <c r="A121" s="38">
        <v>43328</v>
      </c>
      <c r="B121" s="6">
        <v>712.65</v>
      </c>
      <c r="C121" s="6">
        <v>15360.75</v>
      </c>
      <c r="D121" s="28">
        <f t="shared" si="2"/>
        <v>1.1748003549245656E-2</v>
      </c>
      <c r="E121" s="28">
        <f t="shared" si="3"/>
        <v>-4.1769366710794342E-3</v>
      </c>
    </row>
    <row r="122" spans="1:5" x14ac:dyDescent="0.4">
      <c r="A122" s="38">
        <v>43329</v>
      </c>
      <c r="B122" s="6">
        <v>715.67499999999995</v>
      </c>
      <c r="C122" s="6">
        <v>15495.21</v>
      </c>
      <c r="D122" s="28">
        <f t="shared" si="2"/>
        <v>4.244720409738223E-3</v>
      </c>
      <c r="E122" s="28">
        <f t="shared" si="3"/>
        <v>8.7534788340413172E-3</v>
      </c>
    </row>
    <row r="123" spans="1:5" x14ac:dyDescent="0.4">
      <c r="A123" s="38">
        <v>43332</v>
      </c>
      <c r="B123" s="6">
        <v>692.6</v>
      </c>
      <c r="C123" s="6">
        <v>15605.9</v>
      </c>
      <c r="D123" s="28">
        <f t="shared" si="2"/>
        <v>-3.2242288748384307E-2</v>
      </c>
      <c r="E123" s="28">
        <f t="shared" si="3"/>
        <v>7.1434978938653693E-3</v>
      </c>
    </row>
    <row r="124" spans="1:5" x14ac:dyDescent="0.4">
      <c r="A124" s="38">
        <v>43333</v>
      </c>
      <c r="B124" s="6">
        <v>692.15</v>
      </c>
      <c r="C124" s="6">
        <v>15639.68</v>
      </c>
      <c r="D124" s="28">
        <f t="shared" si="2"/>
        <v>-6.4972567138321669E-4</v>
      </c>
      <c r="E124" s="28">
        <f t="shared" si="3"/>
        <v>2.1645659654361271E-3</v>
      </c>
    </row>
    <row r="125" spans="1:5" x14ac:dyDescent="0.4">
      <c r="A125" s="38">
        <v>43335</v>
      </c>
      <c r="B125" s="6">
        <v>699.6</v>
      </c>
      <c r="C125" s="6">
        <v>15663.77</v>
      </c>
      <c r="D125" s="28">
        <f t="shared" si="2"/>
        <v>1.0763562811529459E-2</v>
      </c>
      <c r="E125" s="28">
        <f t="shared" si="3"/>
        <v>1.5403128452755599E-3</v>
      </c>
    </row>
    <row r="126" spans="1:5" x14ac:dyDescent="0.4">
      <c r="A126" s="38">
        <v>43336</v>
      </c>
      <c r="B126" s="6">
        <v>689.97500000000002</v>
      </c>
      <c r="C126" s="6">
        <v>15629.21</v>
      </c>
      <c r="D126" s="28">
        <f t="shared" si="2"/>
        <v>-1.3757861635220081E-2</v>
      </c>
      <c r="E126" s="28">
        <f t="shared" si="3"/>
        <v>-2.2063653896859936E-3</v>
      </c>
    </row>
    <row r="127" spans="1:5" x14ac:dyDescent="0.4">
      <c r="A127" s="38">
        <v>43339</v>
      </c>
      <c r="B127" s="6">
        <v>707.45</v>
      </c>
      <c r="C127" s="6">
        <v>15796.41</v>
      </c>
      <c r="D127" s="28">
        <f t="shared" si="2"/>
        <v>2.5327004601616077E-2</v>
      </c>
      <c r="E127" s="28">
        <f t="shared" si="3"/>
        <v>1.0697917553094571E-2</v>
      </c>
    </row>
    <row r="128" spans="1:5" x14ac:dyDescent="0.4">
      <c r="A128" s="38">
        <v>43340</v>
      </c>
      <c r="B128" s="6">
        <v>712.17499999999995</v>
      </c>
      <c r="C128" s="6">
        <v>15838.84</v>
      </c>
      <c r="D128" s="28">
        <f t="shared" si="2"/>
        <v>6.678917237967319E-3</v>
      </c>
      <c r="E128" s="28">
        <f t="shared" si="3"/>
        <v>2.6860533500967509E-3</v>
      </c>
    </row>
    <row r="129" spans="1:5" x14ac:dyDescent="0.4">
      <c r="A129" s="38">
        <v>43341</v>
      </c>
      <c r="B129" s="6">
        <v>705.17499999999995</v>
      </c>
      <c r="C129" s="6">
        <v>15816.48</v>
      </c>
      <c r="D129" s="28">
        <f t="shared" si="2"/>
        <v>-9.8290448274651609E-3</v>
      </c>
      <c r="E129" s="28">
        <f t="shared" si="3"/>
        <v>-1.4117195451182063E-3</v>
      </c>
    </row>
    <row r="130" spans="1:5" x14ac:dyDescent="0.4">
      <c r="A130" s="38">
        <v>43342</v>
      </c>
      <c r="B130" s="6">
        <v>708.75</v>
      </c>
      <c r="C130" s="6">
        <v>15819.65</v>
      </c>
      <c r="D130" s="28">
        <f t="shared" si="2"/>
        <v>5.0696635586910954E-3</v>
      </c>
      <c r="E130" s="28">
        <f t="shared" si="3"/>
        <v>2.0042386169372151E-4</v>
      </c>
    </row>
    <row r="131" spans="1:5" x14ac:dyDescent="0.4">
      <c r="A131" s="38">
        <v>43343</v>
      </c>
      <c r="B131" s="6">
        <v>720</v>
      </c>
      <c r="C131" s="6">
        <v>15846.2</v>
      </c>
      <c r="D131" s="28">
        <f t="shared" si="2"/>
        <v>1.5873015873015817E-2</v>
      </c>
      <c r="E131" s="28">
        <f t="shared" si="3"/>
        <v>1.6782925033107521E-3</v>
      </c>
    </row>
    <row r="132" spans="1:5" x14ac:dyDescent="0.4">
      <c r="A132" s="38">
        <v>43346</v>
      </c>
      <c r="B132" s="6">
        <v>716.72500000000002</v>
      </c>
      <c r="C132" s="6">
        <v>15737.53</v>
      </c>
      <c r="D132" s="28">
        <f t="shared" si="2"/>
        <v>-4.548611111111045E-3</v>
      </c>
      <c r="E132" s="28">
        <f t="shared" si="3"/>
        <v>-6.8577955598188023E-3</v>
      </c>
    </row>
    <row r="133" spans="1:5" x14ac:dyDescent="0.4">
      <c r="A133" s="38">
        <v>43347</v>
      </c>
      <c r="B133" s="6">
        <v>735.65</v>
      </c>
      <c r="C133" s="6">
        <v>15548.65</v>
      </c>
      <c r="D133" s="28">
        <f t="shared" si="2"/>
        <v>2.6404827514039386E-2</v>
      </c>
      <c r="E133" s="28">
        <f t="shared" si="3"/>
        <v>-1.2001883395933222E-2</v>
      </c>
    </row>
    <row r="134" spans="1:5" x14ac:dyDescent="0.4">
      <c r="A134" s="38">
        <v>43348</v>
      </c>
      <c r="B134" s="6">
        <v>729.8</v>
      </c>
      <c r="C134" s="6">
        <v>15485.85</v>
      </c>
      <c r="D134" s="28">
        <f t="shared" si="2"/>
        <v>-7.9521511588391824E-3</v>
      </c>
      <c r="E134" s="28">
        <f t="shared" si="3"/>
        <v>-4.038935856167547E-3</v>
      </c>
    </row>
    <row r="135" spans="1:5" x14ac:dyDescent="0.4">
      <c r="A135" s="38">
        <v>43349</v>
      </c>
      <c r="B135" s="6">
        <v>727.95</v>
      </c>
      <c r="C135" s="6">
        <v>15563.12</v>
      </c>
      <c r="D135" s="28">
        <f t="shared" si="2"/>
        <v>-2.5349410797477212E-3</v>
      </c>
      <c r="E135" s="28">
        <f t="shared" si="3"/>
        <v>4.9897164185368492E-3</v>
      </c>
    </row>
    <row r="136" spans="1:5" x14ac:dyDescent="0.4">
      <c r="A136" s="38">
        <v>43350</v>
      </c>
      <c r="B136" s="6">
        <v>733.15</v>
      </c>
      <c r="C136" s="6">
        <v>15659.97</v>
      </c>
      <c r="D136" s="28">
        <f t="shared" ref="D136:D199" si="4">(B136/B135)-1</f>
        <v>7.1433477574007753E-3</v>
      </c>
      <c r="E136" s="28">
        <f t="shared" ref="E136:E199" si="5">(C136/C135)-1</f>
        <v>6.2230452505667166E-3</v>
      </c>
    </row>
    <row r="137" spans="1:5" x14ac:dyDescent="0.4">
      <c r="A137" s="38">
        <v>43353</v>
      </c>
      <c r="B137" s="6">
        <v>731.95</v>
      </c>
      <c r="C137" s="6">
        <v>15451.73</v>
      </c>
      <c r="D137" s="28">
        <f t="shared" si="4"/>
        <v>-1.636772829570976E-3</v>
      </c>
      <c r="E137" s="28">
        <f t="shared" si="5"/>
        <v>-1.3297598909831843E-2</v>
      </c>
    </row>
    <row r="138" spans="1:5" x14ac:dyDescent="0.4">
      <c r="A138" s="38">
        <v>43354</v>
      </c>
      <c r="B138" s="6">
        <v>734.25</v>
      </c>
      <c r="C138" s="6">
        <v>15234.39</v>
      </c>
      <c r="D138" s="28">
        <f t="shared" si="4"/>
        <v>3.1422911401051135E-3</v>
      </c>
      <c r="E138" s="28">
        <f t="shared" si="5"/>
        <v>-1.4065738917260373E-2</v>
      </c>
    </row>
    <row r="139" spans="1:5" x14ac:dyDescent="0.4">
      <c r="A139" s="38">
        <v>43355</v>
      </c>
      <c r="B139" s="6">
        <v>742.7</v>
      </c>
      <c r="C139" s="6">
        <v>15325.85</v>
      </c>
      <c r="D139" s="28">
        <f t="shared" si="4"/>
        <v>1.1508341845420489E-2</v>
      </c>
      <c r="E139" s="28">
        <f t="shared" si="5"/>
        <v>6.0035222939678334E-3</v>
      </c>
    </row>
    <row r="140" spans="1:5" x14ac:dyDescent="0.4">
      <c r="A140" s="38">
        <v>43357</v>
      </c>
      <c r="B140" s="6">
        <v>735.2</v>
      </c>
      <c r="C140" s="6">
        <v>15528.44</v>
      </c>
      <c r="D140" s="28">
        <f t="shared" si="4"/>
        <v>-1.0098290022889422E-2</v>
      </c>
      <c r="E140" s="28">
        <f t="shared" si="5"/>
        <v>1.3218842674305176E-2</v>
      </c>
    </row>
    <row r="141" spans="1:5" x14ac:dyDescent="0.4">
      <c r="A141" s="38">
        <v>43360</v>
      </c>
      <c r="B141" s="6">
        <v>726.55</v>
      </c>
      <c r="C141" s="6">
        <v>15376.69</v>
      </c>
      <c r="D141" s="28">
        <f t="shared" si="4"/>
        <v>-1.1765505984766222E-2</v>
      </c>
      <c r="E141" s="28">
        <f t="shared" si="5"/>
        <v>-9.7723918178516112E-3</v>
      </c>
    </row>
    <row r="142" spans="1:5" x14ac:dyDescent="0.4">
      <c r="A142" s="38">
        <v>43361</v>
      </c>
      <c r="B142" s="6">
        <v>719.15</v>
      </c>
      <c r="C142" s="6">
        <v>15218</v>
      </c>
      <c r="D142" s="28">
        <f t="shared" si="4"/>
        <v>-1.0185121464455271E-2</v>
      </c>
      <c r="E142" s="28">
        <f t="shared" si="5"/>
        <v>-1.0320166433738343E-2</v>
      </c>
    </row>
    <row r="143" spans="1:5" x14ac:dyDescent="0.4">
      <c r="A143" s="38">
        <v>43362</v>
      </c>
      <c r="B143" s="6">
        <v>720.4</v>
      </c>
      <c r="C143" s="6">
        <v>15139.04</v>
      </c>
      <c r="D143" s="28">
        <f t="shared" si="4"/>
        <v>1.7381631092261429E-3</v>
      </c>
      <c r="E143" s="28">
        <f t="shared" si="5"/>
        <v>-5.188592456301655E-3</v>
      </c>
    </row>
    <row r="144" spans="1:5" x14ac:dyDescent="0.4">
      <c r="A144" s="38">
        <v>43364</v>
      </c>
      <c r="B144" s="6">
        <v>706.3</v>
      </c>
      <c r="C144" s="6">
        <v>14945.39</v>
      </c>
      <c r="D144" s="28">
        <f t="shared" si="4"/>
        <v>-1.9572459744586324E-2</v>
      </c>
      <c r="E144" s="28">
        <f t="shared" si="5"/>
        <v>-1.2791431953413257E-2</v>
      </c>
    </row>
    <row r="145" spans="1:5" x14ac:dyDescent="0.4">
      <c r="A145" s="38">
        <v>43367</v>
      </c>
      <c r="B145" s="6">
        <v>717.3</v>
      </c>
      <c r="C145" s="6">
        <v>14654.49</v>
      </c>
      <c r="D145" s="28">
        <f t="shared" si="4"/>
        <v>1.5574118646467516E-2</v>
      </c>
      <c r="E145" s="28">
        <f t="shared" si="5"/>
        <v>-1.9464195982841548E-2</v>
      </c>
    </row>
    <row r="146" spans="1:5" x14ac:dyDescent="0.4">
      <c r="A146" s="38">
        <v>43368</v>
      </c>
      <c r="B146" s="6">
        <v>726.5</v>
      </c>
      <c r="C146" s="6">
        <v>14751.49</v>
      </c>
      <c r="D146" s="28">
        <f t="shared" si="4"/>
        <v>1.282587480830899E-2</v>
      </c>
      <c r="E146" s="28">
        <f t="shared" si="5"/>
        <v>6.61913174733475E-3</v>
      </c>
    </row>
    <row r="147" spans="1:5" x14ac:dyDescent="0.4">
      <c r="A147" s="38">
        <v>43369</v>
      </c>
      <c r="B147" s="6">
        <v>717.8</v>
      </c>
      <c r="C147" s="6">
        <v>14745.99</v>
      </c>
      <c r="D147" s="28">
        <f t="shared" si="4"/>
        <v>-1.1975223675154911E-2</v>
      </c>
      <c r="E147" s="28">
        <f t="shared" si="5"/>
        <v>-3.7284369239987125E-4</v>
      </c>
    </row>
    <row r="148" spans="1:5" x14ac:dyDescent="0.4">
      <c r="A148" s="38">
        <v>43370</v>
      </c>
      <c r="B148" s="6">
        <v>724.15</v>
      </c>
      <c r="C148" s="6">
        <v>14590.83</v>
      </c>
      <c r="D148" s="28">
        <f t="shared" si="4"/>
        <v>8.8464753413206587E-3</v>
      </c>
      <c r="E148" s="28">
        <f t="shared" si="5"/>
        <v>-1.0522182640839928E-2</v>
      </c>
    </row>
    <row r="149" spans="1:5" x14ac:dyDescent="0.4">
      <c r="A149" s="38">
        <v>43371</v>
      </c>
      <c r="B149" s="6">
        <v>727.85</v>
      </c>
      <c r="C149" s="6">
        <v>14445.89</v>
      </c>
      <c r="D149" s="28">
        <f t="shared" si="4"/>
        <v>5.1094386522130275E-3</v>
      </c>
      <c r="E149" s="28">
        <f t="shared" si="5"/>
        <v>-9.9336364003966837E-3</v>
      </c>
    </row>
    <row r="150" spans="1:5" x14ac:dyDescent="0.4">
      <c r="A150" s="38">
        <v>43374</v>
      </c>
      <c r="B150" s="6">
        <v>744.45</v>
      </c>
      <c r="C150" s="6">
        <v>14533.55</v>
      </c>
      <c r="D150" s="28">
        <f t="shared" si="4"/>
        <v>2.2806897025485995E-2</v>
      </c>
      <c r="E150" s="28">
        <f t="shared" si="5"/>
        <v>6.068161947792694E-3</v>
      </c>
    </row>
    <row r="151" spans="1:5" x14ac:dyDescent="0.4">
      <c r="A151" s="38">
        <v>43376</v>
      </c>
      <c r="B151" s="6">
        <v>727.85</v>
      </c>
      <c r="C151" s="6">
        <v>14365.43</v>
      </c>
      <c r="D151" s="28">
        <f t="shared" si="4"/>
        <v>-2.2298341057156335E-2</v>
      </c>
      <c r="E151" s="28">
        <f t="shared" si="5"/>
        <v>-1.1567717453753512E-2</v>
      </c>
    </row>
    <row r="152" spans="1:5" x14ac:dyDescent="0.4">
      <c r="A152" s="38">
        <v>43377</v>
      </c>
      <c r="B152" s="6">
        <v>706.35</v>
      </c>
      <c r="C152" s="6">
        <v>14047.35</v>
      </c>
      <c r="D152" s="28">
        <f t="shared" si="4"/>
        <v>-2.9539053376382518E-2</v>
      </c>
      <c r="E152" s="28">
        <f t="shared" si="5"/>
        <v>-2.2142045173726088E-2</v>
      </c>
    </row>
    <row r="153" spans="1:5" x14ac:dyDescent="0.4">
      <c r="A153" s="38">
        <v>43378</v>
      </c>
      <c r="B153" s="6">
        <v>721.85</v>
      </c>
      <c r="C153" s="6">
        <v>13689.97</v>
      </c>
      <c r="D153" s="28">
        <f t="shared" si="4"/>
        <v>2.1943795568769131E-2</v>
      </c>
      <c r="E153" s="28">
        <f t="shared" si="5"/>
        <v>-2.5441097431188164E-2</v>
      </c>
    </row>
    <row r="154" spans="1:5" x14ac:dyDescent="0.4">
      <c r="A154" s="38">
        <v>43381</v>
      </c>
      <c r="B154" s="6">
        <v>714.5</v>
      </c>
      <c r="C154" s="6">
        <v>13652.67</v>
      </c>
      <c r="D154" s="28">
        <f t="shared" si="4"/>
        <v>-1.0182170811110391E-2</v>
      </c>
      <c r="E154" s="28">
        <f t="shared" si="5"/>
        <v>-2.7246224790850038E-3</v>
      </c>
    </row>
    <row r="155" spans="1:5" x14ac:dyDescent="0.4">
      <c r="A155" s="38">
        <v>43382</v>
      </c>
      <c r="B155" s="6">
        <v>717.35</v>
      </c>
      <c r="C155" s="6">
        <v>13585.36</v>
      </c>
      <c r="D155" s="28">
        <f t="shared" si="4"/>
        <v>3.9888033589923211E-3</v>
      </c>
      <c r="E155" s="28">
        <f t="shared" si="5"/>
        <v>-4.9301711679839988E-3</v>
      </c>
    </row>
    <row r="156" spans="1:5" x14ac:dyDescent="0.4">
      <c r="A156" s="38">
        <v>43383</v>
      </c>
      <c r="B156" s="6">
        <v>700.3</v>
      </c>
      <c r="C156" s="6">
        <v>13882.35</v>
      </c>
      <c r="D156" s="28">
        <f t="shared" si="4"/>
        <v>-2.3768035129295373E-2</v>
      </c>
      <c r="E156" s="28">
        <f t="shared" si="5"/>
        <v>2.1861032758793364E-2</v>
      </c>
    </row>
    <row r="157" spans="1:5" x14ac:dyDescent="0.4">
      <c r="A157" s="38">
        <v>43384</v>
      </c>
      <c r="B157" s="6">
        <v>675</v>
      </c>
      <c r="C157" s="6">
        <v>13596.82</v>
      </c>
      <c r="D157" s="28">
        <f t="shared" si="4"/>
        <v>-3.6127373982578814E-2</v>
      </c>
      <c r="E157" s="28">
        <f t="shared" si="5"/>
        <v>-2.0567843340644876E-2</v>
      </c>
    </row>
    <row r="158" spans="1:5" x14ac:dyDescent="0.4">
      <c r="A158" s="38">
        <v>43385</v>
      </c>
      <c r="B158" s="6">
        <v>679.05</v>
      </c>
      <c r="C158" s="6">
        <v>13906.1</v>
      </c>
      <c r="D158" s="28">
        <f t="shared" si="4"/>
        <v>6.0000000000000053E-3</v>
      </c>
      <c r="E158" s="28">
        <f t="shared" si="5"/>
        <v>2.2746495136362732E-2</v>
      </c>
    </row>
    <row r="159" spans="1:5" x14ac:dyDescent="0.4">
      <c r="A159" s="38">
        <v>43388</v>
      </c>
      <c r="B159" s="6">
        <v>699.1</v>
      </c>
      <c r="C159" s="6">
        <v>13978.45</v>
      </c>
      <c r="D159" s="28">
        <f t="shared" si="4"/>
        <v>2.9526544437081359E-2</v>
      </c>
      <c r="E159" s="28">
        <f t="shared" si="5"/>
        <v>5.2027527487936709E-3</v>
      </c>
    </row>
    <row r="160" spans="1:5" x14ac:dyDescent="0.4">
      <c r="A160" s="38">
        <v>43389</v>
      </c>
      <c r="B160" s="6">
        <v>696.4</v>
      </c>
      <c r="C160" s="6">
        <v>14111.63</v>
      </c>
      <c r="D160" s="28">
        <f t="shared" si="4"/>
        <v>-3.8621084251180271E-3</v>
      </c>
      <c r="E160" s="28">
        <f t="shared" si="5"/>
        <v>9.527522722476256E-3</v>
      </c>
    </row>
    <row r="161" spans="1:5" x14ac:dyDescent="0.4">
      <c r="A161" s="38">
        <v>43390</v>
      </c>
      <c r="B161" s="6">
        <v>704.5</v>
      </c>
      <c r="C161" s="6">
        <v>13887.26</v>
      </c>
      <c r="D161" s="28">
        <f t="shared" si="4"/>
        <v>1.1631246410109153E-2</v>
      </c>
      <c r="E161" s="28">
        <f t="shared" si="5"/>
        <v>-1.5899651563993644E-2</v>
      </c>
    </row>
    <row r="162" spans="1:5" x14ac:dyDescent="0.4">
      <c r="A162" s="38">
        <v>43392</v>
      </c>
      <c r="B162" s="6">
        <v>682.6</v>
      </c>
      <c r="C162" s="6">
        <v>13704.74</v>
      </c>
      <c r="D162" s="28">
        <f t="shared" si="4"/>
        <v>-3.1085876508161747E-2</v>
      </c>
      <c r="E162" s="28">
        <f t="shared" si="5"/>
        <v>-1.3142981408859611E-2</v>
      </c>
    </row>
    <row r="163" spans="1:5" x14ac:dyDescent="0.4">
      <c r="A163" s="38">
        <v>43395</v>
      </c>
      <c r="B163" s="6">
        <v>678.25</v>
      </c>
      <c r="C163" s="6">
        <v>13602.86</v>
      </c>
      <c r="D163" s="28">
        <f t="shared" si="4"/>
        <v>-6.3726926457662314E-3</v>
      </c>
      <c r="E163" s="28">
        <f t="shared" si="5"/>
        <v>-7.4339243210742589E-3</v>
      </c>
    </row>
    <row r="164" spans="1:5" x14ac:dyDescent="0.4">
      <c r="A164" s="38">
        <v>43396</v>
      </c>
      <c r="B164" s="6">
        <v>657.85</v>
      </c>
      <c r="C164" s="6">
        <v>13470.5</v>
      </c>
      <c r="D164" s="28">
        <f t="shared" si="4"/>
        <v>-3.0077405086619935E-2</v>
      </c>
      <c r="E164" s="28">
        <f t="shared" si="5"/>
        <v>-9.7303067149114852E-3</v>
      </c>
    </row>
    <row r="165" spans="1:5" x14ac:dyDescent="0.4">
      <c r="A165" s="38">
        <v>43397</v>
      </c>
      <c r="B165" s="6">
        <v>650.15</v>
      </c>
      <c r="C165" s="6">
        <v>13578.4</v>
      </c>
      <c r="D165" s="28">
        <f t="shared" si="4"/>
        <v>-1.1704795926123057E-2</v>
      </c>
      <c r="E165" s="28">
        <f t="shared" si="5"/>
        <v>8.0100961360007883E-3</v>
      </c>
    </row>
    <row r="166" spans="1:5" x14ac:dyDescent="0.4">
      <c r="A166" s="38">
        <v>43398</v>
      </c>
      <c r="B166" s="6">
        <v>649.29999999999995</v>
      </c>
      <c r="C166" s="6">
        <v>13443.57</v>
      </c>
      <c r="D166" s="28">
        <f t="shared" si="4"/>
        <v>-1.3073906021687787E-3</v>
      </c>
      <c r="E166" s="28">
        <f t="shared" si="5"/>
        <v>-9.9297413539150003E-3</v>
      </c>
    </row>
    <row r="167" spans="1:5" x14ac:dyDescent="0.4">
      <c r="A167" s="38">
        <v>43399</v>
      </c>
      <c r="B167" s="6">
        <v>633.5</v>
      </c>
      <c r="C167" s="6">
        <v>13352.53</v>
      </c>
      <c r="D167" s="28">
        <f t="shared" si="4"/>
        <v>-2.4333898044047397E-2</v>
      </c>
      <c r="E167" s="28">
        <f t="shared" si="5"/>
        <v>-6.7720107084650039E-3</v>
      </c>
    </row>
    <row r="168" spans="1:5" x14ac:dyDescent="0.4">
      <c r="A168" s="38">
        <v>43402</v>
      </c>
      <c r="B168" s="6">
        <v>643.79999999999995</v>
      </c>
      <c r="C168" s="6">
        <v>13655.89</v>
      </c>
      <c r="D168" s="28">
        <f t="shared" si="4"/>
        <v>1.6258879242304625E-2</v>
      </c>
      <c r="E168" s="28">
        <f t="shared" si="5"/>
        <v>2.2719289902362938E-2</v>
      </c>
    </row>
    <row r="169" spans="1:5" x14ac:dyDescent="0.4">
      <c r="A169" s="38">
        <v>43403</v>
      </c>
      <c r="B169" s="6">
        <v>659.75</v>
      </c>
      <c r="C169" s="6">
        <v>13647.1</v>
      </c>
      <c r="D169" s="28">
        <f t="shared" si="4"/>
        <v>2.4774774774774855E-2</v>
      </c>
      <c r="E169" s="28">
        <f t="shared" si="5"/>
        <v>-6.4367829559253131E-4</v>
      </c>
    </row>
    <row r="170" spans="1:5" x14ac:dyDescent="0.4">
      <c r="A170" s="38">
        <v>43404</v>
      </c>
      <c r="B170" s="6">
        <v>686.25</v>
      </c>
      <c r="C170" s="6">
        <v>13881.71</v>
      </c>
      <c r="D170" s="28">
        <f t="shared" si="4"/>
        <v>4.016672982190217E-2</v>
      </c>
      <c r="E170" s="28">
        <f t="shared" si="5"/>
        <v>1.7191198130005469E-2</v>
      </c>
    </row>
    <row r="171" spans="1:5" x14ac:dyDescent="0.4">
      <c r="A171" s="38">
        <v>43405</v>
      </c>
      <c r="B171" s="6">
        <v>666.35</v>
      </c>
      <c r="C171" s="6">
        <v>13915.75</v>
      </c>
      <c r="D171" s="28">
        <f t="shared" si="4"/>
        <v>-2.8998178506375205E-2</v>
      </c>
      <c r="E171" s="28">
        <f t="shared" si="5"/>
        <v>2.4521474659822129E-3</v>
      </c>
    </row>
    <row r="172" spans="1:5" x14ac:dyDescent="0.4">
      <c r="A172" s="38">
        <v>43406</v>
      </c>
      <c r="B172" s="6">
        <v>662.05</v>
      </c>
      <c r="C172" s="6">
        <v>14112.76</v>
      </c>
      <c r="D172" s="28">
        <f t="shared" si="4"/>
        <v>-6.4530652059728855E-3</v>
      </c>
      <c r="E172" s="28">
        <f t="shared" si="5"/>
        <v>1.4157339705010541E-2</v>
      </c>
    </row>
    <row r="173" spans="1:5" x14ac:dyDescent="0.4">
      <c r="A173" s="38">
        <v>43409</v>
      </c>
      <c r="B173" s="6">
        <v>662.75</v>
      </c>
      <c r="C173" s="6">
        <v>14081.57</v>
      </c>
      <c r="D173" s="28">
        <f t="shared" si="4"/>
        <v>1.0573219545351176E-3</v>
      </c>
      <c r="E173" s="28">
        <f t="shared" si="5"/>
        <v>-2.2100567146327021E-3</v>
      </c>
    </row>
    <row r="174" spans="1:5" x14ac:dyDescent="0.4">
      <c r="A174" s="38">
        <v>43410</v>
      </c>
      <c r="B174" s="6">
        <v>666.8</v>
      </c>
      <c r="C174" s="6">
        <v>14062.78</v>
      </c>
      <c r="D174" s="28">
        <f t="shared" si="4"/>
        <v>6.1109015465861116E-3</v>
      </c>
      <c r="E174" s="28">
        <f t="shared" si="5"/>
        <v>-1.334368255812346E-3</v>
      </c>
    </row>
    <row r="175" spans="1:5" x14ac:dyDescent="0.4">
      <c r="A175" s="38">
        <v>43411</v>
      </c>
      <c r="B175" s="6">
        <v>676</v>
      </c>
      <c r="C175" s="6">
        <v>14170.33</v>
      </c>
      <c r="D175" s="28">
        <f t="shared" si="4"/>
        <v>1.37972405518898E-2</v>
      </c>
      <c r="E175" s="28">
        <f t="shared" si="5"/>
        <v>7.6478477228540953E-3</v>
      </c>
    </row>
    <row r="176" spans="1:5" x14ac:dyDescent="0.4">
      <c r="A176" s="38">
        <v>43413</v>
      </c>
      <c r="B176" s="6">
        <v>661.45</v>
      </c>
      <c r="C176" s="6">
        <v>14185.4</v>
      </c>
      <c r="D176" s="28">
        <f t="shared" si="4"/>
        <v>-2.1523668639053195E-2</v>
      </c>
      <c r="E176" s="28">
        <f t="shared" si="5"/>
        <v>1.0634896999575094E-3</v>
      </c>
    </row>
    <row r="177" spans="1:5" x14ac:dyDescent="0.4">
      <c r="A177" s="38">
        <v>43416</v>
      </c>
      <c r="B177" s="6">
        <v>664.45</v>
      </c>
      <c r="C177" s="6">
        <v>14042.74</v>
      </c>
      <c r="D177" s="28">
        <f t="shared" si="4"/>
        <v>4.5354902109002726E-3</v>
      </c>
      <c r="E177" s="28">
        <f t="shared" si="5"/>
        <v>-1.0056818982897897E-2</v>
      </c>
    </row>
    <row r="178" spans="1:5" x14ac:dyDescent="0.4">
      <c r="A178" s="38">
        <v>43417</v>
      </c>
      <c r="B178" s="6">
        <v>665.7</v>
      </c>
      <c r="C178" s="6">
        <v>14146.17</v>
      </c>
      <c r="D178" s="28">
        <f t="shared" si="4"/>
        <v>1.8812551734517236E-3</v>
      </c>
      <c r="E178" s="28">
        <f t="shared" si="5"/>
        <v>7.3653717152066811E-3</v>
      </c>
    </row>
    <row r="179" spans="1:5" x14ac:dyDescent="0.4">
      <c r="A179" s="38">
        <v>43418</v>
      </c>
      <c r="B179" s="6">
        <v>653.45000000000005</v>
      </c>
      <c r="C179" s="6">
        <v>14143.55</v>
      </c>
      <c r="D179" s="28">
        <f t="shared" si="4"/>
        <v>-1.8401682439537326E-2</v>
      </c>
      <c r="E179" s="28">
        <f t="shared" si="5"/>
        <v>-1.8520914141428868E-4</v>
      </c>
    </row>
    <row r="180" spans="1:5" x14ac:dyDescent="0.4">
      <c r="A180" s="38">
        <v>43419</v>
      </c>
      <c r="B180" s="6">
        <v>656.35</v>
      </c>
      <c r="C180" s="6">
        <v>14193.11</v>
      </c>
      <c r="D180" s="28">
        <f t="shared" si="4"/>
        <v>4.4379830132375009E-3</v>
      </c>
      <c r="E180" s="28">
        <f t="shared" si="5"/>
        <v>3.5040707601698973E-3</v>
      </c>
    </row>
    <row r="181" spans="1:5" x14ac:dyDescent="0.4">
      <c r="A181" s="38">
        <v>43420</v>
      </c>
      <c r="B181" s="6">
        <v>650.45000000000005</v>
      </c>
      <c r="C181" s="6">
        <v>14249.66</v>
      </c>
      <c r="D181" s="28">
        <f t="shared" si="4"/>
        <v>-8.9891064218785566E-3</v>
      </c>
      <c r="E181" s="28">
        <f t="shared" si="5"/>
        <v>3.9843276068458611E-3</v>
      </c>
    </row>
    <row r="182" spans="1:5" x14ac:dyDescent="0.4">
      <c r="A182" s="38">
        <v>43423</v>
      </c>
      <c r="B182" s="6">
        <v>651.79999999999995</v>
      </c>
      <c r="C182" s="6">
        <v>14346.06</v>
      </c>
      <c r="D182" s="28">
        <f t="shared" si="4"/>
        <v>2.075486201860155E-3</v>
      </c>
      <c r="E182" s="28">
        <f t="shared" si="5"/>
        <v>6.7650736929862898E-3</v>
      </c>
    </row>
    <row r="183" spans="1:5" x14ac:dyDescent="0.4">
      <c r="A183" s="38">
        <v>43424</v>
      </c>
      <c r="B183" s="6">
        <v>641.1</v>
      </c>
      <c r="C183" s="6">
        <v>14208.3</v>
      </c>
      <c r="D183" s="28">
        <f t="shared" si="4"/>
        <v>-1.6416078551702906E-2</v>
      </c>
      <c r="E183" s="28">
        <f t="shared" si="5"/>
        <v>-9.6026365427163141E-3</v>
      </c>
    </row>
    <row r="184" spans="1:5" x14ac:dyDescent="0.4">
      <c r="A184" s="38">
        <v>43425</v>
      </c>
      <c r="B184" s="6">
        <v>620.95000000000005</v>
      </c>
      <c r="C184" s="6">
        <v>14173.59</v>
      </c>
      <c r="D184" s="28">
        <f t="shared" si="4"/>
        <v>-3.1430354078926803E-2</v>
      </c>
      <c r="E184" s="28">
        <f t="shared" si="5"/>
        <v>-2.4429382825530421E-3</v>
      </c>
    </row>
    <row r="185" spans="1:5" x14ac:dyDescent="0.4">
      <c r="A185" s="38">
        <v>43426</v>
      </c>
      <c r="B185" s="6">
        <v>620.45000000000005</v>
      </c>
      <c r="C185" s="6">
        <v>14079.47</v>
      </c>
      <c r="D185" s="28">
        <f t="shared" si="4"/>
        <v>-8.0521781141795756E-4</v>
      </c>
      <c r="E185" s="28">
        <f t="shared" si="5"/>
        <v>-6.6405194449677962E-3</v>
      </c>
    </row>
    <row r="186" spans="1:5" x14ac:dyDescent="0.4">
      <c r="A186" s="38">
        <v>43430</v>
      </c>
      <c r="B186" s="6">
        <v>621.29999999999995</v>
      </c>
      <c r="C186" s="6">
        <v>14178.53</v>
      </c>
      <c r="D186" s="28">
        <f t="shared" si="4"/>
        <v>1.3699734063983282E-3</v>
      </c>
      <c r="E186" s="28">
        <f t="shared" si="5"/>
        <v>7.0357762046442396E-3</v>
      </c>
    </row>
    <row r="187" spans="1:5" x14ac:dyDescent="0.4">
      <c r="A187" s="38">
        <v>43431</v>
      </c>
      <c r="B187" s="6">
        <v>637</v>
      </c>
      <c r="C187" s="6">
        <v>14237.43</v>
      </c>
      <c r="D187" s="28">
        <f t="shared" si="4"/>
        <v>2.5269596008369533E-2</v>
      </c>
      <c r="E187" s="28">
        <f t="shared" si="5"/>
        <v>4.1541683094086235E-3</v>
      </c>
    </row>
    <row r="188" spans="1:5" x14ac:dyDescent="0.4">
      <c r="A188" s="38">
        <v>43432</v>
      </c>
      <c r="B188" s="6">
        <v>666.35</v>
      </c>
      <c r="C188" s="6">
        <v>14250.62</v>
      </c>
      <c r="D188" s="28">
        <f t="shared" si="4"/>
        <v>4.6075353218210324E-2</v>
      </c>
      <c r="E188" s="28">
        <f t="shared" si="5"/>
        <v>9.2643124496483154E-4</v>
      </c>
    </row>
    <row r="189" spans="1:5" x14ac:dyDescent="0.4">
      <c r="A189" s="38">
        <v>43433</v>
      </c>
      <c r="B189" s="6">
        <v>659.6</v>
      </c>
      <c r="C189" s="6">
        <v>14396.33</v>
      </c>
      <c r="D189" s="28">
        <f t="shared" si="4"/>
        <v>-1.0129811660538723E-2</v>
      </c>
      <c r="E189" s="28">
        <f t="shared" si="5"/>
        <v>1.0224818288607773E-2</v>
      </c>
    </row>
    <row r="190" spans="1:5" x14ac:dyDescent="0.4">
      <c r="A190" s="38">
        <v>43434</v>
      </c>
      <c r="B190" s="6">
        <v>666.5</v>
      </c>
      <c r="C190" s="6">
        <v>14429</v>
      </c>
      <c r="D190" s="28">
        <f t="shared" si="4"/>
        <v>1.0460885385081831E-2</v>
      </c>
      <c r="E190" s="28">
        <f t="shared" si="5"/>
        <v>2.2693283635482064E-3</v>
      </c>
    </row>
    <row r="191" spans="1:5" x14ac:dyDescent="0.4">
      <c r="A191" s="38">
        <v>43437</v>
      </c>
      <c r="B191" s="6">
        <v>669.85</v>
      </c>
      <c r="C191" s="6">
        <v>14469.78</v>
      </c>
      <c r="D191" s="28">
        <f t="shared" si="4"/>
        <v>5.0262565641410184E-3</v>
      </c>
      <c r="E191" s="28">
        <f t="shared" si="5"/>
        <v>2.8262526855638015E-3</v>
      </c>
    </row>
    <row r="192" spans="1:5" x14ac:dyDescent="0.4">
      <c r="A192" s="38">
        <v>43438</v>
      </c>
      <c r="B192" s="6">
        <v>684.45</v>
      </c>
      <c r="C192" s="6">
        <v>14454.31</v>
      </c>
      <c r="D192" s="28">
        <f t="shared" si="4"/>
        <v>2.1795924460700222E-2</v>
      </c>
      <c r="E192" s="28">
        <f t="shared" si="5"/>
        <v>-1.0691247551795069E-3</v>
      </c>
    </row>
    <row r="193" spans="1:5" x14ac:dyDescent="0.4">
      <c r="A193" s="38">
        <v>43439</v>
      </c>
      <c r="B193" s="6">
        <v>681.45</v>
      </c>
      <c r="C193" s="6">
        <v>14315.92</v>
      </c>
      <c r="D193" s="28">
        <f t="shared" si="4"/>
        <v>-4.3830813061582763E-3</v>
      </c>
      <c r="E193" s="28">
        <f t="shared" si="5"/>
        <v>-9.5743069022319327E-3</v>
      </c>
    </row>
    <row r="194" spans="1:5" x14ac:dyDescent="0.4">
      <c r="A194" s="38">
        <v>43440</v>
      </c>
      <c r="B194" s="6">
        <v>668.2</v>
      </c>
      <c r="C194" s="6">
        <v>14080.71</v>
      </c>
      <c r="D194" s="28">
        <f t="shared" si="4"/>
        <v>-1.9443833003154998E-2</v>
      </c>
      <c r="E194" s="28">
        <f t="shared" si="5"/>
        <v>-1.6429960491536777E-2</v>
      </c>
    </row>
    <row r="195" spans="1:5" x14ac:dyDescent="0.4">
      <c r="A195" s="38">
        <v>43441</v>
      </c>
      <c r="B195" s="6">
        <v>681.05</v>
      </c>
      <c r="C195" s="6">
        <v>14170.58</v>
      </c>
      <c r="D195" s="28">
        <f t="shared" si="4"/>
        <v>1.9230769230769162E-2</v>
      </c>
      <c r="E195" s="28">
        <f t="shared" si="5"/>
        <v>6.3824906556559924E-3</v>
      </c>
    </row>
    <row r="196" spans="1:5" x14ac:dyDescent="0.4">
      <c r="A196" s="38">
        <v>43444</v>
      </c>
      <c r="B196" s="6">
        <v>667.8</v>
      </c>
      <c r="C196" s="6">
        <v>13904.18</v>
      </c>
      <c r="D196" s="28">
        <f t="shared" si="4"/>
        <v>-1.945525291828798E-2</v>
      </c>
      <c r="E196" s="28">
        <f t="shared" si="5"/>
        <v>-1.8799512793407192E-2</v>
      </c>
    </row>
    <row r="197" spans="1:5" x14ac:dyDescent="0.4">
      <c r="A197" s="38">
        <v>43445</v>
      </c>
      <c r="B197" s="6">
        <v>674.25</v>
      </c>
      <c r="C197" s="6">
        <v>14033.22</v>
      </c>
      <c r="D197" s="28">
        <f t="shared" si="4"/>
        <v>9.6585804132973685E-3</v>
      </c>
      <c r="E197" s="28">
        <f t="shared" si="5"/>
        <v>9.2806623619658968E-3</v>
      </c>
    </row>
    <row r="198" spans="1:5" x14ac:dyDescent="0.4">
      <c r="A198" s="38">
        <v>43446</v>
      </c>
      <c r="B198" s="6">
        <v>678.7</v>
      </c>
      <c r="C198" s="6">
        <v>14306.94</v>
      </c>
      <c r="D198" s="28">
        <f t="shared" si="4"/>
        <v>6.5999258435298636E-3</v>
      </c>
      <c r="E198" s="28">
        <f t="shared" si="5"/>
        <v>1.9505145647257027E-2</v>
      </c>
    </row>
    <row r="199" spans="1:5" x14ac:dyDescent="0.4">
      <c r="A199" s="38">
        <v>43447</v>
      </c>
      <c r="B199" s="6">
        <v>696.5</v>
      </c>
      <c r="C199" s="6">
        <v>14390.84</v>
      </c>
      <c r="D199" s="28">
        <f t="shared" si="4"/>
        <v>2.622660969500501E-2</v>
      </c>
      <c r="E199" s="28">
        <f t="shared" si="5"/>
        <v>5.864286842609312E-3</v>
      </c>
    </row>
    <row r="200" spans="1:5" x14ac:dyDescent="0.4">
      <c r="A200" s="38">
        <v>43448</v>
      </c>
      <c r="B200" s="6">
        <v>705.6</v>
      </c>
      <c r="C200" s="6">
        <v>14412.03</v>
      </c>
      <c r="D200" s="28">
        <f t="shared" ref="D200:D263" si="6">(B200/B199)-1</f>
        <v>1.3065326633165952E-2</v>
      </c>
      <c r="E200" s="28">
        <f t="shared" ref="E200:E263" si="7">(C200/C199)-1</f>
        <v>1.4724644287615885E-3</v>
      </c>
    </row>
    <row r="201" spans="1:5" x14ac:dyDescent="0.4">
      <c r="A201" s="38">
        <v>43451</v>
      </c>
      <c r="B201" s="6">
        <v>693.55</v>
      </c>
      <c r="C201" s="6">
        <v>14515.94</v>
      </c>
      <c r="D201" s="28">
        <f t="shared" si="6"/>
        <v>-1.7077664399093084E-2</v>
      </c>
      <c r="E201" s="28">
        <f t="shared" si="7"/>
        <v>7.2099489107364523E-3</v>
      </c>
    </row>
    <row r="202" spans="1:5" x14ac:dyDescent="0.4">
      <c r="A202" s="38">
        <v>43452</v>
      </c>
      <c r="B202" s="6">
        <v>676.35</v>
      </c>
      <c r="C202" s="6">
        <v>14553.1</v>
      </c>
      <c r="D202" s="28">
        <f t="shared" si="6"/>
        <v>-2.4799942325715474E-2</v>
      </c>
      <c r="E202" s="28">
        <f t="shared" si="7"/>
        <v>2.5599444472765853E-3</v>
      </c>
    </row>
    <row r="203" spans="1:5" x14ac:dyDescent="0.4">
      <c r="A203" s="38">
        <v>43453</v>
      </c>
      <c r="B203" s="6">
        <v>665.25</v>
      </c>
      <c r="C203" s="6">
        <v>14661.08</v>
      </c>
      <c r="D203" s="28">
        <f t="shared" si="6"/>
        <v>-1.6411621202040427E-2</v>
      </c>
      <c r="E203" s="28">
        <f t="shared" si="7"/>
        <v>7.419725007043132E-3</v>
      </c>
    </row>
    <row r="204" spans="1:5" x14ac:dyDescent="0.4">
      <c r="A204" s="38">
        <v>43454</v>
      </c>
      <c r="B204" s="6">
        <v>666.85</v>
      </c>
      <c r="C204" s="6">
        <v>14642.72</v>
      </c>
      <c r="D204" s="28">
        <f t="shared" si="6"/>
        <v>2.4051108605787075E-3</v>
      </c>
      <c r="E204" s="28">
        <f t="shared" si="7"/>
        <v>-1.2522951924415215E-3</v>
      </c>
    </row>
    <row r="205" spans="1:5" x14ac:dyDescent="0.4">
      <c r="A205" s="38">
        <v>43455</v>
      </c>
      <c r="B205" s="6">
        <v>645.75</v>
      </c>
      <c r="C205" s="6">
        <v>14401.2</v>
      </c>
      <c r="D205" s="28">
        <f t="shared" si="6"/>
        <v>-3.1641298642873239E-2</v>
      </c>
      <c r="E205" s="28">
        <f t="shared" si="7"/>
        <v>-1.6494203262781726E-2</v>
      </c>
    </row>
    <row r="206" spans="1:5" x14ac:dyDescent="0.4">
      <c r="A206" s="38">
        <v>43458</v>
      </c>
      <c r="B206" s="6">
        <v>649.04999999999995</v>
      </c>
      <c r="C206" s="6">
        <v>14279.65</v>
      </c>
      <c r="D206" s="28">
        <f t="shared" si="6"/>
        <v>5.1103368176537156E-3</v>
      </c>
      <c r="E206" s="28">
        <f t="shared" si="7"/>
        <v>-8.4402688664834136E-3</v>
      </c>
    </row>
    <row r="207" spans="1:5" x14ac:dyDescent="0.4">
      <c r="A207" s="38">
        <v>43460</v>
      </c>
      <c r="B207" s="6">
        <v>644.6</v>
      </c>
      <c r="C207" s="6">
        <v>14334.4</v>
      </c>
      <c r="D207" s="28">
        <f t="shared" si="6"/>
        <v>-6.8561744087511922E-3</v>
      </c>
      <c r="E207" s="28">
        <f t="shared" si="7"/>
        <v>3.8341275871607294E-3</v>
      </c>
    </row>
    <row r="208" spans="1:5" x14ac:dyDescent="0.4">
      <c r="A208" s="38">
        <v>43461</v>
      </c>
      <c r="B208" s="6">
        <v>657.35</v>
      </c>
      <c r="C208" s="6">
        <v>14390.12</v>
      </c>
      <c r="D208" s="28">
        <f t="shared" si="6"/>
        <v>1.9779708346261193E-2</v>
      </c>
      <c r="E208" s="28">
        <f t="shared" si="7"/>
        <v>3.8871525839938581E-3</v>
      </c>
    </row>
    <row r="209" spans="1:5" x14ac:dyDescent="0.4">
      <c r="A209" s="38">
        <v>43462</v>
      </c>
      <c r="B209" s="6">
        <v>657.6</v>
      </c>
      <c r="C209" s="6">
        <v>14516.04</v>
      </c>
      <c r="D209" s="28">
        <f t="shared" si="6"/>
        <v>3.8031490073775487E-4</v>
      </c>
      <c r="E209" s="28">
        <f t="shared" si="7"/>
        <v>8.7504482241982373E-3</v>
      </c>
    </row>
    <row r="210" spans="1:5" x14ac:dyDescent="0.4">
      <c r="A210" s="38">
        <v>43465</v>
      </c>
      <c r="B210" s="6">
        <v>659.85</v>
      </c>
      <c r="C210" s="6">
        <v>14540.39</v>
      </c>
      <c r="D210" s="28">
        <f t="shared" si="6"/>
        <v>3.4215328467153139E-3</v>
      </c>
      <c r="E210" s="28">
        <f t="shared" si="7"/>
        <v>1.6774547328333167E-3</v>
      </c>
    </row>
    <row r="211" spans="1:5" x14ac:dyDescent="0.4">
      <c r="A211" s="38">
        <v>43466</v>
      </c>
      <c r="B211" s="6">
        <v>664.65</v>
      </c>
      <c r="C211" s="6">
        <v>14587.25</v>
      </c>
      <c r="D211" s="28">
        <f t="shared" si="6"/>
        <v>7.2743805410320217E-3</v>
      </c>
      <c r="E211" s="28">
        <f t="shared" si="7"/>
        <v>3.2227471202630475E-3</v>
      </c>
    </row>
    <row r="212" spans="1:5" x14ac:dyDescent="0.4">
      <c r="A212" s="38">
        <v>43467</v>
      </c>
      <c r="B212" s="6">
        <v>669.3</v>
      </c>
      <c r="C212" s="6">
        <v>14432.4</v>
      </c>
      <c r="D212" s="28">
        <f t="shared" si="6"/>
        <v>6.9961633942676738E-3</v>
      </c>
      <c r="E212" s="28">
        <f t="shared" si="7"/>
        <v>-1.0615434711820249E-2</v>
      </c>
    </row>
    <row r="213" spans="1:5" x14ac:dyDescent="0.4">
      <c r="A213" s="38">
        <v>43468</v>
      </c>
      <c r="B213" s="6">
        <v>667.55</v>
      </c>
      <c r="C213" s="6">
        <v>14290.85</v>
      </c>
      <c r="D213" s="28">
        <f t="shared" si="6"/>
        <v>-2.6146720454205408E-3</v>
      </c>
      <c r="E213" s="28">
        <f t="shared" si="7"/>
        <v>-9.8077935755660484E-3</v>
      </c>
    </row>
    <row r="214" spans="1:5" x14ac:dyDescent="0.4">
      <c r="A214" s="38">
        <v>43469</v>
      </c>
      <c r="B214" s="6">
        <v>660.75</v>
      </c>
      <c r="C214" s="6">
        <v>14355.02</v>
      </c>
      <c r="D214" s="28">
        <f t="shared" si="6"/>
        <v>-1.0186502883679061E-2</v>
      </c>
      <c r="E214" s="28">
        <f t="shared" si="7"/>
        <v>4.4902857422757236E-3</v>
      </c>
    </row>
    <row r="215" spans="1:5" x14ac:dyDescent="0.4">
      <c r="A215" s="38">
        <v>43472</v>
      </c>
      <c r="B215" s="6">
        <v>671.15</v>
      </c>
      <c r="C215" s="6">
        <v>14389.35</v>
      </c>
      <c r="D215" s="28">
        <f t="shared" si="6"/>
        <v>1.5739689746500085E-2</v>
      </c>
      <c r="E215" s="28">
        <f t="shared" si="7"/>
        <v>2.3914978871502068E-3</v>
      </c>
    </row>
    <row r="216" spans="1:5" x14ac:dyDescent="0.4">
      <c r="A216" s="38">
        <v>43473</v>
      </c>
      <c r="B216" s="6">
        <v>669.85</v>
      </c>
      <c r="C216" s="6">
        <v>14425.57</v>
      </c>
      <c r="D216" s="28">
        <f t="shared" si="6"/>
        <v>-1.9369738508528966E-3</v>
      </c>
      <c r="E216" s="28">
        <f t="shared" si="7"/>
        <v>2.5171394121346058E-3</v>
      </c>
    </row>
    <row r="217" spans="1:5" x14ac:dyDescent="0.4">
      <c r="A217" s="38">
        <v>43474</v>
      </c>
      <c r="B217" s="6">
        <v>675.85</v>
      </c>
      <c r="C217" s="6">
        <v>14470.17</v>
      </c>
      <c r="D217" s="28">
        <f t="shared" si="6"/>
        <v>8.9572292304247458E-3</v>
      </c>
      <c r="E217" s="28">
        <f t="shared" si="7"/>
        <v>3.091732250441348E-3</v>
      </c>
    </row>
    <row r="218" spans="1:5" x14ac:dyDescent="0.4">
      <c r="A218" s="38">
        <v>43475</v>
      </c>
      <c r="B218" s="6">
        <v>679.75</v>
      </c>
      <c r="C218" s="6">
        <v>14459.85</v>
      </c>
      <c r="D218" s="28">
        <f t="shared" si="6"/>
        <v>5.7705112081083421E-3</v>
      </c>
      <c r="E218" s="28">
        <f t="shared" si="7"/>
        <v>-7.1319134467662249E-4</v>
      </c>
    </row>
    <row r="219" spans="1:5" x14ac:dyDescent="0.4">
      <c r="A219" s="38">
        <v>43476</v>
      </c>
      <c r="B219" s="6">
        <v>683.7</v>
      </c>
      <c r="C219" s="6">
        <v>14422.98</v>
      </c>
      <c r="D219" s="28">
        <f t="shared" si="6"/>
        <v>5.8109599117324162E-3</v>
      </c>
      <c r="E219" s="28">
        <f t="shared" si="7"/>
        <v>-2.5498189815247319E-3</v>
      </c>
    </row>
    <row r="220" spans="1:5" x14ac:dyDescent="0.4">
      <c r="A220" s="38">
        <v>43479</v>
      </c>
      <c r="B220" s="6">
        <v>700.9</v>
      </c>
      <c r="C220" s="6">
        <v>14350.37</v>
      </c>
      <c r="D220" s="28">
        <f t="shared" si="6"/>
        <v>2.515723270440251E-2</v>
      </c>
      <c r="E220" s="28">
        <f t="shared" si="7"/>
        <v>-5.0343271640117537E-3</v>
      </c>
    </row>
    <row r="221" spans="1:5" x14ac:dyDescent="0.4">
      <c r="A221" s="38">
        <v>43480</v>
      </c>
      <c r="B221" s="6">
        <v>726.55</v>
      </c>
      <c r="C221" s="6">
        <v>14514.43</v>
      </c>
      <c r="D221" s="28">
        <f t="shared" si="6"/>
        <v>3.659580539306595E-2</v>
      </c>
      <c r="E221" s="28">
        <f t="shared" si="7"/>
        <v>1.1432457839066101E-2</v>
      </c>
    </row>
    <row r="222" spans="1:5" x14ac:dyDescent="0.4">
      <c r="A222" s="38">
        <v>43481</v>
      </c>
      <c r="B222" s="6">
        <v>736.55</v>
      </c>
      <c r="C222" s="6">
        <v>14520.13</v>
      </c>
      <c r="D222" s="28">
        <f t="shared" si="6"/>
        <v>1.3763677654669237E-2</v>
      </c>
      <c r="E222" s="28">
        <f t="shared" si="7"/>
        <v>3.9271263149842639E-4</v>
      </c>
    </row>
    <row r="223" spans="1:5" x14ac:dyDescent="0.4">
      <c r="A223" s="38">
        <v>43482</v>
      </c>
      <c r="B223" s="6">
        <v>733.4</v>
      </c>
      <c r="C223" s="6">
        <v>14524.79</v>
      </c>
      <c r="D223" s="28">
        <f t="shared" si="6"/>
        <v>-4.2766954042494643E-3</v>
      </c>
      <c r="E223" s="28">
        <f t="shared" si="7"/>
        <v>3.2093376574460208E-4</v>
      </c>
    </row>
    <row r="224" spans="1:5" x14ac:dyDescent="0.4">
      <c r="A224" s="38">
        <v>43483</v>
      </c>
      <c r="B224" s="6">
        <v>731</v>
      </c>
      <c r="C224" s="6">
        <v>14488.81</v>
      </c>
      <c r="D224" s="28">
        <f t="shared" si="6"/>
        <v>-3.272429779110908E-3</v>
      </c>
      <c r="E224" s="28">
        <f t="shared" si="7"/>
        <v>-2.4771442478687122E-3</v>
      </c>
    </row>
    <row r="225" spans="1:5" x14ac:dyDescent="0.4">
      <c r="A225" s="38">
        <v>43486</v>
      </c>
      <c r="B225" s="6">
        <v>742.75</v>
      </c>
      <c r="C225" s="6">
        <v>14506.57</v>
      </c>
      <c r="D225" s="28">
        <f t="shared" si="6"/>
        <v>1.6073871409028717E-2</v>
      </c>
      <c r="E225" s="28">
        <f t="shared" si="7"/>
        <v>1.2257735452394503E-3</v>
      </c>
    </row>
    <row r="226" spans="1:5" x14ac:dyDescent="0.4">
      <c r="A226" s="38">
        <v>43487</v>
      </c>
      <c r="B226" s="6">
        <v>744.35</v>
      </c>
      <c r="C226" s="6">
        <v>14470.55</v>
      </c>
      <c r="D226" s="28">
        <f t="shared" si="6"/>
        <v>2.1541568495455632E-3</v>
      </c>
      <c r="E226" s="28">
        <f t="shared" si="7"/>
        <v>-2.4830128693412723E-3</v>
      </c>
    </row>
    <row r="227" spans="1:5" x14ac:dyDescent="0.4">
      <c r="A227" s="38">
        <v>43488</v>
      </c>
      <c r="B227" s="6">
        <v>731.45</v>
      </c>
      <c r="C227" s="6">
        <v>14379.84</v>
      </c>
      <c r="D227" s="28">
        <f t="shared" si="6"/>
        <v>-1.7330556861691382E-2</v>
      </c>
      <c r="E227" s="28">
        <f t="shared" si="7"/>
        <v>-6.2685937991299179E-3</v>
      </c>
    </row>
    <row r="228" spans="1:5" x14ac:dyDescent="0.4">
      <c r="A228" s="38">
        <v>43489</v>
      </c>
      <c r="B228" s="6">
        <v>732.8</v>
      </c>
      <c r="C228" s="6">
        <v>14383.46</v>
      </c>
      <c r="D228" s="28">
        <f t="shared" si="6"/>
        <v>1.8456490532503533E-3</v>
      </c>
      <c r="E228" s="28">
        <f t="shared" si="7"/>
        <v>2.5174132674621319E-4</v>
      </c>
    </row>
    <row r="229" spans="1:5" x14ac:dyDescent="0.4">
      <c r="A229" s="38">
        <v>43490</v>
      </c>
      <c r="B229" s="6">
        <v>730.2</v>
      </c>
      <c r="C229" s="6">
        <v>14260.83</v>
      </c>
      <c r="D229" s="28">
        <f t="shared" si="6"/>
        <v>-3.5480349344977347E-3</v>
      </c>
      <c r="E229" s="28">
        <f t="shared" si="7"/>
        <v>-8.5257650106441707E-3</v>
      </c>
    </row>
    <row r="230" spans="1:5" x14ac:dyDescent="0.4">
      <c r="A230" s="38">
        <v>43493</v>
      </c>
      <c r="B230" s="6">
        <v>728.2</v>
      </c>
      <c r="C230" s="6">
        <v>14075.91</v>
      </c>
      <c r="D230" s="28">
        <f t="shared" si="6"/>
        <v>-2.7389756231169793E-3</v>
      </c>
      <c r="E230" s="28">
        <f t="shared" si="7"/>
        <v>-1.2966987194995006E-2</v>
      </c>
    </row>
    <row r="231" spans="1:5" x14ac:dyDescent="0.4">
      <c r="A231" s="38">
        <v>43494</v>
      </c>
      <c r="B231" s="6">
        <v>727.35</v>
      </c>
      <c r="C231" s="6">
        <v>14075.71</v>
      </c>
      <c r="D231" s="28">
        <f t="shared" si="6"/>
        <v>-1.1672617412799013E-3</v>
      </c>
      <c r="E231" s="28">
        <f t="shared" si="7"/>
        <v>-1.4208672831861335E-5</v>
      </c>
    </row>
    <row r="232" spans="1:5" x14ac:dyDescent="0.4">
      <c r="A232" s="38">
        <v>43495</v>
      </c>
      <c r="B232" s="6">
        <v>724.85</v>
      </c>
      <c r="C232" s="6">
        <v>14083.19</v>
      </c>
      <c r="D232" s="28">
        <f t="shared" si="6"/>
        <v>-3.4371348044269778E-3</v>
      </c>
      <c r="E232" s="28">
        <f t="shared" si="7"/>
        <v>5.3141191456784753E-4</v>
      </c>
    </row>
    <row r="233" spans="1:5" x14ac:dyDescent="0.4">
      <c r="A233" s="38">
        <v>43496</v>
      </c>
      <c r="B233" s="6">
        <v>749.6</v>
      </c>
      <c r="C233" s="6">
        <v>14285.11</v>
      </c>
      <c r="D233" s="28">
        <f t="shared" si="6"/>
        <v>3.4144995516313781E-2</v>
      </c>
      <c r="E233" s="28">
        <f t="shared" si="7"/>
        <v>1.4337660714653477E-2</v>
      </c>
    </row>
    <row r="234" spans="1:5" x14ac:dyDescent="0.4">
      <c r="A234" s="38">
        <v>43497</v>
      </c>
      <c r="B234" s="6">
        <v>756.55</v>
      </c>
      <c r="C234" s="6">
        <v>14361.85</v>
      </c>
      <c r="D234" s="28">
        <f t="shared" si="6"/>
        <v>9.2716115261470833E-3</v>
      </c>
      <c r="E234" s="28">
        <f t="shared" si="7"/>
        <v>5.3720272367521194E-3</v>
      </c>
    </row>
    <row r="235" spans="1:5" x14ac:dyDescent="0.4">
      <c r="A235" s="38">
        <v>43500</v>
      </c>
      <c r="B235" s="6">
        <v>755.65</v>
      </c>
      <c r="C235" s="6">
        <v>14338.05</v>
      </c>
      <c r="D235" s="28">
        <f t="shared" si="6"/>
        <v>-1.1896107329323335E-3</v>
      </c>
      <c r="E235" s="28">
        <f t="shared" si="7"/>
        <v>-1.6571681224912815E-3</v>
      </c>
    </row>
    <row r="236" spans="1:5" x14ac:dyDescent="0.4">
      <c r="A236" s="38">
        <v>43501</v>
      </c>
      <c r="B236" s="6">
        <v>754.25</v>
      </c>
      <c r="C236" s="6">
        <v>14322.26</v>
      </c>
      <c r="D236" s="28">
        <f t="shared" si="6"/>
        <v>-1.8527095877720612E-3</v>
      </c>
      <c r="E236" s="28">
        <f t="shared" si="7"/>
        <v>-1.101265513790195E-3</v>
      </c>
    </row>
    <row r="237" spans="1:5" x14ac:dyDescent="0.4">
      <c r="A237" s="38">
        <v>43502</v>
      </c>
      <c r="B237" s="6">
        <v>762.65</v>
      </c>
      <c r="C237" s="6">
        <v>14450.95</v>
      </c>
      <c r="D237" s="28">
        <f t="shared" si="6"/>
        <v>1.1136890951276124E-2</v>
      </c>
      <c r="E237" s="28">
        <f t="shared" si="7"/>
        <v>8.9853137703128638E-3</v>
      </c>
    </row>
    <row r="238" spans="1:5" x14ac:dyDescent="0.4">
      <c r="A238" s="38">
        <v>43503</v>
      </c>
      <c r="B238" s="6">
        <v>763.35</v>
      </c>
      <c r="C238" s="6">
        <v>14500.24</v>
      </c>
      <c r="D238" s="28">
        <f t="shared" si="6"/>
        <v>9.1785222579177095E-4</v>
      </c>
      <c r="E238" s="28">
        <f t="shared" si="7"/>
        <v>3.4108484217298951E-3</v>
      </c>
    </row>
    <row r="239" spans="1:5" x14ac:dyDescent="0.4">
      <c r="A239" s="38">
        <v>43504</v>
      </c>
      <c r="B239" s="6">
        <v>759.85</v>
      </c>
      <c r="C239" s="6">
        <v>14323.79</v>
      </c>
      <c r="D239" s="28">
        <f t="shared" si="6"/>
        <v>-4.5850527281063869E-3</v>
      </c>
      <c r="E239" s="28">
        <f t="shared" si="7"/>
        <v>-1.2168764103214769E-2</v>
      </c>
    </row>
    <row r="240" spans="1:5" x14ac:dyDescent="0.4">
      <c r="A240" s="38">
        <v>43507</v>
      </c>
      <c r="B240" s="6">
        <v>761.6</v>
      </c>
      <c r="C240" s="6">
        <v>14214.75</v>
      </c>
      <c r="D240" s="28">
        <f t="shared" si="6"/>
        <v>2.3030861354214061E-3</v>
      </c>
      <c r="E240" s="28">
        <f t="shared" si="7"/>
        <v>-7.6125103760946722E-3</v>
      </c>
    </row>
    <row r="241" spans="1:5" x14ac:dyDescent="0.4">
      <c r="A241" s="38">
        <v>43508</v>
      </c>
      <c r="B241" s="6">
        <v>750.4</v>
      </c>
      <c r="C241" s="6">
        <v>14148.34</v>
      </c>
      <c r="D241" s="28">
        <f t="shared" si="6"/>
        <v>-1.4705882352941235E-2</v>
      </c>
      <c r="E241" s="28">
        <f t="shared" si="7"/>
        <v>-4.6719077015072719E-3</v>
      </c>
    </row>
    <row r="242" spans="1:5" x14ac:dyDescent="0.4">
      <c r="A242" s="38">
        <v>43509</v>
      </c>
      <c r="B242" s="6">
        <v>754.95</v>
      </c>
      <c r="C242" s="6">
        <v>14087.93</v>
      </c>
      <c r="D242" s="28">
        <f t="shared" si="6"/>
        <v>6.0634328358208922E-3</v>
      </c>
      <c r="E242" s="28">
        <f t="shared" si="7"/>
        <v>-4.2697588551023902E-3</v>
      </c>
    </row>
    <row r="243" spans="1:5" x14ac:dyDescent="0.4">
      <c r="A243" s="38">
        <v>43510</v>
      </c>
      <c r="B243" s="6">
        <v>739.8</v>
      </c>
      <c r="C243" s="6">
        <v>14064.8</v>
      </c>
      <c r="D243" s="28">
        <f t="shared" si="6"/>
        <v>-2.0067554142658595E-2</v>
      </c>
      <c r="E243" s="28">
        <f t="shared" si="7"/>
        <v>-1.6418309858156066E-3</v>
      </c>
    </row>
    <row r="244" spans="1:5" x14ac:dyDescent="0.4">
      <c r="A244" s="38">
        <v>43511</v>
      </c>
      <c r="B244" s="6">
        <v>741.75</v>
      </c>
      <c r="C244" s="6">
        <v>13994.2</v>
      </c>
      <c r="D244" s="28">
        <f t="shared" si="6"/>
        <v>2.6358475263585923E-3</v>
      </c>
      <c r="E244" s="28">
        <f t="shared" si="7"/>
        <v>-5.0196234571411313E-3</v>
      </c>
    </row>
    <row r="245" spans="1:5" x14ac:dyDescent="0.4">
      <c r="A245" s="38">
        <v>43514</v>
      </c>
      <c r="B245" s="6">
        <v>740.1</v>
      </c>
      <c r="C245" s="6">
        <v>13874.99</v>
      </c>
      <c r="D245" s="28">
        <f t="shared" si="6"/>
        <v>-2.2244691607684608E-3</v>
      </c>
      <c r="E245" s="28">
        <f t="shared" si="7"/>
        <v>-8.518529104914907E-3</v>
      </c>
    </row>
    <row r="246" spans="1:5" x14ac:dyDescent="0.4">
      <c r="A246" s="38">
        <v>43515</v>
      </c>
      <c r="B246" s="6">
        <v>725.15</v>
      </c>
      <c r="C246" s="6">
        <v>13858.93</v>
      </c>
      <c r="D246" s="28">
        <f t="shared" si="6"/>
        <v>-2.0199972976624792E-2</v>
      </c>
      <c r="E246" s="28">
        <f t="shared" si="7"/>
        <v>-1.1574783116959919E-3</v>
      </c>
    </row>
    <row r="247" spans="1:5" x14ac:dyDescent="0.4">
      <c r="A247" s="38">
        <v>43516</v>
      </c>
      <c r="B247" s="6">
        <v>740.05</v>
      </c>
      <c r="C247" s="6">
        <v>14019.13</v>
      </c>
      <c r="D247" s="28">
        <f t="shared" si="6"/>
        <v>2.0547472936633726E-2</v>
      </c>
      <c r="E247" s="28">
        <f t="shared" si="7"/>
        <v>1.1559333945694084E-2</v>
      </c>
    </row>
    <row r="248" spans="1:5" x14ac:dyDescent="0.4">
      <c r="A248" s="38">
        <v>43517</v>
      </c>
      <c r="B248" s="6">
        <v>733.35</v>
      </c>
      <c r="C248" s="6">
        <v>14105.87</v>
      </c>
      <c r="D248" s="28">
        <f t="shared" si="6"/>
        <v>-9.0534423349772908E-3</v>
      </c>
      <c r="E248" s="28">
        <f t="shared" si="7"/>
        <v>6.1872598370942278E-3</v>
      </c>
    </row>
    <row r="249" spans="1:5" x14ac:dyDescent="0.4">
      <c r="A249" s="38">
        <v>43518</v>
      </c>
      <c r="B249" s="6">
        <v>733.35</v>
      </c>
      <c r="C249" s="6">
        <v>14136.76</v>
      </c>
      <c r="D249" s="28">
        <f t="shared" si="6"/>
        <v>0</v>
      </c>
      <c r="E249" s="28">
        <f t="shared" si="7"/>
        <v>2.1898684731957996E-3</v>
      </c>
    </row>
    <row r="250" spans="1:5" x14ac:dyDescent="0.4">
      <c r="A250" s="38">
        <v>43521</v>
      </c>
      <c r="B250" s="6">
        <v>754.9</v>
      </c>
      <c r="C250" s="6">
        <v>14245.6</v>
      </c>
      <c r="D250" s="28">
        <f t="shared" si="6"/>
        <v>2.938569577964123E-2</v>
      </c>
      <c r="E250" s="28">
        <f t="shared" si="7"/>
        <v>7.6990767332825172E-3</v>
      </c>
    </row>
    <row r="251" spans="1:5" x14ac:dyDescent="0.4">
      <c r="A251" s="38">
        <v>43522</v>
      </c>
      <c r="B251" s="6">
        <v>741.7</v>
      </c>
      <c r="C251" s="6">
        <v>14186.18</v>
      </c>
      <c r="D251" s="28">
        <f t="shared" si="6"/>
        <v>-1.7485759703271819E-2</v>
      </c>
      <c r="E251" s="28">
        <f t="shared" si="7"/>
        <v>-4.1711124838547109E-3</v>
      </c>
    </row>
    <row r="252" spans="1:5" x14ac:dyDescent="0.4">
      <c r="A252" s="38">
        <v>43523</v>
      </c>
      <c r="B252" s="6">
        <v>734.7</v>
      </c>
      <c r="C252" s="6">
        <v>14173.3</v>
      </c>
      <c r="D252" s="28">
        <f t="shared" si="6"/>
        <v>-9.437778077389769E-3</v>
      </c>
      <c r="E252" s="28">
        <f t="shared" si="7"/>
        <v>-9.0792588279586806E-4</v>
      </c>
    </row>
    <row r="253" spans="1:5" x14ac:dyDescent="0.4">
      <c r="A253" s="38">
        <v>43524</v>
      </c>
      <c r="B253" s="6">
        <v>733.95</v>
      </c>
      <c r="C253" s="6">
        <v>14196.8</v>
      </c>
      <c r="D253" s="28">
        <f t="shared" si="6"/>
        <v>-1.0208248264598208E-3</v>
      </c>
      <c r="E253" s="28">
        <f t="shared" si="7"/>
        <v>1.6580471732059454E-3</v>
      </c>
    </row>
    <row r="254" spans="1:5" x14ac:dyDescent="0.4">
      <c r="A254" s="38">
        <v>43525</v>
      </c>
      <c r="B254" s="6">
        <v>741.15</v>
      </c>
      <c r="C254" s="6">
        <v>14319.03</v>
      </c>
      <c r="D254" s="28">
        <f t="shared" si="6"/>
        <v>9.8099325567135853E-3</v>
      </c>
      <c r="E254" s="28">
        <f t="shared" si="7"/>
        <v>8.609686689958318E-3</v>
      </c>
    </row>
    <row r="255" spans="1:5" x14ac:dyDescent="0.4">
      <c r="A255" s="38">
        <v>43529</v>
      </c>
      <c r="B255" s="6">
        <v>732.6</v>
      </c>
      <c r="C255" s="6">
        <v>14532.99</v>
      </c>
      <c r="D255" s="28">
        <f t="shared" si="6"/>
        <v>-1.1536126290224602E-2</v>
      </c>
      <c r="E255" s="28">
        <f t="shared" si="7"/>
        <v>1.4942352938711601E-2</v>
      </c>
    </row>
    <row r="256" spans="1:5" x14ac:dyDescent="0.4">
      <c r="A256" s="38">
        <v>43530</v>
      </c>
      <c r="B256" s="6">
        <v>732.2</v>
      </c>
      <c r="C256" s="6">
        <v>14618.31</v>
      </c>
      <c r="D256" s="28">
        <f t="shared" si="6"/>
        <v>-5.4600054600051351E-4</v>
      </c>
      <c r="E256" s="28">
        <f t="shared" si="7"/>
        <v>5.8707808923008642E-3</v>
      </c>
    </row>
    <row r="257" spans="1:5" x14ac:dyDescent="0.4">
      <c r="A257" s="38">
        <v>43531</v>
      </c>
      <c r="B257" s="6">
        <v>723.25</v>
      </c>
      <c r="C257" s="6">
        <v>14612.15</v>
      </c>
      <c r="D257" s="28">
        <f t="shared" si="6"/>
        <v>-1.2223436219612194E-2</v>
      </c>
      <c r="E257" s="28">
        <f t="shared" si="7"/>
        <v>-4.2138933980739868E-4</v>
      </c>
    </row>
    <row r="258" spans="1:5" x14ac:dyDescent="0.4">
      <c r="A258" s="38">
        <v>43532</v>
      </c>
      <c r="B258" s="6">
        <v>712.55</v>
      </c>
      <c r="C258" s="6">
        <v>14591.91</v>
      </c>
      <c r="D258" s="28">
        <f t="shared" si="6"/>
        <v>-1.4794331144141082E-2</v>
      </c>
      <c r="E258" s="28">
        <f t="shared" si="7"/>
        <v>-1.3851486605325203E-3</v>
      </c>
    </row>
    <row r="259" spans="1:5" x14ac:dyDescent="0.4">
      <c r="A259" s="38">
        <v>43535</v>
      </c>
      <c r="B259" s="6">
        <v>711.65</v>
      </c>
      <c r="C259" s="6">
        <v>14797.78</v>
      </c>
      <c r="D259" s="28">
        <f t="shared" si="6"/>
        <v>-1.2630692582976666E-3</v>
      </c>
      <c r="E259" s="28">
        <f t="shared" si="7"/>
        <v>1.4108502588078053E-2</v>
      </c>
    </row>
    <row r="260" spans="1:5" x14ac:dyDescent="0.4">
      <c r="A260" s="38">
        <v>43536</v>
      </c>
      <c r="B260" s="6">
        <v>706.9</v>
      </c>
      <c r="C260" s="6">
        <v>14949.37</v>
      </c>
      <c r="D260" s="28">
        <f t="shared" si="6"/>
        <v>-6.6746293824211378E-3</v>
      </c>
      <c r="E260" s="28">
        <f t="shared" si="7"/>
        <v>1.0244104183195102E-2</v>
      </c>
    </row>
    <row r="261" spans="1:5" x14ac:dyDescent="0.4">
      <c r="A261" s="38">
        <v>43537</v>
      </c>
      <c r="B261" s="6">
        <v>709.15</v>
      </c>
      <c r="C261" s="6">
        <v>14973.72</v>
      </c>
      <c r="D261" s="28">
        <f t="shared" si="6"/>
        <v>3.1829113028716272E-3</v>
      </c>
      <c r="E261" s="28">
        <f t="shared" si="7"/>
        <v>1.6288311815144674E-3</v>
      </c>
    </row>
    <row r="262" spans="1:5" x14ac:dyDescent="0.4">
      <c r="A262" s="38">
        <v>43538</v>
      </c>
      <c r="B262" s="6">
        <v>708.35</v>
      </c>
      <c r="C262" s="6">
        <v>14970.59</v>
      </c>
      <c r="D262" s="28">
        <f t="shared" si="6"/>
        <v>-1.1281111189451742E-3</v>
      </c>
      <c r="E262" s="28">
        <f t="shared" si="7"/>
        <v>-2.0903289229390332E-4</v>
      </c>
    </row>
    <row r="263" spans="1:5" x14ac:dyDescent="0.4">
      <c r="A263" s="38">
        <v>43539</v>
      </c>
      <c r="B263" s="6">
        <v>718.85</v>
      </c>
      <c r="C263" s="6">
        <v>15045.28</v>
      </c>
      <c r="D263" s="28">
        <f t="shared" si="6"/>
        <v>1.4823180631043931E-2</v>
      </c>
      <c r="E263" s="28">
        <f t="shared" si="7"/>
        <v>4.9891153254482123E-3</v>
      </c>
    </row>
    <row r="264" spans="1:5" x14ac:dyDescent="0.4">
      <c r="A264" s="38">
        <v>43542</v>
      </c>
      <c r="B264" s="6">
        <v>709.75</v>
      </c>
      <c r="C264" s="6">
        <v>15069.49</v>
      </c>
      <c r="D264" s="28">
        <f t="shared" ref="D264:D327" si="8">(B264/B263)-1</f>
        <v>-1.2659108297976007E-2</v>
      </c>
      <c r="E264" s="28">
        <f t="shared" ref="E264:E327" si="9">(C264/C263)-1</f>
        <v>1.6091425350674982E-3</v>
      </c>
    </row>
    <row r="265" spans="1:5" x14ac:dyDescent="0.4">
      <c r="A265" s="38">
        <v>43543</v>
      </c>
      <c r="B265" s="6">
        <v>721.5</v>
      </c>
      <c r="C265" s="6">
        <v>15160.68</v>
      </c>
      <c r="D265" s="28">
        <f t="shared" si="8"/>
        <v>1.6555125044029673E-2</v>
      </c>
      <c r="E265" s="28">
        <f t="shared" si="9"/>
        <v>6.0512996790202944E-3</v>
      </c>
    </row>
    <row r="266" spans="1:5" x14ac:dyDescent="0.4">
      <c r="A266" s="38">
        <v>43544</v>
      </c>
      <c r="B266" s="6">
        <v>738.5</v>
      </c>
      <c r="C266" s="6">
        <v>15136.6</v>
      </c>
      <c r="D266" s="28">
        <f t="shared" si="8"/>
        <v>2.3562023562023526E-2</v>
      </c>
      <c r="E266" s="28">
        <f t="shared" si="9"/>
        <v>-1.5883192574475125E-3</v>
      </c>
    </row>
    <row r="267" spans="1:5" x14ac:dyDescent="0.4">
      <c r="A267" s="38">
        <v>43546</v>
      </c>
      <c r="B267" s="6">
        <v>742.15</v>
      </c>
      <c r="C267" s="6">
        <v>15051.35</v>
      </c>
      <c r="D267" s="28">
        <f t="shared" si="8"/>
        <v>4.9424509140147954E-3</v>
      </c>
      <c r="E267" s="28">
        <f t="shared" si="9"/>
        <v>-5.6320441842949709E-3</v>
      </c>
    </row>
    <row r="268" spans="1:5" x14ac:dyDescent="0.4">
      <c r="A268" s="38">
        <v>43549</v>
      </c>
      <c r="B268" s="6">
        <v>735.8</v>
      </c>
      <c r="C268" s="6">
        <v>14916.85</v>
      </c>
      <c r="D268" s="28">
        <f t="shared" si="8"/>
        <v>-8.5562217880482683E-3</v>
      </c>
      <c r="E268" s="28">
        <f t="shared" si="9"/>
        <v>-8.9360755015330806E-3</v>
      </c>
    </row>
    <row r="269" spans="1:5" x14ac:dyDescent="0.4">
      <c r="A269" s="38">
        <v>43550</v>
      </c>
      <c r="B269" s="6">
        <v>726.75</v>
      </c>
      <c r="C269" s="6">
        <v>15066.84</v>
      </c>
      <c r="D269" s="28">
        <f t="shared" si="8"/>
        <v>-1.2299537917912384E-2</v>
      </c>
      <c r="E269" s="28">
        <f t="shared" si="9"/>
        <v>1.0055071948836369E-2</v>
      </c>
    </row>
    <row r="270" spans="1:5" x14ac:dyDescent="0.4">
      <c r="A270" s="38">
        <v>43551</v>
      </c>
      <c r="B270" s="6">
        <v>729.05</v>
      </c>
      <c r="C270" s="6">
        <v>15057.53</v>
      </c>
      <c r="D270" s="28">
        <f t="shared" si="8"/>
        <v>3.1647746818024292E-3</v>
      </c>
      <c r="E270" s="28">
        <f t="shared" si="9"/>
        <v>-6.1791324524584912E-4</v>
      </c>
    </row>
    <row r="271" spans="1:5" x14ac:dyDescent="0.4">
      <c r="A271" s="38">
        <v>43552</v>
      </c>
      <c r="B271" s="6">
        <v>738.5</v>
      </c>
      <c r="C271" s="6">
        <v>15215.86</v>
      </c>
      <c r="D271" s="28">
        <f t="shared" si="8"/>
        <v>1.2962073931829243E-2</v>
      </c>
      <c r="E271" s="28">
        <f t="shared" si="9"/>
        <v>1.0515004784981352E-2</v>
      </c>
    </row>
    <row r="272" spans="1:5" x14ac:dyDescent="0.4">
      <c r="A272" s="38">
        <v>43553</v>
      </c>
      <c r="B272" s="6">
        <v>742.3</v>
      </c>
      <c r="C272" s="6">
        <v>15304.57</v>
      </c>
      <c r="D272" s="28">
        <f t="shared" si="8"/>
        <v>5.1455653351386577E-3</v>
      </c>
      <c r="E272" s="28">
        <f t="shared" si="9"/>
        <v>5.8301009604451171E-3</v>
      </c>
    </row>
    <row r="273" spans="1:5" x14ac:dyDescent="0.4">
      <c r="A273" s="38">
        <v>43556</v>
      </c>
      <c r="B273" s="6">
        <v>755.65</v>
      </c>
      <c r="C273" s="6">
        <v>15373.98</v>
      </c>
      <c r="D273" s="28">
        <f t="shared" si="8"/>
        <v>1.7984642327899758E-2</v>
      </c>
      <c r="E273" s="28">
        <f t="shared" si="9"/>
        <v>4.5352466616179754E-3</v>
      </c>
    </row>
    <row r="274" spans="1:5" x14ac:dyDescent="0.4">
      <c r="A274" s="38">
        <v>43557</v>
      </c>
      <c r="B274" s="6">
        <v>757.1</v>
      </c>
      <c r="C274" s="6">
        <v>15399.72</v>
      </c>
      <c r="D274" s="28">
        <f t="shared" si="8"/>
        <v>1.9188777873355711E-3</v>
      </c>
      <c r="E274" s="28">
        <f t="shared" si="9"/>
        <v>1.674257414150393E-3</v>
      </c>
    </row>
    <row r="275" spans="1:5" x14ac:dyDescent="0.4">
      <c r="A275" s="38">
        <v>43558</v>
      </c>
      <c r="B275" s="6">
        <v>754.05</v>
      </c>
      <c r="C275" s="6">
        <v>15312.73</v>
      </c>
      <c r="D275" s="28">
        <f t="shared" si="8"/>
        <v>-4.0285299167878152E-3</v>
      </c>
      <c r="E275" s="28">
        <f t="shared" si="9"/>
        <v>-5.6488040042286247E-3</v>
      </c>
    </row>
    <row r="276" spans="1:5" x14ac:dyDescent="0.4">
      <c r="A276" s="38">
        <v>43559</v>
      </c>
      <c r="B276" s="6">
        <v>748.25</v>
      </c>
      <c r="C276" s="6">
        <v>15260.89</v>
      </c>
      <c r="D276" s="28">
        <f t="shared" si="8"/>
        <v>-7.6917976261520193E-3</v>
      </c>
      <c r="E276" s="28">
        <f t="shared" si="9"/>
        <v>-3.3854185373868306E-3</v>
      </c>
    </row>
    <row r="277" spans="1:5" x14ac:dyDescent="0.4">
      <c r="A277" s="38">
        <v>43560</v>
      </c>
      <c r="B277" s="6">
        <v>756.25</v>
      </c>
      <c r="C277" s="6">
        <v>15347.23</v>
      </c>
      <c r="D277" s="28">
        <f t="shared" si="8"/>
        <v>1.069161376545269E-2</v>
      </c>
      <c r="E277" s="28">
        <f t="shared" si="9"/>
        <v>5.6575992619041227E-3</v>
      </c>
    </row>
    <row r="278" spans="1:5" x14ac:dyDescent="0.4">
      <c r="A278" s="38">
        <v>43563</v>
      </c>
      <c r="B278" s="6">
        <v>767.15</v>
      </c>
      <c r="C278" s="6">
        <v>15268.15</v>
      </c>
      <c r="D278" s="28">
        <f t="shared" si="8"/>
        <v>1.4413223140495868E-2</v>
      </c>
      <c r="E278" s="28">
        <f t="shared" si="9"/>
        <v>-5.1527213705665487E-3</v>
      </c>
    </row>
    <row r="279" spans="1:5" x14ac:dyDescent="0.4">
      <c r="A279" s="38">
        <v>43564</v>
      </c>
      <c r="B279" s="6">
        <v>759.85</v>
      </c>
      <c r="C279" s="6">
        <v>15337.23</v>
      </c>
      <c r="D279" s="28">
        <f t="shared" si="8"/>
        <v>-9.5157400769080303E-3</v>
      </c>
      <c r="E279" s="28">
        <f t="shared" si="9"/>
        <v>4.5244512269004833E-3</v>
      </c>
    </row>
    <row r="280" spans="1:5" x14ac:dyDescent="0.4">
      <c r="A280" s="38">
        <v>43565</v>
      </c>
      <c r="B280" s="6">
        <v>754.15</v>
      </c>
      <c r="C280" s="6">
        <v>15245.47</v>
      </c>
      <c r="D280" s="28">
        <f t="shared" si="8"/>
        <v>-7.5014805553728081E-3</v>
      </c>
      <c r="E280" s="28">
        <f t="shared" si="9"/>
        <v>-5.9828274075566235E-3</v>
      </c>
    </row>
    <row r="281" spans="1:5" x14ac:dyDescent="0.4">
      <c r="A281" s="38">
        <v>43566</v>
      </c>
      <c r="B281" s="6">
        <v>743.15</v>
      </c>
      <c r="C281" s="6">
        <v>15261.38</v>
      </c>
      <c r="D281" s="28">
        <f t="shared" si="8"/>
        <v>-1.4585957700722685E-2</v>
      </c>
      <c r="E281" s="28">
        <f t="shared" si="9"/>
        <v>1.0435886856883236E-3</v>
      </c>
    </row>
    <row r="282" spans="1:5" x14ac:dyDescent="0.4">
      <c r="A282" s="38">
        <v>43567</v>
      </c>
      <c r="B282" s="6">
        <v>747.85</v>
      </c>
      <c r="C282" s="6">
        <v>15324.53</v>
      </c>
      <c r="D282" s="28">
        <f t="shared" si="8"/>
        <v>6.3244297921012382E-3</v>
      </c>
      <c r="E282" s="28">
        <f t="shared" si="9"/>
        <v>4.1378957866196053E-3</v>
      </c>
    </row>
    <row r="283" spans="1:5" x14ac:dyDescent="0.4">
      <c r="A283" s="38">
        <v>43570</v>
      </c>
      <c r="B283" s="6">
        <v>726.65</v>
      </c>
      <c r="C283" s="6">
        <v>15388.87</v>
      </c>
      <c r="D283" s="28">
        <f t="shared" si="8"/>
        <v>-2.8347930734773041E-2</v>
      </c>
      <c r="E283" s="28">
        <f t="shared" si="9"/>
        <v>4.1984974416833243E-3</v>
      </c>
    </row>
    <row r="284" spans="1:5" x14ac:dyDescent="0.4">
      <c r="A284" s="38">
        <v>43571</v>
      </c>
      <c r="B284" s="6">
        <v>723.85</v>
      </c>
      <c r="C284" s="6">
        <v>15501.39</v>
      </c>
      <c r="D284" s="28">
        <f t="shared" si="8"/>
        <v>-3.853299387600595E-3</v>
      </c>
      <c r="E284" s="28">
        <f t="shared" si="9"/>
        <v>7.3117779278140116E-3</v>
      </c>
    </row>
    <row r="285" spans="1:5" x14ac:dyDescent="0.4">
      <c r="A285" s="38">
        <v>43573</v>
      </c>
      <c r="B285" s="6">
        <v>716.4</v>
      </c>
      <c r="C285" s="6">
        <v>15421.87</v>
      </c>
      <c r="D285" s="28">
        <f t="shared" si="8"/>
        <v>-1.0292187607929937E-2</v>
      </c>
      <c r="E285" s="28">
        <f t="shared" si="9"/>
        <v>-5.1298625478101156E-3</v>
      </c>
    </row>
    <row r="286" spans="1:5" x14ac:dyDescent="0.4">
      <c r="A286" s="38">
        <v>43577</v>
      </c>
      <c r="B286" s="6">
        <v>720.6</v>
      </c>
      <c r="C286" s="6">
        <v>15207.33</v>
      </c>
      <c r="D286" s="28">
        <f t="shared" si="8"/>
        <v>5.862646566164198E-3</v>
      </c>
      <c r="E286" s="28">
        <f t="shared" si="9"/>
        <v>-1.3911412818289892E-2</v>
      </c>
    </row>
    <row r="287" spans="1:5" x14ac:dyDescent="0.4">
      <c r="A287" s="38">
        <v>43578</v>
      </c>
      <c r="B287" s="6">
        <v>727.85</v>
      </c>
      <c r="C287" s="6">
        <v>15188</v>
      </c>
      <c r="D287" s="28">
        <f t="shared" si="8"/>
        <v>1.0061060227588126E-2</v>
      </c>
      <c r="E287" s="28">
        <f t="shared" si="9"/>
        <v>-1.2710975562442162E-3</v>
      </c>
    </row>
    <row r="288" spans="1:5" x14ac:dyDescent="0.4">
      <c r="A288" s="38">
        <v>43579</v>
      </c>
      <c r="B288" s="6">
        <v>736.4</v>
      </c>
      <c r="C288" s="6">
        <v>15348.12</v>
      </c>
      <c r="D288" s="28">
        <f t="shared" si="8"/>
        <v>1.1746925877584635E-2</v>
      </c>
      <c r="E288" s="28">
        <f t="shared" si="9"/>
        <v>1.0542533579141589E-2</v>
      </c>
    </row>
    <row r="289" spans="1:5" x14ac:dyDescent="0.4">
      <c r="A289" s="38">
        <v>43580</v>
      </c>
      <c r="B289" s="6">
        <v>728.75</v>
      </c>
      <c r="C289" s="6">
        <v>15258.15</v>
      </c>
      <c r="D289" s="28">
        <f t="shared" si="8"/>
        <v>-1.0388375882672385E-2</v>
      </c>
      <c r="E289" s="28">
        <f t="shared" si="9"/>
        <v>-5.8619557313860371E-3</v>
      </c>
    </row>
    <row r="290" spans="1:5" x14ac:dyDescent="0.4">
      <c r="A290" s="38">
        <v>43581</v>
      </c>
      <c r="B290" s="6">
        <v>737.1</v>
      </c>
      <c r="C290" s="6">
        <v>15338.58</v>
      </c>
      <c r="D290" s="28">
        <f t="shared" si="8"/>
        <v>1.1457975986277846E-2</v>
      </c>
      <c r="E290" s="28">
        <f t="shared" si="9"/>
        <v>5.271281249692894E-3</v>
      </c>
    </row>
    <row r="291" spans="1:5" x14ac:dyDescent="0.4">
      <c r="A291" s="38">
        <v>43585</v>
      </c>
      <c r="B291" s="6">
        <v>749.95</v>
      </c>
      <c r="C291" s="6">
        <v>15293.75</v>
      </c>
      <c r="D291" s="28">
        <f t="shared" si="8"/>
        <v>1.7433184099850729E-2</v>
      </c>
      <c r="E291" s="28">
        <f t="shared" si="9"/>
        <v>-2.9226955819899869E-3</v>
      </c>
    </row>
    <row r="292" spans="1:5" x14ac:dyDescent="0.4">
      <c r="A292" s="38">
        <v>43587</v>
      </c>
      <c r="B292" s="6">
        <v>729.85</v>
      </c>
      <c r="C292" s="6">
        <v>15252.01</v>
      </c>
      <c r="D292" s="28">
        <f t="shared" si="8"/>
        <v>-2.6801786785785708E-2</v>
      </c>
      <c r="E292" s="28">
        <f t="shared" si="9"/>
        <v>-2.7292194523906854E-3</v>
      </c>
    </row>
    <row r="293" spans="1:5" x14ac:dyDescent="0.4">
      <c r="A293" s="38">
        <v>43588</v>
      </c>
      <c r="B293" s="6">
        <v>723.75</v>
      </c>
      <c r="C293" s="6">
        <v>15231.5</v>
      </c>
      <c r="D293" s="28">
        <f t="shared" si="8"/>
        <v>-8.3578817565252983E-3</v>
      </c>
      <c r="E293" s="28">
        <f t="shared" si="9"/>
        <v>-1.3447407915415655E-3</v>
      </c>
    </row>
    <row r="294" spans="1:5" x14ac:dyDescent="0.4">
      <c r="A294" s="38">
        <v>43591</v>
      </c>
      <c r="B294" s="6">
        <v>717.85</v>
      </c>
      <c r="C294" s="6">
        <v>15087.28</v>
      </c>
      <c r="D294" s="28">
        <f t="shared" si="8"/>
        <v>-8.1519861830742224E-3</v>
      </c>
      <c r="E294" s="28">
        <f t="shared" si="9"/>
        <v>-9.4685356005645982E-3</v>
      </c>
    </row>
    <row r="295" spans="1:5" x14ac:dyDescent="0.4">
      <c r="A295" s="38">
        <v>43592</v>
      </c>
      <c r="B295" s="6">
        <v>723.55</v>
      </c>
      <c r="C295" s="6">
        <v>14958.09</v>
      </c>
      <c r="D295" s="28">
        <f t="shared" si="8"/>
        <v>7.9403775161941414E-3</v>
      </c>
      <c r="E295" s="28">
        <f t="shared" si="9"/>
        <v>-8.5628423413630639E-3</v>
      </c>
    </row>
    <row r="296" spans="1:5" x14ac:dyDescent="0.4">
      <c r="A296" s="38">
        <v>43593</v>
      </c>
      <c r="B296" s="6">
        <v>718.1</v>
      </c>
      <c r="C296" s="6">
        <v>14780.67</v>
      </c>
      <c r="D296" s="28">
        <f t="shared" si="8"/>
        <v>-7.5323059912928425E-3</v>
      </c>
      <c r="E296" s="28">
        <f t="shared" si="9"/>
        <v>-1.1861140025230532E-2</v>
      </c>
    </row>
    <row r="297" spans="1:5" x14ac:dyDescent="0.4">
      <c r="A297" s="38">
        <v>43594</v>
      </c>
      <c r="B297" s="6">
        <v>721.05</v>
      </c>
      <c r="C297" s="6">
        <v>14716.32</v>
      </c>
      <c r="D297" s="28">
        <f t="shared" si="8"/>
        <v>4.1080629438796645E-3</v>
      </c>
      <c r="E297" s="28">
        <f t="shared" si="9"/>
        <v>-4.3536592048939449E-3</v>
      </c>
    </row>
    <row r="298" spans="1:5" x14ac:dyDescent="0.4">
      <c r="A298" s="38">
        <v>43595</v>
      </c>
      <c r="B298" s="6">
        <v>716.05</v>
      </c>
      <c r="C298" s="6">
        <v>14699.29</v>
      </c>
      <c r="D298" s="28">
        <f t="shared" si="8"/>
        <v>-6.9343318771236673E-3</v>
      </c>
      <c r="E298" s="28">
        <f t="shared" si="9"/>
        <v>-1.1572186524890782E-3</v>
      </c>
    </row>
    <row r="299" spans="1:5" x14ac:dyDescent="0.4">
      <c r="A299" s="38">
        <v>43598</v>
      </c>
      <c r="B299" s="6">
        <v>720.05</v>
      </c>
      <c r="C299" s="6">
        <v>14495.61</v>
      </c>
      <c r="D299" s="28">
        <f t="shared" si="8"/>
        <v>5.5862020808603585E-3</v>
      </c>
      <c r="E299" s="28">
        <f t="shared" si="9"/>
        <v>-1.385645157010984E-2</v>
      </c>
    </row>
    <row r="300" spans="1:5" x14ac:dyDescent="0.4">
      <c r="A300" s="38">
        <v>43599</v>
      </c>
      <c r="B300" s="6">
        <v>713.85</v>
      </c>
      <c r="C300" s="6">
        <v>14578.47</v>
      </c>
      <c r="D300" s="28">
        <f t="shared" si="8"/>
        <v>-8.6105131588083417E-3</v>
      </c>
      <c r="E300" s="28">
        <f t="shared" si="9"/>
        <v>5.7162133915025226E-3</v>
      </c>
    </row>
    <row r="301" spans="1:5" x14ac:dyDescent="0.4">
      <c r="A301" s="38">
        <v>43600</v>
      </c>
      <c r="B301" s="6">
        <v>716.5</v>
      </c>
      <c r="C301" s="6">
        <v>14497.75</v>
      </c>
      <c r="D301" s="28">
        <f t="shared" si="8"/>
        <v>3.7122644813336603E-3</v>
      </c>
      <c r="E301" s="28">
        <f t="shared" si="9"/>
        <v>-5.5369322020760725E-3</v>
      </c>
    </row>
    <row r="302" spans="1:5" x14ac:dyDescent="0.4">
      <c r="A302" s="38">
        <v>43601</v>
      </c>
      <c r="B302" s="6">
        <v>734.2</v>
      </c>
      <c r="C302" s="6">
        <v>14596.24</v>
      </c>
      <c r="D302" s="28">
        <f t="shared" si="8"/>
        <v>2.4703419399860538E-2</v>
      </c>
      <c r="E302" s="28">
        <f t="shared" si="9"/>
        <v>6.793467951923482E-3</v>
      </c>
    </row>
    <row r="303" spans="1:5" x14ac:dyDescent="0.4">
      <c r="A303" s="38">
        <v>43602</v>
      </c>
      <c r="B303" s="6">
        <v>723.8</v>
      </c>
      <c r="C303" s="6">
        <v>14767.17</v>
      </c>
      <c r="D303" s="28">
        <f t="shared" si="8"/>
        <v>-1.4165077635521772E-2</v>
      </c>
      <c r="E303" s="28">
        <f t="shared" si="9"/>
        <v>1.1710550114276019E-2</v>
      </c>
    </row>
    <row r="304" spans="1:5" x14ac:dyDescent="0.4">
      <c r="A304" s="38">
        <v>43605</v>
      </c>
      <c r="B304" s="6">
        <v>722.4</v>
      </c>
      <c r="C304" s="6">
        <v>15304.65</v>
      </c>
      <c r="D304" s="28">
        <f t="shared" si="8"/>
        <v>-1.9342359767891004E-3</v>
      </c>
      <c r="E304" s="28">
        <f t="shared" si="9"/>
        <v>3.6396953512419783E-2</v>
      </c>
    </row>
    <row r="305" spans="1:5" x14ac:dyDescent="0.4">
      <c r="A305" s="38">
        <v>43606</v>
      </c>
      <c r="B305" s="6">
        <v>709.2</v>
      </c>
      <c r="C305" s="6">
        <v>15156.71</v>
      </c>
      <c r="D305" s="28">
        <f t="shared" si="8"/>
        <v>-1.8272425249169388E-2</v>
      </c>
      <c r="E305" s="28">
        <f t="shared" si="9"/>
        <v>-9.6663432355525991E-3</v>
      </c>
    </row>
    <row r="306" spans="1:5" x14ac:dyDescent="0.4">
      <c r="A306" s="38">
        <v>43607</v>
      </c>
      <c r="B306" s="6">
        <v>709.2</v>
      </c>
      <c r="C306" s="6">
        <v>15193.67</v>
      </c>
      <c r="D306" s="28">
        <f t="shared" si="8"/>
        <v>0</v>
      </c>
      <c r="E306" s="28">
        <f t="shared" si="9"/>
        <v>2.4385239276862869E-3</v>
      </c>
    </row>
    <row r="307" spans="1:5" x14ac:dyDescent="0.4">
      <c r="A307" s="38">
        <v>43608</v>
      </c>
      <c r="B307" s="6">
        <v>701.25</v>
      </c>
      <c r="C307" s="6">
        <v>15123.2</v>
      </c>
      <c r="D307" s="28">
        <f t="shared" si="8"/>
        <v>-1.1209813874788588E-2</v>
      </c>
      <c r="E307" s="28">
        <f t="shared" si="9"/>
        <v>-4.6381157416213181E-3</v>
      </c>
    </row>
    <row r="308" spans="1:5" x14ac:dyDescent="0.4">
      <c r="A308" s="38">
        <v>43609</v>
      </c>
      <c r="B308" s="6">
        <v>709.45</v>
      </c>
      <c r="C308" s="6">
        <v>15392.19</v>
      </c>
      <c r="D308" s="28">
        <f t="shared" si="8"/>
        <v>1.1693404634581128E-2</v>
      </c>
      <c r="E308" s="28">
        <f t="shared" si="9"/>
        <v>1.7786579559881499E-2</v>
      </c>
    </row>
    <row r="309" spans="1:5" x14ac:dyDescent="0.4">
      <c r="A309" s="38">
        <v>43612</v>
      </c>
      <c r="B309" s="6">
        <v>709.1</v>
      </c>
      <c r="C309" s="6">
        <v>15523.6</v>
      </c>
      <c r="D309" s="28">
        <f t="shared" si="8"/>
        <v>-4.9333991119882015E-4</v>
      </c>
      <c r="E309" s="28">
        <f t="shared" si="9"/>
        <v>8.5374465881722372E-3</v>
      </c>
    </row>
    <row r="310" spans="1:5" x14ac:dyDescent="0.4">
      <c r="A310" s="38">
        <v>43613</v>
      </c>
      <c r="B310" s="6">
        <v>726.65</v>
      </c>
      <c r="C310" s="6">
        <v>15551.66</v>
      </c>
      <c r="D310" s="28">
        <f t="shared" si="8"/>
        <v>2.4749682696375563E-2</v>
      </c>
      <c r="E310" s="28">
        <f t="shared" si="9"/>
        <v>1.8075704089257627E-3</v>
      </c>
    </row>
    <row r="311" spans="1:5" x14ac:dyDescent="0.4">
      <c r="A311" s="38">
        <v>43614</v>
      </c>
      <c r="B311" s="6">
        <v>727.35</v>
      </c>
      <c r="C311" s="6">
        <v>15447.89</v>
      </c>
      <c r="D311" s="28">
        <f t="shared" si="8"/>
        <v>9.6332484690031528E-4</v>
      </c>
      <c r="E311" s="28">
        <f t="shared" si="9"/>
        <v>-6.6725995810094085E-3</v>
      </c>
    </row>
    <row r="312" spans="1:5" x14ac:dyDescent="0.4">
      <c r="A312" s="38">
        <v>43615</v>
      </c>
      <c r="B312" s="6">
        <v>733.3</v>
      </c>
      <c r="C312" s="6">
        <v>15543.65</v>
      </c>
      <c r="D312" s="28">
        <f t="shared" si="8"/>
        <v>8.180380834536205E-3</v>
      </c>
      <c r="E312" s="28">
        <f t="shared" si="9"/>
        <v>6.198904834252561E-3</v>
      </c>
    </row>
    <row r="313" spans="1:5" x14ac:dyDescent="0.4">
      <c r="A313" s="38">
        <v>43616</v>
      </c>
      <c r="B313" s="6">
        <v>736.85</v>
      </c>
      <c r="C313" s="6">
        <v>15517.9</v>
      </c>
      <c r="D313" s="28">
        <f t="shared" si="8"/>
        <v>4.8411291422338909E-3</v>
      </c>
      <c r="E313" s="28">
        <f t="shared" si="9"/>
        <v>-1.6566250526742765E-3</v>
      </c>
    </row>
    <row r="314" spans="1:5" x14ac:dyDescent="0.4">
      <c r="A314" s="38">
        <v>43619</v>
      </c>
      <c r="B314" s="6">
        <v>744.65</v>
      </c>
      <c r="C314" s="6">
        <v>15705.3</v>
      </c>
      <c r="D314" s="28">
        <f t="shared" si="8"/>
        <v>1.0585600868562084E-2</v>
      </c>
      <c r="E314" s="28">
        <f t="shared" si="9"/>
        <v>1.2076376313805426E-2</v>
      </c>
    </row>
    <row r="315" spans="1:5" x14ac:dyDescent="0.4">
      <c r="A315" s="38">
        <v>43620</v>
      </c>
      <c r="B315" s="6">
        <v>734.7</v>
      </c>
      <c r="C315" s="6">
        <v>15636</v>
      </c>
      <c r="D315" s="28">
        <f t="shared" si="8"/>
        <v>-1.3361982139259987E-2</v>
      </c>
      <c r="E315" s="28">
        <f t="shared" si="9"/>
        <v>-4.4125231609710713E-3</v>
      </c>
    </row>
    <row r="316" spans="1:5" x14ac:dyDescent="0.4">
      <c r="A316" s="38">
        <v>43622</v>
      </c>
      <c r="B316" s="6">
        <v>737.95</v>
      </c>
      <c r="C316" s="6">
        <v>15395.54</v>
      </c>
      <c r="D316" s="28">
        <f t="shared" si="8"/>
        <v>4.4235742479923346E-3</v>
      </c>
      <c r="E316" s="28">
        <f t="shared" si="9"/>
        <v>-1.5378613456126788E-2</v>
      </c>
    </row>
    <row r="317" spans="1:5" x14ac:dyDescent="0.4">
      <c r="A317" s="38">
        <v>43623</v>
      </c>
      <c r="B317" s="6">
        <v>739.35</v>
      </c>
      <c r="C317" s="6">
        <v>15413.04</v>
      </c>
      <c r="D317" s="28">
        <f t="shared" si="8"/>
        <v>1.8971475032183438E-3</v>
      </c>
      <c r="E317" s="28">
        <f t="shared" si="9"/>
        <v>1.1366928344183069E-3</v>
      </c>
    </row>
    <row r="318" spans="1:5" x14ac:dyDescent="0.4">
      <c r="A318" s="38">
        <v>43626</v>
      </c>
      <c r="B318" s="6">
        <v>753.6</v>
      </c>
      <c r="C318" s="6">
        <v>15458.4</v>
      </c>
      <c r="D318" s="28">
        <f t="shared" si="8"/>
        <v>1.9273686346114927E-2</v>
      </c>
      <c r="E318" s="28">
        <f t="shared" si="9"/>
        <v>2.942962582332731E-3</v>
      </c>
    </row>
    <row r="319" spans="1:5" x14ac:dyDescent="0.4">
      <c r="A319" s="38">
        <v>43627</v>
      </c>
      <c r="B319" s="6">
        <v>754.85</v>
      </c>
      <c r="C319" s="6">
        <v>15524.17</v>
      </c>
      <c r="D319" s="28">
        <f t="shared" si="8"/>
        <v>1.6587048832272799E-3</v>
      </c>
      <c r="E319" s="28">
        <f t="shared" si="9"/>
        <v>4.254644723904244E-3</v>
      </c>
    </row>
    <row r="320" spans="1:5" x14ac:dyDescent="0.4">
      <c r="A320" s="38">
        <v>43628</v>
      </c>
      <c r="B320" s="6">
        <v>753.95</v>
      </c>
      <c r="C320" s="6">
        <v>15436.56</v>
      </c>
      <c r="D320" s="28">
        <f t="shared" si="8"/>
        <v>-1.1922898589122877E-3</v>
      </c>
      <c r="E320" s="28">
        <f t="shared" si="9"/>
        <v>-5.6434579111154237E-3</v>
      </c>
    </row>
    <row r="321" spans="1:5" x14ac:dyDescent="0.4">
      <c r="A321" s="38">
        <v>43629</v>
      </c>
      <c r="B321" s="6">
        <v>742.7</v>
      </c>
      <c r="C321" s="6">
        <v>15426.8</v>
      </c>
      <c r="D321" s="28">
        <f t="shared" si="8"/>
        <v>-1.4921413886862522E-2</v>
      </c>
      <c r="E321" s="28">
        <f t="shared" si="9"/>
        <v>-6.322652197121581E-4</v>
      </c>
    </row>
    <row r="322" spans="1:5" x14ac:dyDescent="0.4">
      <c r="A322" s="38">
        <v>43630</v>
      </c>
      <c r="B322" s="6">
        <v>740.4</v>
      </c>
      <c r="C322" s="6">
        <v>15304.57</v>
      </c>
      <c r="D322" s="28">
        <f t="shared" si="8"/>
        <v>-3.0968089403529131E-3</v>
      </c>
      <c r="E322" s="28">
        <f t="shared" si="9"/>
        <v>-7.9232245183705752E-3</v>
      </c>
    </row>
    <row r="323" spans="1:5" x14ac:dyDescent="0.4">
      <c r="A323" s="38">
        <v>43633</v>
      </c>
      <c r="B323" s="6">
        <v>740.4</v>
      </c>
      <c r="C323" s="6">
        <v>15106.5</v>
      </c>
      <c r="D323" s="28">
        <f t="shared" si="8"/>
        <v>0</v>
      </c>
      <c r="E323" s="28">
        <f t="shared" si="9"/>
        <v>-1.2941885985689239E-2</v>
      </c>
    </row>
    <row r="324" spans="1:5" x14ac:dyDescent="0.4">
      <c r="A324" s="38">
        <v>43634</v>
      </c>
      <c r="B324" s="6">
        <v>750.65</v>
      </c>
      <c r="C324" s="6">
        <v>15128.25</v>
      </c>
      <c r="D324" s="28">
        <f t="shared" si="8"/>
        <v>1.3843868179362451E-2</v>
      </c>
      <c r="E324" s="28">
        <f t="shared" si="9"/>
        <v>1.4397775791876732E-3</v>
      </c>
    </row>
    <row r="325" spans="1:5" x14ac:dyDescent="0.4">
      <c r="A325" s="38">
        <v>43635</v>
      </c>
      <c r="B325" s="6">
        <v>751.85</v>
      </c>
      <c r="C325" s="6">
        <v>15089.68</v>
      </c>
      <c r="D325" s="28">
        <f t="shared" si="8"/>
        <v>1.5986145340705082E-3</v>
      </c>
      <c r="E325" s="28">
        <f t="shared" si="9"/>
        <v>-2.5495348107018589E-3</v>
      </c>
    </row>
    <row r="326" spans="1:5" x14ac:dyDescent="0.4">
      <c r="A326" s="38">
        <v>43636</v>
      </c>
      <c r="B326" s="6">
        <v>754.55</v>
      </c>
      <c r="C326" s="6">
        <v>15277.09</v>
      </c>
      <c r="D326" s="28">
        <f t="shared" si="8"/>
        <v>3.5911418501028969E-3</v>
      </c>
      <c r="E326" s="28">
        <f t="shared" si="9"/>
        <v>1.2419746475736959E-2</v>
      </c>
    </row>
    <row r="327" spans="1:5" x14ac:dyDescent="0.4">
      <c r="A327" s="38">
        <v>43637</v>
      </c>
      <c r="B327" s="6">
        <v>750.7</v>
      </c>
      <c r="C327" s="6">
        <v>15172.48</v>
      </c>
      <c r="D327" s="28">
        <f t="shared" si="8"/>
        <v>-5.1023789013318055E-3</v>
      </c>
      <c r="E327" s="28">
        <f t="shared" si="9"/>
        <v>-6.8475082623720152E-3</v>
      </c>
    </row>
    <row r="328" spans="1:5" x14ac:dyDescent="0.4">
      <c r="A328" s="38">
        <v>43640</v>
      </c>
      <c r="B328" s="6">
        <v>745.6</v>
      </c>
      <c r="C328" s="6">
        <v>15144.88</v>
      </c>
      <c r="D328" s="28">
        <f t="shared" ref="D328:D391" si="10">(B328/B327)-1</f>
        <v>-6.7936592513654359E-3</v>
      </c>
      <c r="E328" s="28">
        <f t="shared" ref="E328:E391" si="11">(C328/C327)-1</f>
        <v>-1.8190829712743106E-3</v>
      </c>
    </row>
    <row r="329" spans="1:5" x14ac:dyDescent="0.4">
      <c r="A329" s="38">
        <v>43641</v>
      </c>
      <c r="B329" s="6">
        <v>748.05</v>
      </c>
      <c r="C329" s="6">
        <v>15253.6</v>
      </c>
      <c r="D329" s="28">
        <f t="shared" si="10"/>
        <v>3.2859442060084731E-3</v>
      </c>
      <c r="E329" s="28">
        <f t="shared" si="11"/>
        <v>7.1786636803989889E-3</v>
      </c>
    </row>
    <row r="330" spans="1:5" x14ac:dyDescent="0.4">
      <c r="A330" s="38">
        <v>43642</v>
      </c>
      <c r="B330" s="6">
        <v>739.65</v>
      </c>
      <c r="C330" s="6">
        <v>15332.21</v>
      </c>
      <c r="D330" s="28">
        <f t="shared" si="10"/>
        <v>-1.1229195909364331E-2</v>
      </c>
      <c r="E330" s="28">
        <f t="shared" si="11"/>
        <v>5.1535375255675753E-3</v>
      </c>
    </row>
    <row r="331" spans="1:5" x14ac:dyDescent="0.4">
      <c r="A331" s="38">
        <v>43643</v>
      </c>
      <c r="B331" s="6">
        <v>730.85</v>
      </c>
      <c r="C331" s="6">
        <v>15350.45</v>
      </c>
      <c r="D331" s="28">
        <f t="shared" si="10"/>
        <v>-1.1897519096870091E-2</v>
      </c>
      <c r="E331" s="28">
        <f t="shared" si="11"/>
        <v>1.1896523723586849E-3</v>
      </c>
    </row>
    <row r="332" spans="1:5" x14ac:dyDescent="0.4">
      <c r="A332" s="38">
        <v>43644</v>
      </c>
      <c r="B332" s="6">
        <v>731.95</v>
      </c>
      <c r="C332" s="6">
        <v>15291.7</v>
      </c>
      <c r="D332" s="28">
        <f t="shared" si="10"/>
        <v>1.5050968050900337E-3</v>
      </c>
      <c r="E332" s="28">
        <f t="shared" si="11"/>
        <v>-3.8272493640251204E-3</v>
      </c>
    </row>
    <row r="333" spans="1:5" x14ac:dyDescent="0.4">
      <c r="A333" s="38">
        <v>43647</v>
      </c>
      <c r="B333" s="6">
        <v>731.15</v>
      </c>
      <c r="C333" s="6">
        <v>15380.24</v>
      </c>
      <c r="D333" s="28">
        <f t="shared" si="10"/>
        <v>-1.092970831341078E-3</v>
      </c>
      <c r="E333" s="28">
        <f t="shared" si="11"/>
        <v>5.7900691224650469E-3</v>
      </c>
    </row>
    <row r="334" spans="1:5" x14ac:dyDescent="0.4">
      <c r="A334" s="38">
        <v>43648</v>
      </c>
      <c r="B334" s="6">
        <v>739.9</v>
      </c>
      <c r="C334" s="6">
        <v>15429.64</v>
      </c>
      <c r="D334" s="28">
        <f t="shared" si="10"/>
        <v>1.1967448539971226E-2</v>
      </c>
      <c r="E334" s="28">
        <f t="shared" si="11"/>
        <v>3.211913468190275E-3</v>
      </c>
    </row>
    <row r="335" spans="1:5" x14ac:dyDescent="0.4">
      <c r="A335" s="38">
        <v>43649</v>
      </c>
      <c r="B335" s="6">
        <v>731.5</v>
      </c>
      <c r="C335" s="6">
        <v>15450.21</v>
      </c>
      <c r="D335" s="28">
        <f t="shared" si="10"/>
        <v>-1.1352885525070966E-2</v>
      </c>
      <c r="E335" s="28">
        <f t="shared" si="11"/>
        <v>1.3331484078695777E-3</v>
      </c>
    </row>
    <row r="336" spans="1:5" x14ac:dyDescent="0.4">
      <c r="A336" s="38">
        <v>43650</v>
      </c>
      <c r="B336" s="6">
        <v>733.9</v>
      </c>
      <c r="C336" s="6">
        <v>15479.27</v>
      </c>
      <c r="D336" s="28">
        <f t="shared" si="10"/>
        <v>3.2809295967191066E-3</v>
      </c>
      <c r="E336" s="28">
        <f t="shared" si="11"/>
        <v>1.8808805835002218E-3</v>
      </c>
    </row>
    <row r="337" spans="1:5" x14ac:dyDescent="0.4">
      <c r="A337" s="38">
        <v>43651</v>
      </c>
      <c r="B337" s="6">
        <v>718.25</v>
      </c>
      <c r="C337" s="6">
        <v>15291.98</v>
      </c>
      <c r="D337" s="28">
        <f t="shared" si="10"/>
        <v>-2.132443112140614E-2</v>
      </c>
      <c r="E337" s="28">
        <f t="shared" si="11"/>
        <v>-1.2099407788610295E-2</v>
      </c>
    </row>
    <row r="338" spans="1:5" x14ac:dyDescent="0.4">
      <c r="A338" s="38">
        <v>43654</v>
      </c>
      <c r="B338" s="6">
        <v>717.45</v>
      </c>
      <c r="C338" s="6">
        <v>14960.48</v>
      </c>
      <c r="D338" s="28">
        <f t="shared" si="10"/>
        <v>-1.1138183083884146E-3</v>
      </c>
      <c r="E338" s="28">
        <f t="shared" si="11"/>
        <v>-2.1678029921566755E-2</v>
      </c>
    </row>
    <row r="339" spans="1:5" x14ac:dyDescent="0.4">
      <c r="A339" s="38">
        <v>43655</v>
      </c>
      <c r="B339" s="6">
        <v>715.4</v>
      </c>
      <c r="C339" s="6">
        <v>14970.24</v>
      </c>
      <c r="D339" s="28">
        <f t="shared" si="10"/>
        <v>-2.8573419750506091E-3</v>
      </c>
      <c r="E339" s="28">
        <f t="shared" si="11"/>
        <v>6.5238548495760718E-4</v>
      </c>
    </row>
    <row r="340" spans="1:5" x14ac:dyDescent="0.4">
      <c r="A340" s="38">
        <v>43656</v>
      </c>
      <c r="B340" s="6">
        <v>716.9</v>
      </c>
      <c r="C340" s="6">
        <v>14881.72</v>
      </c>
      <c r="D340" s="28">
        <f t="shared" si="10"/>
        <v>2.0967291025999479E-3</v>
      </c>
      <c r="E340" s="28">
        <f t="shared" si="11"/>
        <v>-5.913064854003669E-3</v>
      </c>
    </row>
    <row r="341" spans="1:5" x14ac:dyDescent="0.4">
      <c r="A341" s="38">
        <v>43657</v>
      </c>
      <c r="B341" s="6">
        <v>720.85</v>
      </c>
      <c r="C341" s="6">
        <v>14985.77</v>
      </c>
      <c r="D341" s="28">
        <f t="shared" si="10"/>
        <v>5.5098340075325769E-3</v>
      </c>
      <c r="E341" s="28">
        <f t="shared" si="11"/>
        <v>6.9917993350232521E-3</v>
      </c>
    </row>
    <row r="342" spans="1:5" x14ac:dyDescent="0.4">
      <c r="A342" s="38">
        <v>43658</v>
      </c>
      <c r="B342" s="6">
        <v>727.1</v>
      </c>
      <c r="C342" s="6">
        <v>14971.95</v>
      </c>
      <c r="D342" s="28">
        <f t="shared" si="10"/>
        <v>8.6703197613928751E-3</v>
      </c>
      <c r="E342" s="28">
        <f t="shared" si="11"/>
        <v>-9.2220820151378557E-4</v>
      </c>
    </row>
    <row r="343" spans="1:5" x14ac:dyDescent="0.4">
      <c r="A343" s="38">
        <v>43661</v>
      </c>
      <c r="B343" s="6">
        <v>779.45</v>
      </c>
      <c r="C343" s="6">
        <v>14991.05</v>
      </c>
      <c r="D343" s="28">
        <f t="shared" si="10"/>
        <v>7.1998349608031864E-2</v>
      </c>
      <c r="E343" s="28">
        <f t="shared" si="11"/>
        <v>1.2757189277281533E-3</v>
      </c>
    </row>
    <row r="344" spans="1:5" x14ac:dyDescent="0.4">
      <c r="A344" s="38">
        <v>43662</v>
      </c>
      <c r="B344" s="6">
        <v>784.95</v>
      </c>
      <c r="C344" s="6">
        <v>15091.12</v>
      </c>
      <c r="D344" s="28">
        <f t="shared" si="10"/>
        <v>7.0562576175507985E-3</v>
      </c>
      <c r="E344" s="28">
        <f t="shared" si="11"/>
        <v>6.6753162720423198E-3</v>
      </c>
    </row>
    <row r="345" spans="1:5" x14ac:dyDescent="0.4">
      <c r="A345" s="38">
        <v>43663</v>
      </c>
      <c r="B345" s="6">
        <v>794.3</v>
      </c>
      <c r="C345" s="6">
        <v>15111.61</v>
      </c>
      <c r="D345" s="28">
        <f t="shared" si="10"/>
        <v>1.1911586725269041E-2</v>
      </c>
      <c r="E345" s="28">
        <f t="shared" si="11"/>
        <v>1.3577521085246236E-3</v>
      </c>
    </row>
    <row r="346" spans="1:5" x14ac:dyDescent="0.4">
      <c r="A346" s="38">
        <v>43664</v>
      </c>
      <c r="B346" s="6">
        <v>793.15</v>
      </c>
      <c r="C346" s="6">
        <v>14970.66</v>
      </c>
      <c r="D346" s="28">
        <f t="shared" si="10"/>
        <v>-1.4478156867682168E-3</v>
      </c>
      <c r="E346" s="28">
        <f t="shared" si="11"/>
        <v>-9.3272655924815373E-3</v>
      </c>
    </row>
    <row r="347" spans="1:5" x14ac:dyDescent="0.4">
      <c r="A347" s="38">
        <v>43665</v>
      </c>
      <c r="B347" s="6">
        <v>785.6</v>
      </c>
      <c r="C347" s="6">
        <v>14736.48</v>
      </c>
      <c r="D347" s="28">
        <f t="shared" si="10"/>
        <v>-9.5190064930971152E-3</v>
      </c>
      <c r="E347" s="28">
        <f t="shared" si="11"/>
        <v>-1.5642596919574703E-2</v>
      </c>
    </row>
    <row r="348" spans="1:5" x14ac:dyDescent="0.4">
      <c r="A348" s="38">
        <v>43668</v>
      </c>
      <c r="B348" s="6">
        <v>785.15</v>
      </c>
      <c r="C348" s="6">
        <v>14641.86</v>
      </c>
      <c r="D348" s="28">
        <f t="shared" si="10"/>
        <v>-5.7281059063141182E-4</v>
      </c>
      <c r="E348" s="28">
        <f t="shared" si="11"/>
        <v>-6.4208006253867467E-3</v>
      </c>
    </row>
    <row r="349" spans="1:5" x14ac:dyDescent="0.4">
      <c r="A349" s="38">
        <v>43669</v>
      </c>
      <c r="B349" s="6">
        <v>789.9</v>
      </c>
      <c r="C349" s="6">
        <v>14617.72</v>
      </c>
      <c r="D349" s="28">
        <f t="shared" si="10"/>
        <v>6.0497994013881673E-3</v>
      </c>
      <c r="E349" s="28">
        <f t="shared" si="11"/>
        <v>-1.6486976381416829E-3</v>
      </c>
    </row>
    <row r="350" spans="1:5" x14ac:dyDescent="0.4">
      <c r="A350" s="38">
        <v>43670</v>
      </c>
      <c r="B350" s="6">
        <v>786.05</v>
      </c>
      <c r="C350" s="6">
        <v>14502.25</v>
      </c>
      <c r="D350" s="28">
        <f t="shared" si="10"/>
        <v>-4.8740346879352359E-3</v>
      </c>
      <c r="E350" s="28">
        <f t="shared" si="11"/>
        <v>-7.8993167197072278E-3</v>
      </c>
    </row>
    <row r="351" spans="1:5" x14ac:dyDescent="0.4">
      <c r="A351" s="38">
        <v>43671</v>
      </c>
      <c r="B351" s="6">
        <v>795.05</v>
      </c>
      <c r="C351" s="6">
        <v>14503.37</v>
      </c>
      <c r="D351" s="28">
        <f t="shared" si="10"/>
        <v>1.1449653329940856E-2</v>
      </c>
      <c r="E351" s="28">
        <f t="shared" si="11"/>
        <v>7.7229395438749293E-5</v>
      </c>
    </row>
    <row r="352" spans="1:5" x14ac:dyDescent="0.4">
      <c r="A352" s="38">
        <v>43672</v>
      </c>
      <c r="B352" s="6">
        <v>787.3</v>
      </c>
      <c r="C352" s="6">
        <v>14553.92</v>
      </c>
      <c r="D352" s="28">
        <f t="shared" si="10"/>
        <v>-9.7478146028551205E-3</v>
      </c>
      <c r="E352" s="28">
        <f t="shared" si="11"/>
        <v>3.4853968422510206E-3</v>
      </c>
    </row>
    <row r="353" spans="1:5" x14ac:dyDescent="0.4">
      <c r="A353" s="38">
        <v>43675</v>
      </c>
      <c r="B353" s="6">
        <v>791.55</v>
      </c>
      <c r="C353" s="6">
        <v>14424.07</v>
      </c>
      <c r="D353" s="28">
        <f t="shared" si="10"/>
        <v>5.3981963673312983E-3</v>
      </c>
      <c r="E353" s="28">
        <f t="shared" si="11"/>
        <v>-8.9219948989688325E-3</v>
      </c>
    </row>
    <row r="354" spans="1:5" x14ac:dyDescent="0.4">
      <c r="A354" s="38">
        <v>43676</v>
      </c>
      <c r="B354" s="6">
        <v>792.8</v>
      </c>
      <c r="C354" s="6">
        <v>14260.4</v>
      </c>
      <c r="D354" s="28">
        <f t="shared" si="10"/>
        <v>1.579180089697374E-3</v>
      </c>
      <c r="E354" s="28">
        <f t="shared" si="11"/>
        <v>-1.1347005387522424E-2</v>
      </c>
    </row>
    <row r="355" spans="1:5" x14ac:dyDescent="0.4">
      <c r="A355" s="38">
        <v>43677</v>
      </c>
      <c r="B355" s="6">
        <v>794</v>
      </c>
      <c r="C355" s="6">
        <v>14324.12</v>
      </c>
      <c r="D355" s="28">
        <f t="shared" si="10"/>
        <v>1.5136226034309086E-3</v>
      </c>
      <c r="E355" s="28">
        <f t="shared" si="11"/>
        <v>4.4683178592466177E-3</v>
      </c>
    </row>
    <row r="356" spans="1:5" x14ac:dyDescent="0.4">
      <c r="A356" s="38">
        <v>43678</v>
      </c>
      <c r="B356" s="6">
        <v>769.05</v>
      </c>
      <c r="C356" s="6">
        <v>14152.74</v>
      </c>
      <c r="D356" s="28">
        <f t="shared" si="10"/>
        <v>-3.142317380352655E-2</v>
      </c>
      <c r="E356" s="28">
        <f t="shared" si="11"/>
        <v>-1.1964434813447555E-2</v>
      </c>
    </row>
    <row r="357" spans="1:5" x14ac:dyDescent="0.4">
      <c r="A357" s="38">
        <v>43679</v>
      </c>
      <c r="B357" s="6">
        <v>775.4</v>
      </c>
      <c r="C357" s="6">
        <v>14165.4</v>
      </c>
      <c r="D357" s="28">
        <f t="shared" si="10"/>
        <v>8.2569403809895636E-3</v>
      </c>
      <c r="E357" s="28">
        <f t="shared" si="11"/>
        <v>8.9452643092435835E-4</v>
      </c>
    </row>
    <row r="358" spans="1:5" x14ac:dyDescent="0.4">
      <c r="A358" s="38">
        <v>43682</v>
      </c>
      <c r="B358" s="6">
        <v>776.75</v>
      </c>
      <c r="C358" s="6">
        <v>13993.11</v>
      </c>
      <c r="D358" s="28">
        <f t="shared" si="10"/>
        <v>1.7410368841888069E-3</v>
      </c>
      <c r="E358" s="28">
        <f t="shared" si="11"/>
        <v>-1.2162734550383303E-2</v>
      </c>
    </row>
    <row r="359" spans="1:5" x14ac:dyDescent="0.4">
      <c r="A359" s="38">
        <v>43683</v>
      </c>
      <c r="B359" s="6">
        <v>774.65</v>
      </c>
      <c r="C359" s="6">
        <v>14128.2</v>
      </c>
      <c r="D359" s="28">
        <f t="shared" si="10"/>
        <v>-2.7035725780495401E-3</v>
      </c>
      <c r="E359" s="28">
        <f t="shared" si="11"/>
        <v>9.6540368795785536E-3</v>
      </c>
    </row>
    <row r="360" spans="1:5" x14ac:dyDescent="0.4">
      <c r="A360" s="38">
        <v>43684</v>
      </c>
      <c r="B360" s="6">
        <v>776.15</v>
      </c>
      <c r="C360" s="6">
        <v>14028.89</v>
      </c>
      <c r="D360" s="28">
        <f t="shared" si="10"/>
        <v>1.9363583553864139E-3</v>
      </c>
      <c r="E360" s="28">
        <f t="shared" si="11"/>
        <v>-7.0292040033409497E-3</v>
      </c>
    </row>
    <row r="361" spans="1:5" x14ac:dyDescent="0.4">
      <c r="A361" s="38">
        <v>43685</v>
      </c>
      <c r="B361" s="6">
        <v>789.1</v>
      </c>
      <c r="C361" s="6">
        <v>14230.48</v>
      </c>
      <c r="D361" s="28">
        <f t="shared" si="10"/>
        <v>1.6684919152225808E-2</v>
      </c>
      <c r="E361" s="28">
        <f t="shared" si="11"/>
        <v>1.4369632950290478E-2</v>
      </c>
    </row>
    <row r="362" spans="1:5" x14ac:dyDescent="0.4">
      <c r="A362" s="38">
        <v>43686</v>
      </c>
      <c r="B362" s="6">
        <v>790.15</v>
      </c>
      <c r="C362" s="6">
        <v>14334.42</v>
      </c>
      <c r="D362" s="28">
        <f t="shared" si="10"/>
        <v>1.3306298314534892E-3</v>
      </c>
      <c r="E362" s="28">
        <f t="shared" si="11"/>
        <v>7.304040341576723E-3</v>
      </c>
    </row>
    <row r="363" spans="1:5" x14ac:dyDescent="0.4">
      <c r="A363" s="38">
        <v>43690</v>
      </c>
      <c r="B363" s="6">
        <v>764.1</v>
      </c>
      <c r="C363" s="6">
        <v>14083.35</v>
      </c>
      <c r="D363" s="28">
        <f t="shared" si="10"/>
        <v>-3.2968423717015694E-2</v>
      </c>
      <c r="E363" s="28">
        <f t="shared" si="11"/>
        <v>-1.7515183732582096E-2</v>
      </c>
    </row>
    <row r="364" spans="1:5" x14ac:dyDescent="0.4">
      <c r="A364" s="38">
        <v>43691</v>
      </c>
      <c r="B364" s="6">
        <v>774.9</v>
      </c>
      <c r="C364" s="6">
        <v>14211.79</v>
      </c>
      <c r="D364" s="28">
        <f t="shared" si="10"/>
        <v>1.4134275618374437E-2</v>
      </c>
      <c r="E364" s="28">
        <f t="shared" si="11"/>
        <v>9.1199892071134325E-3</v>
      </c>
    </row>
    <row r="365" spans="1:5" x14ac:dyDescent="0.4">
      <c r="A365" s="38">
        <v>43693</v>
      </c>
      <c r="B365" s="6">
        <v>774.55</v>
      </c>
      <c r="C365" s="6">
        <v>14235.18</v>
      </c>
      <c r="D365" s="28">
        <f t="shared" si="10"/>
        <v>-4.5167118337852141E-4</v>
      </c>
      <c r="E365" s="28">
        <f t="shared" si="11"/>
        <v>1.6458166071973146E-3</v>
      </c>
    </row>
    <row r="366" spans="1:5" x14ac:dyDescent="0.4">
      <c r="A366" s="38">
        <v>43696</v>
      </c>
      <c r="B366" s="6">
        <v>777.8</v>
      </c>
      <c r="C366" s="6">
        <v>14252.7</v>
      </c>
      <c r="D366" s="28">
        <f t="shared" si="10"/>
        <v>4.1959847653476601E-3</v>
      </c>
      <c r="E366" s="28">
        <f t="shared" si="11"/>
        <v>1.2307536680253861E-3</v>
      </c>
    </row>
    <row r="367" spans="1:5" x14ac:dyDescent="0.4">
      <c r="A367" s="38">
        <v>43697</v>
      </c>
      <c r="B367" s="6">
        <v>792.9</v>
      </c>
      <c r="C367" s="6">
        <v>14193.91</v>
      </c>
      <c r="D367" s="28">
        <f t="shared" si="10"/>
        <v>1.9413731036256099E-2</v>
      </c>
      <c r="E367" s="28">
        <f t="shared" si="11"/>
        <v>-4.1248324878795373E-3</v>
      </c>
    </row>
    <row r="368" spans="1:5" x14ac:dyDescent="0.4">
      <c r="A368" s="38">
        <v>43698</v>
      </c>
      <c r="B368" s="6">
        <v>799.55</v>
      </c>
      <c r="C368" s="6">
        <v>14052.31</v>
      </c>
      <c r="D368" s="28">
        <f t="shared" si="10"/>
        <v>8.3869340396014458E-3</v>
      </c>
      <c r="E368" s="28">
        <f t="shared" si="11"/>
        <v>-9.9761094723018751E-3</v>
      </c>
    </row>
    <row r="369" spans="1:5" x14ac:dyDescent="0.4">
      <c r="A369" s="38">
        <v>43699</v>
      </c>
      <c r="B369" s="6">
        <v>795.9</v>
      </c>
      <c r="C369" s="6">
        <v>13821.18</v>
      </c>
      <c r="D369" s="28">
        <f t="shared" si="10"/>
        <v>-4.5650678506660158E-3</v>
      </c>
      <c r="E369" s="28">
        <f t="shared" si="11"/>
        <v>-1.6447829573927653E-2</v>
      </c>
    </row>
    <row r="370" spans="1:5" x14ac:dyDescent="0.4">
      <c r="A370" s="38">
        <v>43700</v>
      </c>
      <c r="B370" s="6">
        <v>801.9</v>
      </c>
      <c r="C370" s="6">
        <v>13932.86</v>
      </c>
      <c r="D370" s="28">
        <f t="shared" si="10"/>
        <v>7.5386355069733124E-3</v>
      </c>
      <c r="E370" s="28">
        <f t="shared" si="11"/>
        <v>8.0803520394061579E-3</v>
      </c>
    </row>
    <row r="371" spans="1:5" x14ac:dyDescent="0.4">
      <c r="A371" s="38">
        <v>43703</v>
      </c>
      <c r="B371" s="6">
        <v>802.9</v>
      </c>
      <c r="C371" s="6">
        <v>14209.07</v>
      </c>
      <c r="D371" s="28">
        <f t="shared" si="10"/>
        <v>1.2470382840752414E-3</v>
      </c>
      <c r="E371" s="28">
        <f t="shared" si="11"/>
        <v>1.9824357669566695E-2</v>
      </c>
    </row>
    <row r="372" spans="1:5" x14ac:dyDescent="0.4">
      <c r="A372" s="38">
        <v>43704</v>
      </c>
      <c r="B372" s="6">
        <v>785</v>
      </c>
      <c r="C372" s="6">
        <v>14302.54</v>
      </c>
      <c r="D372" s="28">
        <f t="shared" si="10"/>
        <v>-2.2294183584506189E-2</v>
      </c>
      <c r="E372" s="28">
        <f t="shared" si="11"/>
        <v>6.5781926614481012E-3</v>
      </c>
    </row>
    <row r="373" spans="1:5" x14ac:dyDescent="0.4">
      <c r="A373" s="38">
        <v>43705</v>
      </c>
      <c r="B373" s="6">
        <v>802.1</v>
      </c>
      <c r="C373" s="6">
        <v>14219.71</v>
      </c>
      <c r="D373" s="28">
        <f t="shared" si="10"/>
        <v>2.1783439490445922E-2</v>
      </c>
      <c r="E373" s="28">
        <f t="shared" si="11"/>
        <v>-5.7912790315567397E-3</v>
      </c>
    </row>
    <row r="374" spans="1:5" x14ac:dyDescent="0.4">
      <c r="A374" s="38">
        <v>43706</v>
      </c>
      <c r="B374" s="6">
        <v>806.85</v>
      </c>
      <c r="C374" s="6">
        <v>14122.1</v>
      </c>
      <c r="D374" s="28">
        <f t="shared" si="10"/>
        <v>5.9219548684703582E-3</v>
      </c>
      <c r="E374" s="28">
        <f t="shared" si="11"/>
        <v>-6.8644156596723294E-3</v>
      </c>
    </row>
    <row r="375" spans="1:5" x14ac:dyDescent="0.4">
      <c r="A375" s="38">
        <v>43707</v>
      </c>
      <c r="B375" s="6">
        <v>814.6</v>
      </c>
      <c r="C375" s="6">
        <v>14234.07</v>
      </c>
      <c r="D375" s="28">
        <f t="shared" si="10"/>
        <v>9.6052550040279794E-3</v>
      </c>
      <c r="E375" s="28">
        <f t="shared" si="11"/>
        <v>7.9287074868468199E-3</v>
      </c>
    </row>
    <row r="376" spans="1:5" x14ac:dyDescent="0.4">
      <c r="A376" s="38">
        <v>43711</v>
      </c>
      <c r="B376" s="6">
        <v>814.3</v>
      </c>
      <c r="C376" s="6">
        <v>13955.84</v>
      </c>
      <c r="D376" s="28">
        <f t="shared" si="10"/>
        <v>-3.6827890989454826E-4</v>
      </c>
      <c r="E376" s="28">
        <f t="shared" si="11"/>
        <v>-1.9546763504745934E-2</v>
      </c>
    </row>
    <row r="377" spans="1:5" x14ac:dyDescent="0.4">
      <c r="A377" s="38">
        <v>43712</v>
      </c>
      <c r="B377" s="6">
        <v>821.05</v>
      </c>
      <c r="C377" s="6">
        <v>14002.77</v>
      </c>
      <c r="D377" s="28">
        <f t="shared" si="10"/>
        <v>8.2893282573990312E-3</v>
      </c>
      <c r="E377" s="28">
        <f t="shared" si="11"/>
        <v>3.3627499312116615E-3</v>
      </c>
    </row>
    <row r="378" spans="1:5" x14ac:dyDescent="0.4">
      <c r="A378" s="38">
        <v>43713</v>
      </c>
      <c r="B378" s="6">
        <v>834.2</v>
      </c>
      <c r="C378" s="6">
        <v>14022.67</v>
      </c>
      <c r="D378" s="28">
        <f t="shared" si="10"/>
        <v>1.6016076974605831E-2</v>
      </c>
      <c r="E378" s="28">
        <f t="shared" si="11"/>
        <v>1.4211473872669522E-3</v>
      </c>
    </row>
    <row r="379" spans="1:5" x14ac:dyDescent="0.4">
      <c r="A379" s="38">
        <v>43714</v>
      </c>
      <c r="B379" s="6">
        <v>840.15</v>
      </c>
      <c r="C379" s="6">
        <v>14137.04</v>
      </c>
      <c r="D379" s="28">
        <f t="shared" si="10"/>
        <v>7.1325821146006607E-3</v>
      </c>
      <c r="E379" s="28">
        <f t="shared" si="11"/>
        <v>8.1560786925742867E-3</v>
      </c>
    </row>
    <row r="380" spans="1:5" x14ac:dyDescent="0.4">
      <c r="A380" s="38">
        <v>43717</v>
      </c>
      <c r="B380" s="6">
        <v>829.2</v>
      </c>
      <c r="C380" s="6">
        <v>14220.34</v>
      </c>
      <c r="D380" s="28">
        <f t="shared" si="10"/>
        <v>-1.3033386895197174E-2</v>
      </c>
      <c r="E380" s="28">
        <f t="shared" si="11"/>
        <v>5.8923225795497469E-3</v>
      </c>
    </row>
    <row r="381" spans="1:5" x14ac:dyDescent="0.4">
      <c r="A381" s="38">
        <v>43719</v>
      </c>
      <c r="B381" s="6">
        <v>820.1</v>
      </c>
      <c r="C381" s="6">
        <v>14288.49</v>
      </c>
      <c r="D381" s="28">
        <f t="shared" si="10"/>
        <v>-1.0974433188615573E-2</v>
      </c>
      <c r="E381" s="28">
        <f t="shared" si="11"/>
        <v>4.7924311233065175E-3</v>
      </c>
    </row>
    <row r="382" spans="1:5" x14ac:dyDescent="0.4">
      <c r="A382" s="38">
        <v>43720</v>
      </c>
      <c r="B382" s="6">
        <v>816.35</v>
      </c>
      <c r="C382" s="6">
        <v>14240.32</v>
      </c>
      <c r="D382" s="28">
        <f t="shared" si="10"/>
        <v>-4.5726130959639066E-3</v>
      </c>
      <c r="E382" s="28">
        <f t="shared" si="11"/>
        <v>-3.3712449671029487E-3</v>
      </c>
    </row>
    <row r="383" spans="1:5" x14ac:dyDescent="0.4">
      <c r="A383" s="38">
        <v>43721</v>
      </c>
      <c r="B383" s="6">
        <v>829.15</v>
      </c>
      <c r="C383" s="6">
        <v>14351.45</v>
      </c>
      <c r="D383" s="28">
        <f t="shared" si="10"/>
        <v>1.5679549212959998E-2</v>
      </c>
      <c r="E383" s="28">
        <f t="shared" si="11"/>
        <v>7.803897665221049E-3</v>
      </c>
    </row>
    <row r="384" spans="1:5" x14ac:dyDescent="0.4">
      <c r="A384" s="38">
        <v>43724</v>
      </c>
      <c r="B384" s="6">
        <v>827.45</v>
      </c>
      <c r="C384" s="6">
        <v>14283.54</v>
      </c>
      <c r="D384" s="28">
        <f t="shared" si="10"/>
        <v>-2.0502924681902179E-3</v>
      </c>
      <c r="E384" s="28">
        <f t="shared" si="11"/>
        <v>-4.7319260423163145E-3</v>
      </c>
    </row>
    <row r="385" spans="1:5" x14ac:dyDescent="0.4">
      <c r="A385" s="38">
        <v>43725</v>
      </c>
      <c r="B385" s="6">
        <v>831.05</v>
      </c>
      <c r="C385" s="6">
        <v>14038.13</v>
      </c>
      <c r="D385" s="28">
        <f t="shared" si="10"/>
        <v>4.3507160553506452E-3</v>
      </c>
      <c r="E385" s="28">
        <f t="shared" si="11"/>
        <v>-1.7181314996142505E-2</v>
      </c>
    </row>
    <row r="386" spans="1:5" x14ac:dyDescent="0.4">
      <c r="A386" s="38">
        <v>43726</v>
      </c>
      <c r="B386" s="6">
        <v>829.85</v>
      </c>
      <c r="C386" s="6">
        <v>14078.06</v>
      </c>
      <c r="D386" s="28">
        <f t="shared" si="10"/>
        <v>-1.4439564406473204E-3</v>
      </c>
      <c r="E386" s="28">
        <f t="shared" si="11"/>
        <v>2.8443959416246667E-3</v>
      </c>
    </row>
    <row r="387" spans="1:5" x14ac:dyDescent="0.4">
      <c r="A387" s="38">
        <v>43727</v>
      </c>
      <c r="B387" s="6">
        <v>821</v>
      </c>
      <c r="C387" s="6">
        <v>13900.71</v>
      </c>
      <c r="D387" s="28">
        <f t="shared" si="10"/>
        <v>-1.066457793577158E-2</v>
      </c>
      <c r="E387" s="28">
        <f t="shared" si="11"/>
        <v>-1.2597616432945991E-2</v>
      </c>
    </row>
    <row r="388" spans="1:5" x14ac:dyDescent="0.4">
      <c r="A388" s="38">
        <v>43728</v>
      </c>
      <c r="B388" s="6">
        <v>805.1</v>
      </c>
      <c r="C388" s="6">
        <v>14643.08</v>
      </c>
      <c r="D388" s="28">
        <f t="shared" si="10"/>
        <v>-1.936662606577344E-2</v>
      </c>
      <c r="E388" s="28">
        <f t="shared" si="11"/>
        <v>5.3405185778280462E-2</v>
      </c>
    </row>
    <row r="389" spans="1:5" x14ac:dyDescent="0.4">
      <c r="A389" s="38">
        <v>43731</v>
      </c>
      <c r="B389" s="6">
        <v>765.1</v>
      </c>
      <c r="C389" s="6">
        <v>15044.91</v>
      </c>
      <c r="D389" s="28">
        <f t="shared" si="10"/>
        <v>-4.9683269159110699E-2</v>
      </c>
      <c r="E389" s="28">
        <f t="shared" si="11"/>
        <v>2.7441631132248068E-2</v>
      </c>
    </row>
    <row r="390" spans="1:5" x14ac:dyDescent="0.4">
      <c r="A390" s="38">
        <v>43732</v>
      </c>
      <c r="B390" s="6">
        <v>794.05</v>
      </c>
      <c r="C390" s="6">
        <v>15024.64</v>
      </c>
      <c r="D390" s="28">
        <f t="shared" si="10"/>
        <v>3.7838191086132511E-2</v>
      </c>
      <c r="E390" s="28">
        <f t="shared" si="11"/>
        <v>-1.3472995185747072E-3</v>
      </c>
    </row>
    <row r="391" spans="1:5" x14ac:dyDescent="0.4">
      <c r="A391" s="38">
        <v>43733</v>
      </c>
      <c r="B391" s="6">
        <v>792.2</v>
      </c>
      <c r="C391" s="6">
        <v>14819.33</v>
      </c>
      <c r="D391" s="28">
        <f t="shared" si="10"/>
        <v>-2.3298280964673124E-3</v>
      </c>
      <c r="E391" s="28">
        <f t="shared" si="11"/>
        <v>-1.3664886479809124E-2</v>
      </c>
    </row>
    <row r="392" spans="1:5" x14ac:dyDescent="0.4">
      <c r="A392" s="38">
        <v>43734</v>
      </c>
      <c r="B392" s="6">
        <v>782.05</v>
      </c>
      <c r="C392" s="6">
        <v>14981.24</v>
      </c>
      <c r="D392" s="28">
        <f t="shared" ref="D392:D455" si="12">(B392/B391)-1</f>
        <v>-1.2812421105781513E-2</v>
      </c>
      <c r="E392" s="28">
        <f t="shared" ref="E392:E455" si="13">(C392/C391)-1</f>
        <v>1.0925595151737522E-2</v>
      </c>
    </row>
    <row r="393" spans="1:5" x14ac:dyDescent="0.4">
      <c r="A393" s="38">
        <v>43735</v>
      </c>
      <c r="B393" s="6">
        <v>782.35</v>
      </c>
      <c r="C393" s="6">
        <v>14899.79</v>
      </c>
      <c r="D393" s="28">
        <f t="shared" si="12"/>
        <v>3.8360718624130818E-4</v>
      </c>
      <c r="E393" s="28">
        <f t="shared" si="13"/>
        <v>-5.4367996240630712E-3</v>
      </c>
    </row>
    <row r="394" spans="1:5" x14ac:dyDescent="0.4">
      <c r="A394" s="38">
        <v>43738</v>
      </c>
      <c r="B394" s="6">
        <v>805.3</v>
      </c>
      <c r="C394" s="6">
        <v>14810.02</v>
      </c>
      <c r="D394" s="28">
        <f t="shared" si="12"/>
        <v>2.9334696746980082E-2</v>
      </c>
      <c r="E394" s="28">
        <f t="shared" si="13"/>
        <v>-6.0249171297045434E-3</v>
      </c>
    </row>
    <row r="395" spans="1:5" x14ac:dyDescent="0.4">
      <c r="A395" s="38">
        <v>43739</v>
      </c>
      <c r="B395" s="6">
        <v>793.55</v>
      </c>
      <c r="C395" s="6">
        <v>14645.34</v>
      </c>
      <c r="D395" s="28">
        <f t="shared" si="12"/>
        <v>-1.4590835713398698E-2</v>
      </c>
      <c r="E395" s="28">
        <f t="shared" si="13"/>
        <v>-1.1119498825794993E-2</v>
      </c>
    </row>
    <row r="396" spans="1:5" x14ac:dyDescent="0.4">
      <c r="A396" s="38">
        <v>43741</v>
      </c>
      <c r="B396" s="6">
        <v>785.5</v>
      </c>
      <c r="C396" s="6">
        <v>14586.04</v>
      </c>
      <c r="D396" s="28">
        <f t="shared" si="12"/>
        <v>-1.0144288324617223E-2</v>
      </c>
      <c r="E396" s="28">
        <f t="shared" si="13"/>
        <v>-4.0490695333805782E-3</v>
      </c>
    </row>
    <row r="397" spans="1:5" x14ac:dyDescent="0.4">
      <c r="A397" s="38">
        <v>43742</v>
      </c>
      <c r="B397" s="6">
        <v>793.25</v>
      </c>
      <c r="C397" s="6">
        <v>14415.63</v>
      </c>
      <c r="D397" s="28">
        <f t="shared" si="12"/>
        <v>9.8663271801400221E-3</v>
      </c>
      <c r="E397" s="28">
        <f t="shared" si="13"/>
        <v>-1.1683088761583083E-2</v>
      </c>
    </row>
    <row r="398" spans="1:5" x14ac:dyDescent="0.4">
      <c r="A398" s="38">
        <v>43745</v>
      </c>
      <c r="B398" s="6">
        <v>789.55</v>
      </c>
      <c r="C398" s="6">
        <v>14338.91</v>
      </c>
      <c r="D398" s="28">
        <f t="shared" si="12"/>
        <v>-4.6643554995273728E-3</v>
      </c>
      <c r="E398" s="28">
        <f t="shared" si="13"/>
        <v>-5.3220011889871799E-3</v>
      </c>
    </row>
    <row r="399" spans="1:5" x14ac:dyDescent="0.4">
      <c r="A399" s="38">
        <v>43747</v>
      </c>
      <c r="B399" s="6">
        <v>784</v>
      </c>
      <c r="C399" s="6">
        <v>14555.96</v>
      </c>
      <c r="D399" s="28">
        <f t="shared" si="12"/>
        <v>-7.0293204990183877E-3</v>
      </c>
      <c r="E399" s="28">
        <f t="shared" si="13"/>
        <v>1.5137133854665308E-2</v>
      </c>
    </row>
    <row r="400" spans="1:5" x14ac:dyDescent="0.4">
      <c r="A400" s="38">
        <v>43748</v>
      </c>
      <c r="B400" s="6">
        <v>782.9</v>
      </c>
      <c r="C400" s="6">
        <v>14450.8</v>
      </c>
      <c r="D400" s="28">
        <f t="shared" si="12"/>
        <v>-1.4030612244898544E-3</v>
      </c>
      <c r="E400" s="28">
        <f t="shared" si="13"/>
        <v>-7.2245320817039271E-3</v>
      </c>
    </row>
    <row r="401" spans="1:5" x14ac:dyDescent="0.4">
      <c r="A401" s="38">
        <v>43749</v>
      </c>
      <c r="B401" s="6">
        <v>815.7</v>
      </c>
      <c r="C401" s="6">
        <v>14535.99</v>
      </c>
      <c r="D401" s="28">
        <f t="shared" si="12"/>
        <v>4.189551666879554E-2</v>
      </c>
      <c r="E401" s="28">
        <f t="shared" si="13"/>
        <v>5.8951753536136131E-3</v>
      </c>
    </row>
    <row r="402" spans="1:5" x14ac:dyDescent="0.4">
      <c r="A402" s="38">
        <v>43752</v>
      </c>
      <c r="B402" s="6">
        <v>785.65</v>
      </c>
      <c r="C402" s="6">
        <v>14580.11</v>
      </c>
      <c r="D402" s="28">
        <f t="shared" si="12"/>
        <v>-3.6839524334927098E-2</v>
      </c>
      <c r="E402" s="28">
        <f t="shared" si="13"/>
        <v>3.0352249829561639E-3</v>
      </c>
    </row>
    <row r="403" spans="1:5" x14ac:dyDescent="0.4">
      <c r="A403" s="38">
        <v>43753</v>
      </c>
      <c r="B403" s="6">
        <v>767.8</v>
      </c>
      <c r="C403" s="6">
        <v>14681.49</v>
      </c>
      <c r="D403" s="28">
        <f t="shared" si="12"/>
        <v>-2.2720040730605295E-2</v>
      </c>
      <c r="E403" s="28">
        <f t="shared" si="13"/>
        <v>6.9533083083734848E-3</v>
      </c>
    </row>
    <row r="404" spans="1:5" x14ac:dyDescent="0.4">
      <c r="A404" s="38">
        <v>43754</v>
      </c>
      <c r="B404" s="6">
        <v>771.45</v>
      </c>
      <c r="C404" s="6">
        <v>14731.77</v>
      </c>
      <c r="D404" s="28">
        <f t="shared" si="12"/>
        <v>4.7538421463924063E-3</v>
      </c>
      <c r="E404" s="28">
        <f t="shared" si="13"/>
        <v>3.4247205154245286E-3</v>
      </c>
    </row>
    <row r="405" spans="1:5" x14ac:dyDescent="0.4">
      <c r="A405" s="38">
        <v>43755</v>
      </c>
      <c r="B405" s="6">
        <v>769.1</v>
      </c>
      <c r="C405" s="6">
        <v>14910.83</v>
      </c>
      <c r="D405" s="28">
        <f t="shared" si="12"/>
        <v>-3.0462116793051885E-3</v>
      </c>
      <c r="E405" s="28">
        <f t="shared" si="13"/>
        <v>1.2154683381562448E-2</v>
      </c>
    </row>
    <row r="406" spans="1:5" x14ac:dyDescent="0.4">
      <c r="A406" s="38">
        <v>43756</v>
      </c>
      <c r="B406" s="6">
        <v>767.75</v>
      </c>
      <c r="C406" s="6">
        <v>15051.55</v>
      </c>
      <c r="D406" s="28">
        <f t="shared" si="12"/>
        <v>-1.7552984007281891E-3</v>
      </c>
      <c r="E406" s="28">
        <f t="shared" si="13"/>
        <v>9.4374357430135891E-3</v>
      </c>
    </row>
    <row r="407" spans="1:5" x14ac:dyDescent="0.4">
      <c r="A407" s="38">
        <v>43760</v>
      </c>
      <c r="B407" s="6">
        <v>643.29999999999995</v>
      </c>
      <c r="C407" s="6">
        <v>14996.4</v>
      </c>
      <c r="D407" s="28">
        <f t="shared" si="12"/>
        <v>-0.16209703679583198</v>
      </c>
      <c r="E407" s="28">
        <f t="shared" si="13"/>
        <v>-3.6640744640916711E-3</v>
      </c>
    </row>
    <row r="408" spans="1:5" x14ac:dyDescent="0.4">
      <c r="A408" s="38">
        <v>43761</v>
      </c>
      <c r="B408" s="6">
        <v>650.75</v>
      </c>
      <c r="C408" s="6">
        <v>15016.61</v>
      </c>
      <c r="D408" s="28">
        <f t="shared" si="12"/>
        <v>1.1580910928027377E-2</v>
      </c>
      <c r="E408" s="28">
        <f t="shared" si="13"/>
        <v>1.3476567709584941E-3</v>
      </c>
    </row>
    <row r="409" spans="1:5" x14ac:dyDescent="0.4">
      <c r="A409" s="38">
        <v>43762</v>
      </c>
      <c r="B409" s="6">
        <v>635.4</v>
      </c>
      <c r="C409" s="6">
        <v>14978.5</v>
      </c>
      <c r="D409" s="28">
        <f t="shared" si="12"/>
        <v>-2.3588167499039581E-2</v>
      </c>
      <c r="E409" s="28">
        <f t="shared" si="13"/>
        <v>-2.5378564136646631E-3</v>
      </c>
    </row>
    <row r="410" spans="1:5" x14ac:dyDescent="0.4">
      <c r="A410" s="38">
        <v>43763</v>
      </c>
      <c r="B410" s="6">
        <v>637.54999999999995</v>
      </c>
      <c r="C410" s="6">
        <v>14967.51</v>
      </c>
      <c r="D410" s="28">
        <f t="shared" si="12"/>
        <v>3.3836953100407907E-3</v>
      </c>
      <c r="E410" s="28">
        <f t="shared" si="13"/>
        <v>-7.3371832960578143E-4</v>
      </c>
    </row>
    <row r="411" spans="1:5" x14ac:dyDescent="0.4">
      <c r="A411" s="38">
        <v>43765</v>
      </c>
      <c r="B411" s="6">
        <v>648.95000000000005</v>
      </c>
      <c r="C411" s="6">
        <v>15047.74</v>
      </c>
      <c r="D411" s="28">
        <f t="shared" si="12"/>
        <v>1.7880950513685434E-2</v>
      </c>
      <c r="E411" s="28">
        <f t="shared" si="13"/>
        <v>5.3602770267064948E-3</v>
      </c>
    </row>
    <row r="412" spans="1:5" x14ac:dyDescent="0.4">
      <c r="A412" s="38">
        <v>43767</v>
      </c>
      <c r="B412" s="6">
        <v>650.6</v>
      </c>
      <c r="C412" s="6">
        <v>15239.54</v>
      </c>
      <c r="D412" s="28">
        <f t="shared" si="12"/>
        <v>2.5425687649278661E-3</v>
      </c>
      <c r="E412" s="28">
        <f t="shared" si="13"/>
        <v>1.2746100078815825E-2</v>
      </c>
    </row>
    <row r="413" spans="1:5" x14ac:dyDescent="0.4">
      <c r="A413" s="38">
        <v>43768</v>
      </c>
      <c r="B413" s="6">
        <v>660.45</v>
      </c>
      <c r="C413" s="6">
        <v>15317.96</v>
      </c>
      <c r="D413" s="28">
        <f t="shared" si="12"/>
        <v>1.5139870888410734E-2</v>
      </c>
      <c r="E413" s="28">
        <f t="shared" si="13"/>
        <v>5.1458246115039241E-3</v>
      </c>
    </row>
    <row r="414" spans="1:5" x14ac:dyDescent="0.4">
      <c r="A414" s="38">
        <v>43769</v>
      </c>
      <c r="B414" s="6">
        <v>685.5</v>
      </c>
      <c r="C414" s="6">
        <v>15387.13</v>
      </c>
      <c r="D414" s="28">
        <f t="shared" si="12"/>
        <v>3.7928684987508454E-2</v>
      </c>
      <c r="E414" s="28">
        <f t="shared" si="13"/>
        <v>4.515614350736108E-3</v>
      </c>
    </row>
    <row r="415" spans="1:5" x14ac:dyDescent="0.4">
      <c r="A415" s="38">
        <v>43770</v>
      </c>
      <c r="B415" s="6">
        <v>688</v>
      </c>
      <c r="C415" s="6">
        <v>15409.93</v>
      </c>
      <c r="D415" s="28">
        <f t="shared" si="12"/>
        <v>3.6469730123998012E-3</v>
      </c>
      <c r="E415" s="28">
        <f t="shared" si="13"/>
        <v>1.4817578066865789E-3</v>
      </c>
    </row>
    <row r="416" spans="1:5" x14ac:dyDescent="0.4">
      <c r="A416" s="38">
        <v>43773</v>
      </c>
      <c r="B416" s="6">
        <v>709</v>
      </c>
      <c r="C416" s="6">
        <v>15452.27</v>
      </c>
      <c r="D416" s="28">
        <f t="shared" si="12"/>
        <v>3.0523255813953432E-2</v>
      </c>
      <c r="E416" s="28">
        <f t="shared" si="13"/>
        <v>2.7475789961408648E-3</v>
      </c>
    </row>
    <row r="417" spans="1:5" x14ac:dyDescent="0.4">
      <c r="A417" s="38">
        <v>43774</v>
      </c>
      <c r="B417" s="6">
        <v>695.8</v>
      </c>
      <c r="C417" s="6">
        <v>15393.76</v>
      </c>
      <c r="D417" s="28">
        <f t="shared" si="12"/>
        <v>-1.861777150916788E-2</v>
      </c>
      <c r="E417" s="28">
        <f t="shared" si="13"/>
        <v>-3.7864986827178537E-3</v>
      </c>
    </row>
    <row r="418" spans="1:5" x14ac:dyDescent="0.4">
      <c r="A418" s="38">
        <v>43775</v>
      </c>
      <c r="B418" s="6">
        <v>712.3</v>
      </c>
      <c r="C418" s="6">
        <v>15437.74</v>
      </c>
      <c r="D418" s="28">
        <f t="shared" si="12"/>
        <v>2.3713710836447355E-2</v>
      </c>
      <c r="E418" s="28">
        <f t="shared" si="13"/>
        <v>2.8570017981310869E-3</v>
      </c>
    </row>
    <row r="419" spans="1:5" x14ac:dyDescent="0.4">
      <c r="A419" s="38">
        <v>43776</v>
      </c>
      <c r="B419" s="6">
        <v>719.95</v>
      </c>
      <c r="C419" s="6">
        <v>15507.01</v>
      </c>
      <c r="D419" s="28">
        <f t="shared" si="12"/>
        <v>1.0739856801909475E-2</v>
      </c>
      <c r="E419" s="28">
        <f t="shared" si="13"/>
        <v>4.4870557477973971E-3</v>
      </c>
    </row>
    <row r="420" spans="1:5" x14ac:dyDescent="0.4">
      <c r="A420" s="38">
        <v>43777</v>
      </c>
      <c r="B420" s="6">
        <v>708.45</v>
      </c>
      <c r="C420" s="6">
        <v>15372.39</v>
      </c>
      <c r="D420" s="28">
        <f t="shared" si="12"/>
        <v>-1.5973331481352826E-2</v>
      </c>
      <c r="E420" s="28">
        <f t="shared" si="13"/>
        <v>-8.681235131724363E-3</v>
      </c>
    </row>
    <row r="421" spans="1:5" x14ac:dyDescent="0.4">
      <c r="A421" s="38">
        <v>43780</v>
      </c>
      <c r="B421" s="6">
        <v>704.5</v>
      </c>
      <c r="C421" s="6">
        <v>15391.45</v>
      </c>
      <c r="D421" s="28">
        <f t="shared" si="12"/>
        <v>-5.5755522619804765E-3</v>
      </c>
      <c r="E421" s="28">
        <f t="shared" si="13"/>
        <v>1.239885274833652E-3</v>
      </c>
    </row>
    <row r="422" spans="1:5" x14ac:dyDescent="0.4">
      <c r="A422" s="38">
        <v>43782</v>
      </c>
      <c r="B422" s="6">
        <v>691.25</v>
      </c>
      <c r="C422" s="6">
        <v>15284.82</v>
      </c>
      <c r="D422" s="28">
        <f t="shared" si="12"/>
        <v>-1.8807665010645902E-2</v>
      </c>
      <c r="E422" s="28">
        <f t="shared" si="13"/>
        <v>-6.9278722927340608E-3</v>
      </c>
    </row>
    <row r="423" spans="1:5" x14ac:dyDescent="0.4">
      <c r="A423" s="38">
        <v>43783</v>
      </c>
      <c r="B423" s="6">
        <v>705.35</v>
      </c>
      <c r="C423" s="6">
        <v>15313.36</v>
      </c>
      <c r="D423" s="28">
        <f t="shared" si="12"/>
        <v>2.0397830018083152E-2</v>
      </c>
      <c r="E423" s="28">
        <f t="shared" si="13"/>
        <v>1.8672120443683493E-3</v>
      </c>
    </row>
    <row r="424" spans="1:5" x14ac:dyDescent="0.4">
      <c r="A424" s="38">
        <v>43784</v>
      </c>
      <c r="B424" s="6">
        <v>703.95</v>
      </c>
      <c r="C424" s="6">
        <v>15336.64</v>
      </c>
      <c r="D424" s="28">
        <f t="shared" si="12"/>
        <v>-1.9848302261288309E-3</v>
      </c>
      <c r="E424" s="28">
        <f t="shared" si="13"/>
        <v>1.5202411489052547E-3</v>
      </c>
    </row>
    <row r="425" spans="1:5" x14ac:dyDescent="0.4">
      <c r="A425" s="38">
        <v>43787</v>
      </c>
      <c r="B425" s="6">
        <v>705.55</v>
      </c>
      <c r="C425" s="6">
        <v>15341.05</v>
      </c>
      <c r="D425" s="28">
        <f t="shared" si="12"/>
        <v>2.2728886994813902E-3</v>
      </c>
      <c r="E425" s="28">
        <f t="shared" si="13"/>
        <v>2.8754668558428342E-4</v>
      </c>
    </row>
    <row r="426" spans="1:5" x14ac:dyDescent="0.4">
      <c r="A426" s="38">
        <v>43788</v>
      </c>
      <c r="B426" s="6">
        <v>712.8</v>
      </c>
      <c r="C426" s="6">
        <v>15395.1</v>
      </c>
      <c r="D426" s="28">
        <f t="shared" si="12"/>
        <v>1.0275671461980052E-2</v>
      </c>
      <c r="E426" s="28">
        <f t="shared" si="13"/>
        <v>3.5232268977678505E-3</v>
      </c>
    </row>
    <row r="427" spans="1:5" x14ac:dyDescent="0.4">
      <c r="A427" s="38">
        <v>43789</v>
      </c>
      <c r="B427" s="6">
        <v>712.8</v>
      </c>
      <c r="C427" s="6">
        <v>15461.96</v>
      </c>
      <c r="D427" s="28">
        <f t="shared" si="12"/>
        <v>0</v>
      </c>
      <c r="E427" s="28">
        <f t="shared" si="13"/>
        <v>4.342940286194974E-3</v>
      </c>
    </row>
    <row r="428" spans="1:5" x14ac:dyDescent="0.4">
      <c r="A428" s="38">
        <v>43790</v>
      </c>
      <c r="B428" s="6">
        <v>713.75</v>
      </c>
      <c r="C428" s="6">
        <v>15410.83</v>
      </c>
      <c r="D428" s="28">
        <f t="shared" si="12"/>
        <v>1.3327721661056113E-3</v>
      </c>
      <c r="E428" s="28">
        <f t="shared" si="13"/>
        <v>-3.3068252666543785E-3</v>
      </c>
    </row>
    <row r="429" spans="1:5" x14ac:dyDescent="0.4">
      <c r="A429" s="38">
        <v>43791</v>
      </c>
      <c r="B429" s="6">
        <v>693.15</v>
      </c>
      <c r="C429" s="6">
        <v>15355.38</v>
      </c>
      <c r="D429" s="28">
        <f t="shared" si="12"/>
        <v>-2.8861646234676019E-2</v>
      </c>
      <c r="E429" s="28">
        <f t="shared" si="13"/>
        <v>-3.5981189851552742E-3</v>
      </c>
    </row>
    <row r="430" spans="1:5" x14ac:dyDescent="0.4">
      <c r="A430" s="38">
        <v>43794</v>
      </c>
      <c r="B430" s="6">
        <v>698</v>
      </c>
      <c r="C430" s="6">
        <v>15554.52</v>
      </c>
      <c r="D430" s="28">
        <f t="shared" si="12"/>
        <v>6.9970424871961256E-3</v>
      </c>
      <c r="E430" s="28">
        <f t="shared" si="13"/>
        <v>1.2968744505183372E-2</v>
      </c>
    </row>
    <row r="431" spans="1:5" x14ac:dyDescent="0.4">
      <c r="A431" s="38">
        <v>43795</v>
      </c>
      <c r="B431" s="6">
        <v>690.7</v>
      </c>
      <c r="C431" s="6">
        <v>15492.35</v>
      </c>
      <c r="D431" s="28">
        <f t="shared" si="12"/>
        <v>-1.0458452722063027E-2</v>
      </c>
      <c r="E431" s="28">
        <f t="shared" si="13"/>
        <v>-3.996908937080712E-3</v>
      </c>
    </row>
    <row r="432" spans="1:5" x14ac:dyDescent="0.4">
      <c r="A432" s="38">
        <v>43796</v>
      </c>
      <c r="B432" s="6">
        <v>696.05</v>
      </c>
      <c r="C432" s="6">
        <v>15576.18</v>
      </c>
      <c r="D432" s="28">
        <f t="shared" si="12"/>
        <v>7.7457651657737436E-3</v>
      </c>
      <c r="E432" s="28">
        <f t="shared" si="13"/>
        <v>5.411057715582146E-3</v>
      </c>
    </row>
    <row r="433" spans="1:5" x14ac:dyDescent="0.4">
      <c r="A433" s="38">
        <v>43797</v>
      </c>
      <c r="B433" s="6">
        <v>701.65</v>
      </c>
      <c r="C433" s="6">
        <v>15660.07</v>
      </c>
      <c r="D433" s="28">
        <f t="shared" si="12"/>
        <v>8.0453990374254047E-3</v>
      </c>
      <c r="E433" s="28">
        <f t="shared" si="13"/>
        <v>5.3857877862222292E-3</v>
      </c>
    </row>
    <row r="434" spans="1:5" x14ac:dyDescent="0.4">
      <c r="A434" s="38">
        <v>43798</v>
      </c>
      <c r="B434" s="6">
        <v>695.95</v>
      </c>
      <c r="C434" s="6">
        <v>15567.67</v>
      </c>
      <c r="D434" s="28">
        <f t="shared" si="12"/>
        <v>-8.1237084016246852E-3</v>
      </c>
      <c r="E434" s="28">
        <f t="shared" si="13"/>
        <v>-5.9003567672429869E-3</v>
      </c>
    </row>
    <row r="435" spans="1:5" x14ac:dyDescent="0.4">
      <c r="A435" s="38">
        <v>43801</v>
      </c>
      <c r="B435" s="6">
        <v>692.9</v>
      </c>
      <c r="C435" s="6">
        <v>15545.31</v>
      </c>
      <c r="D435" s="28">
        <f t="shared" si="12"/>
        <v>-4.3824987427258932E-3</v>
      </c>
      <c r="E435" s="28">
        <f t="shared" si="13"/>
        <v>-1.4363099937242385E-3</v>
      </c>
    </row>
    <row r="436" spans="1:5" x14ac:dyDescent="0.4">
      <c r="A436" s="38">
        <v>43802</v>
      </c>
      <c r="B436" s="6">
        <v>698.35</v>
      </c>
      <c r="C436" s="6">
        <v>15457.18</v>
      </c>
      <c r="D436" s="28">
        <f t="shared" si="12"/>
        <v>7.8654928561121551E-3</v>
      </c>
      <c r="E436" s="28">
        <f t="shared" si="13"/>
        <v>-5.6692340004798059E-3</v>
      </c>
    </row>
    <row r="437" spans="1:5" x14ac:dyDescent="0.4">
      <c r="A437" s="38">
        <v>43803</v>
      </c>
      <c r="B437" s="6">
        <v>708.2</v>
      </c>
      <c r="C437" s="6">
        <v>15521.26</v>
      </c>
      <c r="D437" s="28">
        <f t="shared" si="12"/>
        <v>1.4104675306078729E-2</v>
      </c>
      <c r="E437" s="28">
        <f t="shared" si="13"/>
        <v>4.1456462304250152E-3</v>
      </c>
    </row>
    <row r="438" spans="1:5" x14ac:dyDescent="0.4">
      <c r="A438" s="38">
        <v>43804</v>
      </c>
      <c r="B438" s="6">
        <v>714.65</v>
      </c>
      <c r="C438" s="6">
        <v>15478.54</v>
      </c>
      <c r="D438" s="28">
        <f t="shared" si="12"/>
        <v>9.1075967240892286E-3</v>
      </c>
      <c r="E438" s="28">
        <f t="shared" si="13"/>
        <v>-2.7523538681781812E-3</v>
      </c>
    </row>
    <row r="439" spans="1:5" x14ac:dyDescent="0.4">
      <c r="A439" s="38">
        <v>43805</v>
      </c>
      <c r="B439" s="6">
        <v>715.15</v>
      </c>
      <c r="C439" s="6">
        <v>15338.67</v>
      </c>
      <c r="D439" s="28">
        <f t="shared" si="12"/>
        <v>6.9964318197723863E-4</v>
      </c>
      <c r="E439" s="28">
        <f t="shared" si="13"/>
        <v>-9.0363819843474191E-3</v>
      </c>
    </row>
    <row r="440" spans="1:5" x14ac:dyDescent="0.4">
      <c r="A440" s="38">
        <v>43808</v>
      </c>
      <c r="B440" s="6">
        <v>716.9</v>
      </c>
      <c r="C440" s="6">
        <v>15344.56</v>
      </c>
      <c r="D440" s="28">
        <f t="shared" si="12"/>
        <v>2.4470390827098232E-3</v>
      </c>
      <c r="E440" s="28">
        <f t="shared" si="13"/>
        <v>3.8399678720502095E-4</v>
      </c>
    </row>
    <row r="441" spans="1:5" x14ac:dyDescent="0.4">
      <c r="A441" s="38">
        <v>43809</v>
      </c>
      <c r="B441" s="6">
        <v>714.25</v>
      </c>
      <c r="C441" s="6">
        <v>15222.75</v>
      </c>
      <c r="D441" s="28">
        <f t="shared" si="12"/>
        <v>-3.6964709164457599E-3</v>
      </c>
      <c r="E441" s="28">
        <f t="shared" si="13"/>
        <v>-7.9383182052792378E-3</v>
      </c>
    </row>
    <row r="442" spans="1:5" x14ac:dyDescent="0.4">
      <c r="A442" s="38">
        <v>43810</v>
      </c>
      <c r="B442" s="6">
        <v>720.8</v>
      </c>
      <c r="C442" s="6">
        <v>15286.77</v>
      </c>
      <c r="D442" s="28">
        <f t="shared" si="12"/>
        <v>9.1704585229259727E-3</v>
      </c>
      <c r="E442" s="28">
        <f t="shared" si="13"/>
        <v>4.2055476178746165E-3</v>
      </c>
    </row>
    <row r="443" spans="1:5" x14ac:dyDescent="0.4">
      <c r="A443" s="38">
        <v>43811</v>
      </c>
      <c r="B443" s="6">
        <v>701.85</v>
      </c>
      <c r="C443" s="6">
        <v>15371.37</v>
      </c>
      <c r="D443" s="28">
        <f t="shared" si="12"/>
        <v>-2.6290233074361735E-2</v>
      </c>
      <c r="E443" s="28">
        <f t="shared" si="13"/>
        <v>5.5341972175939613E-3</v>
      </c>
    </row>
    <row r="444" spans="1:5" x14ac:dyDescent="0.4">
      <c r="A444" s="38">
        <v>43812</v>
      </c>
      <c r="B444" s="6">
        <v>711.25</v>
      </c>
      <c r="C444" s="6">
        <v>15521.95</v>
      </c>
      <c r="D444" s="28">
        <f t="shared" si="12"/>
        <v>1.33931751798817E-2</v>
      </c>
      <c r="E444" s="28">
        <f t="shared" si="13"/>
        <v>9.7961339815513249E-3</v>
      </c>
    </row>
    <row r="445" spans="1:5" x14ac:dyDescent="0.4">
      <c r="A445" s="38">
        <v>43815</v>
      </c>
      <c r="B445" s="6">
        <v>714</v>
      </c>
      <c r="C445" s="6">
        <v>15472.95</v>
      </c>
      <c r="D445" s="28">
        <f t="shared" si="12"/>
        <v>3.8664323374340004E-3</v>
      </c>
      <c r="E445" s="28">
        <f t="shared" si="13"/>
        <v>-3.156819858329607E-3</v>
      </c>
    </row>
    <row r="446" spans="1:5" x14ac:dyDescent="0.4">
      <c r="A446" s="38">
        <v>43816</v>
      </c>
      <c r="B446" s="6">
        <v>729.3</v>
      </c>
      <c r="C446" s="6">
        <v>15602.7</v>
      </c>
      <c r="D446" s="28">
        <f t="shared" si="12"/>
        <v>2.1428571428571352E-2</v>
      </c>
      <c r="E446" s="28">
        <f t="shared" si="13"/>
        <v>8.3856019698893558E-3</v>
      </c>
    </row>
    <row r="447" spans="1:5" x14ac:dyDescent="0.4">
      <c r="A447" s="38">
        <v>43817</v>
      </c>
      <c r="B447" s="6">
        <v>732.5</v>
      </c>
      <c r="C447" s="6">
        <v>15653.35</v>
      </c>
      <c r="D447" s="28">
        <f t="shared" si="12"/>
        <v>4.3877690936515723E-3</v>
      </c>
      <c r="E447" s="28">
        <f t="shared" si="13"/>
        <v>3.246233023771472E-3</v>
      </c>
    </row>
    <row r="448" spans="1:5" x14ac:dyDescent="0.4">
      <c r="A448" s="38">
        <v>43818</v>
      </c>
      <c r="B448" s="6">
        <v>731.2</v>
      </c>
      <c r="C448" s="6">
        <v>15689.86</v>
      </c>
      <c r="D448" s="28">
        <f t="shared" si="12"/>
        <v>-1.7747440273037096E-3</v>
      </c>
      <c r="E448" s="28">
        <f t="shared" si="13"/>
        <v>2.3324080787818779E-3</v>
      </c>
    </row>
    <row r="449" spans="1:5" x14ac:dyDescent="0.4">
      <c r="A449" s="38">
        <v>43819</v>
      </c>
      <c r="B449" s="6">
        <v>732</v>
      </c>
      <c r="C449" s="6">
        <v>15716.53</v>
      </c>
      <c r="D449" s="28">
        <f t="shared" si="12"/>
        <v>1.094091903719896E-3</v>
      </c>
      <c r="E449" s="28">
        <f t="shared" si="13"/>
        <v>1.6998239627377121E-3</v>
      </c>
    </row>
    <row r="450" spans="1:5" x14ac:dyDescent="0.4">
      <c r="A450" s="38">
        <v>43822</v>
      </c>
      <c r="B450" s="6">
        <v>735.85</v>
      </c>
      <c r="C450" s="6">
        <v>15705.98</v>
      </c>
      <c r="D450" s="28">
        <f t="shared" si="12"/>
        <v>5.2595628415301743E-3</v>
      </c>
      <c r="E450" s="28">
        <f t="shared" si="13"/>
        <v>-6.7126776712167491E-4</v>
      </c>
    </row>
    <row r="451" spans="1:5" x14ac:dyDescent="0.4">
      <c r="A451" s="38">
        <v>43823</v>
      </c>
      <c r="B451" s="6">
        <v>733.25</v>
      </c>
      <c r="C451" s="6">
        <v>15659.03</v>
      </c>
      <c r="D451" s="28">
        <f t="shared" si="12"/>
        <v>-3.5333288034246069E-3</v>
      </c>
      <c r="E451" s="28">
        <f t="shared" si="13"/>
        <v>-2.989307257490359E-3</v>
      </c>
    </row>
    <row r="452" spans="1:5" x14ac:dyDescent="0.4">
      <c r="A452" s="38">
        <v>43825</v>
      </c>
      <c r="B452" s="6">
        <v>729.25</v>
      </c>
      <c r="C452" s="6">
        <v>15581.54</v>
      </c>
      <c r="D452" s="28">
        <f t="shared" si="12"/>
        <v>-5.4551653596999206E-3</v>
      </c>
      <c r="E452" s="28">
        <f t="shared" si="13"/>
        <v>-4.9485823834554132E-3</v>
      </c>
    </row>
    <row r="453" spans="1:5" x14ac:dyDescent="0.4">
      <c r="A453" s="38">
        <v>43826</v>
      </c>
      <c r="B453" s="6">
        <v>736.8</v>
      </c>
      <c r="C453" s="6">
        <v>15726.46</v>
      </c>
      <c r="D453" s="28">
        <f t="shared" si="12"/>
        <v>1.0353102502571154E-2</v>
      </c>
      <c r="E453" s="28">
        <f t="shared" si="13"/>
        <v>9.3007494766241816E-3</v>
      </c>
    </row>
    <row r="454" spans="1:5" x14ac:dyDescent="0.4">
      <c r="A454" s="38">
        <v>43829</v>
      </c>
      <c r="B454" s="6">
        <v>732.8</v>
      </c>
      <c r="C454" s="6">
        <v>15748.18</v>
      </c>
      <c r="D454" s="28">
        <f t="shared" si="12"/>
        <v>-5.4288816503800241E-3</v>
      </c>
      <c r="E454" s="28">
        <f t="shared" si="13"/>
        <v>1.381111833178128E-3</v>
      </c>
    </row>
    <row r="455" spans="1:5" x14ac:dyDescent="0.4">
      <c r="A455" s="38">
        <v>43830</v>
      </c>
      <c r="B455" s="6">
        <v>731.75</v>
      </c>
      <c r="C455" s="6">
        <v>15667.44</v>
      </c>
      <c r="D455" s="28">
        <f t="shared" si="12"/>
        <v>-1.4328602620086173E-3</v>
      </c>
      <c r="E455" s="28">
        <f t="shared" si="13"/>
        <v>-5.1269416529402534E-3</v>
      </c>
    </row>
    <row r="456" spans="1:5" x14ac:dyDescent="0.4">
      <c r="A456" s="38">
        <v>43831</v>
      </c>
      <c r="B456" s="6">
        <v>736.9</v>
      </c>
      <c r="C456" s="6">
        <v>15694.44</v>
      </c>
      <c r="D456" s="28">
        <f t="shared" ref="D456:D519" si="14">(B456/B455)-1</f>
        <v>7.0379227878374362E-3</v>
      </c>
      <c r="E456" s="28">
        <f t="shared" ref="E456:E519" si="15">(C456/C455)-1</f>
        <v>1.7233191893506472E-3</v>
      </c>
    </row>
    <row r="457" spans="1:5" x14ac:dyDescent="0.4">
      <c r="A457" s="38">
        <v>43832</v>
      </c>
      <c r="B457" s="6">
        <v>734.7</v>
      </c>
      <c r="C457" s="6">
        <v>15838.69</v>
      </c>
      <c r="D457" s="28">
        <f t="shared" si="14"/>
        <v>-2.9854797123082255E-3</v>
      </c>
      <c r="E457" s="28">
        <f t="shared" si="15"/>
        <v>9.1911530452821744E-3</v>
      </c>
    </row>
    <row r="458" spans="1:5" x14ac:dyDescent="0.4">
      <c r="A458" s="38">
        <v>43833</v>
      </c>
      <c r="B458" s="6">
        <v>746.1</v>
      </c>
      <c r="C458" s="6">
        <v>15777.51</v>
      </c>
      <c r="D458" s="28">
        <f t="shared" si="14"/>
        <v>1.5516537362188609E-2</v>
      </c>
      <c r="E458" s="28">
        <f t="shared" si="15"/>
        <v>-3.862693189903954E-3</v>
      </c>
    </row>
    <row r="459" spans="1:5" x14ac:dyDescent="0.4">
      <c r="A459" s="38">
        <v>43836</v>
      </c>
      <c r="B459" s="6">
        <v>738.65</v>
      </c>
      <c r="C459" s="6">
        <v>15466.47</v>
      </c>
      <c r="D459" s="28">
        <f t="shared" si="14"/>
        <v>-9.985256668006981E-3</v>
      </c>
      <c r="E459" s="28">
        <f t="shared" si="15"/>
        <v>-1.9714137401909526E-2</v>
      </c>
    </row>
    <row r="460" spans="1:5" x14ac:dyDescent="0.4">
      <c r="A460" s="38">
        <v>43837</v>
      </c>
      <c r="B460" s="6">
        <v>727.75</v>
      </c>
      <c r="C460" s="6">
        <v>15554.84</v>
      </c>
      <c r="D460" s="28">
        <f t="shared" si="14"/>
        <v>-1.4756650646449598E-2</v>
      </c>
      <c r="E460" s="28">
        <f t="shared" si="15"/>
        <v>5.7136502382251209E-3</v>
      </c>
    </row>
    <row r="461" spans="1:5" x14ac:dyDescent="0.4">
      <c r="A461" s="38">
        <v>43838</v>
      </c>
      <c r="B461" s="6">
        <v>718.15</v>
      </c>
      <c r="C461" s="6">
        <v>15539.3</v>
      </c>
      <c r="D461" s="28">
        <f t="shared" si="14"/>
        <v>-1.3191343181037429E-2</v>
      </c>
      <c r="E461" s="28">
        <f t="shared" si="15"/>
        <v>-9.9904595611399749E-4</v>
      </c>
    </row>
    <row r="462" spans="1:5" x14ac:dyDescent="0.4">
      <c r="A462" s="38">
        <v>43839</v>
      </c>
      <c r="B462" s="6">
        <v>727.55</v>
      </c>
      <c r="C462" s="6">
        <v>15779.59</v>
      </c>
      <c r="D462" s="28">
        <f t="shared" si="14"/>
        <v>1.3089187495648469E-2</v>
      </c>
      <c r="E462" s="28">
        <f t="shared" si="15"/>
        <v>1.546337351103344E-2</v>
      </c>
    </row>
    <row r="463" spans="1:5" x14ac:dyDescent="0.4">
      <c r="A463" s="38">
        <v>43840</v>
      </c>
      <c r="B463" s="6">
        <v>738.25</v>
      </c>
      <c r="C463" s="6">
        <v>15835.35</v>
      </c>
      <c r="D463" s="28">
        <f t="shared" si="14"/>
        <v>1.4706892997044863E-2</v>
      </c>
      <c r="E463" s="28">
        <f t="shared" si="15"/>
        <v>3.5336786317008428E-3</v>
      </c>
    </row>
    <row r="464" spans="1:5" x14ac:dyDescent="0.4">
      <c r="A464" s="38">
        <v>43843</v>
      </c>
      <c r="B464" s="6">
        <v>773.4</v>
      </c>
      <c r="C464" s="6">
        <v>15942.11</v>
      </c>
      <c r="D464" s="28">
        <f t="shared" si="14"/>
        <v>4.7612597358618336E-2</v>
      </c>
      <c r="E464" s="28">
        <f t="shared" si="15"/>
        <v>6.7418781397317051E-3</v>
      </c>
    </row>
    <row r="465" spans="1:5" x14ac:dyDescent="0.4">
      <c r="A465" s="38">
        <v>43844</v>
      </c>
      <c r="B465" s="6">
        <v>775.35</v>
      </c>
      <c r="C465" s="6">
        <v>15996.72</v>
      </c>
      <c r="D465" s="28">
        <f t="shared" si="14"/>
        <v>2.5213343677270572E-3</v>
      </c>
      <c r="E465" s="28">
        <f t="shared" si="15"/>
        <v>3.4255189557717003E-3</v>
      </c>
    </row>
    <row r="466" spans="1:5" x14ac:dyDescent="0.4">
      <c r="A466" s="38">
        <v>43845</v>
      </c>
      <c r="B466" s="6">
        <v>767.7</v>
      </c>
      <c r="C466" s="6">
        <v>16014.8</v>
      </c>
      <c r="D466" s="28">
        <f t="shared" si="14"/>
        <v>-9.8665118978525923E-3</v>
      </c>
      <c r="E466" s="28">
        <f t="shared" si="15"/>
        <v>1.1302316974979298E-3</v>
      </c>
    </row>
    <row r="467" spans="1:5" x14ac:dyDescent="0.4">
      <c r="A467" s="38">
        <v>43846</v>
      </c>
      <c r="B467" s="6">
        <v>766.85</v>
      </c>
      <c r="C467" s="6">
        <v>16048.77</v>
      </c>
      <c r="D467" s="28">
        <f t="shared" si="14"/>
        <v>-1.1072033346359866E-3</v>
      </c>
      <c r="E467" s="28">
        <f t="shared" si="15"/>
        <v>2.1211629242952057E-3</v>
      </c>
    </row>
    <row r="468" spans="1:5" x14ac:dyDescent="0.4">
      <c r="A468" s="38">
        <v>43847</v>
      </c>
      <c r="B468" s="6">
        <v>767.85</v>
      </c>
      <c r="C468" s="6">
        <v>16062.95</v>
      </c>
      <c r="D468" s="28">
        <f t="shared" si="14"/>
        <v>1.304035991393393E-3</v>
      </c>
      <c r="E468" s="28">
        <f t="shared" si="15"/>
        <v>8.8355680840335182E-4</v>
      </c>
    </row>
    <row r="469" spans="1:5" x14ac:dyDescent="0.4">
      <c r="A469" s="38">
        <v>43850</v>
      </c>
      <c r="B469" s="6">
        <v>768.35</v>
      </c>
      <c r="C469" s="6">
        <v>15921.29</v>
      </c>
      <c r="D469" s="28">
        <f t="shared" si="14"/>
        <v>6.5116884808236186E-4</v>
      </c>
      <c r="E469" s="28">
        <f t="shared" si="15"/>
        <v>-8.8190525401622422E-3</v>
      </c>
    </row>
    <row r="470" spans="1:5" x14ac:dyDescent="0.4">
      <c r="A470" s="38">
        <v>43851</v>
      </c>
      <c r="B470" s="6">
        <v>761.9</v>
      </c>
      <c r="C470" s="6">
        <v>15860.72</v>
      </c>
      <c r="D470" s="28">
        <f t="shared" si="14"/>
        <v>-8.3946118305460171E-3</v>
      </c>
      <c r="E470" s="28">
        <f t="shared" si="15"/>
        <v>-3.8043399749644324E-3</v>
      </c>
    </row>
    <row r="471" spans="1:5" x14ac:dyDescent="0.4">
      <c r="A471" s="38">
        <v>43852</v>
      </c>
      <c r="B471" s="6">
        <v>769.95</v>
      </c>
      <c r="C471" s="6">
        <v>15796.54</v>
      </c>
      <c r="D471" s="28">
        <f t="shared" si="14"/>
        <v>1.0565691035569147E-2</v>
      </c>
      <c r="E471" s="28">
        <f t="shared" si="15"/>
        <v>-4.0464745610538921E-3</v>
      </c>
    </row>
    <row r="472" spans="1:5" x14ac:dyDescent="0.4">
      <c r="A472" s="38">
        <v>43853</v>
      </c>
      <c r="B472" s="6">
        <v>784.55</v>
      </c>
      <c r="C472" s="6">
        <v>15917.63</v>
      </c>
      <c r="D472" s="28">
        <f t="shared" si="14"/>
        <v>1.8962270277290694E-2</v>
      </c>
      <c r="E472" s="28">
        <f t="shared" si="15"/>
        <v>7.6656027205956878E-3</v>
      </c>
    </row>
    <row r="473" spans="1:5" x14ac:dyDescent="0.4">
      <c r="A473" s="38">
        <v>43854</v>
      </c>
      <c r="B473" s="6">
        <v>782.95</v>
      </c>
      <c r="C473" s="6">
        <v>16013.34</v>
      </c>
      <c r="D473" s="28">
        <f t="shared" si="14"/>
        <v>-2.0393856350773287E-3</v>
      </c>
      <c r="E473" s="28">
        <f t="shared" si="15"/>
        <v>6.0128297994110902E-3</v>
      </c>
    </row>
    <row r="474" spans="1:5" x14ac:dyDescent="0.4">
      <c r="A474" s="38">
        <v>43857</v>
      </c>
      <c r="B474" s="6">
        <v>777.9</v>
      </c>
      <c r="C474" s="6">
        <v>15879.53</v>
      </c>
      <c r="D474" s="28">
        <f t="shared" si="14"/>
        <v>-6.4499648764290152E-3</v>
      </c>
      <c r="E474" s="28">
        <f t="shared" si="15"/>
        <v>-8.356158053223095E-3</v>
      </c>
    </row>
    <row r="475" spans="1:5" x14ac:dyDescent="0.4">
      <c r="A475" s="38">
        <v>43858</v>
      </c>
      <c r="B475" s="6">
        <v>777.9</v>
      </c>
      <c r="C475" s="6">
        <v>15806.64</v>
      </c>
      <c r="D475" s="28">
        <f t="shared" si="14"/>
        <v>0</v>
      </c>
      <c r="E475" s="28">
        <f t="shared" si="15"/>
        <v>-4.590186233471738E-3</v>
      </c>
    </row>
    <row r="476" spans="1:5" x14ac:dyDescent="0.4">
      <c r="A476" s="38">
        <v>43859</v>
      </c>
      <c r="B476" s="6">
        <v>789.45</v>
      </c>
      <c r="C476" s="6">
        <v>15891.9</v>
      </c>
      <c r="D476" s="28">
        <f t="shared" si="14"/>
        <v>1.4847666795217984E-2</v>
      </c>
      <c r="E476" s="28">
        <f t="shared" si="15"/>
        <v>5.3939357130927679E-3</v>
      </c>
    </row>
    <row r="477" spans="1:5" x14ac:dyDescent="0.4">
      <c r="A477" s="38">
        <v>43860</v>
      </c>
      <c r="B477" s="6">
        <v>780.2</v>
      </c>
      <c r="C477" s="6">
        <v>15747.03</v>
      </c>
      <c r="D477" s="28">
        <f t="shared" si="14"/>
        <v>-1.1717018177211935E-2</v>
      </c>
      <c r="E477" s="28">
        <f t="shared" si="15"/>
        <v>-9.1159647367525798E-3</v>
      </c>
    </row>
    <row r="478" spans="1:5" x14ac:dyDescent="0.4">
      <c r="A478" s="38">
        <v>43861</v>
      </c>
      <c r="B478" s="6">
        <v>776.35</v>
      </c>
      <c r="C478" s="6">
        <v>15649.81</v>
      </c>
      <c r="D478" s="28">
        <f t="shared" si="14"/>
        <v>-4.9346321456037456E-3</v>
      </c>
      <c r="E478" s="28">
        <f t="shared" si="15"/>
        <v>-6.173862626793869E-3</v>
      </c>
    </row>
    <row r="479" spans="1:5" x14ac:dyDescent="0.4">
      <c r="A479" s="38">
        <v>43862</v>
      </c>
      <c r="B479" s="6">
        <v>780.25</v>
      </c>
      <c r="C479" s="6">
        <v>15248.38</v>
      </c>
      <c r="D479" s="28">
        <f t="shared" si="14"/>
        <v>5.0235074386553169E-3</v>
      </c>
      <c r="E479" s="28">
        <f t="shared" si="15"/>
        <v>-2.565079064857656E-2</v>
      </c>
    </row>
    <row r="480" spans="1:5" x14ac:dyDescent="0.4">
      <c r="A480" s="38">
        <v>43864</v>
      </c>
      <c r="B480" s="6">
        <v>767.2</v>
      </c>
      <c r="C480" s="6">
        <v>15319.69</v>
      </c>
      <c r="D480" s="28">
        <f t="shared" si="14"/>
        <v>-1.6725408522909269E-2</v>
      </c>
      <c r="E480" s="28">
        <f t="shared" si="15"/>
        <v>4.6765623626903174E-3</v>
      </c>
    </row>
    <row r="481" spans="1:5" x14ac:dyDescent="0.4">
      <c r="A481" s="38">
        <v>43865</v>
      </c>
      <c r="B481" s="6">
        <v>787.85</v>
      </c>
      <c r="C481" s="6">
        <v>15635.88</v>
      </c>
      <c r="D481" s="28">
        <f t="shared" si="14"/>
        <v>2.6916058394160558E-2</v>
      </c>
      <c r="E481" s="28">
        <f t="shared" si="15"/>
        <v>2.0639451581591972E-2</v>
      </c>
    </row>
    <row r="482" spans="1:5" x14ac:dyDescent="0.4">
      <c r="A482" s="38">
        <v>43866</v>
      </c>
      <c r="B482" s="6">
        <v>784.5</v>
      </c>
      <c r="C482" s="6">
        <v>15792.95</v>
      </c>
      <c r="D482" s="28">
        <f t="shared" si="14"/>
        <v>-4.2520784413276891E-3</v>
      </c>
      <c r="E482" s="28">
        <f t="shared" si="15"/>
        <v>1.0045485127796017E-2</v>
      </c>
    </row>
    <row r="483" spans="1:5" x14ac:dyDescent="0.4">
      <c r="A483" s="38">
        <v>43867</v>
      </c>
      <c r="B483" s="6">
        <v>770.95</v>
      </c>
      <c r="C483" s="6">
        <v>15875.09</v>
      </c>
      <c r="D483" s="28">
        <f t="shared" si="14"/>
        <v>-1.727214786488207E-2</v>
      </c>
      <c r="E483" s="28">
        <f t="shared" si="15"/>
        <v>5.2010549010792495E-3</v>
      </c>
    </row>
    <row r="484" spans="1:5" x14ac:dyDescent="0.4">
      <c r="A484" s="38">
        <v>43868</v>
      </c>
      <c r="B484" s="6">
        <v>777.2</v>
      </c>
      <c r="C484" s="6">
        <v>15866.56</v>
      </c>
      <c r="D484" s="28">
        <f t="shared" si="14"/>
        <v>8.1068811206952418E-3</v>
      </c>
      <c r="E484" s="28">
        <f t="shared" si="15"/>
        <v>-5.3731978842330719E-4</v>
      </c>
    </row>
    <row r="485" spans="1:5" x14ac:dyDescent="0.4">
      <c r="A485" s="38">
        <v>43871</v>
      </c>
      <c r="B485" s="6">
        <v>773.25</v>
      </c>
      <c r="C485" s="6">
        <v>15779.84</v>
      </c>
      <c r="D485" s="28">
        <f t="shared" si="14"/>
        <v>-5.0823468862584154E-3</v>
      </c>
      <c r="E485" s="28">
        <f t="shared" si="15"/>
        <v>-5.4655829619022489E-3</v>
      </c>
    </row>
    <row r="486" spans="1:5" x14ac:dyDescent="0.4">
      <c r="A486" s="38">
        <v>43872</v>
      </c>
      <c r="B486" s="6">
        <v>773.8</v>
      </c>
      <c r="C486" s="6">
        <v>15841.41</v>
      </c>
      <c r="D486" s="28">
        <f t="shared" si="14"/>
        <v>7.1128354348526379E-4</v>
      </c>
      <c r="E486" s="28">
        <f t="shared" si="15"/>
        <v>3.9018139600908164E-3</v>
      </c>
    </row>
    <row r="487" spans="1:5" x14ac:dyDescent="0.4">
      <c r="A487" s="38">
        <v>43873</v>
      </c>
      <c r="B487" s="6">
        <v>781.05</v>
      </c>
      <c r="C487" s="6">
        <v>15921.17</v>
      </c>
      <c r="D487" s="28">
        <f t="shared" si="14"/>
        <v>9.3693460842594334E-3</v>
      </c>
      <c r="E487" s="28">
        <f t="shared" si="15"/>
        <v>5.0349053524907372E-3</v>
      </c>
    </row>
    <row r="488" spans="1:5" x14ac:dyDescent="0.4">
      <c r="A488" s="38">
        <v>43874</v>
      </c>
      <c r="B488" s="6">
        <v>792.35</v>
      </c>
      <c r="C488" s="6">
        <v>15890.91</v>
      </c>
      <c r="D488" s="28">
        <f t="shared" si="14"/>
        <v>1.4467703732155446E-2</v>
      </c>
      <c r="E488" s="28">
        <f t="shared" si="15"/>
        <v>-1.9006140880349909E-3</v>
      </c>
    </row>
    <row r="489" spans="1:5" x14ac:dyDescent="0.4">
      <c r="A489" s="38">
        <v>43875</v>
      </c>
      <c r="B489" s="6">
        <v>786.2</v>
      </c>
      <c r="C489" s="6">
        <v>15797.63</v>
      </c>
      <c r="D489" s="28">
        <f t="shared" si="14"/>
        <v>-7.7617214614753571E-3</v>
      </c>
      <c r="E489" s="28">
        <f t="shared" si="15"/>
        <v>-5.8700225474815904E-3</v>
      </c>
    </row>
    <row r="490" spans="1:5" x14ac:dyDescent="0.4">
      <c r="A490" s="38">
        <v>43878</v>
      </c>
      <c r="B490" s="6">
        <v>789.4</v>
      </c>
      <c r="C490" s="6">
        <v>15684.42</v>
      </c>
      <c r="D490" s="28">
        <f t="shared" si="14"/>
        <v>4.0702111422028509E-3</v>
      </c>
      <c r="E490" s="28">
        <f t="shared" si="15"/>
        <v>-7.1662648131396445E-3</v>
      </c>
    </row>
    <row r="491" spans="1:5" x14ac:dyDescent="0.4">
      <c r="A491" s="38">
        <v>43879</v>
      </c>
      <c r="B491" s="6">
        <v>797.45</v>
      </c>
      <c r="C491" s="6">
        <v>15614.26</v>
      </c>
      <c r="D491" s="28">
        <f t="shared" si="14"/>
        <v>1.0197618444388157E-2</v>
      </c>
      <c r="E491" s="28">
        <f t="shared" si="15"/>
        <v>-4.4732288474804704E-3</v>
      </c>
    </row>
    <row r="492" spans="1:5" x14ac:dyDescent="0.4">
      <c r="A492" s="38">
        <v>43880</v>
      </c>
      <c r="B492" s="6">
        <v>800.7</v>
      </c>
      <c r="C492" s="6">
        <v>15808.75</v>
      </c>
      <c r="D492" s="28">
        <f t="shared" si="14"/>
        <v>4.0754906263715807E-3</v>
      </c>
      <c r="E492" s="28">
        <f t="shared" si="15"/>
        <v>1.2455921702341222E-2</v>
      </c>
    </row>
    <row r="493" spans="1:5" x14ac:dyDescent="0.4">
      <c r="A493" s="38">
        <v>43881</v>
      </c>
      <c r="B493" s="6">
        <v>796.7</v>
      </c>
      <c r="C493" s="6">
        <v>15787.45</v>
      </c>
      <c r="D493" s="28">
        <f t="shared" si="14"/>
        <v>-4.9956288247783309E-3</v>
      </c>
      <c r="E493" s="28">
        <f t="shared" si="15"/>
        <v>-1.3473551039772103E-3</v>
      </c>
    </row>
    <row r="494" spans="1:5" x14ac:dyDescent="0.4">
      <c r="A494" s="38">
        <v>43885</v>
      </c>
      <c r="B494" s="6">
        <v>795.25</v>
      </c>
      <c r="C494" s="6">
        <v>15469.29</v>
      </c>
      <c r="D494" s="28">
        <f t="shared" si="14"/>
        <v>-1.8200075310657038E-3</v>
      </c>
      <c r="E494" s="28">
        <f t="shared" si="15"/>
        <v>-2.0152716239798085E-2</v>
      </c>
    </row>
    <row r="495" spans="1:5" x14ac:dyDescent="0.4">
      <c r="A495" s="38">
        <v>43886</v>
      </c>
      <c r="B495" s="6">
        <v>798.35</v>
      </c>
      <c r="C495" s="6">
        <v>15418.71</v>
      </c>
      <c r="D495" s="28">
        <f t="shared" si="14"/>
        <v>3.8981452373467729E-3</v>
      </c>
      <c r="E495" s="28">
        <f t="shared" si="15"/>
        <v>-3.2697040394227272E-3</v>
      </c>
    </row>
    <row r="496" spans="1:5" x14ac:dyDescent="0.4">
      <c r="A496" s="38">
        <v>43887</v>
      </c>
      <c r="B496" s="6">
        <v>782.7</v>
      </c>
      <c r="C496" s="6">
        <v>15256.99</v>
      </c>
      <c r="D496" s="28">
        <f t="shared" si="14"/>
        <v>-1.960293104528088E-2</v>
      </c>
      <c r="E496" s="28">
        <f t="shared" si="15"/>
        <v>-1.0488555787092402E-2</v>
      </c>
    </row>
    <row r="497" spans="1:5" x14ac:dyDescent="0.4">
      <c r="A497" s="38">
        <v>43888</v>
      </c>
      <c r="B497" s="6">
        <v>777.6</v>
      </c>
      <c r="C497" s="6">
        <v>15183.85</v>
      </c>
      <c r="D497" s="28">
        <f t="shared" si="14"/>
        <v>-6.5159064775776043E-3</v>
      </c>
      <c r="E497" s="28">
        <f t="shared" si="15"/>
        <v>-4.7938682531744048E-3</v>
      </c>
    </row>
    <row r="498" spans="1:5" x14ac:dyDescent="0.4">
      <c r="A498" s="38">
        <v>43889</v>
      </c>
      <c r="B498" s="6">
        <v>731.35</v>
      </c>
      <c r="C498" s="6">
        <v>14627.62</v>
      </c>
      <c r="D498" s="28">
        <f t="shared" si="14"/>
        <v>-5.9477880658436177E-2</v>
      </c>
      <c r="E498" s="28">
        <f t="shared" si="15"/>
        <v>-3.6633001511474306E-2</v>
      </c>
    </row>
    <row r="499" spans="1:5" x14ac:dyDescent="0.4">
      <c r="A499" s="38">
        <v>43892</v>
      </c>
      <c r="B499" s="6">
        <v>744.35</v>
      </c>
      <c r="C499" s="6">
        <v>14549.71</v>
      </c>
      <c r="D499" s="28">
        <f t="shared" si="14"/>
        <v>1.7775346961099281E-2</v>
      </c>
      <c r="E499" s="28">
        <f t="shared" si="15"/>
        <v>-5.3262253189515496E-3</v>
      </c>
    </row>
    <row r="500" spans="1:5" x14ac:dyDescent="0.4">
      <c r="A500" s="38">
        <v>43893</v>
      </c>
      <c r="B500" s="6">
        <v>746.3</v>
      </c>
      <c r="C500" s="6">
        <v>14783.59</v>
      </c>
      <c r="D500" s="28">
        <f t="shared" si="14"/>
        <v>2.6197353395578382E-3</v>
      </c>
      <c r="E500" s="28">
        <f t="shared" si="15"/>
        <v>1.6074547190287669E-2</v>
      </c>
    </row>
    <row r="501" spans="1:5" x14ac:dyDescent="0.4">
      <c r="A501" s="38">
        <v>43894</v>
      </c>
      <c r="B501" s="6">
        <v>758.6</v>
      </c>
      <c r="C501" s="6">
        <v>14676.22</v>
      </c>
      <c r="D501" s="28">
        <f t="shared" si="14"/>
        <v>1.6481307785073174E-2</v>
      </c>
      <c r="E501" s="28">
        <f t="shared" si="15"/>
        <v>-7.2627825852854544E-3</v>
      </c>
    </row>
    <row r="502" spans="1:5" x14ac:dyDescent="0.4">
      <c r="A502" s="38">
        <v>43895</v>
      </c>
      <c r="B502" s="6">
        <v>754.65</v>
      </c>
      <c r="C502" s="6">
        <v>14706.49</v>
      </c>
      <c r="D502" s="28">
        <f t="shared" si="14"/>
        <v>-5.206960189823473E-3</v>
      </c>
      <c r="E502" s="28">
        <f t="shared" si="15"/>
        <v>2.0625201857153996E-3</v>
      </c>
    </row>
    <row r="503" spans="1:5" x14ac:dyDescent="0.4">
      <c r="A503" s="38">
        <v>43896</v>
      </c>
      <c r="B503" s="6">
        <v>739.25</v>
      </c>
      <c r="C503" s="6">
        <v>14355.82</v>
      </c>
      <c r="D503" s="28">
        <f t="shared" si="14"/>
        <v>-2.0406811104485501E-2</v>
      </c>
      <c r="E503" s="28">
        <f t="shared" si="15"/>
        <v>-2.3844574742171609E-2</v>
      </c>
    </row>
    <row r="504" spans="1:5" x14ac:dyDescent="0.4">
      <c r="A504" s="38">
        <v>43899</v>
      </c>
      <c r="B504" s="6">
        <v>703.9</v>
      </c>
      <c r="C504" s="6">
        <v>13668.3</v>
      </c>
      <c r="D504" s="28">
        <f t="shared" si="14"/>
        <v>-4.7818735204599339E-2</v>
      </c>
      <c r="E504" s="28">
        <f t="shared" si="15"/>
        <v>-4.7891377852327555E-2</v>
      </c>
    </row>
    <row r="505" spans="1:5" x14ac:dyDescent="0.4">
      <c r="A505" s="38">
        <v>43901</v>
      </c>
      <c r="B505" s="6">
        <v>685.15</v>
      </c>
      <c r="C505" s="6">
        <v>13652.78</v>
      </c>
      <c r="D505" s="28">
        <f t="shared" si="14"/>
        <v>-2.6637306435573271E-2</v>
      </c>
      <c r="E505" s="28">
        <f t="shared" si="15"/>
        <v>-1.1354740531008822E-3</v>
      </c>
    </row>
    <row r="506" spans="1:5" x14ac:dyDescent="0.4">
      <c r="A506" s="38">
        <v>43902</v>
      </c>
      <c r="B506" s="6">
        <v>631.54999999999995</v>
      </c>
      <c r="C506" s="6">
        <v>12517.5</v>
      </c>
      <c r="D506" s="28">
        <f t="shared" si="14"/>
        <v>-7.8231044296869334E-2</v>
      </c>
      <c r="E506" s="28">
        <f t="shared" si="15"/>
        <v>-8.3153760626041073E-2</v>
      </c>
    </row>
    <row r="507" spans="1:5" x14ac:dyDescent="0.4">
      <c r="A507" s="38">
        <v>43903</v>
      </c>
      <c r="B507" s="6">
        <v>642.20000000000005</v>
      </c>
      <c r="C507" s="6">
        <v>12941.75</v>
      </c>
      <c r="D507" s="28">
        <f t="shared" si="14"/>
        <v>1.6863272900007997E-2</v>
      </c>
      <c r="E507" s="28">
        <f t="shared" si="15"/>
        <v>3.389255042939876E-2</v>
      </c>
    </row>
    <row r="508" spans="1:5" x14ac:dyDescent="0.4">
      <c r="A508" s="38">
        <v>43906</v>
      </c>
      <c r="B508" s="6">
        <v>582.85</v>
      </c>
      <c r="C508" s="6">
        <v>12024.19</v>
      </c>
      <c r="D508" s="28">
        <f t="shared" si="14"/>
        <v>-9.2416692619121776E-2</v>
      </c>
      <c r="E508" s="28">
        <f t="shared" si="15"/>
        <v>-7.0899221511773858E-2</v>
      </c>
    </row>
    <row r="509" spans="1:5" x14ac:dyDescent="0.4">
      <c r="A509" s="38">
        <v>43907</v>
      </c>
      <c r="B509" s="6">
        <v>555.6</v>
      </c>
      <c r="C509" s="6">
        <v>11755.59</v>
      </c>
      <c r="D509" s="28">
        <f t="shared" si="14"/>
        <v>-4.6753023934116844E-2</v>
      </c>
      <c r="E509" s="28">
        <f t="shared" si="15"/>
        <v>-2.2338303037460316E-2</v>
      </c>
    </row>
    <row r="510" spans="1:5" x14ac:dyDescent="0.4">
      <c r="A510" s="38">
        <v>43908</v>
      </c>
      <c r="B510" s="6">
        <v>535.04999999999995</v>
      </c>
      <c r="C510" s="6">
        <v>11115.68</v>
      </c>
      <c r="D510" s="28">
        <f t="shared" si="14"/>
        <v>-3.6987041036717239E-2</v>
      </c>
      <c r="E510" s="28">
        <f t="shared" si="15"/>
        <v>-5.4434528594481391E-2</v>
      </c>
    </row>
    <row r="511" spans="1:5" x14ac:dyDescent="0.4">
      <c r="A511" s="38">
        <v>43909</v>
      </c>
      <c r="B511" s="6">
        <v>545.4</v>
      </c>
      <c r="C511" s="6">
        <v>10783.16</v>
      </c>
      <c r="D511" s="28">
        <f t="shared" si="14"/>
        <v>1.9343986543313818E-2</v>
      </c>
      <c r="E511" s="28">
        <f t="shared" si="15"/>
        <v>-2.9914499157946306E-2</v>
      </c>
    </row>
    <row r="512" spans="1:5" x14ac:dyDescent="0.4">
      <c r="A512" s="38">
        <v>43910</v>
      </c>
      <c r="B512" s="6">
        <v>584.95000000000005</v>
      </c>
      <c r="C512" s="6">
        <v>11359.42</v>
      </c>
      <c r="D512" s="28">
        <f t="shared" si="14"/>
        <v>7.2515584891822638E-2</v>
      </c>
      <c r="E512" s="28">
        <f t="shared" si="15"/>
        <v>5.3440735368852854E-2</v>
      </c>
    </row>
    <row r="513" spans="1:5" x14ac:dyDescent="0.4">
      <c r="A513" s="38">
        <v>43913</v>
      </c>
      <c r="B513" s="6">
        <v>526.70000000000005</v>
      </c>
      <c r="C513" s="6">
        <v>9896.25</v>
      </c>
      <c r="D513" s="28">
        <f t="shared" si="14"/>
        <v>-9.9581160782972855E-2</v>
      </c>
      <c r="E513" s="28">
        <f t="shared" si="15"/>
        <v>-0.12880675245743178</v>
      </c>
    </row>
    <row r="514" spans="1:5" x14ac:dyDescent="0.4">
      <c r="A514" s="38">
        <v>43914</v>
      </c>
      <c r="B514" s="6">
        <v>593.54999999999995</v>
      </c>
      <c r="C514" s="6">
        <v>10100.1</v>
      </c>
      <c r="D514" s="28">
        <f t="shared" si="14"/>
        <v>0.12692234668691826</v>
      </c>
      <c r="E514" s="28">
        <f t="shared" si="15"/>
        <v>2.0598711633194489E-2</v>
      </c>
    </row>
    <row r="515" spans="1:5" x14ac:dyDescent="0.4">
      <c r="A515" s="38">
        <v>43915</v>
      </c>
      <c r="B515" s="6">
        <v>605.95000000000005</v>
      </c>
      <c r="C515" s="6">
        <v>10666.93</v>
      </c>
      <c r="D515" s="28">
        <f t="shared" si="14"/>
        <v>2.0891247578131766E-2</v>
      </c>
      <c r="E515" s="28">
        <f t="shared" si="15"/>
        <v>5.6121226522509726E-2</v>
      </c>
    </row>
    <row r="516" spans="1:5" x14ac:dyDescent="0.4">
      <c r="A516" s="38">
        <v>43916</v>
      </c>
      <c r="B516" s="6">
        <v>646.29999999999995</v>
      </c>
      <c r="C516" s="6">
        <v>11148.36</v>
      </c>
      <c r="D516" s="28">
        <f t="shared" si="14"/>
        <v>6.6589652611601435E-2</v>
      </c>
      <c r="E516" s="28">
        <f t="shared" si="15"/>
        <v>4.5132948280339313E-2</v>
      </c>
    </row>
    <row r="517" spans="1:5" x14ac:dyDescent="0.4">
      <c r="A517" s="38">
        <v>43917</v>
      </c>
      <c r="B517" s="6">
        <v>653.54999999999995</v>
      </c>
      <c r="C517" s="6">
        <v>11106.47</v>
      </c>
      <c r="D517" s="28">
        <f t="shared" si="14"/>
        <v>1.1217700758161753E-2</v>
      </c>
      <c r="E517" s="28">
        <f t="shared" si="15"/>
        <v>-3.7575033457837304E-3</v>
      </c>
    </row>
    <row r="518" spans="1:5" x14ac:dyDescent="0.4">
      <c r="A518" s="38">
        <v>43920</v>
      </c>
      <c r="B518" s="6">
        <v>627.20000000000005</v>
      </c>
      <c r="C518" s="6">
        <v>10714.78</v>
      </c>
      <c r="D518" s="28">
        <f t="shared" si="14"/>
        <v>-4.0318261800933231E-2</v>
      </c>
      <c r="E518" s="28">
        <f t="shared" si="15"/>
        <v>-3.526683095528993E-2</v>
      </c>
    </row>
    <row r="519" spans="1:5" x14ac:dyDescent="0.4">
      <c r="A519" s="38">
        <v>43921</v>
      </c>
      <c r="B519" s="6">
        <v>640.29999999999995</v>
      </c>
      <c r="C519" s="6">
        <v>11098.23</v>
      </c>
      <c r="D519" s="28">
        <f t="shared" si="14"/>
        <v>2.0886479591836649E-2</v>
      </c>
      <c r="E519" s="28">
        <f t="shared" si="15"/>
        <v>3.578701569234255E-2</v>
      </c>
    </row>
    <row r="520" spans="1:5" x14ac:dyDescent="0.4">
      <c r="A520" s="38">
        <v>43922</v>
      </c>
      <c r="B520" s="6">
        <v>604.1</v>
      </c>
      <c r="C520" s="6">
        <v>10728.88</v>
      </c>
      <c r="D520" s="28">
        <f t="shared" ref="D520:D583" si="16">(B520/B519)-1</f>
        <v>-5.653599875058557E-2</v>
      </c>
      <c r="E520" s="28">
        <f t="shared" ref="E520:E583" si="17">(C520/C519)-1</f>
        <v>-3.32800815985973E-2</v>
      </c>
    </row>
    <row r="521" spans="1:5" x14ac:dyDescent="0.4">
      <c r="A521" s="38">
        <v>43924</v>
      </c>
      <c r="B521" s="6">
        <v>585.45000000000005</v>
      </c>
      <c r="C521" s="6">
        <v>10527.29</v>
      </c>
      <c r="D521" s="28">
        <f t="shared" si="16"/>
        <v>-3.0872372123820546E-2</v>
      </c>
      <c r="E521" s="28">
        <f t="shared" si="17"/>
        <v>-1.8789472899314541E-2</v>
      </c>
    </row>
    <row r="522" spans="1:5" x14ac:dyDescent="0.4">
      <c r="A522" s="38">
        <v>43928</v>
      </c>
      <c r="B522" s="6">
        <v>641.1</v>
      </c>
      <c r="C522" s="6">
        <v>11346.44</v>
      </c>
      <c r="D522" s="28">
        <f t="shared" si="16"/>
        <v>9.5055085831411645E-2</v>
      </c>
      <c r="E522" s="28">
        <f t="shared" si="17"/>
        <v>7.7812048494911856E-2</v>
      </c>
    </row>
    <row r="523" spans="1:5" x14ac:dyDescent="0.4">
      <c r="A523" s="38">
        <v>43929</v>
      </c>
      <c r="B523" s="6">
        <v>631.70000000000005</v>
      </c>
      <c r="C523" s="6">
        <v>11364.04</v>
      </c>
      <c r="D523" s="28">
        <f t="shared" si="16"/>
        <v>-1.4662299173295867E-2</v>
      </c>
      <c r="E523" s="28">
        <f t="shared" si="17"/>
        <v>1.5511473202167725E-3</v>
      </c>
    </row>
    <row r="524" spans="1:5" x14ac:dyDescent="0.4">
      <c r="A524" s="38">
        <v>43930</v>
      </c>
      <c r="B524" s="6">
        <v>637.6</v>
      </c>
      <c r="C524" s="6">
        <v>11805.03</v>
      </c>
      <c r="D524" s="28">
        <f t="shared" si="16"/>
        <v>9.3398765236663017E-3</v>
      </c>
      <c r="E524" s="28">
        <f t="shared" si="17"/>
        <v>3.8805741620057566E-2</v>
      </c>
    </row>
    <row r="525" spans="1:5" x14ac:dyDescent="0.4">
      <c r="A525" s="38">
        <v>43934</v>
      </c>
      <c r="B525" s="6">
        <v>637.1</v>
      </c>
      <c r="C525" s="6">
        <v>11674.41</v>
      </c>
      <c r="D525" s="28">
        <f t="shared" si="16"/>
        <v>-7.8419071518198713E-4</v>
      </c>
      <c r="E525" s="28">
        <f t="shared" si="17"/>
        <v>-1.1064774930686361E-2</v>
      </c>
    </row>
    <row r="526" spans="1:5" x14ac:dyDescent="0.4">
      <c r="A526" s="38">
        <v>43936</v>
      </c>
      <c r="B526" s="6">
        <v>639.15</v>
      </c>
      <c r="C526" s="6">
        <v>11652.15</v>
      </c>
      <c r="D526" s="28">
        <f t="shared" si="16"/>
        <v>3.2177052268089756E-3</v>
      </c>
      <c r="E526" s="28">
        <f t="shared" si="17"/>
        <v>-1.9067344730911984E-3</v>
      </c>
    </row>
    <row r="527" spans="1:5" x14ac:dyDescent="0.4">
      <c r="A527" s="38">
        <v>43937</v>
      </c>
      <c r="B527" s="6">
        <v>624.20000000000005</v>
      </c>
      <c r="C527" s="6">
        <v>11767.7</v>
      </c>
      <c r="D527" s="28">
        <f t="shared" si="16"/>
        <v>-2.3390440428694204E-2</v>
      </c>
      <c r="E527" s="28">
        <f t="shared" si="17"/>
        <v>9.9166248288944381E-3</v>
      </c>
    </row>
    <row r="528" spans="1:5" x14ac:dyDescent="0.4">
      <c r="A528" s="38">
        <v>43938</v>
      </c>
      <c r="B528" s="6">
        <v>629.29999999999995</v>
      </c>
      <c r="C528" s="6">
        <v>12086.46</v>
      </c>
      <c r="D528" s="28">
        <f t="shared" si="16"/>
        <v>8.1704581864785464E-3</v>
      </c>
      <c r="E528" s="28">
        <f t="shared" si="17"/>
        <v>2.7087706178777315E-2</v>
      </c>
    </row>
    <row r="529" spans="1:5" x14ac:dyDescent="0.4">
      <c r="A529" s="38">
        <v>43941</v>
      </c>
      <c r="B529" s="6">
        <v>652.9</v>
      </c>
      <c r="C529" s="6">
        <v>12087.06</v>
      </c>
      <c r="D529" s="28">
        <f t="shared" si="16"/>
        <v>3.7501986334022019E-2</v>
      </c>
      <c r="E529" s="28">
        <f t="shared" si="17"/>
        <v>4.9642327033749822E-5</v>
      </c>
    </row>
    <row r="530" spans="1:5" x14ac:dyDescent="0.4">
      <c r="A530" s="38">
        <v>43942</v>
      </c>
      <c r="B530" s="6">
        <v>633.04999999999995</v>
      </c>
      <c r="C530" s="6">
        <v>11732.56</v>
      </c>
      <c r="D530" s="28">
        <f t="shared" si="16"/>
        <v>-3.0402818195742087E-2</v>
      </c>
      <c r="E530" s="28">
        <f t="shared" si="17"/>
        <v>-2.9328885601626831E-2</v>
      </c>
    </row>
    <row r="531" spans="1:5" x14ac:dyDescent="0.4">
      <c r="A531" s="38">
        <v>43943</v>
      </c>
      <c r="B531" s="6">
        <v>642.04999999999995</v>
      </c>
      <c r="C531" s="6">
        <v>11957.12</v>
      </c>
      <c r="D531" s="28">
        <f t="shared" si="16"/>
        <v>1.4216886501856152E-2</v>
      </c>
      <c r="E531" s="28">
        <f t="shared" si="17"/>
        <v>1.9139897856904398E-2</v>
      </c>
    </row>
    <row r="532" spans="1:5" x14ac:dyDescent="0.4">
      <c r="A532" s="38">
        <v>43944</v>
      </c>
      <c r="B532" s="6">
        <v>678.45</v>
      </c>
      <c r="C532" s="6">
        <v>12103.17</v>
      </c>
      <c r="D532" s="28">
        <f t="shared" si="16"/>
        <v>5.6693403940503151E-2</v>
      </c>
      <c r="E532" s="28">
        <f t="shared" si="17"/>
        <v>1.221447974094092E-2</v>
      </c>
    </row>
    <row r="533" spans="1:5" x14ac:dyDescent="0.4">
      <c r="A533" s="38">
        <v>43945</v>
      </c>
      <c r="B533" s="6">
        <v>658.3</v>
      </c>
      <c r="C533" s="6">
        <v>11895.45</v>
      </c>
      <c r="D533" s="28">
        <f t="shared" si="16"/>
        <v>-2.9700051588179122E-2</v>
      </c>
      <c r="E533" s="28">
        <f t="shared" si="17"/>
        <v>-1.7162445871618748E-2</v>
      </c>
    </row>
    <row r="534" spans="1:5" x14ac:dyDescent="0.4">
      <c r="A534" s="38">
        <v>43948</v>
      </c>
      <c r="B534" s="6">
        <v>664.25</v>
      </c>
      <c r="C534" s="6">
        <v>12070.36</v>
      </c>
      <c r="D534" s="28">
        <f t="shared" si="16"/>
        <v>9.0384323256873511E-3</v>
      </c>
      <c r="E534" s="28">
        <f t="shared" si="17"/>
        <v>1.4703941422981037E-2</v>
      </c>
    </row>
    <row r="535" spans="1:5" x14ac:dyDescent="0.4">
      <c r="A535" s="38">
        <v>43949</v>
      </c>
      <c r="B535" s="6">
        <v>661.05</v>
      </c>
      <c r="C535" s="6">
        <v>12179.22</v>
      </c>
      <c r="D535" s="28">
        <f t="shared" si="16"/>
        <v>-4.8174633044788528E-3</v>
      </c>
      <c r="E535" s="28">
        <f t="shared" si="17"/>
        <v>9.0187865150666013E-3</v>
      </c>
    </row>
    <row r="536" spans="1:5" x14ac:dyDescent="0.4">
      <c r="A536" s="38">
        <v>43950</v>
      </c>
      <c r="B536" s="6">
        <v>677.7</v>
      </c>
      <c r="C536" s="6">
        <v>12374.8</v>
      </c>
      <c r="D536" s="28">
        <f t="shared" si="16"/>
        <v>2.5187202178352797E-2</v>
      </c>
      <c r="E536" s="28">
        <f t="shared" si="17"/>
        <v>1.6058499641192103E-2</v>
      </c>
    </row>
    <row r="537" spans="1:5" x14ac:dyDescent="0.4">
      <c r="A537" s="38">
        <v>43951</v>
      </c>
      <c r="B537" s="6">
        <v>716.2</v>
      </c>
      <c r="C537" s="6">
        <v>12721</v>
      </c>
      <c r="D537" s="28">
        <f t="shared" si="16"/>
        <v>5.680979784565432E-2</v>
      </c>
      <c r="E537" s="28">
        <f t="shared" si="17"/>
        <v>2.7976209716520817E-2</v>
      </c>
    </row>
    <row r="538" spans="1:5" x14ac:dyDescent="0.4">
      <c r="A538" s="38">
        <v>43955</v>
      </c>
      <c r="B538" s="6">
        <v>673.75</v>
      </c>
      <c r="C538" s="6">
        <v>12051.46</v>
      </c>
      <c r="D538" s="28">
        <f t="shared" si="16"/>
        <v>-5.9271153309131575E-2</v>
      </c>
      <c r="E538" s="28">
        <f t="shared" si="17"/>
        <v>-5.2632654665513812E-2</v>
      </c>
    </row>
    <row r="539" spans="1:5" x14ac:dyDescent="0.4">
      <c r="A539" s="38">
        <v>43956</v>
      </c>
      <c r="B539" s="6">
        <v>674.25</v>
      </c>
      <c r="C539" s="6">
        <v>11938.4</v>
      </c>
      <c r="D539" s="28">
        <f t="shared" si="16"/>
        <v>7.4211502782928207E-4</v>
      </c>
      <c r="E539" s="28">
        <f t="shared" si="17"/>
        <v>-9.3814359422011995E-3</v>
      </c>
    </row>
    <row r="540" spans="1:5" x14ac:dyDescent="0.4">
      <c r="A540" s="38">
        <v>43957</v>
      </c>
      <c r="B540" s="6">
        <v>666.2</v>
      </c>
      <c r="C540" s="6">
        <v>12023.64</v>
      </c>
      <c r="D540" s="28">
        <f t="shared" si="16"/>
        <v>-1.1939191694475326E-2</v>
      </c>
      <c r="E540" s="28">
        <f t="shared" si="17"/>
        <v>7.139985257655912E-3</v>
      </c>
    </row>
    <row r="541" spans="1:5" x14ac:dyDescent="0.4">
      <c r="A541" s="38">
        <v>43958</v>
      </c>
      <c r="B541" s="6">
        <v>665.05</v>
      </c>
      <c r="C541" s="6">
        <v>11938.42</v>
      </c>
      <c r="D541" s="28">
        <f t="shared" si="16"/>
        <v>-1.7262083458422506E-3</v>
      </c>
      <c r="E541" s="28">
        <f t="shared" si="17"/>
        <v>-7.0877038900033495E-3</v>
      </c>
    </row>
    <row r="542" spans="1:5" x14ac:dyDescent="0.4">
      <c r="A542" s="38">
        <v>43959</v>
      </c>
      <c r="B542" s="6">
        <v>674.65</v>
      </c>
      <c r="C542" s="6">
        <v>11988.93</v>
      </c>
      <c r="D542" s="28">
        <f t="shared" si="16"/>
        <v>1.4435004886850678E-2</v>
      </c>
      <c r="E542" s="28">
        <f t="shared" si="17"/>
        <v>4.2308781229007941E-3</v>
      </c>
    </row>
    <row r="543" spans="1:5" x14ac:dyDescent="0.4">
      <c r="A543" s="38">
        <v>43962</v>
      </c>
      <c r="B543" s="6">
        <v>682.75</v>
      </c>
      <c r="C543" s="6">
        <v>11997.79</v>
      </c>
      <c r="D543" s="28">
        <f t="shared" si="16"/>
        <v>1.2006225450233554E-2</v>
      </c>
      <c r="E543" s="28">
        <f t="shared" si="17"/>
        <v>7.3901507473972394E-4</v>
      </c>
    </row>
    <row r="544" spans="1:5" x14ac:dyDescent="0.4">
      <c r="A544" s="38">
        <v>43963</v>
      </c>
      <c r="B544" s="6">
        <v>687.75</v>
      </c>
      <c r="C544" s="6">
        <v>11940.15</v>
      </c>
      <c r="D544" s="28">
        <f t="shared" si="16"/>
        <v>7.3233247894544107E-3</v>
      </c>
      <c r="E544" s="28">
        <f t="shared" si="17"/>
        <v>-4.8042181101687342E-3</v>
      </c>
    </row>
    <row r="545" spans="1:5" x14ac:dyDescent="0.4">
      <c r="A545" s="38">
        <v>43964</v>
      </c>
      <c r="B545" s="6">
        <v>693.9</v>
      </c>
      <c r="C545" s="6">
        <v>12171.26</v>
      </c>
      <c r="D545" s="28">
        <f t="shared" si="16"/>
        <v>8.9422028353325356E-3</v>
      </c>
      <c r="E545" s="28">
        <f t="shared" si="17"/>
        <v>1.9355703236558996E-2</v>
      </c>
    </row>
    <row r="546" spans="1:5" x14ac:dyDescent="0.4">
      <c r="A546" s="38">
        <v>43965</v>
      </c>
      <c r="B546" s="6">
        <v>658.1</v>
      </c>
      <c r="C546" s="6">
        <v>11926.23</v>
      </c>
      <c r="D546" s="28">
        <f t="shared" si="16"/>
        <v>-5.1592448479607977E-2</v>
      </c>
      <c r="E546" s="28">
        <f t="shared" si="17"/>
        <v>-2.0131851591371874E-2</v>
      </c>
    </row>
    <row r="547" spans="1:5" x14ac:dyDescent="0.4">
      <c r="A547" s="38">
        <v>43966</v>
      </c>
      <c r="B547" s="6">
        <v>652.29999999999995</v>
      </c>
      <c r="C547" s="6">
        <v>11907.64</v>
      </c>
      <c r="D547" s="28">
        <f t="shared" si="16"/>
        <v>-8.8132502659171719E-3</v>
      </c>
      <c r="E547" s="28">
        <f t="shared" si="17"/>
        <v>-1.5587490766151291E-3</v>
      </c>
    </row>
    <row r="548" spans="1:5" x14ac:dyDescent="0.4">
      <c r="A548" s="38">
        <v>43969</v>
      </c>
      <c r="B548" s="6">
        <v>663.6</v>
      </c>
      <c r="C548" s="6">
        <v>11499.61</v>
      </c>
      <c r="D548" s="28">
        <f t="shared" si="16"/>
        <v>1.7323317491951595E-2</v>
      </c>
      <c r="E548" s="28">
        <f t="shared" si="17"/>
        <v>-3.4266235794834121E-2</v>
      </c>
    </row>
    <row r="549" spans="1:5" x14ac:dyDescent="0.4">
      <c r="A549" s="38">
        <v>43970</v>
      </c>
      <c r="B549" s="6">
        <v>668.95</v>
      </c>
      <c r="C549" s="6">
        <v>11557.69</v>
      </c>
      <c r="D549" s="28">
        <f t="shared" si="16"/>
        <v>8.0620855937312275E-3</v>
      </c>
      <c r="E549" s="28">
        <f t="shared" si="17"/>
        <v>5.0506060640316264E-3</v>
      </c>
    </row>
    <row r="550" spans="1:5" x14ac:dyDescent="0.4">
      <c r="A550" s="38">
        <v>43971</v>
      </c>
      <c r="B550" s="6">
        <v>670.2</v>
      </c>
      <c r="C550" s="6">
        <v>11784.13</v>
      </c>
      <c r="D550" s="28">
        <f t="shared" si="16"/>
        <v>1.8686000448464579E-3</v>
      </c>
      <c r="E550" s="28">
        <f t="shared" si="17"/>
        <v>1.9592150334539093E-2</v>
      </c>
    </row>
    <row r="551" spans="1:5" x14ac:dyDescent="0.4">
      <c r="A551" s="38">
        <v>43972</v>
      </c>
      <c r="B551" s="6">
        <v>672</v>
      </c>
      <c r="C551" s="6">
        <v>11843.93</v>
      </c>
      <c r="D551" s="28">
        <f t="shared" si="16"/>
        <v>2.6857654431511335E-3</v>
      </c>
      <c r="E551" s="28">
        <f t="shared" si="17"/>
        <v>5.0746215460963917E-3</v>
      </c>
    </row>
    <row r="552" spans="1:5" x14ac:dyDescent="0.4">
      <c r="A552" s="38">
        <v>43973</v>
      </c>
      <c r="B552" s="6">
        <v>692.25</v>
      </c>
      <c r="C552" s="6">
        <v>11763.18</v>
      </c>
      <c r="D552" s="28">
        <f t="shared" si="16"/>
        <v>3.0133928571428603E-2</v>
      </c>
      <c r="E552" s="28">
        <f t="shared" si="17"/>
        <v>-6.8178383357551109E-3</v>
      </c>
    </row>
    <row r="553" spans="1:5" x14ac:dyDescent="0.4">
      <c r="A553" s="38">
        <v>43977</v>
      </c>
      <c r="B553" s="6">
        <v>680.15</v>
      </c>
      <c r="C553" s="6">
        <v>11777.99</v>
      </c>
      <c r="D553" s="28">
        <f t="shared" si="16"/>
        <v>-1.7479234380642916E-2</v>
      </c>
      <c r="E553" s="28">
        <f t="shared" si="17"/>
        <v>1.2590132940242249E-3</v>
      </c>
    </row>
    <row r="554" spans="1:5" x14ac:dyDescent="0.4">
      <c r="A554" s="38">
        <v>43978</v>
      </c>
      <c r="B554" s="6">
        <v>705.3</v>
      </c>
      <c r="C554" s="6">
        <v>12055.24</v>
      </c>
      <c r="D554" s="28">
        <f t="shared" si="16"/>
        <v>3.6977137396162485E-2</v>
      </c>
      <c r="E554" s="28">
        <f t="shared" si="17"/>
        <v>2.3539670181414563E-2</v>
      </c>
    </row>
    <row r="555" spans="1:5" x14ac:dyDescent="0.4">
      <c r="A555" s="38">
        <v>43979</v>
      </c>
      <c r="B555" s="6">
        <v>707.25</v>
      </c>
      <c r="C555" s="6">
        <v>12271.5</v>
      </c>
      <c r="D555" s="28">
        <f t="shared" si="16"/>
        <v>2.7647809442790106E-3</v>
      </c>
      <c r="E555" s="28">
        <f t="shared" si="17"/>
        <v>1.7939087069191562E-2</v>
      </c>
    </row>
    <row r="556" spans="1:5" x14ac:dyDescent="0.4">
      <c r="A556" s="38">
        <v>43980</v>
      </c>
      <c r="B556" s="6">
        <v>691.35</v>
      </c>
      <c r="C556" s="6">
        <v>12414.85</v>
      </c>
      <c r="D556" s="28">
        <f t="shared" si="16"/>
        <v>-2.2481442205726343E-2</v>
      </c>
      <c r="E556" s="28">
        <f t="shared" si="17"/>
        <v>1.1681538524222823E-2</v>
      </c>
    </row>
    <row r="557" spans="1:5" x14ac:dyDescent="0.4">
      <c r="A557" s="38">
        <v>43983</v>
      </c>
      <c r="B557" s="6">
        <v>699.5</v>
      </c>
      <c r="C557" s="6">
        <v>12726.27</v>
      </c>
      <c r="D557" s="28">
        <f t="shared" si="16"/>
        <v>1.1788529688290916E-2</v>
      </c>
      <c r="E557" s="28">
        <f t="shared" si="17"/>
        <v>2.5084475446743193E-2</v>
      </c>
    </row>
    <row r="558" spans="1:5" x14ac:dyDescent="0.4">
      <c r="A558" s="38">
        <v>43984</v>
      </c>
      <c r="B558" s="6">
        <v>708.05</v>
      </c>
      <c r="C558" s="6">
        <v>12913.91</v>
      </c>
      <c r="D558" s="28">
        <f t="shared" si="16"/>
        <v>1.2223016440314538E-2</v>
      </c>
      <c r="E558" s="28">
        <f t="shared" si="17"/>
        <v>1.4744304497704253E-2</v>
      </c>
    </row>
    <row r="559" spans="1:5" x14ac:dyDescent="0.4">
      <c r="A559" s="38">
        <v>43985</v>
      </c>
      <c r="B559" s="6">
        <v>701.35</v>
      </c>
      <c r="C559" s="6">
        <v>13016.47</v>
      </c>
      <c r="D559" s="28">
        <f t="shared" si="16"/>
        <v>-9.4626085728407583E-3</v>
      </c>
      <c r="E559" s="28">
        <f t="shared" si="17"/>
        <v>7.94182397120613E-3</v>
      </c>
    </row>
    <row r="560" spans="1:5" x14ac:dyDescent="0.4">
      <c r="A560" s="38">
        <v>43986</v>
      </c>
      <c r="B560" s="6">
        <v>707.8</v>
      </c>
      <c r="C560" s="6">
        <v>12994.86</v>
      </c>
      <c r="D560" s="28">
        <f t="shared" si="16"/>
        <v>9.1965495116559381E-3</v>
      </c>
      <c r="E560" s="28">
        <f t="shared" si="17"/>
        <v>-1.6602043411154677E-3</v>
      </c>
    </row>
    <row r="561" spans="1:5" x14ac:dyDescent="0.4">
      <c r="A561" s="38">
        <v>43987</v>
      </c>
      <c r="B561" s="6">
        <v>703.75</v>
      </c>
      <c r="C561" s="6">
        <v>13168.97</v>
      </c>
      <c r="D561" s="28">
        <f t="shared" si="16"/>
        <v>-5.7219553546198343E-3</v>
      </c>
      <c r="E561" s="28">
        <f t="shared" si="17"/>
        <v>1.3398374434199223E-2</v>
      </c>
    </row>
    <row r="562" spans="1:5" x14ac:dyDescent="0.4">
      <c r="A562" s="38">
        <v>43990</v>
      </c>
      <c r="B562" s="6">
        <v>720.55</v>
      </c>
      <c r="C562" s="6">
        <v>13208.57</v>
      </c>
      <c r="D562" s="28">
        <f t="shared" si="16"/>
        <v>2.3872113676731699E-2</v>
      </c>
      <c r="E562" s="28">
        <f t="shared" si="17"/>
        <v>3.0070688899739295E-3</v>
      </c>
    </row>
    <row r="563" spans="1:5" x14ac:dyDescent="0.4">
      <c r="A563" s="38">
        <v>43991</v>
      </c>
      <c r="B563" s="6">
        <v>717.75</v>
      </c>
      <c r="C563" s="6">
        <v>13071.46</v>
      </c>
      <c r="D563" s="28">
        <f t="shared" si="16"/>
        <v>-3.8859204774129852E-3</v>
      </c>
      <c r="E563" s="28">
        <f t="shared" si="17"/>
        <v>-1.038038182785872E-2</v>
      </c>
    </row>
    <row r="564" spans="1:5" x14ac:dyDescent="0.4">
      <c r="A564" s="38">
        <v>43992</v>
      </c>
      <c r="B564" s="6">
        <v>715.85</v>
      </c>
      <c r="C564" s="6">
        <v>13161.34</v>
      </c>
      <c r="D564" s="28">
        <f t="shared" si="16"/>
        <v>-2.6471612678509171E-3</v>
      </c>
      <c r="E564" s="28">
        <f t="shared" si="17"/>
        <v>6.8760490411936548E-3</v>
      </c>
    </row>
    <row r="565" spans="1:5" x14ac:dyDescent="0.4">
      <c r="A565" s="38">
        <v>43993</v>
      </c>
      <c r="B565" s="6">
        <v>703.6</v>
      </c>
      <c r="C565" s="6">
        <v>12910.01</v>
      </c>
      <c r="D565" s="28">
        <f t="shared" si="16"/>
        <v>-1.7112523573374339E-2</v>
      </c>
      <c r="E565" s="28">
        <f t="shared" si="17"/>
        <v>-1.9096079882443551E-2</v>
      </c>
    </row>
    <row r="566" spans="1:5" x14ac:dyDescent="0.4">
      <c r="A566" s="38">
        <v>43994</v>
      </c>
      <c r="B566" s="6">
        <v>692.1</v>
      </c>
      <c r="C566" s="6">
        <v>13002.13</v>
      </c>
      <c r="D566" s="28">
        <f t="shared" si="16"/>
        <v>-1.6344513928368443E-2</v>
      </c>
      <c r="E566" s="28">
        <f t="shared" si="17"/>
        <v>7.1355483070887349E-3</v>
      </c>
    </row>
    <row r="567" spans="1:5" x14ac:dyDescent="0.4">
      <c r="A567" s="38">
        <v>43997</v>
      </c>
      <c r="B567" s="6">
        <v>687.25</v>
      </c>
      <c r="C567" s="6">
        <v>12828.38</v>
      </c>
      <c r="D567" s="28">
        <f t="shared" si="16"/>
        <v>-7.0076578529114641E-3</v>
      </c>
      <c r="E567" s="28">
        <f t="shared" si="17"/>
        <v>-1.3363195107263248E-2</v>
      </c>
    </row>
    <row r="568" spans="1:5" x14ac:dyDescent="0.4">
      <c r="A568" s="38">
        <v>43998</v>
      </c>
      <c r="B568" s="6">
        <v>700.95</v>
      </c>
      <c r="C568" s="6">
        <v>12927.07</v>
      </c>
      <c r="D568" s="28">
        <f t="shared" si="16"/>
        <v>1.9934521644234371E-2</v>
      </c>
      <c r="E568" s="28">
        <f t="shared" si="17"/>
        <v>7.6930992066028825E-3</v>
      </c>
    </row>
    <row r="569" spans="1:5" x14ac:dyDescent="0.4">
      <c r="A569" s="38">
        <v>43999</v>
      </c>
      <c r="B569" s="6">
        <v>703.6</v>
      </c>
      <c r="C569" s="6">
        <v>12916.41</v>
      </c>
      <c r="D569" s="28">
        <f t="shared" si="16"/>
        <v>3.7805834938298144E-3</v>
      </c>
      <c r="E569" s="28">
        <f t="shared" si="17"/>
        <v>-8.2462615271672313E-4</v>
      </c>
    </row>
    <row r="570" spans="1:5" x14ac:dyDescent="0.4">
      <c r="A570" s="38">
        <v>44000</v>
      </c>
      <c r="B570" s="6">
        <v>713.85</v>
      </c>
      <c r="C570" s="6">
        <v>13139.68</v>
      </c>
      <c r="D570" s="28">
        <f t="shared" si="16"/>
        <v>1.4567936327458675E-2</v>
      </c>
      <c r="E570" s="28">
        <f t="shared" si="17"/>
        <v>1.7285762839674534E-2</v>
      </c>
    </row>
    <row r="571" spans="1:5" x14ac:dyDescent="0.4">
      <c r="A571" s="38">
        <v>44001</v>
      </c>
      <c r="B571" s="6">
        <v>705.65</v>
      </c>
      <c r="C571" s="6">
        <v>13330.72</v>
      </c>
      <c r="D571" s="28">
        <f t="shared" si="16"/>
        <v>-1.1487007074315381E-2</v>
      </c>
      <c r="E571" s="28">
        <f t="shared" si="17"/>
        <v>1.4539166859466768E-2</v>
      </c>
    </row>
    <row r="572" spans="1:5" x14ac:dyDescent="0.4">
      <c r="A572" s="38">
        <v>44004</v>
      </c>
      <c r="B572" s="6">
        <v>703.65</v>
      </c>
      <c r="C572" s="6">
        <v>13457.04</v>
      </c>
      <c r="D572" s="28">
        <f t="shared" si="16"/>
        <v>-2.8342662793169326E-3</v>
      </c>
      <c r="E572" s="28">
        <f t="shared" si="17"/>
        <v>9.47585726802469E-3</v>
      </c>
    </row>
    <row r="573" spans="1:5" x14ac:dyDescent="0.4">
      <c r="A573" s="38">
        <v>44005</v>
      </c>
      <c r="B573" s="6">
        <v>720.45</v>
      </c>
      <c r="C573" s="6">
        <v>13668.2</v>
      </c>
      <c r="D573" s="28">
        <f t="shared" si="16"/>
        <v>2.3875506288637993E-2</v>
      </c>
      <c r="E573" s="28">
        <f t="shared" si="17"/>
        <v>1.5691415051155344E-2</v>
      </c>
    </row>
    <row r="574" spans="1:5" x14ac:dyDescent="0.4">
      <c r="A574" s="38">
        <v>44006</v>
      </c>
      <c r="B574" s="6">
        <v>714.2</v>
      </c>
      <c r="C574" s="6">
        <v>13469.62</v>
      </c>
      <c r="D574" s="28">
        <f t="shared" si="16"/>
        <v>-8.6751335970574051E-3</v>
      </c>
      <c r="E574" s="28">
        <f t="shared" si="17"/>
        <v>-1.4528613862834883E-2</v>
      </c>
    </row>
    <row r="575" spans="1:5" x14ac:dyDescent="0.4">
      <c r="A575" s="38">
        <v>44007</v>
      </c>
      <c r="B575" s="6">
        <v>699.6</v>
      </c>
      <c r="C575" s="6">
        <v>13479.59</v>
      </c>
      <c r="D575" s="28">
        <f t="shared" si="16"/>
        <v>-2.0442453094371316E-2</v>
      </c>
      <c r="E575" s="28">
        <f t="shared" si="17"/>
        <v>7.4018420712684829E-4</v>
      </c>
    </row>
    <row r="576" spans="1:5" x14ac:dyDescent="0.4">
      <c r="A576" s="38">
        <v>44008</v>
      </c>
      <c r="B576" s="6">
        <v>748.15</v>
      </c>
      <c r="C576" s="6">
        <v>13577.1</v>
      </c>
      <c r="D576" s="28">
        <f t="shared" si="16"/>
        <v>6.9396798170382912E-2</v>
      </c>
      <c r="E576" s="28">
        <f t="shared" si="17"/>
        <v>7.2338995473897327E-3</v>
      </c>
    </row>
    <row r="577" spans="1:5" x14ac:dyDescent="0.4">
      <c r="A577" s="38">
        <v>44011</v>
      </c>
      <c r="B577" s="6">
        <v>731.45</v>
      </c>
      <c r="C577" s="6">
        <v>13466.13</v>
      </c>
      <c r="D577" s="28">
        <f t="shared" si="16"/>
        <v>-2.2321726926418428E-2</v>
      </c>
      <c r="E577" s="28">
        <f t="shared" si="17"/>
        <v>-8.1733212541706957E-3</v>
      </c>
    </row>
    <row r="578" spans="1:5" x14ac:dyDescent="0.4">
      <c r="A578" s="38">
        <v>44012</v>
      </c>
      <c r="B578" s="6">
        <v>735.9</v>
      </c>
      <c r="C578" s="6">
        <v>13438.14</v>
      </c>
      <c r="D578" s="28">
        <f t="shared" si="16"/>
        <v>6.0838061384920206E-3</v>
      </c>
      <c r="E578" s="28">
        <f t="shared" si="17"/>
        <v>-2.0785481797666039E-3</v>
      </c>
    </row>
    <row r="579" spans="1:5" x14ac:dyDescent="0.4">
      <c r="A579" s="38">
        <v>44013</v>
      </c>
      <c r="B579" s="6">
        <v>732.5</v>
      </c>
      <c r="C579" s="6">
        <v>13569.42</v>
      </c>
      <c r="D579" s="28">
        <f t="shared" si="16"/>
        <v>-4.6201929610001358E-3</v>
      </c>
      <c r="E579" s="28">
        <f t="shared" si="17"/>
        <v>9.7692091316210483E-3</v>
      </c>
    </row>
    <row r="580" spans="1:5" x14ac:dyDescent="0.4">
      <c r="A580" s="38">
        <v>44014</v>
      </c>
      <c r="B580" s="6">
        <v>756.3</v>
      </c>
      <c r="C580" s="6">
        <v>13721.36</v>
      </c>
      <c r="D580" s="28">
        <f t="shared" si="16"/>
        <v>3.2491467576791777E-2</v>
      </c>
      <c r="E580" s="28">
        <f t="shared" si="17"/>
        <v>1.1197236138317024E-2</v>
      </c>
    </row>
    <row r="581" spans="1:5" x14ac:dyDescent="0.4">
      <c r="A581" s="38">
        <v>44015</v>
      </c>
      <c r="B581" s="6">
        <v>762.6</v>
      </c>
      <c r="C581" s="6">
        <v>13798.56</v>
      </c>
      <c r="D581" s="28">
        <f t="shared" si="16"/>
        <v>8.3300277667592848E-3</v>
      </c>
      <c r="E581" s="28">
        <f t="shared" si="17"/>
        <v>5.6262644519200489E-3</v>
      </c>
    </row>
    <row r="582" spans="1:5" x14ac:dyDescent="0.4">
      <c r="A582" s="38">
        <v>44018</v>
      </c>
      <c r="B582" s="6">
        <v>763.75</v>
      </c>
      <c r="C582" s="6">
        <v>13967.84</v>
      </c>
      <c r="D582" s="28">
        <f t="shared" si="16"/>
        <v>1.5079989509572123E-3</v>
      </c>
      <c r="E582" s="28">
        <f t="shared" si="17"/>
        <v>1.2267946800245788E-2</v>
      </c>
    </row>
    <row r="583" spans="1:5" x14ac:dyDescent="0.4">
      <c r="A583" s="38">
        <v>44019</v>
      </c>
      <c r="B583" s="6">
        <v>794.4</v>
      </c>
      <c r="C583" s="6">
        <v>14023.84</v>
      </c>
      <c r="D583" s="28">
        <f t="shared" si="16"/>
        <v>4.0130932896890403E-2</v>
      </c>
      <c r="E583" s="28">
        <f t="shared" si="17"/>
        <v>4.0092097274881944E-3</v>
      </c>
    </row>
    <row r="584" spans="1:5" x14ac:dyDescent="0.4">
      <c r="A584" s="38">
        <v>44020</v>
      </c>
      <c r="B584" s="6">
        <v>774.6</v>
      </c>
      <c r="C584" s="6">
        <v>13916.81</v>
      </c>
      <c r="D584" s="28">
        <f t="shared" ref="D584:D647" si="18">(B584/B583)-1</f>
        <v>-2.4924471299093587E-2</v>
      </c>
      <c r="E584" s="28">
        <f t="shared" ref="E584:E647" si="19">(C584/C583)-1</f>
        <v>-7.6320037878355729E-3</v>
      </c>
    </row>
    <row r="585" spans="1:5" x14ac:dyDescent="0.4">
      <c r="A585" s="38">
        <v>44021</v>
      </c>
      <c r="B585" s="6">
        <v>781.55</v>
      </c>
      <c r="C585" s="6">
        <v>14027.41</v>
      </c>
      <c r="D585" s="28">
        <f t="shared" si="18"/>
        <v>8.9723728375934453E-3</v>
      </c>
      <c r="E585" s="28">
        <f t="shared" si="19"/>
        <v>7.9472235375779299E-3</v>
      </c>
    </row>
    <row r="586" spans="1:5" x14ac:dyDescent="0.4">
      <c r="A586" s="38">
        <v>44022</v>
      </c>
      <c r="B586" s="6">
        <v>781.8</v>
      </c>
      <c r="C586" s="6">
        <v>13968.64</v>
      </c>
      <c r="D586" s="28">
        <f t="shared" si="18"/>
        <v>3.1987716716774806E-4</v>
      </c>
      <c r="E586" s="28">
        <f t="shared" si="19"/>
        <v>-4.1896543980678436E-3</v>
      </c>
    </row>
    <row r="587" spans="1:5" x14ac:dyDescent="0.4">
      <c r="A587" s="38">
        <v>44025</v>
      </c>
      <c r="B587" s="6">
        <v>796.7</v>
      </c>
      <c r="C587" s="6">
        <v>14002.65</v>
      </c>
      <c r="D587" s="28">
        <f t="shared" si="18"/>
        <v>1.9058582757738751E-2</v>
      </c>
      <c r="E587" s="28">
        <f t="shared" si="19"/>
        <v>2.4347395308348396E-3</v>
      </c>
    </row>
    <row r="588" spans="1:5" x14ac:dyDescent="0.4">
      <c r="A588" s="38">
        <v>44026</v>
      </c>
      <c r="B588" s="6">
        <v>783.2</v>
      </c>
      <c r="C588" s="6">
        <v>13780.46</v>
      </c>
      <c r="D588" s="28">
        <f t="shared" si="18"/>
        <v>-1.6944897703024986E-2</v>
      </c>
      <c r="E588" s="28">
        <f t="shared" si="19"/>
        <v>-1.586771075475002E-2</v>
      </c>
    </row>
    <row r="589" spans="1:5" x14ac:dyDescent="0.4">
      <c r="A589" s="38">
        <v>44027</v>
      </c>
      <c r="B589" s="6">
        <v>831.45</v>
      </c>
      <c r="C589" s="6">
        <v>13780.21</v>
      </c>
      <c r="D589" s="28">
        <f t="shared" si="18"/>
        <v>6.1606230847803811E-2</v>
      </c>
      <c r="E589" s="28">
        <f t="shared" si="19"/>
        <v>-1.8141629524737191E-5</v>
      </c>
    </row>
    <row r="590" spans="1:5" x14ac:dyDescent="0.4">
      <c r="A590" s="38">
        <v>44028</v>
      </c>
      <c r="B590" s="6">
        <v>910.9</v>
      </c>
      <c r="C590" s="6">
        <v>13905.49</v>
      </c>
      <c r="D590" s="28">
        <f t="shared" si="18"/>
        <v>9.5555956461603087E-2</v>
      </c>
      <c r="E590" s="28">
        <f t="shared" si="19"/>
        <v>9.0912983183855101E-3</v>
      </c>
    </row>
    <row r="591" spans="1:5" x14ac:dyDescent="0.4">
      <c r="A591" s="38">
        <v>44029</v>
      </c>
      <c r="B591" s="6">
        <v>904</v>
      </c>
      <c r="C591" s="6">
        <v>14114.28</v>
      </c>
      <c r="D591" s="28">
        <f t="shared" si="18"/>
        <v>-7.5749258974640021E-3</v>
      </c>
      <c r="E591" s="28">
        <f t="shared" si="19"/>
        <v>1.5014932950942361E-2</v>
      </c>
    </row>
    <row r="592" spans="1:5" x14ac:dyDescent="0.4">
      <c r="A592" s="38">
        <v>44032</v>
      </c>
      <c r="B592" s="6">
        <v>933.55</v>
      </c>
      <c r="C592" s="6">
        <v>14255.13</v>
      </c>
      <c r="D592" s="28">
        <f t="shared" si="18"/>
        <v>3.2688053097345016E-2</v>
      </c>
      <c r="E592" s="28">
        <f t="shared" si="19"/>
        <v>9.9792550523298829E-3</v>
      </c>
    </row>
    <row r="593" spans="1:5" x14ac:dyDescent="0.4">
      <c r="A593" s="38">
        <v>44033</v>
      </c>
      <c r="B593" s="6">
        <v>936.7</v>
      </c>
      <c r="C593" s="6">
        <v>14392.44</v>
      </c>
      <c r="D593" s="28">
        <f t="shared" si="18"/>
        <v>3.3742166996948431E-3</v>
      </c>
      <c r="E593" s="28">
        <f t="shared" si="19"/>
        <v>9.6323218378226994E-3</v>
      </c>
    </row>
    <row r="594" spans="1:5" x14ac:dyDescent="0.4">
      <c r="A594" s="38">
        <v>44034</v>
      </c>
      <c r="B594" s="6">
        <v>919.4</v>
      </c>
      <c r="C594" s="6">
        <v>14357.18</v>
      </c>
      <c r="D594" s="28">
        <f t="shared" si="18"/>
        <v>-1.846909362656135E-2</v>
      </c>
      <c r="E594" s="28">
        <f t="shared" si="19"/>
        <v>-2.4498973071973573E-3</v>
      </c>
    </row>
    <row r="595" spans="1:5" x14ac:dyDescent="0.4">
      <c r="A595" s="38">
        <v>44035</v>
      </c>
      <c r="B595" s="6">
        <v>908.85</v>
      </c>
      <c r="C595" s="6">
        <v>14460.66</v>
      </c>
      <c r="D595" s="28">
        <f t="shared" si="18"/>
        <v>-1.1474874918425026E-2</v>
      </c>
      <c r="E595" s="28">
        <f t="shared" si="19"/>
        <v>7.2075435426735002E-3</v>
      </c>
    </row>
    <row r="596" spans="1:5" x14ac:dyDescent="0.4">
      <c r="A596" s="38">
        <v>44036</v>
      </c>
      <c r="B596" s="6">
        <v>922.6</v>
      </c>
      <c r="C596" s="6">
        <v>14415.85</v>
      </c>
      <c r="D596" s="28">
        <f t="shared" si="18"/>
        <v>1.5129009187434761E-2</v>
      </c>
      <c r="E596" s="28">
        <f t="shared" si="19"/>
        <v>-3.098752062492216E-3</v>
      </c>
    </row>
    <row r="597" spans="1:5" x14ac:dyDescent="0.4">
      <c r="A597" s="38">
        <v>44039</v>
      </c>
      <c r="B597" s="6">
        <v>947.95</v>
      </c>
      <c r="C597" s="6">
        <v>14320.59</v>
      </c>
      <c r="D597" s="28">
        <f t="shared" si="18"/>
        <v>2.7476696293084801E-2</v>
      </c>
      <c r="E597" s="28">
        <f t="shared" si="19"/>
        <v>-6.6080043840633929E-3</v>
      </c>
    </row>
    <row r="598" spans="1:5" x14ac:dyDescent="0.4">
      <c r="A598" s="38">
        <v>44040</v>
      </c>
      <c r="B598" s="6">
        <v>962.75</v>
      </c>
      <c r="C598" s="6">
        <v>14507.46</v>
      </c>
      <c r="D598" s="28">
        <f t="shared" si="18"/>
        <v>1.5612637797352225E-2</v>
      </c>
      <c r="E598" s="28">
        <f t="shared" si="19"/>
        <v>1.3049043370419788E-2</v>
      </c>
    </row>
    <row r="599" spans="1:5" x14ac:dyDescent="0.4">
      <c r="A599" s="38">
        <v>44041</v>
      </c>
      <c r="B599" s="6">
        <v>953.85</v>
      </c>
      <c r="C599" s="6">
        <v>14437.31</v>
      </c>
      <c r="D599" s="28">
        <f t="shared" si="18"/>
        <v>-9.2443521163333431E-3</v>
      </c>
      <c r="E599" s="28">
        <f t="shared" si="19"/>
        <v>-4.8354432822836912E-3</v>
      </c>
    </row>
    <row r="600" spans="1:5" x14ac:dyDescent="0.4">
      <c r="A600" s="38">
        <v>44042</v>
      </c>
      <c r="B600" s="6">
        <v>961.85</v>
      </c>
      <c r="C600" s="6">
        <v>14337.81</v>
      </c>
      <c r="D600" s="28">
        <f t="shared" si="18"/>
        <v>8.3870629553912668E-3</v>
      </c>
      <c r="E600" s="28">
        <f t="shared" si="19"/>
        <v>-6.8918655899194992E-3</v>
      </c>
    </row>
    <row r="601" spans="1:5" x14ac:dyDescent="0.4">
      <c r="A601" s="38">
        <v>44043</v>
      </c>
      <c r="B601" s="6">
        <v>966.25</v>
      </c>
      <c r="C601" s="6">
        <v>14346.18</v>
      </c>
      <c r="D601" s="28">
        <f t="shared" si="18"/>
        <v>4.5745178562146549E-3</v>
      </c>
      <c r="E601" s="28">
        <f t="shared" si="19"/>
        <v>5.8377116170471588E-4</v>
      </c>
    </row>
    <row r="602" spans="1:5" x14ac:dyDescent="0.4">
      <c r="A602" s="38">
        <v>44046</v>
      </c>
      <c r="B602" s="6">
        <v>957.35</v>
      </c>
      <c r="C602" s="6">
        <v>14182.52</v>
      </c>
      <c r="D602" s="28">
        <f t="shared" si="18"/>
        <v>-9.210866752910718E-3</v>
      </c>
      <c r="E602" s="28">
        <f t="shared" si="19"/>
        <v>-1.1407914859565382E-2</v>
      </c>
    </row>
    <row r="603" spans="1:5" x14ac:dyDescent="0.4">
      <c r="A603" s="38">
        <v>44047</v>
      </c>
      <c r="B603" s="6">
        <v>950.1</v>
      </c>
      <c r="C603" s="6">
        <v>14412.79</v>
      </c>
      <c r="D603" s="28">
        <f t="shared" si="18"/>
        <v>-7.5729879354468066E-3</v>
      </c>
      <c r="E603" s="28">
        <f t="shared" si="19"/>
        <v>1.6236183696550333E-2</v>
      </c>
    </row>
    <row r="604" spans="1:5" x14ac:dyDescent="0.4">
      <c r="A604" s="38">
        <v>44048</v>
      </c>
      <c r="B604" s="6">
        <v>944.6</v>
      </c>
      <c r="C604" s="6">
        <v>14435.26</v>
      </c>
      <c r="D604" s="28">
        <f t="shared" si="18"/>
        <v>-5.7888643300705311E-3</v>
      </c>
      <c r="E604" s="28">
        <f t="shared" si="19"/>
        <v>1.5590319431559863E-3</v>
      </c>
    </row>
    <row r="605" spans="1:5" x14ac:dyDescent="0.4">
      <c r="A605" s="38">
        <v>44049</v>
      </c>
      <c r="B605" s="6">
        <v>969.2</v>
      </c>
      <c r="C605" s="6">
        <v>14563.83</v>
      </c>
      <c r="D605" s="28">
        <f t="shared" si="18"/>
        <v>2.6042769426212198E-2</v>
      </c>
      <c r="E605" s="28">
        <f t="shared" si="19"/>
        <v>8.906663267582271E-3</v>
      </c>
    </row>
    <row r="606" spans="1:5" x14ac:dyDescent="0.4">
      <c r="A606" s="38">
        <v>44050</v>
      </c>
      <c r="B606" s="6">
        <v>950.75</v>
      </c>
      <c r="C606" s="6">
        <v>14608.94</v>
      </c>
      <c r="D606" s="28">
        <f t="shared" si="18"/>
        <v>-1.903631861328936E-2</v>
      </c>
      <c r="E606" s="28">
        <f t="shared" si="19"/>
        <v>3.0973995164733648E-3</v>
      </c>
    </row>
    <row r="607" spans="1:5" x14ac:dyDescent="0.4">
      <c r="A607" s="38">
        <v>44053</v>
      </c>
      <c r="B607" s="6">
        <v>951.1</v>
      </c>
      <c r="C607" s="6">
        <v>14717.74</v>
      </c>
      <c r="D607" s="28">
        <f t="shared" si="18"/>
        <v>3.6813042335004376E-4</v>
      </c>
      <c r="E607" s="28">
        <f t="shared" si="19"/>
        <v>7.4474944794078457E-3</v>
      </c>
    </row>
    <row r="608" spans="1:5" x14ac:dyDescent="0.4">
      <c r="A608" s="38">
        <v>44054</v>
      </c>
      <c r="B608" s="6">
        <v>948.2</v>
      </c>
      <c r="C608" s="6">
        <v>14757.56</v>
      </c>
      <c r="D608" s="28">
        <f t="shared" si="18"/>
        <v>-3.0491010408999486E-3</v>
      </c>
      <c r="E608" s="28">
        <f t="shared" si="19"/>
        <v>2.7055784379939052E-3</v>
      </c>
    </row>
    <row r="609" spans="1:5" x14ac:dyDescent="0.4">
      <c r="A609" s="38">
        <v>44055</v>
      </c>
      <c r="B609" s="6">
        <v>955.35</v>
      </c>
      <c r="C609" s="6">
        <v>14746.4</v>
      </c>
      <c r="D609" s="28">
        <f t="shared" si="18"/>
        <v>7.5406032482598917E-3</v>
      </c>
      <c r="E609" s="28">
        <f t="shared" si="19"/>
        <v>-7.562225733793726E-4</v>
      </c>
    </row>
    <row r="610" spans="1:5" x14ac:dyDescent="0.4">
      <c r="A610" s="38">
        <v>44056</v>
      </c>
      <c r="B610" s="6">
        <v>951.25</v>
      </c>
      <c r="C610" s="6">
        <v>14783.16</v>
      </c>
      <c r="D610" s="28">
        <f t="shared" si="18"/>
        <v>-4.2916208719318005E-3</v>
      </c>
      <c r="E610" s="28">
        <f t="shared" si="19"/>
        <v>2.4928118049150072E-3</v>
      </c>
    </row>
    <row r="611" spans="1:5" x14ac:dyDescent="0.4">
      <c r="A611" s="38">
        <v>44057</v>
      </c>
      <c r="B611" s="6">
        <v>953.5</v>
      </c>
      <c r="C611" s="6">
        <v>14634.87</v>
      </c>
      <c r="D611" s="28">
        <f t="shared" si="18"/>
        <v>2.3653088042050463E-3</v>
      </c>
      <c r="E611" s="28">
        <f t="shared" si="19"/>
        <v>-1.0031008255339091E-2</v>
      </c>
    </row>
    <row r="612" spans="1:5" x14ac:dyDescent="0.4">
      <c r="A612" s="38">
        <v>44060</v>
      </c>
      <c r="B612" s="6">
        <v>957.5</v>
      </c>
      <c r="C612" s="6">
        <v>14721.97</v>
      </c>
      <c r="D612" s="28">
        <f t="shared" si="18"/>
        <v>4.1950707918196883E-3</v>
      </c>
      <c r="E612" s="28">
        <f t="shared" si="19"/>
        <v>5.9515390297282256E-3</v>
      </c>
    </row>
    <row r="613" spans="1:5" x14ac:dyDescent="0.4">
      <c r="A613" s="38">
        <v>44061</v>
      </c>
      <c r="B613" s="6">
        <v>967.15</v>
      </c>
      <c r="C613" s="6">
        <v>14898.98</v>
      </c>
      <c r="D613" s="28">
        <f t="shared" si="18"/>
        <v>1.0078328981723228E-2</v>
      </c>
      <c r="E613" s="28">
        <f t="shared" si="19"/>
        <v>1.2023526742684698E-2</v>
      </c>
    </row>
    <row r="614" spans="1:5" x14ac:dyDescent="0.4">
      <c r="A614" s="38">
        <v>44062</v>
      </c>
      <c r="B614" s="6">
        <v>959.3</v>
      </c>
      <c r="C614" s="6">
        <v>14952.69</v>
      </c>
      <c r="D614" s="28">
        <f t="shared" si="18"/>
        <v>-8.116631339502689E-3</v>
      </c>
      <c r="E614" s="28">
        <f t="shared" si="19"/>
        <v>3.604944768031082E-3</v>
      </c>
    </row>
    <row r="615" spans="1:5" x14ac:dyDescent="0.4">
      <c r="A615" s="38">
        <v>44063</v>
      </c>
      <c r="B615" s="6">
        <v>955.05</v>
      </c>
      <c r="C615" s="6">
        <v>14878.77</v>
      </c>
      <c r="D615" s="28">
        <f t="shared" si="18"/>
        <v>-4.4303137704576612E-3</v>
      </c>
      <c r="E615" s="28">
        <f t="shared" si="19"/>
        <v>-4.9435920894501661E-3</v>
      </c>
    </row>
    <row r="616" spans="1:5" x14ac:dyDescent="0.4">
      <c r="A616" s="38">
        <v>44064</v>
      </c>
      <c r="B616" s="6">
        <v>948.85</v>
      </c>
      <c r="C616" s="6">
        <v>14965.72</v>
      </c>
      <c r="D616" s="28">
        <f t="shared" si="18"/>
        <v>-6.4918067116903622E-3</v>
      </c>
      <c r="E616" s="28">
        <f t="shared" si="19"/>
        <v>5.8438970425644943E-3</v>
      </c>
    </row>
    <row r="617" spans="1:5" x14ac:dyDescent="0.4">
      <c r="A617" s="38">
        <v>44067</v>
      </c>
      <c r="B617" s="6">
        <v>947.2</v>
      </c>
      <c r="C617" s="6">
        <v>15081.94</v>
      </c>
      <c r="D617" s="28">
        <f t="shared" si="18"/>
        <v>-1.7389471465457662E-3</v>
      </c>
      <c r="E617" s="28">
        <f t="shared" si="19"/>
        <v>7.7657473212113803E-3</v>
      </c>
    </row>
    <row r="618" spans="1:5" x14ac:dyDescent="0.4">
      <c r="A618" s="38">
        <v>44068</v>
      </c>
      <c r="B618" s="6">
        <v>938.35</v>
      </c>
      <c r="C618" s="6">
        <v>15103.03</v>
      </c>
      <c r="D618" s="28">
        <f t="shared" si="18"/>
        <v>-9.3433277027027417E-3</v>
      </c>
      <c r="E618" s="28">
        <f t="shared" si="19"/>
        <v>1.3983612187822292E-3</v>
      </c>
    </row>
    <row r="619" spans="1:5" x14ac:dyDescent="0.4">
      <c r="A619" s="38">
        <v>44069</v>
      </c>
      <c r="B619" s="6">
        <v>950.8</v>
      </c>
      <c r="C619" s="6">
        <v>15191.47</v>
      </c>
      <c r="D619" s="28">
        <f t="shared" si="18"/>
        <v>1.3267970373527893E-2</v>
      </c>
      <c r="E619" s="28">
        <f t="shared" si="19"/>
        <v>5.8557786086632646E-3</v>
      </c>
    </row>
    <row r="620" spans="1:5" x14ac:dyDescent="0.4">
      <c r="A620" s="38">
        <v>44070</v>
      </c>
      <c r="B620" s="6">
        <v>946.4</v>
      </c>
      <c r="C620" s="6">
        <v>15217.07</v>
      </c>
      <c r="D620" s="28">
        <f t="shared" si="18"/>
        <v>-4.6276819520403301E-3</v>
      </c>
      <c r="E620" s="28">
        <f t="shared" si="19"/>
        <v>1.6851562093727068E-3</v>
      </c>
    </row>
    <row r="621" spans="1:5" x14ac:dyDescent="0.4">
      <c r="A621" s="38">
        <v>44071</v>
      </c>
      <c r="B621" s="6">
        <v>934.85</v>
      </c>
      <c r="C621" s="6">
        <v>15309.58</v>
      </c>
      <c r="D621" s="28">
        <f t="shared" si="18"/>
        <v>-1.2204142011834285E-2</v>
      </c>
      <c r="E621" s="28">
        <f t="shared" si="19"/>
        <v>6.0793569327077801E-3</v>
      </c>
    </row>
    <row r="622" spans="1:5" x14ac:dyDescent="0.4">
      <c r="A622" s="38">
        <v>44074</v>
      </c>
      <c r="B622" s="6">
        <v>928.5</v>
      </c>
      <c r="C622" s="6">
        <v>14890.06</v>
      </c>
      <c r="D622" s="28">
        <f t="shared" si="18"/>
        <v>-6.7925335615339755E-3</v>
      </c>
      <c r="E622" s="28">
        <f t="shared" si="19"/>
        <v>-2.7402449969235021E-2</v>
      </c>
    </row>
    <row r="623" spans="1:5" x14ac:dyDescent="0.4">
      <c r="A623" s="38">
        <v>44075</v>
      </c>
      <c r="B623" s="6">
        <v>914.3</v>
      </c>
      <c r="C623" s="6">
        <v>15006.09</v>
      </c>
      <c r="D623" s="28">
        <f t="shared" si="18"/>
        <v>-1.5293484114162648E-2</v>
      </c>
      <c r="E623" s="28">
        <f t="shared" si="19"/>
        <v>7.7924467732164437E-3</v>
      </c>
    </row>
    <row r="624" spans="1:5" x14ac:dyDescent="0.4">
      <c r="A624" s="38">
        <v>44076</v>
      </c>
      <c r="B624" s="6">
        <v>924.05</v>
      </c>
      <c r="C624" s="6">
        <v>15122.35</v>
      </c>
      <c r="D624" s="28">
        <f t="shared" si="18"/>
        <v>1.0663895876626972E-2</v>
      </c>
      <c r="E624" s="28">
        <f t="shared" si="19"/>
        <v>7.7475211730704263E-3</v>
      </c>
    </row>
    <row r="625" spans="1:5" x14ac:dyDescent="0.4">
      <c r="A625" s="38">
        <v>44077</v>
      </c>
      <c r="B625" s="6">
        <v>935.4</v>
      </c>
      <c r="C625" s="6">
        <v>15145.3</v>
      </c>
      <c r="D625" s="28">
        <f t="shared" si="18"/>
        <v>1.2282885125263876E-2</v>
      </c>
      <c r="E625" s="28">
        <f t="shared" si="19"/>
        <v>1.5176212691809798E-3</v>
      </c>
    </row>
    <row r="626" spans="1:5" x14ac:dyDescent="0.4">
      <c r="A626" s="38">
        <v>44078</v>
      </c>
      <c r="B626" s="6">
        <v>919.25</v>
      </c>
      <c r="C626" s="6">
        <v>14897.1</v>
      </c>
      <c r="D626" s="28">
        <f t="shared" si="18"/>
        <v>-1.7265341030575088E-2</v>
      </c>
      <c r="E626" s="28">
        <f t="shared" si="19"/>
        <v>-1.6387922325737936E-2</v>
      </c>
    </row>
    <row r="627" spans="1:5" x14ac:dyDescent="0.4">
      <c r="A627" s="38">
        <v>44081</v>
      </c>
      <c r="B627" s="6">
        <v>924.65</v>
      </c>
      <c r="C627" s="6">
        <v>14899.35</v>
      </c>
      <c r="D627" s="28">
        <f t="shared" si="18"/>
        <v>5.8743540930106253E-3</v>
      </c>
      <c r="E627" s="28">
        <f t="shared" si="19"/>
        <v>1.5103610769884313E-4</v>
      </c>
    </row>
    <row r="628" spans="1:5" x14ac:dyDescent="0.4">
      <c r="A628" s="38">
        <v>44082</v>
      </c>
      <c r="B628" s="6">
        <v>940.05</v>
      </c>
      <c r="C628" s="6">
        <v>14820.99</v>
      </c>
      <c r="D628" s="28">
        <f t="shared" si="18"/>
        <v>1.6654950521818979E-2</v>
      </c>
      <c r="E628" s="28">
        <f t="shared" si="19"/>
        <v>-5.259289834791514E-3</v>
      </c>
    </row>
    <row r="629" spans="1:5" x14ac:dyDescent="0.4">
      <c r="A629" s="38">
        <v>44083</v>
      </c>
      <c r="B629" s="6">
        <v>928.3</v>
      </c>
      <c r="C629" s="6">
        <v>14764.14</v>
      </c>
      <c r="D629" s="28">
        <f t="shared" si="18"/>
        <v>-1.2499335141747725E-2</v>
      </c>
      <c r="E629" s="28">
        <f t="shared" si="19"/>
        <v>-3.8357761526052192E-3</v>
      </c>
    </row>
    <row r="630" spans="1:5" x14ac:dyDescent="0.4">
      <c r="A630" s="38">
        <v>44084</v>
      </c>
      <c r="B630" s="6">
        <v>939.95</v>
      </c>
      <c r="C630" s="6">
        <v>14973.23</v>
      </c>
      <c r="D630" s="28">
        <f t="shared" si="18"/>
        <v>1.2549822255736309E-2</v>
      </c>
      <c r="E630" s="28">
        <f t="shared" si="19"/>
        <v>1.4162016886862361E-2</v>
      </c>
    </row>
    <row r="631" spans="1:5" x14ac:dyDescent="0.4">
      <c r="A631" s="38">
        <v>44085</v>
      </c>
      <c r="B631" s="6">
        <v>945.4</v>
      </c>
      <c r="C631" s="6">
        <v>15012.16</v>
      </c>
      <c r="D631" s="28">
        <f t="shared" si="18"/>
        <v>5.798180754295279E-3</v>
      </c>
      <c r="E631" s="28">
        <f t="shared" si="19"/>
        <v>2.599973419228796E-3</v>
      </c>
    </row>
    <row r="632" spans="1:5" x14ac:dyDescent="0.4">
      <c r="A632" s="38">
        <v>44088</v>
      </c>
      <c r="B632" s="6">
        <v>977.95</v>
      </c>
      <c r="C632" s="6">
        <v>15088.37</v>
      </c>
      <c r="D632" s="28">
        <f t="shared" si="18"/>
        <v>3.4429870954093555E-2</v>
      </c>
      <c r="E632" s="28">
        <f t="shared" si="19"/>
        <v>5.0765512757657838E-3</v>
      </c>
    </row>
    <row r="633" spans="1:5" x14ac:dyDescent="0.4">
      <c r="A633" s="38">
        <v>44089</v>
      </c>
      <c r="B633" s="6">
        <v>981.9</v>
      </c>
      <c r="C633" s="6">
        <v>15217.34</v>
      </c>
      <c r="D633" s="28">
        <f t="shared" si="18"/>
        <v>4.0390613017025068E-3</v>
      </c>
      <c r="E633" s="28">
        <f t="shared" si="19"/>
        <v>8.5476429859554504E-3</v>
      </c>
    </row>
    <row r="634" spans="1:5" x14ac:dyDescent="0.4">
      <c r="A634" s="38">
        <v>44090</v>
      </c>
      <c r="B634" s="6">
        <v>1001.05</v>
      </c>
      <c r="C634" s="6">
        <v>15313.21</v>
      </c>
      <c r="D634" s="28">
        <f t="shared" si="18"/>
        <v>1.9503004379264777E-2</v>
      </c>
      <c r="E634" s="28">
        <f t="shared" si="19"/>
        <v>6.3000498115963754E-3</v>
      </c>
    </row>
    <row r="635" spans="1:5" x14ac:dyDescent="0.4">
      <c r="A635" s="38">
        <v>44091</v>
      </c>
      <c r="B635" s="6">
        <v>1010.65</v>
      </c>
      <c r="C635" s="6">
        <v>15211.61</v>
      </c>
      <c r="D635" s="28">
        <f t="shared" si="18"/>
        <v>9.5899305728985862E-3</v>
      </c>
      <c r="E635" s="28">
        <f t="shared" si="19"/>
        <v>-6.6347944030022976E-3</v>
      </c>
    </row>
    <row r="636" spans="1:5" x14ac:dyDescent="0.4">
      <c r="A636" s="38">
        <v>44092</v>
      </c>
      <c r="B636" s="6">
        <v>1002.55</v>
      </c>
      <c r="C636" s="6">
        <v>15202.64</v>
      </c>
      <c r="D636" s="28">
        <f t="shared" si="18"/>
        <v>-8.0146440409637476E-3</v>
      </c>
      <c r="E636" s="28">
        <f t="shared" si="19"/>
        <v>-5.8968117115820728E-4</v>
      </c>
    </row>
    <row r="637" spans="1:5" x14ac:dyDescent="0.4">
      <c r="A637" s="38">
        <v>44095</v>
      </c>
      <c r="B637" s="6">
        <v>1009.3</v>
      </c>
      <c r="C637" s="6">
        <v>14804.2</v>
      </c>
      <c r="D637" s="28">
        <f t="shared" si="18"/>
        <v>6.7328312802354962E-3</v>
      </c>
      <c r="E637" s="28">
        <f t="shared" si="19"/>
        <v>-2.6208605873716539E-2</v>
      </c>
    </row>
    <row r="638" spans="1:5" x14ac:dyDescent="0.4">
      <c r="A638" s="38">
        <v>44096</v>
      </c>
      <c r="B638" s="6">
        <v>1007.2</v>
      </c>
      <c r="C638" s="6">
        <v>14652.22</v>
      </c>
      <c r="D638" s="28">
        <f t="shared" si="18"/>
        <v>-2.0806499554145708E-3</v>
      </c>
      <c r="E638" s="28">
        <f t="shared" si="19"/>
        <v>-1.0266005593007499E-2</v>
      </c>
    </row>
    <row r="639" spans="1:5" x14ac:dyDescent="0.4">
      <c r="A639" s="38">
        <v>44097</v>
      </c>
      <c r="B639" s="6">
        <v>1019.65</v>
      </c>
      <c r="C639" s="6">
        <v>14617.61</v>
      </c>
      <c r="D639" s="28">
        <f t="shared" si="18"/>
        <v>1.2361000794281152E-2</v>
      </c>
      <c r="E639" s="28">
        <f t="shared" si="19"/>
        <v>-2.3620993951768421E-3</v>
      </c>
    </row>
    <row r="640" spans="1:5" x14ac:dyDescent="0.4">
      <c r="A640" s="38">
        <v>44098</v>
      </c>
      <c r="B640" s="6">
        <v>975.35</v>
      </c>
      <c r="C640" s="6">
        <v>14221.19</v>
      </c>
      <c r="D640" s="28">
        <f t="shared" si="18"/>
        <v>-4.3446280586475705E-2</v>
      </c>
      <c r="E640" s="28">
        <f t="shared" si="19"/>
        <v>-2.7119344407191104E-2</v>
      </c>
    </row>
    <row r="641" spans="1:5" x14ac:dyDescent="0.4">
      <c r="A641" s="38">
        <v>44099</v>
      </c>
      <c r="B641" s="6">
        <v>1011.05</v>
      </c>
      <c r="C641" s="6">
        <v>14557.67</v>
      </c>
      <c r="D641" s="28">
        <f t="shared" si="18"/>
        <v>3.6602245347823859E-2</v>
      </c>
      <c r="E641" s="28">
        <f t="shared" si="19"/>
        <v>2.3660467232348381E-2</v>
      </c>
    </row>
    <row r="642" spans="1:5" x14ac:dyDescent="0.4">
      <c r="A642" s="38">
        <v>44102</v>
      </c>
      <c r="B642" s="6">
        <v>1009.5</v>
      </c>
      <c r="C642" s="6">
        <v>14834.26</v>
      </c>
      <c r="D642" s="28">
        <f t="shared" si="18"/>
        <v>-1.5330596904208349E-3</v>
      </c>
      <c r="E642" s="28">
        <f t="shared" si="19"/>
        <v>1.8999606393055979E-2</v>
      </c>
    </row>
    <row r="643" spans="1:5" x14ac:dyDescent="0.4">
      <c r="A643" s="38">
        <v>44103</v>
      </c>
      <c r="B643" s="6">
        <v>1010.25</v>
      </c>
      <c r="C643" s="6">
        <v>14819.57</v>
      </c>
      <c r="D643" s="28">
        <f t="shared" si="18"/>
        <v>7.429420505200568E-4</v>
      </c>
      <c r="E643" s="28">
        <f t="shared" si="19"/>
        <v>-9.9027521426753307E-4</v>
      </c>
    </row>
    <row r="644" spans="1:5" x14ac:dyDescent="0.4">
      <c r="A644" s="38">
        <v>44104</v>
      </c>
      <c r="B644" s="6">
        <v>1008</v>
      </c>
      <c r="C644" s="6">
        <v>14851</v>
      </c>
      <c r="D644" s="28">
        <f t="shared" si="18"/>
        <v>-2.2271714922048602E-3</v>
      </c>
      <c r="E644" s="28">
        <f t="shared" si="19"/>
        <v>2.1208442620130885E-3</v>
      </c>
    </row>
    <row r="645" spans="1:5" x14ac:dyDescent="0.4">
      <c r="A645" s="38">
        <v>44105</v>
      </c>
      <c r="B645" s="6">
        <v>1017.7</v>
      </c>
      <c r="C645" s="6">
        <v>15038.24</v>
      </c>
      <c r="D645" s="28">
        <f t="shared" si="18"/>
        <v>9.6230158730159499E-3</v>
      </c>
      <c r="E645" s="28">
        <f t="shared" si="19"/>
        <v>1.2607905191569513E-2</v>
      </c>
    </row>
    <row r="646" spans="1:5" x14ac:dyDescent="0.4">
      <c r="A646" s="38">
        <v>44109</v>
      </c>
      <c r="B646" s="6">
        <v>1048.2</v>
      </c>
      <c r="C646" s="6">
        <v>15126.05</v>
      </c>
      <c r="D646" s="28">
        <f t="shared" si="18"/>
        <v>2.9969539156922576E-2</v>
      </c>
      <c r="E646" s="28">
        <f t="shared" si="19"/>
        <v>5.8391141516560552E-3</v>
      </c>
    </row>
    <row r="647" spans="1:5" x14ac:dyDescent="0.4">
      <c r="A647" s="38">
        <v>44110</v>
      </c>
      <c r="B647" s="6">
        <v>1055.75</v>
      </c>
      <c r="C647" s="6">
        <v>15295.38</v>
      </c>
      <c r="D647" s="28">
        <f t="shared" si="18"/>
        <v>7.2028238885708529E-3</v>
      </c>
      <c r="E647" s="28">
        <f t="shared" si="19"/>
        <v>1.1194594755405296E-2</v>
      </c>
    </row>
    <row r="648" spans="1:5" x14ac:dyDescent="0.4">
      <c r="A648" s="38">
        <v>44111</v>
      </c>
      <c r="B648" s="6">
        <v>1066.55</v>
      </c>
      <c r="C648" s="6">
        <v>15343.36</v>
      </c>
      <c r="D648" s="28">
        <f t="shared" ref="D648:D711" si="20">(B648/B647)-1</f>
        <v>1.0229694529954925E-2</v>
      </c>
      <c r="E648" s="28">
        <f t="shared" ref="E648:E711" si="21">(C648/C647)-1</f>
        <v>3.1368949316723516E-3</v>
      </c>
    </row>
    <row r="649" spans="1:5" x14ac:dyDescent="0.4">
      <c r="A649" s="38">
        <v>44112</v>
      </c>
      <c r="B649" s="6">
        <v>1094</v>
      </c>
      <c r="C649" s="6">
        <v>15435.38</v>
      </c>
      <c r="D649" s="28">
        <f t="shared" si="20"/>
        <v>2.573719000515684E-2</v>
      </c>
      <c r="E649" s="28">
        <f t="shared" si="21"/>
        <v>5.9973825811294734E-3</v>
      </c>
    </row>
    <row r="650" spans="1:5" x14ac:dyDescent="0.4">
      <c r="A650" s="38">
        <v>44113</v>
      </c>
      <c r="B650" s="6">
        <v>1107.55</v>
      </c>
      <c r="C650" s="6">
        <v>15498.18</v>
      </c>
      <c r="D650" s="28">
        <f t="shared" si="20"/>
        <v>1.2385740402193646E-2</v>
      </c>
      <c r="E650" s="28">
        <f t="shared" si="21"/>
        <v>4.0685749233255741E-3</v>
      </c>
    </row>
    <row r="651" spans="1:5" x14ac:dyDescent="0.4">
      <c r="A651" s="38">
        <v>44116</v>
      </c>
      <c r="B651" s="6">
        <v>1132.3</v>
      </c>
      <c r="C651" s="6">
        <v>15480.5</v>
      </c>
      <c r="D651" s="28">
        <f t="shared" si="20"/>
        <v>2.2346620920048688E-2</v>
      </c>
      <c r="E651" s="28">
        <f t="shared" si="21"/>
        <v>-1.140779110837542E-3</v>
      </c>
    </row>
    <row r="652" spans="1:5" x14ac:dyDescent="0.4">
      <c r="A652" s="38">
        <v>44117</v>
      </c>
      <c r="B652" s="6">
        <v>1158</v>
      </c>
      <c r="C652" s="6">
        <v>15468.47</v>
      </c>
      <c r="D652" s="28">
        <f t="shared" si="20"/>
        <v>2.2697165062262714E-2</v>
      </c>
      <c r="E652" s="28">
        <f t="shared" si="21"/>
        <v>-7.7710668260078108E-4</v>
      </c>
    </row>
    <row r="653" spans="1:5" x14ac:dyDescent="0.4">
      <c r="A653" s="38">
        <v>44118</v>
      </c>
      <c r="B653" s="6">
        <v>1136.0999999999999</v>
      </c>
      <c r="C653" s="6">
        <v>15508.65</v>
      </c>
      <c r="D653" s="28">
        <f t="shared" si="20"/>
        <v>-1.8911917098445641E-2</v>
      </c>
      <c r="E653" s="28">
        <f t="shared" si="21"/>
        <v>2.5975419676282918E-3</v>
      </c>
    </row>
    <row r="654" spans="1:5" x14ac:dyDescent="0.4">
      <c r="A654" s="38">
        <v>44119</v>
      </c>
      <c r="B654" s="6">
        <v>1108</v>
      </c>
      <c r="C654" s="6">
        <v>15167.7</v>
      </c>
      <c r="D654" s="28">
        <f t="shared" si="20"/>
        <v>-2.4733738227268653E-2</v>
      </c>
      <c r="E654" s="28">
        <f t="shared" si="21"/>
        <v>-2.1984505421168143E-2</v>
      </c>
    </row>
    <row r="655" spans="1:5" x14ac:dyDescent="0.4">
      <c r="A655" s="38">
        <v>44120</v>
      </c>
      <c r="B655" s="6">
        <v>1127.5999999999999</v>
      </c>
      <c r="C655" s="6">
        <v>15288.93</v>
      </c>
      <c r="D655" s="28">
        <f t="shared" si="20"/>
        <v>1.7689530685920385E-2</v>
      </c>
      <c r="E655" s="28">
        <f t="shared" si="21"/>
        <v>7.9926422595384405E-3</v>
      </c>
    </row>
    <row r="656" spans="1:5" x14ac:dyDescent="0.4">
      <c r="A656" s="38">
        <v>44123</v>
      </c>
      <c r="B656" s="6">
        <v>1125.55</v>
      </c>
      <c r="C656" s="6">
        <v>15424.93</v>
      </c>
      <c r="D656" s="28">
        <f t="shared" si="20"/>
        <v>-1.8180205746718414E-3</v>
      </c>
      <c r="E656" s="28">
        <f t="shared" si="21"/>
        <v>8.895324918094305E-3</v>
      </c>
    </row>
    <row r="657" spans="1:5" x14ac:dyDescent="0.4">
      <c r="A657" s="38">
        <v>44124</v>
      </c>
      <c r="B657" s="6">
        <v>1137.05</v>
      </c>
      <c r="C657" s="6">
        <v>15463.33</v>
      </c>
      <c r="D657" s="28">
        <f t="shared" si="20"/>
        <v>1.0217227133401341E-2</v>
      </c>
      <c r="E657" s="28">
        <f t="shared" si="21"/>
        <v>2.489476451432715E-3</v>
      </c>
    </row>
    <row r="658" spans="1:5" x14ac:dyDescent="0.4">
      <c r="A658" s="38">
        <v>44125</v>
      </c>
      <c r="B658" s="6">
        <v>1148.3</v>
      </c>
      <c r="C658" s="6">
        <v>15499.84</v>
      </c>
      <c r="D658" s="28">
        <f t="shared" si="20"/>
        <v>9.8940240094982368E-3</v>
      </c>
      <c r="E658" s="28">
        <f t="shared" si="21"/>
        <v>2.3610697049083473E-3</v>
      </c>
    </row>
    <row r="659" spans="1:5" x14ac:dyDescent="0.4">
      <c r="A659" s="38">
        <v>44126</v>
      </c>
      <c r="B659" s="6">
        <v>1130.1500000000001</v>
      </c>
      <c r="C659" s="6">
        <v>15487.76</v>
      </c>
      <c r="D659" s="28">
        <f t="shared" si="20"/>
        <v>-1.5805974048593407E-2</v>
      </c>
      <c r="E659" s="28">
        <f t="shared" si="21"/>
        <v>-7.7936288374591545E-4</v>
      </c>
    </row>
    <row r="660" spans="1:5" x14ac:dyDescent="0.4">
      <c r="A660" s="38">
        <v>44127</v>
      </c>
      <c r="B660" s="6">
        <v>1122</v>
      </c>
      <c r="C660" s="6">
        <v>15539.3</v>
      </c>
      <c r="D660" s="28">
        <f t="shared" si="20"/>
        <v>-7.2114321107817903E-3</v>
      </c>
      <c r="E660" s="28">
        <f t="shared" si="21"/>
        <v>3.3277891702867546E-3</v>
      </c>
    </row>
    <row r="661" spans="1:5" x14ac:dyDescent="0.4">
      <c r="A661" s="38">
        <v>44130</v>
      </c>
      <c r="B661" s="6">
        <v>1112.0999999999999</v>
      </c>
      <c r="C661" s="6">
        <v>15330.08</v>
      </c>
      <c r="D661" s="28">
        <f t="shared" si="20"/>
        <v>-8.8235294117647856E-3</v>
      </c>
      <c r="E661" s="28">
        <f t="shared" si="21"/>
        <v>-1.3463926946516214E-2</v>
      </c>
    </row>
    <row r="662" spans="1:5" x14ac:dyDescent="0.4">
      <c r="A662" s="38">
        <v>44131</v>
      </c>
      <c r="B662" s="6">
        <v>1092.1500000000001</v>
      </c>
      <c r="C662" s="6">
        <v>15484.29</v>
      </c>
      <c r="D662" s="28">
        <f t="shared" si="20"/>
        <v>-1.7939034259508824E-2</v>
      </c>
      <c r="E662" s="28">
        <f t="shared" si="21"/>
        <v>1.0059308235834452E-2</v>
      </c>
    </row>
    <row r="663" spans="1:5" x14ac:dyDescent="0.4">
      <c r="A663" s="38">
        <v>44132</v>
      </c>
      <c r="B663" s="6">
        <v>1076.5999999999999</v>
      </c>
      <c r="C663" s="6">
        <v>15291.29</v>
      </c>
      <c r="D663" s="28">
        <f t="shared" si="20"/>
        <v>-1.4237970974683156E-2</v>
      </c>
      <c r="E663" s="28">
        <f t="shared" si="21"/>
        <v>-1.246424601967544E-2</v>
      </c>
    </row>
    <row r="664" spans="1:5" x14ac:dyDescent="0.4">
      <c r="A664" s="38">
        <v>44133</v>
      </c>
      <c r="B664" s="6">
        <v>1074.8</v>
      </c>
      <c r="C664" s="6">
        <v>15235.82</v>
      </c>
      <c r="D664" s="28">
        <f t="shared" si="20"/>
        <v>-1.6719301504736217E-3</v>
      </c>
      <c r="E664" s="28">
        <f t="shared" si="21"/>
        <v>-3.6275552945500555E-3</v>
      </c>
    </row>
    <row r="665" spans="1:5" x14ac:dyDescent="0.4">
      <c r="A665" s="38">
        <v>44134</v>
      </c>
      <c r="B665" s="6">
        <v>1060.5999999999999</v>
      </c>
      <c r="C665" s="6">
        <v>15215.01</v>
      </c>
      <c r="D665" s="28">
        <f t="shared" si="20"/>
        <v>-1.3211760327502819E-2</v>
      </c>
      <c r="E665" s="28">
        <f t="shared" si="21"/>
        <v>-1.3658601899996237E-3</v>
      </c>
    </row>
    <row r="666" spans="1:5" x14ac:dyDescent="0.4">
      <c r="A666" s="38">
        <v>44137</v>
      </c>
      <c r="B666" s="6">
        <v>1072</v>
      </c>
      <c r="C666" s="6">
        <v>15236.96</v>
      </c>
      <c r="D666" s="28">
        <f t="shared" si="20"/>
        <v>1.0748632849330697E-2</v>
      </c>
      <c r="E666" s="28">
        <f t="shared" si="21"/>
        <v>1.4426543262211489E-3</v>
      </c>
    </row>
    <row r="667" spans="1:5" x14ac:dyDescent="0.4">
      <c r="A667" s="38">
        <v>44138</v>
      </c>
      <c r="B667" s="6">
        <v>1061.95</v>
      </c>
      <c r="C667" s="6">
        <v>15394.89</v>
      </c>
      <c r="D667" s="28">
        <f t="shared" si="20"/>
        <v>-9.3749999999999112E-3</v>
      </c>
      <c r="E667" s="28">
        <f t="shared" si="21"/>
        <v>1.0364928437168519E-2</v>
      </c>
    </row>
    <row r="668" spans="1:5" x14ac:dyDescent="0.4">
      <c r="A668" s="38">
        <v>44139</v>
      </c>
      <c r="B668" s="6">
        <v>1094</v>
      </c>
      <c r="C668" s="6">
        <v>15508.25</v>
      </c>
      <c r="D668" s="28">
        <f t="shared" si="20"/>
        <v>3.0180328640708076E-2</v>
      </c>
      <c r="E668" s="28">
        <f t="shared" si="21"/>
        <v>7.363482298347046E-3</v>
      </c>
    </row>
    <row r="669" spans="1:5" x14ac:dyDescent="0.4">
      <c r="A669" s="38">
        <v>44140</v>
      </c>
      <c r="B669" s="6">
        <v>1103.9000000000001</v>
      </c>
      <c r="C669" s="6">
        <v>15776.32</v>
      </c>
      <c r="D669" s="28">
        <f t="shared" si="20"/>
        <v>9.0493601462524609E-3</v>
      </c>
      <c r="E669" s="28">
        <f t="shared" si="21"/>
        <v>1.7285638289297633E-2</v>
      </c>
    </row>
    <row r="670" spans="1:5" x14ac:dyDescent="0.4">
      <c r="A670" s="38">
        <v>44141</v>
      </c>
      <c r="B670" s="6">
        <v>1113.4000000000001</v>
      </c>
      <c r="C670" s="6">
        <v>15927.38</v>
      </c>
      <c r="D670" s="28">
        <f t="shared" si="20"/>
        <v>8.6058519793459354E-3</v>
      </c>
      <c r="E670" s="28">
        <f t="shared" si="21"/>
        <v>9.5751100383358878E-3</v>
      </c>
    </row>
    <row r="671" spans="1:5" x14ac:dyDescent="0.4">
      <c r="A671" s="38">
        <v>44144</v>
      </c>
      <c r="B671" s="6">
        <v>1136.2</v>
      </c>
      <c r="C671" s="6">
        <v>16154.87</v>
      </c>
      <c r="D671" s="28">
        <f t="shared" si="20"/>
        <v>2.0477815699658564E-2</v>
      </c>
      <c r="E671" s="28">
        <f t="shared" si="21"/>
        <v>1.4282951747242922E-2</v>
      </c>
    </row>
    <row r="672" spans="1:5" x14ac:dyDescent="0.4">
      <c r="A672" s="38">
        <v>44145</v>
      </c>
      <c r="B672" s="6">
        <v>1090.95</v>
      </c>
      <c r="C672" s="6">
        <v>16302.05</v>
      </c>
      <c r="D672" s="28">
        <f t="shared" si="20"/>
        <v>-3.9825734905826415E-2</v>
      </c>
      <c r="E672" s="28">
        <f t="shared" si="21"/>
        <v>9.1105654208296638E-3</v>
      </c>
    </row>
    <row r="673" spans="1:5" x14ac:dyDescent="0.4">
      <c r="A673" s="38">
        <v>44146</v>
      </c>
      <c r="B673" s="6">
        <v>1122.5999999999999</v>
      </c>
      <c r="C673" s="6">
        <v>16440.11</v>
      </c>
      <c r="D673" s="28">
        <f t="shared" si="20"/>
        <v>2.9011412072047271E-2</v>
      </c>
      <c r="E673" s="28">
        <f t="shared" si="21"/>
        <v>8.4688735465785481E-3</v>
      </c>
    </row>
    <row r="674" spans="1:5" x14ac:dyDescent="0.4">
      <c r="A674" s="38">
        <v>44147</v>
      </c>
      <c r="B674" s="6">
        <v>1117.75</v>
      </c>
      <c r="C674" s="6">
        <v>16419.38</v>
      </c>
      <c r="D674" s="28">
        <f t="shared" si="20"/>
        <v>-4.3203278104400056E-3</v>
      </c>
      <c r="E674" s="28">
        <f t="shared" si="21"/>
        <v>-1.2609404681598324E-3</v>
      </c>
    </row>
    <row r="675" spans="1:5" x14ac:dyDescent="0.4">
      <c r="A675" s="38">
        <v>44148</v>
      </c>
      <c r="B675" s="6">
        <v>1123.9000000000001</v>
      </c>
      <c r="C675" s="6">
        <v>16490.330000000002</v>
      </c>
      <c r="D675" s="28">
        <f t="shared" si="20"/>
        <v>5.5021248042943505E-3</v>
      </c>
      <c r="E675" s="28">
        <f t="shared" si="21"/>
        <v>4.321113221083861E-3</v>
      </c>
    </row>
    <row r="676" spans="1:5" x14ac:dyDescent="0.4">
      <c r="A676" s="38">
        <v>44149</v>
      </c>
      <c r="B676" s="6">
        <v>1133.45</v>
      </c>
      <c r="C676" s="6">
        <v>16575.09</v>
      </c>
      <c r="D676" s="28">
        <f t="shared" si="20"/>
        <v>8.497197259542677E-3</v>
      </c>
      <c r="E676" s="28">
        <f t="shared" si="21"/>
        <v>5.1399820379578465E-3</v>
      </c>
    </row>
    <row r="677" spans="1:5" x14ac:dyDescent="0.4">
      <c r="A677" s="38">
        <v>44152</v>
      </c>
      <c r="B677" s="6">
        <v>1123.8499999999999</v>
      </c>
      <c r="C677" s="6">
        <v>16702.68</v>
      </c>
      <c r="D677" s="28">
        <f t="shared" si="20"/>
        <v>-8.4697163527285291E-3</v>
      </c>
      <c r="E677" s="28">
        <f t="shared" si="21"/>
        <v>7.6976957591181616E-3</v>
      </c>
    </row>
    <row r="678" spans="1:5" x14ac:dyDescent="0.4">
      <c r="A678" s="38">
        <v>44153</v>
      </c>
      <c r="B678" s="6">
        <v>1110.5999999999999</v>
      </c>
      <c r="C678" s="6">
        <v>16804.39</v>
      </c>
      <c r="D678" s="28">
        <f t="shared" si="20"/>
        <v>-1.1789829603594759E-2</v>
      </c>
      <c r="E678" s="28">
        <f t="shared" si="21"/>
        <v>6.0894419338692884E-3</v>
      </c>
    </row>
    <row r="679" spans="1:5" x14ac:dyDescent="0.4">
      <c r="A679" s="38">
        <v>44154</v>
      </c>
      <c r="B679" s="6">
        <v>1096.45</v>
      </c>
      <c r="C679" s="6">
        <v>16623.990000000002</v>
      </c>
      <c r="D679" s="28">
        <f t="shared" si="20"/>
        <v>-1.2740860795966036E-2</v>
      </c>
      <c r="E679" s="28">
        <f t="shared" si="21"/>
        <v>-1.073529000457607E-2</v>
      </c>
    </row>
    <row r="680" spans="1:5" x14ac:dyDescent="0.4">
      <c r="A680" s="38">
        <v>44155</v>
      </c>
      <c r="B680" s="6">
        <v>1103.05</v>
      </c>
      <c r="C680" s="6">
        <v>16750.03</v>
      </c>
      <c r="D680" s="28">
        <f t="shared" si="20"/>
        <v>6.0194263304298445E-3</v>
      </c>
      <c r="E680" s="28">
        <f t="shared" si="21"/>
        <v>7.5818139929100248E-3</v>
      </c>
    </row>
    <row r="681" spans="1:5" x14ac:dyDescent="0.4">
      <c r="A681" s="38">
        <v>44158</v>
      </c>
      <c r="B681" s="6">
        <v>1140.25</v>
      </c>
      <c r="C681" s="6">
        <v>16871.37</v>
      </c>
      <c r="D681" s="28">
        <f t="shared" si="20"/>
        <v>3.3724672498980146E-2</v>
      </c>
      <c r="E681" s="28">
        <f t="shared" si="21"/>
        <v>7.2441661298516813E-3</v>
      </c>
    </row>
    <row r="682" spans="1:5" x14ac:dyDescent="0.4">
      <c r="A682" s="38">
        <v>44159</v>
      </c>
      <c r="B682" s="6">
        <v>1139.1500000000001</v>
      </c>
      <c r="C682" s="6">
        <v>17026.400000000001</v>
      </c>
      <c r="D682" s="28">
        <f t="shared" si="20"/>
        <v>-9.6470072352550229E-4</v>
      </c>
      <c r="E682" s="28">
        <f t="shared" si="21"/>
        <v>9.1889396059716688E-3</v>
      </c>
    </row>
    <row r="683" spans="1:5" x14ac:dyDescent="0.4">
      <c r="A683" s="38">
        <v>44160</v>
      </c>
      <c r="B683" s="6">
        <v>1116.2</v>
      </c>
      <c r="C683" s="6">
        <v>16776.91</v>
      </c>
      <c r="D683" s="28">
        <f t="shared" si="20"/>
        <v>-2.0146600535487003E-2</v>
      </c>
      <c r="E683" s="28">
        <f t="shared" si="21"/>
        <v>-1.4653126908800496E-2</v>
      </c>
    </row>
    <row r="684" spans="1:5" x14ac:dyDescent="0.4">
      <c r="A684" s="38">
        <v>44161</v>
      </c>
      <c r="B684" s="6">
        <v>1113.6500000000001</v>
      </c>
      <c r="C684" s="6">
        <v>16941.87</v>
      </c>
      <c r="D684" s="28">
        <f t="shared" si="20"/>
        <v>-2.2845368213580963E-3</v>
      </c>
      <c r="E684" s="28">
        <f t="shared" si="21"/>
        <v>9.8325615384478038E-3</v>
      </c>
    </row>
    <row r="685" spans="1:5" x14ac:dyDescent="0.4">
      <c r="A685" s="38">
        <v>44162</v>
      </c>
      <c r="B685" s="6">
        <v>1100.55</v>
      </c>
      <c r="C685" s="6">
        <v>16995.009999999998</v>
      </c>
      <c r="D685" s="28">
        <f t="shared" si="20"/>
        <v>-1.176312126790291E-2</v>
      </c>
      <c r="E685" s="28">
        <f t="shared" si="21"/>
        <v>3.136607706233141E-3</v>
      </c>
    </row>
    <row r="686" spans="1:5" x14ac:dyDescent="0.4">
      <c r="A686" s="38">
        <v>44166</v>
      </c>
      <c r="B686" s="6">
        <v>1137.25</v>
      </c>
      <c r="C686" s="6">
        <v>17188.310000000001</v>
      </c>
      <c r="D686" s="28">
        <f t="shared" si="20"/>
        <v>3.3346962882195408E-2</v>
      </c>
      <c r="E686" s="28">
        <f t="shared" si="21"/>
        <v>1.1373926817342506E-2</v>
      </c>
    </row>
    <row r="687" spans="1:5" x14ac:dyDescent="0.4">
      <c r="A687" s="38">
        <v>44167</v>
      </c>
      <c r="B687" s="6">
        <v>1141.05</v>
      </c>
      <c r="C687" s="6">
        <v>17232.669999999998</v>
      </c>
      <c r="D687" s="28">
        <f t="shared" si="20"/>
        <v>3.3413937129038729E-3</v>
      </c>
      <c r="E687" s="28">
        <f t="shared" si="21"/>
        <v>2.580823827356804E-3</v>
      </c>
    </row>
    <row r="688" spans="1:5" x14ac:dyDescent="0.4">
      <c r="A688" s="38">
        <v>44168</v>
      </c>
      <c r="B688" s="6">
        <v>1126.55</v>
      </c>
      <c r="C688" s="6">
        <v>17294.93</v>
      </c>
      <c r="D688" s="28">
        <f t="shared" si="20"/>
        <v>-1.2707593882827273E-2</v>
      </c>
      <c r="E688" s="28">
        <f t="shared" si="21"/>
        <v>3.6129050228432824E-3</v>
      </c>
    </row>
    <row r="689" spans="1:5" x14ac:dyDescent="0.4">
      <c r="A689" s="38">
        <v>44169</v>
      </c>
      <c r="B689" s="6">
        <v>1134.6500000000001</v>
      </c>
      <c r="C689" s="6">
        <v>17432.23</v>
      </c>
      <c r="D689" s="28">
        <f t="shared" si="20"/>
        <v>7.1900936487507838E-3</v>
      </c>
      <c r="E689" s="28">
        <f t="shared" si="21"/>
        <v>7.938742741369742E-3</v>
      </c>
    </row>
    <row r="690" spans="1:5" x14ac:dyDescent="0.4">
      <c r="A690" s="38">
        <v>44172</v>
      </c>
      <c r="B690" s="6">
        <v>1144.05</v>
      </c>
      <c r="C690" s="6">
        <v>17581.28</v>
      </c>
      <c r="D690" s="28">
        <f t="shared" si="20"/>
        <v>8.284493015467298E-3</v>
      </c>
      <c r="E690" s="28">
        <f t="shared" si="21"/>
        <v>8.5502543277595766E-3</v>
      </c>
    </row>
    <row r="691" spans="1:5" x14ac:dyDescent="0.4">
      <c r="A691" s="38">
        <v>44173</v>
      </c>
      <c r="B691" s="6">
        <v>1153.8499999999999</v>
      </c>
      <c r="C691" s="6">
        <v>17609.75</v>
      </c>
      <c r="D691" s="28">
        <f t="shared" si="20"/>
        <v>8.5660591757352744E-3</v>
      </c>
      <c r="E691" s="28">
        <f t="shared" si="21"/>
        <v>1.6193360210405849E-3</v>
      </c>
    </row>
    <row r="692" spans="1:5" x14ac:dyDescent="0.4">
      <c r="A692" s="38">
        <v>44174</v>
      </c>
      <c r="B692" s="6">
        <v>1175.1500000000001</v>
      </c>
      <c r="C692" s="6">
        <v>17748.98</v>
      </c>
      <c r="D692" s="28">
        <f t="shared" si="20"/>
        <v>1.8459938466871995E-2</v>
      </c>
      <c r="E692" s="28">
        <f t="shared" si="21"/>
        <v>7.9064154800607689E-3</v>
      </c>
    </row>
    <row r="693" spans="1:5" x14ac:dyDescent="0.4">
      <c r="A693" s="38">
        <v>44175</v>
      </c>
      <c r="B693" s="6">
        <v>1167.5</v>
      </c>
      <c r="C693" s="6">
        <v>17685.29</v>
      </c>
      <c r="D693" s="28">
        <f t="shared" si="20"/>
        <v>-6.509807258647915E-3</v>
      </c>
      <c r="E693" s="28">
        <f t="shared" si="21"/>
        <v>-3.5883752193083263E-3</v>
      </c>
    </row>
    <row r="694" spans="1:5" x14ac:dyDescent="0.4">
      <c r="A694" s="38">
        <v>44176</v>
      </c>
      <c r="B694" s="6">
        <v>1163.05</v>
      </c>
      <c r="C694" s="6">
        <v>17733.830000000002</v>
      </c>
      <c r="D694" s="28">
        <f t="shared" si="20"/>
        <v>-3.8115631691648666E-3</v>
      </c>
      <c r="E694" s="28">
        <f t="shared" si="21"/>
        <v>2.7446538903235229E-3</v>
      </c>
    </row>
    <row r="695" spans="1:5" x14ac:dyDescent="0.4">
      <c r="A695" s="38">
        <v>44179</v>
      </c>
      <c r="B695" s="6">
        <v>1164.55</v>
      </c>
      <c r="C695" s="6">
        <v>17804.39</v>
      </c>
      <c r="D695" s="28">
        <f t="shared" si="20"/>
        <v>1.289712394136E-3</v>
      </c>
      <c r="E695" s="28">
        <f t="shared" si="21"/>
        <v>3.9788359310988231E-3</v>
      </c>
    </row>
    <row r="696" spans="1:5" x14ac:dyDescent="0.4">
      <c r="A696" s="38">
        <v>44180</v>
      </c>
      <c r="B696" s="6">
        <v>1154.4000000000001</v>
      </c>
      <c r="C696" s="6">
        <v>17818.64</v>
      </c>
      <c r="D696" s="28">
        <f t="shared" si="20"/>
        <v>-8.7158129749687063E-3</v>
      </c>
      <c r="E696" s="28">
        <f t="shared" si="21"/>
        <v>8.0036440450914625E-4</v>
      </c>
    </row>
    <row r="697" spans="1:5" x14ac:dyDescent="0.4">
      <c r="A697" s="38">
        <v>44181</v>
      </c>
      <c r="B697" s="6">
        <v>1165.75</v>
      </c>
      <c r="C697" s="6">
        <v>17971.759999999998</v>
      </c>
      <c r="D697" s="28">
        <f t="shared" si="20"/>
        <v>9.831947331947255E-3</v>
      </c>
      <c r="E697" s="28">
        <f t="shared" si="21"/>
        <v>8.5932484185100577E-3</v>
      </c>
    </row>
    <row r="698" spans="1:5" x14ac:dyDescent="0.4">
      <c r="A698" s="38">
        <v>44182</v>
      </c>
      <c r="B698" s="6">
        <v>1159.0999999999999</v>
      </c>
      <c r="C698" s="6">
        <v>18008.78</v>
      </c>
      <c r="D698" s="28">
        <f t="shared" si="20"/>
        <v>-5.704482093073171E-3</v>
      </c>
      <c r="E698" s="28">
        <f t="shared" si="21"/>
        <v>2.0598984184074798E-3</v>
      </c>
    </row>
    <row r="699" spans="1:5" x14ac:dyDescent="0.4">
      <c r="A699" s="38">
        <v>44183</v>
      </c>
      <c r="B699" s="6">
        <v>1189.75</v>
      </c>
      <c r="C699" s="6">
        <v>18027.23</v>
      </c>
      <c r="D699" s="28">
        <f t="shared" si="20"/>
        <v>2.6442929859373798E-2</v>
      </c>
      <c r="E699" s="28">
        <f t="shared" si="21"/>
        <v>1.0245002715343343E-3</v>
      </c>
    </row>
    <row r="700" spans="1:5" x14ac:dyDescent="0.4">
      <c r="A700" s="38">
        <v>44186</v>
      </c>
      <c r="B700" s="6">
        <v>1176.3</v>
      </c>
      <c r="C700" s="6">
        <v>17396.689999999999</v>
      </c>
      <c r="D700" s="28">
        <f t="shared" si="20"/>
        <v>-1.1304895986551822E-2</v>
      </c>
      <c r="E700" s="28">
        <f t="shared" si="21"/>
        <v>-3.497708743939032E-2</v>
      </c>
    </row>
    <row r="701" spans="1:5" x14ac:dyDescent="0.4">
      <c r="A701" s="38">
        <v>44187</v>
      </c>
      <c r="B701" s="6">
        <v>1220.75</v>
      </c>
      <c r="C701" s="6">
        <v>17588.57</v>
      </c>
      <c r="D701" s="28">
        <f t="shared" si="20"/>
        <v>3.7787979256992399E-2</v>
      </c>
      <c r="E701" s="28">
        <f t="shared" si="21"/>
        <v>1.1029684382488858E-2</v>
      </c>
    </row>
    <row r="702" spans="1:5" x14ac:dyDescent="0.4">
      <c r="A702" s="38">
        <v>44188</v>
      </c>
      <c r="B702" s="6">
        <v>1252.95</v>
      </c>
      <c r="C702" s="6">
        <v>17829.79</v>
      </c>
      <c r="D702" s="28">
        <f t="shared" si="20"/>
        <v>2.6377227114478874E-2</v>
      </c>
      <c r="E702" s="28">
        <f t="shared" si="21"/>
        <v>1.3714588508332515E-2</v>
      </c>
    </row>
    <row r="703" spans="1:5" x14ac:dyDescent="0.4">
      <c r="A703" s="38">
        <v>44189</v>
      </c>
      <c r="B703" s="6">
        <v>1236.3499999999999</v>
      </c>
      <c r="C703" s="6">
        <v>17992.009999999998</v>
      </c>
      <c r="D703" s="28">
        <f t="shared" si="20"/>
        <v>-1.3248732990143397E-2</v>
      </c>
      <c r="E703" s="28">
        <f t="shared" si="21"/>
        <v>9.0982563451391663E-3</v>
      </c>
    </row>
    <row r="704" spans="1:5" x14ac:dyDescent="0.4">
      <c r="A704" s="38">
        <v>44193</v>
      </c>
      <c r="B704" s="6">
        <v>1240.0999999999999</v>
      </c>
      <c r="C704" s="6">
        <v>18164.87</v>
      </c>
      <c r="D704" s="28">
        <f t="shared" si="20"/>
        <v>3.0331216888421775E-3</v>
      </c>
      <c r="E704" s="28">
        <f t="shared" si="21"/>
        <v>9.6075980393519611E-3</v>
      </c>
    </row>
    <row r="705" spans="1:5" x14ac:dyDescent="0.4">
      <c r="A705" s="38">
        <v>44194</v>
      </c>
      <c r="B705" s="6">
        <v>1250.1500000000001</v>
      </c>
      <c r="C705" s="6">
        <v>18218.91</v>
      </c>
      <c r="D705" s="28">
        <f t="shared" si="20"/>
        <v>8.104185146359244E-3</v>
      </c>
      <c r="E705" s="28">
        <f t="shared" si="21"/>
        <v>2.9749731211949904E-3</v>
      </c>
    </row>
    <row r="706" spans="1:5" x14ac:dyDescent="0.4">
      <c r="A706" s="38">
        <v>44195</v>
      </c>
      <c r="B706" s="6">
        <v>1246.2</v>
      </c>
      <c r="C706" s="6">
        <v>18284.310000000001</v>
      </c>
      <c r="D706" s="28">
        <f t="shared" si="20"/>
        <v>-3.1596208454985897E-3</v>
      </c>
      <c r="E706" s="28">
        <f t="shared" si="21"/>
        <v>3.5896768796817025E-3</v>
      </c>
    </row>
    <row r="707" spans="1:5" x14ac:dyDescent="0.4">
      <c r="A707" s="38">
        <v>44196</v>
      </c>
      <c r="B707" s="6">
        <v>1255.8499999999999</v>
      </c>
      <c r="C707" s="6">
        <v>18300.099999999999</v>
      </c>
      <c r="D707" s="28">
        <f t="shared" si="20"/>
        <v>7.7435403627024169E-3</v>
      </c>
      <c r="E707" s="28">
        <f t="shared" si="21"/>
        <v>8.6358194539459809E-4</v>
      </c>
    </row>
    <row r="708" spans="1:5" x14ac:dyDescent="0.4">
      <c r="A708" s="38">
        <v>44197</v>
      </c>
      <c r="B708" s="6">
        <v>1260.4000000000001</v>
      </c>
      <c r="C708" s="6">
        <v>18389.080000000002</v>
      </c>
      <c r="D708" s="28">
        <f t="shared" si="20"/>
        <v>3.6230441533624536E-3</v>
      </c>
      <c r="E708" s="28">
        <f t="shared" si="21"/>
        <v>4.8622685121941789E-3</v>
      </c>
    </row>
    <row r="709" spans="1:5" x14ac:dyDescent="0.4">
      <c r="A709" s="38">
        <v>44200</v>
      </c>
      <c r="B709" s="6">
        <v>1288.55</v>
      </c>
      <c r="C709" s="6">
        <v>18582.91</v>
      </c>
      <c r="D709" s="28">
        <f t="shared" si="20"/>
        <v>2.2334179625515649E-2</v>
      </c>
      <c r="E709" s="28">
        <f t="shared" si="21"/>
        <v>1.0540494684889046E-2</v>
      </c>
    </row>
    <row r="710" spans="1:5" x14ac:dyDescent="0.4">
      <c r="A710" s="38">
        <v>44201</v>
      </c>
      <c r="B710" s="6">
        <v>1293.5</v>
      </c>
      <c r="C710" s="6">
        <v>18701.75</v>
      </c>
      <c r="D710" s="28">
        <f t="shared" si="20"/>
        <v>3.8415272981258131E-3</v>
      </c>
      <c r="E710" s="28">
        <f t="shared" si="21"/>
        <v>6.3951232611039188E-3</v>
      </c>
    </row>
    <row r="711" spans="1:5" x14ac:dyDescent="0.4">
      <c r="A711" s="38">
        <v>44202</v>
      </c>
      <c r="B711" s="6">
        <v>1281.5999999999999</v>
      </c>
      <c r="C711" s="6">
        <v>18658.66</v>
      </c>
      <c r="D711" s="28">
        <f t="shared" si="20"/>
        <v>-9.1998453807500269E-3</v>
      </c>
      <c r="E711" s="28">
        <f t="shared" si="21"/>
        <v>-2.3040624540484611E-3</v>
      </c>
    </row>
    <row r="712" spans="1:5" x14ac:dyDescent="0.4">
      <c r="A712" s="38">
        <v>44203</v>
      </c>
      <c r="B712" s="6">
        <v>1261.95</v>
      </c>
      <c r="C712" s="6">
        <v>18707.68</v>
      </c>
      <c r="D712" s="28">
        <f t="shared" ref="D712:D775" si="22">(B712/B711)-1</f>
        <v>-1.5332397003745224E-2</v>
      </c>
      <c r="E712" s="28">
        <f t="shared" ref="E712:E775" si="23">(C712/C711)-1</f>
        <v>2.6271983089889428E-3</v>
      </c>
    </row>
    <row r="713" spans="1:5" x14ac:dyDescent="0.4">
      <c r="A713" s="38">
        <v>44204</v>
      </c>
      <c r="B713" s="6">
        <v>1311.8</v>
      </c>
      <c r="C713" s="6">
        <v>18953.86</v>
      </c>
      <c r="D713" s="28">
        <f t="shared" si="22"/>
        <v>3.9502357462656956E-2</v>
      </c>
      <c r="E713" s="28">
        <f t="shared" si="23"/>
        <v>1.3159301420593073E-2</v>
      </c>
    </row>
    <row r="714" spans="1:5" x14ac:dyDescent="0.4">
      <c r="A714" s="38">
        <v>44207</v>
      </c>
      <c r="B714" s="6">
        <v>1376.1</v>
      </c>
      <c r="C714" s="6">
        <v>19081.060000000001</v>
      </c>
      <c r="D714" s="28">
        <f t="shared" si="22"/>
        <v>4.9016618386949151E-2</v>
      </c>
      <c r="E714" s="28">
        <f t="shared" si="23"/>
        <v>6.7110340584979333E-3</v>
      </c>
    </row>
    <row r="715" spans="1:5" x14ac:dyDescent="0.4">
      <c r="A715" s="38">
        <v>44208</v>
      </c>
      <c r="B715" s="6">
        <v>1371.85</v>
      </c>
      <c r="C715" s="6">
        <v>19169.98</v>
      </c>
      <c r="D715" s="28">
        <f t="shared" si="22"/>
        <v>-3.0884383402368654E-3</v>
      </c>
      <c r="E715" s="28">
        <f t="shared" si="23"/>
        <v>4.6601184630203907E-3</v>
      </c>
    </row>
    <row r="716" spans="1:5" x14ac:dyDescent="0.4">
      <c r="A716" s="38">
        <v>44209</v>
      </c>
      <c r="B716" s="6">
        <v>1387.7</v>
      </c>
      <c r="C716" s="6">
        <v>19143.46</v>
      </c>
      <c r="D716" s="28">
        <f t="shared" si="22"/>
        <v>1.1553741298246933E-2</v>
      </c>
      <c r="E716" s="28">
        <f t="shared" si="23"/>
        <v>-1.3834130239051001E-3</v>
      </c>
    </row>
    <row r="717" spans="1:5" x14ac:dyDescent="0.4">
      <c r="A717" s="38">
        <v>44210</v>
      </c>
      <c r="B717" s="6">
        <v>1370.6</v>
      </c>
      <c r="C717" s="6">
        <v>19185.93</v>
      </c>
      <c r="D717" s="28">
        <f t="shared" si="22"/>
        <v>-1.2322548101174724E-2</v>
      </c>
      <c r="E717" s="28">
        <f t="shared" si="23"/>
        <v>2.2185122229734233E-3</v>
      </c>
    </row>
    <row r="718" spans="1:5" x14ac:dyDescent="0.4">
      <c r="A718" s="38">
        <v>44211</v>
      </c>
      <c r="B718" s="6">
        <v>1345.1</v>
      </c>
      <c r="C718" s="6">
        <v>18968.73</v>
      </c>
      <c r="D718" s="28">
        <f t="shared" si="22"/>
        <v>-1.8604990515102893E-2</v>
      </c>
      <c r="E718" s="28">
        <f t="shared" si="23"/>
        <v>-1.1320796020834023E-2</v>
      </c>
    </row>
    <row r="719" spans="1:5" x14ac:dyDescent="0.4">
      <c r="A719" s="38">
        <v>44214</v>
      </c>
      <c r="B719" s="6">
        <v>1311.65</v>
      </c>
      <c r="C719" s="6">
        <v>18713.54</v>
      </c>
      <c r="D719" s="28">
        <f t="shared" si="22"/>
        <v>-2.4868039550962617E-2</v>
      </c>
      <c r="E719" s="28">
        <f t="shared" si="23"/>
        <v>-1.3453193756250315E-2</v>
      </c>
    </row>
    <row r="720" spans="1:5" x14ac:dyDescent="0.4">
      <c r="A720" s="38">
        <v>44215</v>
      </c>
      <c r="B720" s="6">
        <v>1317.05</v>
      </c>
      <c r="C720" s="6">
        <v>19049.36</v>
      </c>
      <c r="D720" s="28">
        <f t="shared" si="22"/>
        <v>4.1169519307742153E-3</v>
      </c>
      <c r="E720" s="28">
        <f t="shared" si="23"/>
        <v>1.7945295224740976E-2</v>
      </c>
    </row>
    <row r="721" spans="1:5" x14ac:dyDescent="0.4">
      <c r="A721" s="38">
        <v>44216</v>
      </c>
      <c r="B721" s="6">
        <v>1339.45</v>
      </c>
      <c r="C721" s="6">
        <v>19202.91</v>
      </c>
      <c r="D721" s="28">
        <f t="shared" si="22"/>
        <v>1.7007706617060858E-2</v>
      </c>
      <c r="E721" s="28">
        <f t="shared" si="23"/>
        <v>8.0606382576631219E-3</v>
      </c>
    </row>
    <row r="722" spans="1:5" x14ac:dyDescent="0.4">
      <c r="A722" s="38">
        <v>44217</v>
      </c>
      <c r="B722" s="6">
        <v>1339.25</v>
      </c>
      <c r="C722" s="6">
        <v>19101.73</v>
      </c>
      <c r="D722" s="28">
        <f t="shared" si="22"/>
        <v>-1.4931501735793162E-4</v>
      </c>
      <c r="E722" s="28">
        <f t="shared" si="23"/>
        <v>-5.2689930849022515E-3</v>
      </c>
    </row>
    <row r="723" spans="1:5" x14ac:dyDescent="0.4">
      <c r="A723" s="38">
        <v>44218</v>
      </c>
      <c r="B723" s="6">
        <v>1340.45</v>
      </c>
      <c r="C723" s="6">
        <v>18846.3</v>
      </c>
      <c r="D723" s="28">
        <f t="shared" si="22"/>
        <v>8.9602389397058779E-4</v>
      </c>
      <c r="E723" s="28">
        <f t="shared" si="23"/>
        <v>-1.3372087240265729E-2</v>
      </c>
    </row>
    <row r="724" spans="1:5" x14ac:dyDescent="0.4">
      <c r="A724" s="38">
        <v>44221</v>
      </c>
      <c r="B724" s="6">
        <v>1322.6</v>
      </c>
      <c r="C724" s="6">
        <v>18667.990000000002</v>
      </c>
      <c r="D724" s="28">
        <f t="shared" si="22"/>
        <v>-1.3316423589093351E-2</v>
      </c>
      <c r="E724" s="28">
        <f t="shared" si="23"/>
        <v>-9.4612735656334213E-3</v>
      </c>
    </row>
    <row r="725" spans="1:5" x14ac:dyDescent="0.4">
      <c r="A725" s="38">
        <v>44223</v>
      </c>
      <c r="B725" s="6">
        <v>1301.75</v>
      </c>
      <c r="C725" s="6">
        <v>18358.669999999998</v>
      </c>
      <c r="D725" s="28">
        <f t="shared" si="22"/>
        <v>-1.5764403447754316E-2</v>
      </c>
      <c r="E725" s="28">
        <f t="shared" si="23"/>
        <v>-1.6569539623708995E-2</v>
      </c>
    </row>
    <row r="726" spans="1:5" x14ac:dyDescent="0.4">
      <c r="A726" s="38">
        <v>44224</v>
      </c>
      <c r="B726" s="6">
        <v>1276.3</v>
      </c>
      <c r="C726" s="6">
        <v>18200.73</v>
      </c>
      <c r="D726" s="28">
        <f t="shared" si="22"/>
        <v>-1.9550604954868489E-2</v>
      </c>
      <c r="E726" s="28">
        <f t="shared" si="23"/>
        <v>-8.6030197176591994E-3</v>
      </c>
    </row>
    <row r="727" spans="1:5" x14ac:dyDescent="0.4">
      <c r="A727" s="38">
        <v>44225</v>
      </c>
      <c r="B727" s="6">
        <v>1239.6500000000001</v>
      </c>
      <c r="C727" s="6">
        <v>17975.3</v>
      </c>
      <c r="D727" s="28">
        <f t="shared" si="22"/>
        <v>-2.871581916477306E-2</v>
      </c>
      <c r="E727" s="28">
        <f t="shared" si="23"/>
        <v>-1.2385766944512655E-2</v>
      </c>
    </row>
    <row r="728" spans="1:5" x14ac:dyDescent="0.4">
      <c r="A728" s="38">
        <v>44228</v>
      </c>
      <c r="B728" s="6">
        <v>1261.45</v>
      </c>
      <c r="C728" s="6">
        <v>18723</v>
      </c>
      <c r="D728" s="28">
        <f t="shared" si="22"/>
        <v>1.7585608841205191E-2</v>
      </c>
      <c r="E728" s="28">
        <f t="shared" si="23"/>
        <v>4.1595967800259315E-2</v>
      </c>
    </row>
    <row r="729" spans="1:5" x14ac:dyDescent="0.4">
      <c r="A729" s="38">
        <v>44229</v>
      </c>
      <c r="B729" s="6">
        <v>1270.8</v>
      </c>
      <c r="C729" s="6">
        <v>19166.669999999998</v>
      </c>
      <c r="D729" s="28">
        <f t="shared" si="22"/>
        <v>7.4121051171269769E-3</v>
      </c>
      <c r="E729" s="28">
        <f t="shared" si="23"/>
        <v>2.3696522993110092E-2</v>
      </c>
    </row>
    <row r="730" spans="1:5" x14ac:dyDescent="0.4">
      <c r="A730" s="38">
        <v>44230</v>
      </c>
      <c r="B730" s="6">
        <v>1286.0999999999999</v>
      </c>
      <c r="C730" s="6">
        <v>19365.2</v>
      </c>
      <c r="D730" s="28">
        <f t="shared" si="22"/>
        <v>1.2039660056657242E-2</v>
      </c>
      <c r="E730" s="28">
        <f t="shared" si="23"/>
        <v>1.0358085155115715E-2</v>
      </c>
    </row>
    <row r="731" spans="1:5" x14ac:dyDescent="0.4">
      <c r="A731" s="38">
        <v>44231</v>
      </c>
      <c r="B731" s="6">
        <v>1279.7</v>
      </c>
      <c r="C731" s="6">
        <v>19538.259999999998</v>
      </c>
      <c r="D731" s="28">
        <f t="shared" si="22"/>
        <v>-4.9762848923099456E-3</v>
      </c>
      <c r="E731" s="28">
        <f t="shared" si="23"/>
        <v>8.9366492471030234E-3</v>
      </c>
    </row>
    <row r="732" spans="1:5" x14ac:dyDescent="0.4">
      <c r="A732" s="38">
        <v>44232</v>
      </c>
      <c r="B732" s="6">
        <v>1272.3</v>
      </c>
      <c r="C732" s="6">
        <v>19522.689999999999</v>
      </c>
      <c r="D732" s="28">
        <f t="shared" si="22"/>
        <v>-5.7826052981168052E-3</v>
      </c>
      <c r="E732" s="28">
        <f t="shared" si="23"/>
        <v>-7.9689798375082166E-4</v>
      </c>
    </row>
    <row r="733" spans="1:5" x14ac:dyDescent="0.4">
      <c r="A733" s="38">
        <v>44235</v>
      </c>
      <c r="B733" s="6">
        <v>1304.3499999999999</v>
      </c>
      <c r="C733" s="6">
        <v>19783.93</v>
      </c>
      <c r="D733" s="28">
        <f t="shared" si="22"/>
        <v>2.5190599701328198E-2</v>
      </c>
      <c r="E733" s="28">
        <f t="shared" si="23"/>
        <v>1.3381352672198421E-2</v>
      </c>
    </row>
    <row r="734" spans="1:5" x14ac:dyDescent="0.4">
      <c r="A734" s="38">
        <v>44236</v>
      </c>
      <c r="B734" s="6">
        <v>1305</v>
      </c>
      <c r="C734" s="6">
        <v>19764.79</v>
      </c>
      <c r="D734" s="28">
        <f t="shared" si="22"/>
        <v>4.9833250277919738E-4</v>
      </c>
      <c r="E734" s="28">
        <f t="shared" si="23"/>
        <v>-9.6745186623681256E-4</v>
      </c>
    </row>
    <row r="735" spans="1:5" x14ac:dyDescent="0.4">
      <c r="A735" s="38">
        <v>44237</v>
      </c>
      <c r="B735" s="6">
        <v>1296.0999999999999</v>
      </c>
      <c r="C735" s="6">
        <v>19800.490000000002</v>
      </c>
      <c r="D735" s="28">
        <f t="shared" si="22"/>
        <v>-6.8199233716476071E-3</v>
      </c>
      <c r="E735" s="28">
        <f t="shared" si="23"/>
        <v>1.8062423127187532E-3</v>
      </c>
    </row>
    <row r="736" spans="1:5" x14ac:dyDescent="0.4">
      <c r="A736" s="38">
        <v>44238</v>
      </c>
      <c r="B736" s="6">
        <v>1292</v>
      </c>
      <c r="C736" s="6">
        <v>19895.04</v>
      </c>
      <c r="D736" s="28">
        <f t="shared" si="22"/>
        <v>-3.163336162333108E-3</v>
      </c>
      <c r="E736" s="28">
        <f t="shared" si="23"/>
        <v>4.7751343527355772E-3</v>
      </c>
    </row>
    <row r="737" spans="1:5" x14ac:dyDescent="0.4">
      <c r="A737" s="38">
        <v>44239</v>
      </c>
      <c r="B737" s="6">
        <v>1309.5999999999999</v>
      </c>
      <c r="C737" s="6">
        <v>19888.330000000002</v>
      </c>
      <c r="D737" s="28">
        <f t="shared" si="22"/>
        <v>1.3622291021671673E-2</v>
      </c>
      <c r="E737" s="28">
        <f t="shared" si="23"/>
        <v>-3.3726999292282844E-4</v>
      </c>
    </row>
    <row r="738" spans="1:5" x14ac:dyDescent="0.4">
      <c r="A738" s="38">
        <v>44242</v>
      </c>
      <c r="B738" s="6">
        <v>1309.7</v>
      </c>
      <c r="C738" s="6">
        <v>20085.14</v>
      </c>
      <c r="D738" s="28">
        <f t="shared" si="22"/>
        <v>7.6359193647013157E-5</v>
      </c>
      <c r="E738" s="28">
        <f t="shared" si="23"/>
        <v>9.8957529365208963E-3</v>
      </c>
    </row>
    <row r="739" spans="1:5" x14ac:dyDescent="0.4">
      <c r="A739" s="38">
        <v>44243</v>
      </c>
      <c r="B739" s="6">
        <v>1290.0999999999999</v>
      </c>
      <c r="C739" s="6">
        <v>20107.64</v>
      </c>
      <c r="D739" s="28">
        <f t="shared" si="22"/>
        <v>-1.4965259219668736E-2</v>
      </c>
      <c r="E739" s="28">
        <f t="shared" si="23"/>
        <v>1.1202311758842232E-3</v>
      </c>
    </row>
    <row r="740" spans="1:5" x14ac:dyDescent="0.4">
      <c r="A740" s="38">
        <v>44244</v>
      </c>
      <c r="B740" s="6">
        <v>1282</v>
      </c>
      <c r="C740" s="6">
        <v>20032.96</v>
      </c>
      <c r="D740" s="28">
        <f t="shared" si="22"/>
        <v>-6.2785830555770472E-3</v>
      </c>
      <c r="E740" s="28">
        <f t="shared" si="23"/>
        <v>-3.7140111917659535E-3</v>
      </c>
    </row>
    <row r="741" spans="1:5" x14ac:dyDescent="0.4">
      <c r="A741" s="38">
        <v>44245</v>
      </c>
      <c r="B741" s="6">
        <v>1292.3499999999999</v>
      </c>
      <c r="C741" s="6">
        <v>19985.41</v>
      </c>
      <c r="D741" s="28">
        <f t="shared" si="22"/>
        <v>8.0733229329172929E-3</v>
      </c>
      <c r="E741" s="28">
        <f t="shared" si="23"/>
        <v>-2.3735883264379698E-3</v>
      </c>
    </row>
    <row r="742" spans="1:5" x14ac:dyDescent="0.4">
      <c r="A742" s="38">
        <v>44246</v>
      </c>
      <c r="B742" s="6">
        <v>1291.3499999999999</v>
      </c>
      <c r="C742" s="6">
        <v>19777.47</v>
      </c>
      <c r="D742" s="28">
        <f t="shared" si="22"/>
        <v>-7.7378419158891099E-4</v>
      </c>
      <c r="E742" s="28">
        <f t="shared" si="23"/>
        <v>-1.0404590148513249E-2</v>
      </c>
    </row>
    <row r="743" spans="1:5" x14ac:dyDescent="0.4">
      <c r="A743" s="38">
        <v>44249</v>
      </c>
      <c r="B743" s="6">
        <v>1264.7</v>
      </c>
      <c r="C743" s="6">
        <v>19418.89</v>
      </c>
      <c r="D743" s="28">
        <f t="shared" si="22"/>
        <v>-2.0637317535911914E-2</v>
      </c>
      <c r="E743" s="28">
        <f t="shared" si="23"/>
        <v>-1.8130731584980353E-2</v>
      </c>
    </row>
    <row r="744" spans="1:5" x14ac:dyDescent="0.4">
      <c r="A744" s="38">
        <v>44250</v>
      </c>
      <c r="B744" s="6">
        <v>1266.25</v>
      </c>
      <c r="C744" s="6">
        <v>19504.84</v>
      </c>
      <c r="D744" s="28">
        <f t="shared" si="22"/>
        <v>1.2255870957538217E-3</v>
      </c>
      <c r="E744" s="28">
        <f t="shared" si="23"/>
        <v>4.4261026248153534E-3</v>
      </c>
    </row>
    <row r="745" spans="1:5" x14ac:dyDescent="0.4">
      <c r="A745" s="38">
        <v>44251</v>
      </c>
      <c r="B745" s="6">
        <v>1274.0999999999999</v>
      </c>
      <c r="C745" s="6">
        <v>19812.740000000002</v>
      </c>
      <c r="D745" s="28">
        <f t="shared" si="22"/>
        <v>6.1994076999012382E-3</v>
      </c>
      <c r="E745" s="28">
        <f t="shared" si="23"/>
        <v>1.5785825466909875E-2</v>
      </c>
    </row>
    <row r="746" spans="1:5" x14ac:dyDescent="0.4">
      <c r="A746" s="38">
        <v>44252</v>
      </c>
      <c r="B746" s="6">
        <v>1274.75</v>
      </c>
      <c r="C746" s="6">
        <v>19990.650000000001</v>
      </c>
      <c r="D746" s="28">
        <f t="shared" si="22"/>
        <v>5.1016403735970606E-4</v>
      </c>
      <c r="E746" s="28">
        <f t="shared" si="23"/>
        <v>8.9795757679149713E-3</v>
      </c>
    </row>
    <row r="747" spans="1:5" x14ac:dyDescent="0.4">
      <c r="A747" s="38">
        <v>44253</v>
      </c>
      <c r="B747" s="6">
        <v>1252.3499999999999</v>
      </c>
      <c r="C747" s="6">
        <v>19371.25</v>
      </c>
      <c r="D747" s="28">
        <f t="shared" si="22"/>
        <v>-1.7572072955481577E-2</v>
      </c>
      <c r="E747" s="28">
        <f t="shared" si="23"/>
        <v>-3.0984485246852933E-2</v>
      </c>
    </row>
    <row r="748" spans="1:5" x14ac:dyDescent="0.4">
      <c r="A748" s="38">
        <v>44256</v>
      </c>
      <c r="B748" s="6">
        <v>1268.7</v>
      </c>
      <c r="C748" s="6">
        <v>19673.2</v>
      </c>
      <c r="D748" s="28">
        <f t="shared" si="22"/>
        <v>1.3055455743202993E-2</v>
      </c>
      <c r="E748" s="28">
        <f t="shared" si="23"/>
        <v>1.5587533070916981E-2</v>
      </c>
    </row>
    <row r="749" spans="1:5" x14ac:dyDescent="0.4">
      <c r="A749" s="38">
        <v>44257</v>
      </c>
      <c r="B749" s="6">
        <v>1304.05</v>
      </c>
      <c r="C749" s="6">
        <v>19914.13</v>
      </c>
      <c r="D749" s="28">
        <f t="shared" si="22"/>
        <v>2.7863167021360269E-2</v>
      </c>
      <c r="E749" s="28">
        <f t="shared" si="23"/>
        <v>1.2246609600878422E-2</v>
      </c>
    </row>
    <row r="750" spans="1:5" x14ac:dyDescent="0.4">
      <c r="A750" s="38">
        <v>44258</v>
      </c>
      <c r="B750" s="6">
        <v>1343.6</v>
      </c>
      <c r="C750" s="6">
        <v>20305.8</v>
      </c>
      <c r="D750" s="28">
        <f t="shared" si="22"/>
        <v>3.0328591695103713E-2</v>
      </c>
      <c r="E750" s="28">
        <f t="shared" si="23"/>
        <v>1.966794431893315E-2</v>
      </c>
    </row>
    <row r="751" spans="1:5" x14ac:dyDescent="0.4">
      <c r="A751" s="38">
        <v>44259</v>
      </c>
      <c r="B751" s="6">
        <v>1330.3</v>
      </c>
      <c r="C751" s="6">
        <v>20184.77</v>
      </c>
      <c r="D751" s="28">
        <f t="shared" si="22"/>
        <v>-9.8987793986304862E-3</v>
      </c>
      <c r="E751" s="28">
        <f t="shared" si="23"/>
        <v>-5.9603660038017869E-3</v>
      </c>
    </row>
    <row r="752" spans="1:5" x14ac:dyDescent="0.4">
      <c r="A752" s="38">
        <v>44260</v>
      </c>
      <c r="B752" s="6">
        <v>1316</v>
      </c>
      <c r="C752" s="6">
        <v>19949.68</v>
      </c>
      <c r="D752" s="28">
        <f t="shared" si="22"/>
        <v>-1.0749455010148012E-2</v>
      </c>
      <c r="E752" s="28">
        <f t="shared" si="23"/>
        <v>-1.1646900113303271E-2</v>
      </c>
    </row>
    <row r="753" spans="1:5" x14ac:dyDescent="0.4">
      <c r="A753" s="38">
        <v>44263</v>
      </c>
      <c r="B753" s="6">
        <v>1336.3</v>
      </c>
      <c r="C753" s="6">
        <v>19988.21</v>
      </c>
      <c r="D753" s="28">
        <f t="shared" si="22"/>
        <v>1.5425531914893487E-2</v>
      </c>
      <c r="E753" s="28">
        <f t="shared" si="23"/>
        <v>1.9313592999987694E-3</v>
      </c>
    </row>
    <row r="754" spans="1:5" x14ac:dyDescent="0.4">
      <c r="A754" s="38">
        <v>44264</v>
      </c>
      <c r="B754" s="6">
        <v>1345.7</v>
      </c>
      <c r="C754" s="6">
        <v>20078.87</v>
      </c>
      <c r="D754" s="28">
        <f t="shared" si="22"/>
        <v>7.034348574421978E-3</v>
      </c>
      <c r="E754" s="28">
        <f t="shared" si="23"/>
        <v>4.5356737796931057E-3</v>
      </c>
    </row>
    <row r="755" spans="1:5" x14ac:dyDescent="0.4">
      <c r="A755" s="38">
        <v>44265</v>
      </c>
      <c r="B755" s="6">
        <v>1368.1</v>
      </c>
      <c r="C755" s="6">
        <v>20201.09</v>
      </c>
      <c r="D755" s="28">
        <f t="shared" si="22"/>
        <v>1.6645611949171357E-2</v>
      </c>
      <c r="E755" s="28">
        <f t="shared" si="23"/>
        <v>6.086995931543937E-3</v>
      </c>
    </row>
    <row r="756" spans="1:5" x14ac:dyDescent="0.4">
      <c r="A756" s="38">
        <v>44267</v>
      </c>
      <c r="B756" s="6">
        <v>1374.6</v>
      </c>
      <c r="C756" s="6">
        <v>20046.75</v>
      </c>
      <c r="D756" s="28">
        <f t="shared" si="22"/>
        <v>4.7511146845991004E-3</v>
      </c>
      <c r="E756" s="28">
        <f t="shared" si="23"/>
        <v>-7.6401817921706305E-3</v>
      </c>
    </row>
    <row r="757" spans="1:5" x14ac:dyDescent="0.4">
      <c r="A757" s="38">
        <v>44270</v>
      </c>
      <c r="B757" s="6">
        <v>1373.1</v>
      </c>
      <c r="C757" s="6">
        <v>19915.330000000002</v>
      </c>
      <c r="D757" s="28">
        <f t="shared" si="22"/>
        <v>-1.091226538629364E-3</v>
      </c>
      <c r="E757" s="28">
        <f t="shared" si="23"/>
        <v>-6.5556761070996172E-3</v>
      </c>
    </row>
    <row r="758" spans="1:5" x14ac:dyDescent="0.4">
      <c r="A758" s="38">
        <v>44271</v>
      </c>
      <c r="B758" s="6">
        <v>1384.25</v>
      </c>
      <c r="C758" s="6">
        <v>19921.400000000001</v>
      </c>
      <c r="D758" s="28">
        <f t="shared" si="22"/>
        <v>8.1203117034447381E-3</v>
      </c>
      <c r="E758" s="28">
        <f t="shared" si="23"/>
        <v>3.0479032986141519E-4</v>
      </c>
    </row>
    <row r="759" spans="1:5" x14ac:dyDescent="0.4">
      <c r="A759" s="38">
        <v>44272</v>
      </c>
      <c r="B759" s="6">
        <v>1387.2</v>
      </c>
      <c r="C759" s="6">
        <v>19616.07</v>
      </c>
      <c r="D759" s="28">
        <f t="shared" si="22"/>
        <v>2.1311179338991959E-3</v>
      </c>
      <c r="E759" s="28">
        <f t="shared" si="23"/>
        <v>-1.5326734064875058E-2</v>
      </c>
    </row>
    <row r="760" spans="1:5" x14ac:dyDescent="0.4">
      <c r="A760" s="38">
        <v>44273</v>
      </c>
      <c r="B760" s="6">
        <v>1336.25</v>
      </c>
      <c r="C760" s="6">
        <v>19383.55</v>
      </c>
      <c r="D760" s="28">
        <f t="shared" si="22"/>
        <v>-3.6728662053056582E-2</v>
      </c>
      <c r="E760" s="28">
        <f t="shared" si="23"/>
        <v>-1.1853546607449972E-2</v>
      </c>
    </row>
    <row r="761" spans="1:5" x14ac:dyDescent="0.4">
      <c r="A761" s="38">
        <v>44274</v>
      </c>
      <c r="B761" s="6">
        <v>1345.35</v>
      </c>
      <c r="C761" s="6">
        <v>19612.3</v>
      </c>
      <c r="D761" s="28">
        <f t="shared" si="22"/>
        <v>6.8101028999063562E-3</v>
      </c>
      <c r="E761" s="28">
        <f t="shared" si="23"/>
        <v>1.1801243838202913E-2</v>
      </c>
    </row>
    <row r="762" spans="1:5" x14ac:dyDescent="0.4">
      <c r="A762" s="38">
        <v>44277</v>
      </c>
      <c r="B762" s="6">
        <v>1370.5</v>
      </c>
      <c r="C762" s="6">
        <v>19647.189999999999</v>
      </c>
      <c r="D762" s="28">
        <f t="shared" si="22"/>
        <v>1.8694020143457113E-2</v>
      </c>
      <c r="E762" s="28">
        <f t="shared" si="23"/>
        <v>1.7789856365648671E-3</v>
      </c>
    </row>
    <row r="763" spans="1:5" x14ac:dyDescent="0.4">
      <c r="A763" s="38">
        <v>44278</v>
      </c>
      <c r="B763" s="6">
        <v>1371.2</v>
      </c>
      <c r="C763" s="6">
        <v>19769.05</v>
      </c>
      <c r="D763" s="28">
        <f t="shared" si="22"/>
        <v>5.1076249543968721E-4</v>
      </c>
      <c r="E763" s="28">
        <f t="shared" si="23"/>
        <v>6.2024136784954997E-3</v>
      </c>
    </row>
    <row r="764" spans="1:5" x14ac:dyDescent="0.4">
      <c r="A764" s="38">
        <v>44279</v>
      </c>
      <c r="B764" s="6">
        <v>1353.8</v>
      </c>
      <c r="C764" s="6">
        <v>19423.2</v>
      </c>
      <c r="D764" s="28">
        <f t="shared" si="22"/>
        <v>-1.2689614935822657E-2</v>
      </c>
      <c r="E764" s="28">
        <f t="shared" si="23"/>
        <v>-1.7494517945981114E-2</v>
      </c>
    </row>
    <row r="765" spans="1:5" x14ac:dyDescent="0.4">
      <c r="A765" s="38">
        <v>44280</v>
      </c>
      <c r="B765" s="6">
        <v>1333.75</v>
      </c>
      <c r="C765" s="6">
        <v>19101.080000000002</v>
      </c>
      <c r="D765" s="28">
        <f t="shared" si="22"/>
        <v>-1.4810163982863056E-2</v>
      </c>
      <c r="E765" s="28">
        <f t="shared" si="23"/>
        <v>-1.6584290951027536E-2</v>
      </c>
    </row>
    <row r="766" spans="1:5" x14ac:dyDescent="0.4">
      <c r="A766" s="38">
        <v>44281</v>
      </c>
      <c r="B766" s="6">
        <v>1336.3</v>
      </c>
      <c r="C766" s="6">
        <v>19344.990000000002</v>
      </c>
      <c r="D766" s="28">
        <f t="shared" si="22"/>
        <v>1.911902530459253E-3</v>
      </c>
      <c r="E766" s="28">
        <f t="shared" si="23"/>
        <v>1.2769435026710463E-2</v>
      </c>
    </row>
    <row r="767" spans="1:5" x14ac:dyDescent="0.4">
      <c r="A767" s="38">
        <v>44285</v>
      </c>
      <c r="B767" s="6">
        <v>1385.55</v>
      </c>
      <c r="C767" s="6">
        <v>19720.55</v>
      </c>
      <c r="D767" s="28">
        <f t="shared" si="22"/>
        <v>3.6855496520242559E-2</v>
      </c>
      <c r="E767" s="28">
        <f t="shared" si="23"/>
        <v>1.9413812051595647E-2</v>
      </c>
    </row>
    <row r="768" spans="1:5" x14ac:dyDescent="0.4">
      <c r="A768" s="38">
        <v>44286</v>
      </c>
      <c r="B768" s="6">
        <v>1367.75</v>
      </c>
      <c r="C768" s="6">
        <v>19601.95</v>
      </c>
      <c r="D768" s="28">
        <f t="shared" si="22"/>
        <v>-1.2846883908916973E-2</v>
      </c>
      <c r="E768" s="28">
        <f t="shared" si="23"/>
        <v>-6.0140310488296933E-3</v>
      </c>
    </row>
    <row r="769" spans="1:5" x14ac:dyDescent="0.4">
      <c r="A769" s="38">
        <v>44287</v>
      </c>
      <c r="B769" s="6">
        <v>1385.3</v>
      </c>
      <c r="C769" s="6">
        <v>19866.86</v>
      </c>
      <c r="D769" s="28">
        <f t="shared" si="22"/>
        <v>1.2831292268323802E-2</v>
      </c>
      <c r="E769" s="28">
        <f t="shared" si="23"/>
        <v>1.3514471774491721E-2</v>
      </c>
    </row>
    <row r="770" spans="1:5" x14ac:dyDescent="0.4">
      <c r="A770" s="38">
        <v>44291</v>
      </c>
      <c r="B770" s="6">
        <v>1410.15</v>
      </c>
      <c r="C770" s="6">
        <v>19580.09</v>
      </c>
      <c r="D770" s="28">
        <f t="shared" si="22"/>
        <v>1.7938352703385618E-2</v>
      </c>
      <c r="E770" s="28">
        <f t="shared" si="23"/>
        <v>-1.4434591072771452E-2</v>
      </c>
    </row>
    <row r="771" spans="1:5" x14ac:dyDescent="0.4">
      <c r="A771" s="38">
        <v>44292</v>
      </c>
      <c r="B771" s="6">
        <v>1411.15</v>
      </c>
      <c r="C771" s="6">
        <v>19672.73</v>
      </c>
      <c r="D771" s="28">
        <f t="shared" si="22"/>
        <v>7.0914441726066535E-4</v>
      </c>
      <c r="E771" s="28">
        <f t="shared" si="23"/>
        <v>4.7313367813937024E-3</v>
      </c>
    </row>
    <row r="772" spans="1:5" x14ac:dyDescent="0.4">
      <c r="A772" s="38">
        <v>44293</v>
      </c>
      <c r="B772" s="6">
        <v>1430.25</v>
      </c>
      <c r="C772" s="6">
        <v>19868.990000000002</v>
      </c>
      <c r="D772" s="28">
        <f t="shared" si="22"/>
        <v>1.3535060057400017E-2</v>
      </c>
      <c r="E772" s="28">
        <f t="shared" si="23"/>
        <v>9.9762463064354545E-3</v>
      </c>
    </row>
    <row r="773" spans="1:5" x14ac:dyDescent="0.4">
      <c r="A773" s="38">
        <v>44294</v>
      </c>
      <c r="B773" s="6">
        <v>1439.8</v>
      </c>
      <c r="C773" s="6">
        <v>19965.560000000001</v>
      </c>
      <c r="D773" s="28">
        <f t="shared" si="22"/>
        <v>6.67715434364613E-3</v>
      </c>
      <c r="E773" s="28">
        <f t="shared" si="23"/>
        <v>4.8603376417220012E-3</v>
      </c>
    </row>
    <row r="774" spans="1:5" x14ac:dyDescent="0.4">
      <c r="A774" s="38">
        <v>44295</v>
      </c>
      <c r="B774" s="6">
        <v>1440.75</v>
      </c>
      <c r="C774" s="6">
        <v>19944.060000000001</v>
      </c>
      <c r="D774" s="28">
        <f t="shared" si="22"/>
        <v>6.598138630364847E-4</v>
      </c>
      <c r="E774" s="28">
        <f t="shared" si="23"/>
        <v>-1.0768543431789457E-3</v>
      </c>
    </row>
    <row r="775" spans="1:5" x14ac:dyDescent="0.4">
      <c r="A775" s="38">
        <v>44298</v>
      </c>
      <c r="B775" s="6">
        <v>1425.8</v>
      </c>
      <c r="C775" s="6">
        <v>19139.91</v>
      </c>
      <c r="D775" s="28">
        <f t="shared" si="22"/>
        <v>-1.0376539996529655E-2</v>
      </c>
      <c r="E775" s="28">
        <f t="shared" si="23"/>
        <v>-4.0320275811444706E-2</v>
      </c>
    </row>
    <row r="776" spans="1:5" x14ac:dyDescent="0.4">
      <c r="A776" s="38">
        <v>44299</v>
      </c>
      <c r="B776" s="6">
        <v>1398.6</v>
      </c>
      <c r="C776" s="6">
        <v>19402.96</v>
      </c>
      <c r="D776" s="28">
        <f t="shared" ref="D776:D839" si="24">(B776/B775)-1</f>
        <v>-1.9077009398232647E-2</v>
      </c>
      <c r="E776" s="28">
        <f t="shared" ref="E776:E839" si="25">(C776/C775)-1</f>
        <v>1.3743533799270624E-2</v>
      </c>
    </row>
    <row r="777" spans="1:5" x14ac:dyDescent="0.4">
      <c r="A777" s="38">
        <v>44301</v>
      </c>
      <c r="B777" s="6">
        <v>1361.5</v>
      </c>
      <c r="C777" s="6">
        <v>19483.68</v>
      </c>
      <c r="D777" s="28">
        <f t="shared" si="24"/>
        <v>-2.6526526526526428E-2</v>
      </c>
      <c r="E777" s="28">
        <f t="shared" si="25"/>
        <v>4.1601899916301477E-3</v>
      </c>
    </row>
    <row r="778" spans="1:5" x14ac:dyDescent="0.4">
      <c r="A778" s="38">
        <v>44302</v>
      </c>
      <c r="B778" s="6">
        <v>1352.55</v>
      </c>
      <c r="C778" s="6">
        <v>19580.05</v>
      </c>
      <c r="D778" s="28">
        <f t="shared" si="24"/>
        <v>-6.5736320235034729E-3</v>
      </c>
      <c r="E778" s="28">
        <f t="shared" si="25"/>
        <v>4.9461908633277041E-3</v>
      </c>
    </row>
    <row r="779" spans="1:5" x14ac:dyDescent="0.4">
      <c r="A779" s="38">
        <v>44305</v>
      </c>
      <c r="B779" s="6">
        <v>1362.6</v>
      </c>
      <c r="C779" s="6">
        <v>19225.72</v>
      </c>
      <c r="D779" s="28">
        <f t="shared" si="24"/>
        <v>7.4304092270156552E-3</v>
      </c>
      <c r="E779" s="28">
        <f t="shared" si="25"/>
        <v>-1.8096480856790387E-2</v>
      </c>
    </row>
    <row r="780" spans="1:5" x14ac:dyDescent="0.4">
      <c r="A780" s="38">
        <v>44306</v>
      </c>
      <c r="B780" s="6">
        <v>1350.7</v>
      </c>
      <c r="C780" s="6">
        <v>19189.47</v>
      </c>
      <c r="D780" s="28">
        <f t="shared" si="24"/>
        <v>-8.733303977689566E-3</v>
      </c>
      <c r="E780" s="28">
        <f t="shared" si="25"/>
        <v>-1.8854950555817762E-3</v>
      </c>
    </row>
    <row r="781" spans="1:5" x14ac:dyDescent="0.4">
      <c r="A781" s="38">
        <v>44308</v>
      </c>
      <c r="B781" s="6">
        <v>1351.05</v>
      </c>
      <c r="C781" s="6">
        <v>19311.54</v>
      </c>
      <c r="D781" s="28">
        <f t="shared" si="24"/>
        <v>2.5912489820090201E-4</v>
      </c>
      <c r="E781" s="28">
        <f t="shared" si="25"/>
        <v>6.3613012761687404E-3</v>
      </c>
    </row>
    <row r="782" spans="1:5" x14ac:dyDescent="0.4">
      <c r="A782" s="38">
        <v>44309</v>
      </c>
      <c r="B782" s="6">
        <v>1333.85</v>
      </c>
      <c r="C782" s="6">
        <v>19270.89</v>
      </c>
      <c r="D782" s="28">
        <f t="shared" si="24"/>
        <v>-1.2730838977091929E-2</v>
      </c>
      <c r="E782" s="28">
        <f t="shared" si="25"/>
        <v>-2.1049590037874877E-3</v>
      </c>
    </row>
    <row r="783" spans="1:5" x14ac:dyDescent="0.4">
      <c r="A783" s="38">
        <v>44312</v>
      </c>
      <c r="B783" s="6">
        <v>1343.65</v>
      </c>
      <c r="C783" s="6">
        <v>19447.060000000001</v>
      </c>
      <c r="D783" s="28">
        <f t="shared" si="24"/>
        <v>7.3471529782209721E-3</v>
      </c>
      <c r="E783" s="28">
        <f t="shared" si="25"/>
        <v>9.1417677128560193E-3</v>
      </c>
    </row>
    <row r="784" spans="1:5" x14ac:dyDescent="0.4">
      <c r="A784" s="38">
        <v>44313</v>
      </c>
      <c r="B784" s="6">
        <v>1348.2</v>
      </c>
      <c r="C784" s="6">
        <v>19678.419999999998</v>
      </c>
      <c r="D784" s="28">
        <f t="shared" si="24"/>
        <v>3.3862985152384173E-3</v>
      </c>
      <c r="E784" s="28">
        <f t="shared" si="25"/>
        <v>1.1896913980827817E-2</v>
      </c>
    </row>
    <row r="785" spans="1:5" x14ac:dyDescent="0.4">
      <c r="A785" s="38">
        <v>44314</v>
      </c>
      <c r="B785" s="6">
        <v>1355.85</v>
      </c>
      <c r="C785" s="6">
        <v>19921.25</v>
      </c>
      <c r="D785" s="28">
        <f t="shared" si="24"/>
        <v>5.6742323097462855E-3</v>
      </c>
      <c r="E785" s="28">
        <f t="shared" si="25"/>
        <v>1.2339913468662811E-2</v>
      </c>
    </row>
    <row r="786" spans="1:5" x14ac:dyDescent="0.4">
      <c r="A786" s="38">
        <v>44315</v>
      </c>
      <c r="B786" s="6">
        <v>1355.55</v>
      </c>
      <c r="C786" s="6">
        <v>19948.580000000002</v>
      </c>
      <c r="D786" s="28">
        <f t="shared" si="24"/>
        <v>-2.2126341409445249E-4</v>
      </c>
      <c r="E786" s="28">
        <f t="shared" si="25"/>
        <v>1.3719018635880431E-3</v>
      </c>
    </row>
    <row r="787" spans="1:5" x14ac:dyDescent="0.4">
      <c r="A787" s="38">
        <v>44316</v>
      </c>
      <c r="B787" s="6">
        <v>1353.9</v>
      </c>
      <c r="C787" s="6">
        <v>19689.52</v>
      </c>
      <c r="D787" s="28">
        <f t="shared" si="24"/>
        <v>-1.2172181033527352E-3</v>
      </c>
      <c r="E787" s="28">
        <f t="shared" si="25"/>
        <v>-1.2986388003557225E-2</v>
      </c>
    </row>
    <row r="788" spans="1:5" x14ac:dyDescent="0.4">
      <c r="A788" s="38">
        <v>44319</v>
      </c>
      <c r="B788" s="6">
        <v>1351.8</v>
      </c>
      <c r="C788" s="6">
        <v>19735.16</v>
      </c>
      <c r="D788" s="28">
        <f t="shared" si="24"/>
        <v>-1.5510746731665082E-3</v>
      </c>
      <c r="E788" s="28">
        <f t="shared" si="25"/>
        <v>2.3179843896652397E-3</v>
      </c>
    </row>
    <row r="789" spans="1:5" x14ac:dyDescent="0.4">
      <c r="A789" s="38">
        <v>44320</v>
      </c>
      <c r="B789" s="6">
        <v>1329.55</v>
      </c>
      <c r="C789" s="6">
        <v>19586.39</v>
      </c>
      <c r="D789" s="28">
        <f t="shared" si="24"/>
        <v>-1.6459535434235839E-2</v>
      </c>
      <c r="E789" s="28">
        <f t="shared" si="25"/>
        <v>-7.5383224660960924E-3</v>
      </c>
    </row>
    <row r="790" spans="1:5" x14ac:dyDescent="0.4">
      <c r="A790" s="38">
        <v>44321</v>
      </c>
      <c r="B790" s="6">
        <v>1341.6</v>
      </c>
      <c r="C790" s="6">
        <v>19765.240000000002</v>
      </c>
      <c r="D790" s="28">
        <f t="shared" si="24"/>
        <v>9.0632168778910227E-3</v>
      </c>
      <c r="E790" s="28">
        <f t="shared" si="25"/>
        <v>9.1313406911637252E-3</v>
      </c>
    </row>
    <row r="791" spans="1:5" x14ac:dyDescent="0.4">
      <c r="A791" s="38">
        <v>44322</v>
      </c>
      <c r="B791" s="6">
        <v>1361.15</v>
      </c>
      <c r="C791" s="6">
        <v>19903.849999999999</v>
      </c>
      <c r="D791" s="28">
        <f t="shared" si="24"/>
        <v>1.4572152653548054E-2</v>
      </c>
      <c r="E791" s="28">
        <f t="shared" si="25"/>
        <v>7.0128164393650216E-3</v>
      </c>
    </row>
    <row r="792" spans="1:5" x14ac:dyDescent="0.4">
      <c r="A792" s="38">
        <v>44323</v>
      </c>
      <c r="B792" s="6">
        <v>1352.4</v>
      </c>
      <c r="C792" s="6">
        <v>20000.41</v>
      </c>
      <c r="D792" s="28">
        <f t="shared" si="24"/>
        <v>-6.4283877603497075E-3</v>
      </c>
      <c r="E792" s="28">
        <f t="shared" si="25"/>
        <v>4.8513227340438725E-3</v>
      </c>
    </row>
    <row r="793" spans="1:5" x14ac:dyDescent="0.4">
      <c r="A793" s="38">
        <v>44326</v>
      </c>
      <c r="B793" s="6">
        <v>1339.5</v>
      </c>
      <c r="C793" s="6">
        <v>20173.759999999998</v>
      </c>
      <c r="D793" s="28">
        <f t="shared" si="24"/>
        <v>-9.5385980479149035E-3</v>
      </c>
      <c r="E793" s="28">
        <f t="shared" si="25"/>
        <v>8.6673223198923122E-3</v>
      </c>
    </row>
    <row r="794" spans="1:5" x14ac:dyDescent="0.4">
      <c r="A794" s="38">
        <v>44327</v>
      </c>
      <c r="B794" s="6">
        <v>1330.7</v>
      </c>
      <c r="C794" s="6">
        <v>20132.55</v>
      </c>
      <c r="D794" s="28">
        <f t="shared" si="24"/>
        <v>-6.5696155281821378E-3</v>
      </c>
      <c r="E794" s="28">
        <f t="shared" si="25"/>
        <v>-2.0427525657090717E-3</v>
      </c>
    </row>
    <row r="795" spans="1:5" x14ac:dyDescent="0.4">
      <c r="A795" s="38">
        <v>44328</v>
      </c>
      <c r="B795" s="6">
        <v>1326.95</v>
      </c>
      <c r="C795" s="6">
        <v>19967.98</v>
      </c>
      <c r="D795" s="28">
        <f t="shared" si="24"/>
        <v>-2.8180656797174297E-3</v>
      </c>
      <c r="E795" s="28">
        <f t="shared" si="25"/>
        <v>-8.1743246632940414E-3</v>
      </c>
    </row>
    <row r="796" spans="1:5" x14ac:dyDescent="0.4">
      <c r="A796" s="38">
        <v>44330</v>
      </c>
      <c r="B796" s="6">
        <v>1316.8</v>
      </c>
      <c r="C796" s="6">
        <v>19862.23</v>
      </c>
      <c r="D796" s="28">
        <f t="shared" si="24"/>
        <v>-7.6491201627794103E-3</v>
      </c>
      <c r="E796" s="28">
        <f t="shared" si="25"/>
        <v>-5.2959788621582682E-3</v>
      </c>
    </row>
    <row r="797" spans="1:5" x14ac:dyDescent="0.4">
      <c r="A797" s="38">
        <v>44333</v>
      </c>
      <c r="B797" s="6">
        <v>1329.15</v>
      </c>
      <c r="C797" s="6">
        <v>20180.71</v>
      </c>
      <c r="D797" s="28">
        <f t="shared" si="24"/>
        <v>9.3787970838397072E-3</v>
      </c>
      <c r="E797" s="28">
        <f t="shared" si="25"/>
        <v>1.6034453331776E-2</v>
      </c>
    </row>
    <row r="798" spans="1:5" x14ac:dyDescent="0.4">
      <c r="A798" s="38">
        <v>44334</v>
      </c>
      <c r="B798" s="6">
        <v>1339.95</v>
      </c>
      <c r="C798" s="6">
        <v>20446.419999999998</v>
      </c>
      <c r="D798" s="28">
        <f t="shared" si="24"/>
        <v>8.1254937365984325E-3</v>
      </c>
      <c r="E798" s="28">
        <f t="shared" si="25"/>
        <v>1.3166533783994572E-2</v>
      </c>
    </row>
    <row r="799" spans="1:5" x14ac:dyDescent="0.4">
      <c r="A799" s="38">
        <v>44335</v>
      </c>
      <c r="B799" s="6">
        <v>1336.55</v>
      </c>
      <c r="C799" s="6">
        <v>20398.939999999999</v>
      </c>
      <c r="D799" s="28">
        <f t="shared" si="24"/>
        <v>-2.5374081122430114E-3</v>
      </c>
      <c r="E799" s="28">
        <f t="shared" si="25"/>
        <v>-2.3221669123494326E-3</v>
      </c>
    </row>
    <row r="800" spans="1:5" x14ac:dyDescent="0.4">
      <c r="A800" s="38">
        <v>44336</v>
      </c>
      <c r="B800" s="6">
        <v>1339.45</v>
      </c>
      <c r="C800" s="6">
        <v>20283.79</v>
      </c>
      <c r="D800" s="28">
        <f t="shared" si="24"/>
        <v>2.1697654408738831E-3</v>
      </c>
      <c r="E800" s="28">
        <f t="shared" si="25"/>
        <v>-5.6449011566286345E-3</v>
      </c>
    </row>
    <row r="801" spans="1:5" x14ac:dyDescent="0.4">
      <c r="A801" s="38">
        <v>44337</v>
      </c>
      <c r="B801" s="6">
        <v>1354.7</v>
      </c>
      <c r="C801" s="6">
        <v>20567.93</v>
      </c>
      <c r="D801" s="28">
        <f t="shared" si="24"/>
        <v>1.1385270073537734E-2</v>
      </c>
      <c r="E801" s="28">
        <f t="shared" si="25"/>
        <v>1.4008230217331219E-2</v>
      </c>
    </row>
    <row r="802" spans="1:5" x14ac:dyDescent="0.4">
      <c r="A802" s="38">
        <v>44340</v>
      </c>
      <c r="B802" s="6">
        <v>1348.15</v>
      </c>
      <c r="C802" s="6">
        <v>20637.8</v>
      </c>
      <c r="D802" s="28">
        <f t="shared" si="24"/>
        <v>-4.8350188233556857E-3</v>
      </c>
      <c r="E802" s="28">
        <f t="shared" si="25"/>
        <v>3.3970360653696741E-3</v>
      </c>
    </row>
    <row r="803" spans="1:5" x14ac:dyDescent="0.4">
      <c r="A803" s="38">
        <v>44341</v>
      </c>
      <c r="B803" s="6">
        <v>1361.9</v>
      </c>
      <c r="C803" s="6">
        <v>20641.490000000002</v>
      </c>
      <c r="D803" s="28">
        <f t="shared" si="24"/>
        <v>1.019916181433822E-2</v>
      </c>
      <c r="E803" s="28">
        <f t="shared" si="25"/>
        <v>1.7879812770749126E-4</v>
      </c>
    </row>
    <row r="804" spans="1:5" x14ac:dyDescent="0.4">
      <c r="A804" s="38">
        <v>44342</v>
      </c>
      <c r="B804" s="6">
        <v>1397.35</v>
      </c>
      <c r="C804" s="6">
        <v>20736.34</v>
      </c>
      <c r="D804" s="28">
        <f t="shared" si="24"/>
        <v>2.6029811293046379E-2</v>
      </c>
      <c r="E804" s="28">
        <f t="shared" si="25"/>
        <v>4.5951140155093828E-3</v>
      </c>
    </row>
    <row r="805" spans="1:5" x14ac:dyDescent="0.4">
      <c r="A805" s="38">
        <v>44343</v>
      </c>
      <c r="B805" s="6">
        <v>1404.65</v>
      </c>
      <c r="C805" s="6">
        <v>20804.560000000001</v>
      </c>
      <c r="D805" s="28">
        <f t="shared" si="24"/>
        <v>5.224174329981901E-3</v>
      </c>
      <c r="E805" s="28">
        <f t="shared" si="25"/>
        <v>3.289876612748488E-3</v>
      </c>
    </row>
    <row r="806" spans="1:5" x14ac:dyDescent="0.4">
      <c r="A806" s="38">
        <v>44344</v>
      </c>
      <c r="B806" s="6">
        <v>1404.8</v>
      </c>
      <c r="C806" s="6">
        <v>20879.07</v>
      </c>
      <c r="D806" s="28">
        <f t="shared" si="24"/>
        <v>1.0678816787090817E-4</v>
      </c>
      <c r="E806" s="28">
        <f t="shared" si="25"/>
        <v>3.581426379601238E-3</v>
      </c>
    </row>
    <row r="807" spans="1:5" x14ac:dyDescent="0.4">
      <c r="A807" s="38">
        <v>44347</v>
      </c>
      <c r="B807" s="6">
        <v>1393.65</v>
      </c>
      <c r="C807" s="6">
        <v>21055.18</v>
      </c>
      <c r="D807" s="28">
        <f t="shared" si="24"/>
        <v>-7.9370728929384349E-3</v>
      </c>
      <c r="E807" s="28">
        <f t="shared" si="25"/>
        <v>8.4347626594480918E-3</v>
      </c>
    </row>
    <row r="808" spans="1:5" x14ac:dyDescent="0.4">
      <c r="A808" s="38">
        <v>44348</v>
      </c>
      <c r="B808" s="6">
        <v>1387.4</v>
      </c>
      <c r="C808" s="6">
        <v>21032.85</v>
      </c>
      <c r="D808" s="28">
        <f t="shared" si="24"/>
        <v>-4.4846266996735329E-3</v>
      </c>
      <c r="E808" s="28">
        <f t="shared" si="25"/>
        <v>-1.0605466208316594E-3</v>
      </c>
    </row>
    <row r="809" spans="1:5" x14ac:dyDescent="0.4">
      <c r="A809" s="38">
        <v>44349</v>
      </c>
      <c r="B809" s="6">
        <v>1379.75</v>
      </c>
      <c r="C809" s="6">
        <v>21136.62</v>
      </c>
      <c r="D809" s="28">
        <f t="shared" si="24"/>
        <v>-5.5139109124983099E-3</v>
      </c>
      <c r="E809" s="28">
        <f t="shared" si="25"/>
        <v>4.9337108380462791E-3</v>
      </c>
    </row>
    <row r="810" spans="1:5" x14ac:dyDescent="0.4">
      <c r="A810" s="38">
        <v>44350</v>
      </c>
      <c r="B810" s="6">
        <v>1389.5</v>
      </c>
      <c r="C810" s="6">
        <v>21304.16</v>
      </c>
      <c r="D810" s="28">
        <f t="shared" si="24"/>
        <v>7.0664975539047603E-3</v>
      </c>
      <c r="E810" s="28">
        <f t="shared" si="25"/>
        <v>7.9265275148061587E-3</v>
      </c>
    </row>
    <row r="811" spans="1:5" x14ac:dyDescent="0.4">
      <c r="A811" s="38">
        <v>44351</v>
      </c>
      <c r="B811" s="6">
        <v>1385.2</v>
      </c>
      <c r="C811" s="6">
        <v>21326.080000000002</v>
      </c>
      <c r="D811" s="28">
        <f t="shared" si="24"/>
        <v>-3.0946383591219373E-3</v>
      </c>
      <c r="E811" s="28">
        <f t="shared" si="25"/>
        <v>1.028907030364179E-3</v>
      </c>
    </row>
    <row r="812" spans="1:5" x14ac:dyDescent="0.4">
      <c r="A812" s="38">
        <v>44354</v>
      </c>
      <c r="B812" s="6">
        <v>1389.6</v>
      </c>
      <c r="C812" s="6">
        <v>21460.62</v>
      </c>
      <c r="D812" s="28">
        <f t="shared" si="24"/>
        <v>3.1764366156510349E-3</v>
      </c>
      <c r="E812" s="28">
        <f t="shared" si="25"/>
        <v>6.3087074605363558E-3</v>
      </c>
    </row>
    <row r="813" spans="1:5" x14ac:dyDescent="0.4">
      <c r="A813" s="38">
        <v>44355</v>
      </c>
      <c r="B813" s="6">
        <v>1412.95</v>
      </c>
      <c r="C813" s="6">
        <v>21492.23</v>
      </c>
      <c r="D813" s="28">
        <f t="shared" si="24"/>
        <v>1.6803396660909797E-2</v>
      </c>
      <c r="E813" s="28">
        <f t="shared" si="25"/>
        <v>1.4729304185991943E-3</v>
      </c>
    </row>
    <row r="814" spans="1:5" x14ac:dyDescent="0.4">
      <c r="A814" s="38">
        <v>44356</v>
      </c>
      <c r="B814" s="6">
        <v>1414.7</v>
      </c>
      <c r="C814" s="6">
        <v>21333.13</v>
      </c>
      <c r="D814" s="28">
        <f t="shared" si="24"/>
        <v>1.238543472875886E-3</v>
      </c>
      <c r="E814" s="28">
        <f t="shared" si="25"/>
        <v>-7.4026752924195582E-3</v>
      </c>
    </row>
    <row r="815" spans="1:5" x14ac:dyDescent="0.4">
      <c r="A815" s="38">
        <v>44357</v>
      </c>
      <c r="B815" s="6">
        <v>1424.55</v>
      </c>
      <c r="C815" s="6">
        <v>21526.73</v>
      </c>
      <c r="D815" s="28">
        <f t="shared" si="24"/>
        <v>6.9626069131263346E-3</v>
      </c>
      <c r="E815" s="28">
        <f t="shared" si="25"/>
        <v>9.0750864969180167E-3</v>
      </c>
    </row>
    <row r="816" spans="1:5" x14ac:dyDescent="0.4">
      <c r="A816" s="38">
        <v>44358</v>
      </c>
      <c r="B816" s="6">
        <v>1446.75</v>
      </c>
      <c r="C816" s="6">
        <v>21602.400000000001</v>
      </c>
      <c r="D816" s="28">
        <f t="shared" si="24"/>
        <v>1.5583868590081096E-2</v>
      </c>
      <c r="E816" s="28">
        <f t="shared" si="25"/>
        <v>3.5151646348516863E-3</v>
      </c>
    </row>
    <row r="817" spans="1:5" x14ac:dyDescent="0.4">
      <c r="A817" s="38">
        <v>44361</v>
      </c>
      <c r="B817" s="6">
        <v>1461.4</v>
      </c>
      <c r="C817" s="6">
        <v>21588.48</v>
      </c>
      <c r="D817" s="28">
        <f t="shared" si="24"/>
        <v>1.0126144807326876E-2</v>
      </c>
      <c r="E817" s="28">
        <f t="shared" si="25"/>
        <v>-6.4437284746143852E-4</v>
      </c>
    </row>
    <row r="818" spans="1:5" x14ac:dyDescent="0.4">
      <c r="A818" s="38">
        <v>44362</v>
      </c>
      <c r="B818" s="6">
        <v>1472.85</v>
      </c>
      <c r="C818" s="6">
        <v>21672.65</v>
      </c>
      <c r="D818" s="28">
        <f t="shared" si="24"/>
        <v>7.8349527850005707E-3</v>
      </c>
      <c r="E818" s="28">
        <f t="shared" si="25"/>
        <v>3.8988386398672858E-3</v>
      </c>
    </row>
    <row r="819" spans="1:5" x14ac:dyDescent="0.4">
      <c r="A819" s="38">
        <v>44363</v>
      </c>
      <c r="B819" s="6">
        <v>1480.3</v>
      </c>
      <c r="C819" s="6">
        <v>21518.31</v>
      </c>
      <c r="D819" s="28">
        <f t="shared" si="24"/>
        <v>5.0582204569371569E-3</v>
      </c>
      <c r="E819" s="28">
        <f t="shared" si="25"/>
        <v>-7.1214180084114842E-3</v>
      </c>
    </row>
    <row r="820" spans="1:5" x14ac:dyDescent="0.4">
      <c r="A820" s="38">
        <v>44364</v>
      </c>
      <c r="B820" s="6">
        <v>1497.05</v>
      </c>
      <c r="C820" s="6">
        <v>21381.27</v>
      </c>
      <c r="D820" s="28">
        <f t="shared" si="24"/>
        <v>1.1315273930959879E-2</v>
      </c>
      <c r="E820" s="28">
        <f t="shared" si="25"/>
        <v>-6.3685298706078752E-3</v>
      </c>
    </row>
    <row r="821" spans="1:5" x14ac:dyDescent="0.4">
      <c r="A821" s="38">
        <v>44365</v>
      </c>
      <c r="B821" s="6">
        <v>1504.5</v>
      </c>
      <c r="C821" s="6">
        <v>21319.119999999999</v>
      </c>
      <c r="D821" s="28">
        <f t="shared" si="24"/>
        <v>4.9764536922614067E-3</v>
      </c>
      <c r="E821" s="28">
        <f t="shared" si="25"/>
        <v>-2.9067496926048486E-3</v>
      </c>
    </row>
    <row r="822" spans="1:5" x14ac:dyDescent="0.4">
      <c r="A822" s="38">
        <v>44368</v>
      </c>
      <c r="B822" s="6">
        <v>1500.35</v>
      </c>
      <c r="C822" s="6">
        <v>21429.77</v>
      </c>
      <c r="D822" s="28">
        <f t="shared" si="24"/>
        <v>-2.7583914921901487E-3</v>
      </c>
      <c r="E822" s="28">
        <f t="shared" si="25"/>
        <v>5.1901767052300318E-3</v>
      </c>
    </row>
    <row r="823" spans="1:5" x14ac:dyDescent="0.4">
      <c r="A823" s="38">
        <v>44369</v>
      </c>
      <c r="B823" s="6">
        <v>1511.7</v>
      </c>
      <c r="C823" s="6">
        <v>21489.9</v>
      </c>
      <c r="D823" s="28">
        <f t="shared" si="24"/>
        <v>7.5649015229781735E-3</v>
      </c>
      <c r="E823" s="28">
        <f t="shared" si="25"/>
        <v>2.8059097227828289E-3</v>
      </c>
    </row>
    <row r="824" spans="1:5" x14ac:dyDescent="0.4">
      <c r="A824" s="38">
        <v>44370</v>
      </c>
      <c r="B824" s="6">
        <v>1502.85</v>
      </c>
      <c r="C824" s="6">
        <v>21380.87</v>
      </c>
      <c r="D824" s="28">
        <f t="shared" si="24"/>
        <v>-5.8543361778131686E-3</v>
      </c>
      <c r="E824" s="28">
        <f t="shared" si="25"/>
        <v>-5.0735461775067714E-3</v>
      </c>
    </row>
    <row r="825" spans="1:5" x14ac:dyDescent="0.4">
      <c r="A825" s="38">
        <v>44371</v>
      </c>
      <c r="B825" s="6">
        <v>1559.15</v>
      </c>
      <c r="C825" s="6">
        <v>21449.67</v>
      </c>
      <c r="D825" s="28">
        <f t="shared" si="24"/>
        <v>3.7462155238380479E-2</v>
      </c>
      <c r="E825" s="28">
        <f t="shared" si="25"/>
        <v>3.2178297702571967E-3</v>
      </c>
    </row>
    <row r="826" spans="1:5" x14ac:dyDescent="0.4">
      <c r="A826" s="38">
        <v>44372</v>
      </c>
      <c r="B826" s="6">
        <v>1574.45</v>
      </c>
      <c r="C826" s="6">
        <v>21564.16</v>
      </c>
      <c r="D826" s="28">
        <f t="shared" si="24"/>
        <v>9.8130391559503316E-3</v>
      </c>
      <c r="E826" s="28">
        <f t="shared" si="25"/>
        <v>5.3376112546255072E-3</v>
      </c>
    </row>
    <row r="827" spans="1:5" x14ac:dyDescent="0.4">
      <c r="A827" s="38">
        <v>44375</v>
      </c>
      <c r="B827" s="6">
        <v>1571.55</v>
      </c>
      <c r="C827" s="6">
        <v>21556.58</v>
      </c>
      <c r="D827" s="28">
        <f t="shared" si="24"/>
        <v>-1.8419130490012758E-3</v>
      </c>
      <c r="E827" s="28">
        <f t="shared" si="25"/>
        <v>-3.5150917077220178E-4</v>
      </c>
    </row>
    <row r="828" spans="1:5" x14ac:dyDescent="0.4">
      <c r="A828" s="38">
        <v>44376</v>
      </c>
      <c r="B828" s="6">
        <v>1562.6</v>
      </c>
      <c r="C828" s="6">
        <v>21473.11</v>
      </c>
      <c r="D828" s="28">
        <f t="shared" si="24"/>
        <v>-5.6950144761541699E-3</v>
      </c>
      <c r="E828" s="28">
        <f t="shared" si="25"/>
        <v>-3.8721355613924313E-3</v>
      </c>
    </row>
    <row r="829" spans="1:5" x14ac:dyDescent="0.4">
      <c r="A829" s="38">
        <v>44377</v>
      </c>
      <c r="B829" s="6">
        <v>1581.25</v>
      </c>
      <c r="C829" s="6">
        <v>21463.09</v>
      </c>
      <c r="D829" s="28">
        <f t="shared" si="24"/>
        <v>1.1935236144886785E-2</v>
      </c>
      <c r="E829" s="28">
        <f t="shared" si="25"/>
        <v>-4.6663012483982858E-4</v>
      </c>
    </row>
    <row r="830" spans="1:5" x14ac:dyDescent="0.4">
      <c r="A830" s="38">
        <v>44378</v>
      </c>
      <c r="B830" s="6">
        <v>1560.45</v>
      </c>
      <c r="C830" s="6">
        <v>21430.82</v>
      </c>
      <c r="D830" s="28">
        <f t="shared" si="24"/>
        <v>-1.3154150197628445E-2</v>
      </c>
      <c r="E830" s="28">
        <f t="shared" si="25"/>
        <v>-1.5035113769732433E-3</v>
      </c>
    </row>
    <row r="831" spans="1:5" x14ac:dyDescent="0.4">
      <c r="A831" s="38">
        <v>44379</v>
      </c>
      <c r="B831" s="6">
        <v>1567.4</v>
      </c>
      <c r="C831" s="6">
        <v>21495.200000000001</v>
      </c>
      <c r="D831" s="28">
        <f t="shared" si="24"/>
        <v>4.4538434425966944E-3</v>
      </c>
      <c r="E831" s="28">
        <f t="shared" si="25"/>
        <v>3.0040847713712626E-3</v>
      </c>
    </row>
    <row r="832" spans="1:5" x14ac:dyDescent="0.4">
      <c r="A832" s="38">
        <v>44382</v>
      </c>
      <c r="B832" s="6">
        <v>1579.1</v>
      </c>
      <c r="C832" s="6">
        <v>21641.15</v>
      </c>
      <c r="D832" s="28">
        <f t="shared" si="24"/>
        <v>7.4645910424906425E-3</v>
      </c>
      <c r="E832" s="28">
        <f t="shared" si="25"/>
        <v>6.7898879749896945E-3</v>
      </c>
    </row>
    <row r="833" spans="1:5" x14ac:dyDescent="0.4">
      <c r="A833" s="38">
        <v>44383</v>
      </c>
      <c r="B833" s="6">
        <v>1562.5</v>
      </c>
      <c r="C833" s="6">
        <v>21618.68</v>
      </c>
      <c r="D833" s="28">
        <f t="shared" si="24"/>
        <v>-1.0512317142676197E-2</v>
      </c>
      <c r="E833" s="28">
        <f t="shared" si="25"/>
        <v>-1.0382997206710431E-3</v>
      </c>
    </row>
    <row r="834" spans="1:5" x14ac:dyDescent="0.4">
      <c r="A834" s="38">
        <v>44384</v>
      </c>
      <c r="B834" s="6">
        <v>1563.8</v>
      </c>
      <c r="C834" s="6">
        <v>21704.49</v>
      </c>
      <c r="D834" s="28">
        <f t="shared" si="24"/>
        <v>8.319999999999439E-4</v>
      </c>
      <c r="E834" s="28">
        <f t="shared" si="25"/>
        <v>3.9692525168049109E-3</v>
      </c>
    </row>
    <row r="835" spans="1:5" x14ac:dyDescent="0.4">
      <c r="A835" s="38">
        <v>44385</v>
      </c>
      <c r="B835" s="6">
        <v>1560.5</v>
      </c>
      <c r="C835" s="6">
        <v>21541.31</v>
      </c>
      <c r="D835" s="28">
        <f t="shared" si="24"/>
        <v>-2.1102442767616525E-3</v>
      </c>
      <c r="E835" s="28">
        <f t="shared" si="25"/>
        <v>-7.5182600466539018E-3</v>
      </c>
    </row>
    <row r="836" spans="1:5" x14ac:dyDescent="0.4">
      <c r="A836" s="38">
        <v>44386</v>
      </c>
      <c r="B836" s="6">
        <v>1562.75</v>
      </c>
      <c r="C836" s="6">
        <v>21538.62</v>
      </c>
      <c r="D836" s="28">
        <f t="shared" si="24"/>
        <v>1.4418455623197435E-3</v>
      </c>
      <c r="E836" s="28">
        <f t="shared" si="25"/>
        <v>-1.2487634224667143E-4</v>
      </c>
    </row>
    <row r="837" spans="1:5" x14ac:dyDescent="0.4">
      <c r="A837" s="38">
        <v>44389</v>
      </c>
      <c r="B837" s="6">
        <v>1547.95</v>
      </c>
      <c r="C837" s="6">
        <v>21572.799999999999</v>
      </c>
      <c r="D837" s="28">
        <f t="shared" si="24"/>
        <v>-9.4704847224443833E-3</v>
      </c>
      <c r="E837" s="28">
        <f t="shared" si="25"/>
        <v>1.5869168962543423E-3</v>
      </c>
    </row>
    <row r="838" spans="1:5" x14ac:dyDescent="0.4">
      <c r="A838" s="38">
        <v>44390</v>
      </c>
      <c r="B838" s="6">
        <v>1544.9</v>
      </c>
      <c r="C838" s="6">
        <v>21696.33</v>
      </c>
      <c r="D838" s="28">
        <f t="shared" si="24"/>
        <v>-1.9703478794534934E-3</v>
      </c>
      <c r="E838" s="28">
        <f t="shared" si="25"/>
        <v>5.7261922420828171E-3</v>
      </c>
    </row>
    <row r="839" spans="1:5" x14ac:dyDescent="0.4">
      <c r="A839" s="38">
        <v>44391</v>
      </c>
      <c r="B839" s="6">
        <v>1576.9</v>
      </c>
      <c r="C839" s="6">
        <v>21743.4</v>
      </c>
      <c r="D839" s="28">
        <f t="shared" si="24"/>
        <v>2.0713314777655478E-2</v>
      </c>
      <c r="E839" s="28">
        <f t="shared" si="25"/>
        <v>2.1694913379359804E-3</v>
      </c>
    </row>
    <row r="840" spans="1:5" x14ac:dyDescent="0.4">
      <c r="A840" s="38">
        <v>44392</v>
      </c>
      <c r="B840" s="6">
        <v>1580.3</v>
      </c>
      <c r="C840" s="6">
        <v>21831.94</v>
      </c>
      <c r="D840" s="28">
        <f t="shared" ref="D840:D903" si="26">(B840/B839)-1</f>
        <v>2.1561291140845817E-3</v>
      </c>
      <c r="E840" s="28">
        <f t="shared" ref="E840:E903" si="27">(C840/C839)-1</f>
        <v>4.0720402512945952E-3</v>
      </c>
    </row>
    <row r="841" spans="1:5" x14ac:dyDescent="0.4">
      <c r="A841" s="38">
        <v>44393</v>
      </c>
      <c r="B841" s="6">
        <v>1555</v>
      </c>
      <c r="C841" s="6">
        <v>21864.48</v>
      </c>
      <c r="D841" s="28">
        <f t="shared" si="26"/>
        <v>-1.6009618426880978E-2</v>
      </c>
      <c r="E841" s="28">
        <f t="shared" si="27"/>
        <v>1.4904767968400012E-3</v>
      </c>
    </row>
    <row r="842" spans="1:5" x14ac:dyDescent="0.4">
      <c r="A842" s="38">
        <v>44396</v>
      </c>
      <c r="B842" s="6">
        <v>1541.8</v>
      </c>
      <c r="C842" s="6">
        <v>21668.22</v>
      </c>
      <c r="D842" s="28">
        <f t="shared" si="26"/>
        <v>-8.4887459807074794E-3</v>
      </c>
      <c r="E842" s="28">
        <f t="shared" si="27"/>
        <v>-8.9762024982985578E-3</v>
      </c>
    </row>
    <row r="843" spans="1:5" x14ac:dyDescent="0.4">
      <c r="A843" s="38">
        <v>44397</v>
      </c>
      <c r="B843" s="6">
        <v>1549.7</v>
      </c>
      <c r="C843" s="6">
        <v>21472.53</v>
      </c>
      <c r="D843" s="28">
        <f t="shared" si="26"/>
        <v>5.1238811778442361E-3</v>
      </c>
      <c r="E843" s="28">
        <f t="shared" si="27"/>
        <v>-9.0311986863712557E-3</v>
      </c>
    </row>
    <row r="844" spans="1:5" x14ac:dyDescent="0.4">
      <c r="A844" s="38">
        <v>44399</v>
      </c>
      <c r="B844" s="6">
        <v>1590.2</v>
      </c>
      <c r="C844" s="6">
        <v>21753.51</v>
      </c>
      <c r="D844" s="28">
        <f t="shared" si="26"/>
        <v>2.6134090469122961E-2</v>
      </c>
      <c r="E844" s="28">
        <f t="shared" si="27"/>
        <v>1.3085556289827105E-2</v>
      </c>
    </row>
    <row r="845" spans="1:5" x14ac:dyDescent="0.4">
      <c r="A845" s="38">
        <v>44400</v>
      </c>
      <c r="B845" s="6">
        <v>1590.35</v>
      </c>
      <c r="C845" s="6">
        <v>21784.21</v>
      </c>
      <c r="D845" s="28">
        <f t="shared" si="26"/>
        <v>9.4327757514722776E-5</v>
      </c>
      <c r="E845" s="28">
        <f t="shared" si="27"/>
        <v>1.4112665036585259E-3</v>
      </c>
    </row>
    <row r="846" spans="1:5" x14ac:dyDescent="0.4">
      <c r="A846" s="38">
        <v>44403</v>
      </c>
      <c r="B846" s="6">
        <v>1604.05</v>
      </c>
      <c r="C846" s="6">
        <v>21766.29</v>
      </c>
      <c r="D846" s="28">
        <f t="shared" si="26"/>
        <v>8.6144559373722007E-3</v>
      </c>
      <c r="E846" s="28">
        <f t="shared" si="27"/>
        <v>-8.2261417788376257E-4</v>
      </c>
    </row>
    <row r="847" spans="1:5" x14ac:dyDescent="0.4">
      <c r="A847" s="38">
        <v>44404</v>
      </c>
      <c r="B847" s="6">
        <v>1602.6</v>
      </c>
      <c r="C847" s="6">
        <v>21662.07</v>
      </c>
      <c r="D847" s="28">
        <f t="shared" si="26"/>
        <v>-9.0396184657592915E-4</v>
      </c>
      <c r="E847" s="28">
        <f t="shared" si="27"/>
        <v>-4.7881379876865138E-3</v>
      </c>
    </row>
    <row r="848" spans="1:5" x14ac:dyDescent="0.4">
      <c r="A848" s="38">
        <v>44405</v>
      </c>
      <c r="B848" s="6">
        <v>1605.3</v>
      </c>
      <c r="C848" s="6">
        <v>21614.98</v>
      </c>
      <c r="D848" s="28">
        <f t="shared" si="26"/>
        <v>1.6847622613254121E-3</v>
      </c>
      <c r="E848" s="28">
        <f t="shared" si="27"/>
        <v>-2.1738458051331344E-3</v>
      </c>
    </row>
    <row r="849" spans="1:5" x14ac:dyDescent="0.4">
      <c r="A849" s="38">
        <v>44406</v>
      </c>
      <c r="B849" s="6">
        <v>1616.85</v>
      </c>
      <c r="C849" s="6">
        <v>21722.99</v>
      </c>
      <c r="D849" s="28">
        <f t="shared" si="26"/>
        <v>7.1949168379741302E-3</v>
      </c>
      <c r="E849" s="28">
        <f t="shared" si="27"/>
        <v>4.9969974526926642E-3</v>
      </c>
    </row>
    <row r="850" spans="1:5" x14ac:dyDescent="0.4">
      <c r="A850" s="38">
        <v>44407</v>
      </c>
      <c r="B850" s="6">
        <v>1610.25</v>
      </c>
      <c r="C850" s="6">
        <v>21753.68</v>
      </c>
      <c r="D850" s="28">
        <f t="shared" si="26"/>
        <v>-4.0820113183041018E-3</v>
      </c>
      <c r="E850" s="28">
        <f t="shared" si="27"/>
        <v>1.4127889392758775E-3</v>
      </c>
    </row>
    <row r="851" spans="1:5" x14ac:dyDescent="0.4">
      <c r="A851" s="38">
        <v>44410</v>
      </c>
      <c r="B851" s="6">
        <v>1631.35</v>
      </c>
      <c r="C851" s="6">
        <v>21939.19</v>
      </c>
      <c r="D851" s="28">
        <f t="shared" si="26"/>
        <v>1.3103555348548346E-2</v>
      </c>
      <c r="E851" s="28">
        <f t="shared" si="27"/>
        <v>8.5277525457760905E-3</v>
      </c>
    </row>
    <row r="852" spans="1:5" x14ac:dyDescent="0.4">
      <c r="A852" s="38">
        <v>44411</v>
      </c>
      <c r="B852" s="6">
        <v>1654.1</v>
      </c>
      <c r="C852" s="6">
        <v>22191.37</v>
      </c>
      <c r="D852" s="28">
        <f t="shared" si="26"/>
        <v>1.3945505256382829E-2</v>
      </c>
      <c r="E852" s="28">
        <f t="shared" si="27"/>
        <v>1.1494499113230638E-2</v>
      </c>
    </row>
    <row r="853" spans="1:5" x14ac:dyDescent="0.4">
      <c r="A853" s="38">
        <v>44412</v>
      </c>
      <c r="B853" s="6">
        <v>1649.15</v>
      </c>
      <c r="C853" s="6">
        <v>22243.13</v>
      </c>
      <c r="D853" s="28">
        <f t="shared" si="26"/>
        <v>-2.9925639320474984E-3</v>
      </c>
      <c r="E853" s="28">
        <f t="shared" si="27"/>
        <v>2.3324382406315625E-3</v>
      </c>
    </row>
    <row r="854" spans="1:5" x14ac:dyDescent="0.4">
      <c r="A854" s="38">
        <v>44413</v>
      </c>
      <c r="B854" s="6">
        <v>1654.85</v>
      </c>
      <c r="C854" s="6">
        <v>22263.77</v>
      </c>
      <c r="D854" s="28">
        <f t="shared" si="26"/>
        <v>3.4563259861140061E-3</v>
      </c>
      <c r="E854" s="28">
        <f t="shared" si="27"/>
        <v>9.2792695991983365E-4</v>
      </c>
    </row>
    <row r="855" spans="1:5" x14ac:dyDescent="0.4">
      <c r="A855" s="38">
        <v>44414</v>
      </c>
      <c r="B855" s="6">
        <v>1650.35</v>
      </c>
      <c r="C855" s="6">
        <v>22224.36</v>
      </c>
      <c r="D855" s="28">
        <f t="shared" si="26"/>
        <v>-2.7192796930235463E-3</v>
      </c>
      <c r="E855" s="28">
        <f t="shared" si="27"/>
        <v>-1.7701404568947199E-3</v>
      </c>
    </row>
    <row r="856" spans="1:5" x14ac:dyDescent="0.4">
      <c r="A856" s="38">
        <v>44417</v>
      </c>
      <c r="B856" s="6">
        <v>1663</v>
      </c>
      <c r="C856" s="6">
        <v>22185.86</v>
      </c>
      <c r="D856" s="28">
        <f t="shared" si="26"/>
        <v>7.6650407489320393E-3</v>
      </c>
      <c r="E856" s="28">
        <f t="shared" si="27"/>
        <v>-1.7323333495318227E-3</v>
      </c>
    </row>
    <row r="857" spans="1:5" x14ac:dyDescent="0.4">
      <c r="A857" s="38">
        <v>44418</v>
      </c>
      <c r="B857" s="6">
        <v>1676.35</v>
      </c>
      <c r="C857" s="6">
        <v>22116.13</v>
      </c>
      <c r="D857" s="28">
        <f t="shared" si="26"/>
        <v>8.0276608538785155E-3</v>
      </c>
      <c r="E857" s="28">
        <f t="shared" si="27"/>
        <v>-3.1429928792482409E-3</v>
      </c>
    </row>
    <row r="858" spans="1:5" x14ac:dyDescent="0.4">
      <c r="A858" s="38">
        <v>44419</v>
      </c>
      <c r="B858" s="6">
        <v>1677.45</v>
      </c>
      <c r="C858" s="6">
        <v>22092.9</v>
      </c>
      <c r="D858" s="28">
        <f t="shared" si="26"/>
        <v>6.5618755033258758E-4</v>
      </c>
      <c r="E858" s="28">
        <f t="shared" si="27"/>
        <v>-1.0503645981462251E-3</v>
      </c>
    </row>
    <row r="859" spans="1:5" x14ac:dyDescent="0.4">
      <c r="A859" s="38">
        <v>44420</v>
      </c>
      <c r="B859" s="6">
        <v>1690.5</v>
      </c>
      <c r="C859" s="6">
        <v>22248.44</v>
      </c>
      <c r="D859" s="28">
        <f t="shared" si="26"/>
        <v>7.7796655638022738E-3</v>
      </c>
      <c r="E859" s="28">
        <f t="shared" si="27"/>
        <v>7.04027085624781E-3</v>
      </c>
    </row>
    <row r="860" spans="1:5" x14ac:dyDescent="0.4">
      <c r="A860" s="38">
        <v>44421</v>
      </c>
      <c r="B860" s="6">
        <v>1712.5</v>
      </c>
      <c r="C860" s="6">
        <v>22392.46</v>
      </c>
      <c r="D860" s="28">
        <f t="shared" si="26"/>
        <v>1.3013901212658885E-2</v>
      </c>
      <c r="E860" s="28">
        <f t="shared" si="27"/>
        <v>6.4732628444961193E-3</v>
      </c>
    </row>
    <row r="861" spans="1:5" x14ac:dyDescent="0.4">
      <c r="A861" s="38">
        <v>44424</v>
      </c>
      <c r="B861" s="6">
        <v>1704.75</v>
      </c>
      <c r="C861" s="6">
        <v>22405.759999999998</v>
      </c>
      <c r="D861" s="28">
        <f t="shared" si="26"/>
        <v>-4.5255474452554623E-3</v>
      </c>
      <c r="E861" s="28">
        <f t="shared" si="27"/>
        <v>5.9394992778805111E-4</v>
      </c>
    </row>
    <row r="862" spans="1:5" x14ac:dyDescent="0.4">
      <c r="A862" s="38">
        <v>44425</v>
      </c>
      <c r="B862" s="6">
        <v>1741.45</v>
      </c>
      <c r="C862" s="6">
        <v>22473.72</v>
      </c>
      <c r="D862" s="28">
        <f t="shared" si="26"/>
        <v>2.1528083296671108E-2</v>
      </c>
      <c r="E862" s="28">
        <f t="shared" si="27"/>
        <v>3.0331486189267842E-3</v>
      </c>
    </row>
    <row r="863" spans="1:5" x14ac:dyDescent="0.4">
      <c r="A863" s="38">
        <v>44426</v>
      </c>
      <c r="B863" s="6">
        <v>1733.35</v>
      </c>
      <c r="C863" s="6">
        <v>22439.15</v>
      </c>
      <c r="D863" s="28">
        <f t="shared" si="26"/>
        <v>-4.6512963335152424E-3</v>
      </c>
      <c r="E863" s="28">
        <f t="shared" si="27"/>
        <v>-1.5382411100609561E-3</v>
      </c>
    </row>
    <row r="864" spans="1:5" x14ac:dyDescent="0.4">
      <c r="A864" s="38">
        <v>44428</v>
      </c>
      <c r="B864" s="6">
        <v>1732.15</v>
      </c>
      <c r="C864" s="6">
        <v>22193.77</v>
      </c>
      <c r="D864" s="28">
        <f t="shared" si="26"/>
        <v>-6.9230103556683353E-4</v>
      </c>
      <c r="E864" s="28">
        <f t="shared" si="27"/>
        <v>-1.0935351829280515E-2</v>
      </c>
    </row>
    <row r="865" spans="1:5" x14ac:dyDescent="0.4">
      <c r="A865" s="38">
        <v>44431</v>
      </c>
      <c r="B865" s="6">
        <v>1739.2</v>
      </c>
      <c r="C865" s="6">
        <v>22176.37</v>
      </c>
      <c r="D865" s="28">
        <f t="shared" si="26"/>
        <v>4.0700863089224715E-3</v>
      </c>
      <c r="E865" s="28">
        <f t="shared" si="27"/>
        <v>-7.8400379926446551E-4</v>
      </c>
    </row>
    <row r="866" spans="1:5" x14ac:dyDescent="0.4">
      <c r="A866" s="38">
        <v>44432</v>
      </c>
      <c r="B866" s="6">
        <v>1720.75</v>
      </c>
      <c r="C866" s="6">
        <v>22392.14</v>
      </c>
      <c r="D866" s="28">
        <f t="shared" si="26"/>
        <v>-1.0608325666973339E-2</v>
      </c>
      <c r="E866" s="28">
        <f t="shared" si="27"/>
        <v>9.729725829790814E-3</v>
      </c>
    </row>
    <row r="867" spans="1:5" x14ac:dyDescent="0.4">
      <c r="A867" s="38">
        <v>44433</v>
      </c>
      <c r="B867" s="6">
        <v>1737.2</v>
      </c>
      <c r="C867" s="6">
        <v>22440.46</v>
      </c>
      <c r="D867" s="28">
        <f t="shared" si="26"/>
        <v>9.5597849774806676E-3</v>
      </c>
      <c r="E867" s="28">
        <f t="shared" si="27"/>
        <v>2.1579000488565203E-3</v>
      </c>
    </row>
    <row r="868" spans="1:5" x14ac:dyDescent="0.4">
      <c r="A868" s="38">
        <v>44434</v>
      </c>
      <c r="B868" s="6">
        <v>1726.95</v>
      </c>
      <c r="C868" s="6">
        <v>22457.68</v>
      </c>
      <c r="D868" s="28">
        <f t="shared" si="26"/>
        <v>-5.9002993322587738E-3</v>
      </c>
      <c r="E868" s="28">
        <f t="shared" si="27"/>
        <v>7.6736394886744996E-4</v>
      </c>
    </row>
    <row r="869" spans="1:5" x14ac:dyDescent="0.4">
      <c r="A869" s="38">
        <v>44435</v>
      </c>
      <c r="B869" s="6">
        <v>1708.45</v>
      </c>
      <c r="C869" s="6">
        <v>22594.76</v>
      </c>
      <c r="D869" s="28">
        <f t="shared" si="26"/>
        <v>-1.0712527867048793E-2</v>
      </c>
      <c r="E869" s="28">
        <f t="shared" si="27"/>
        <v>6.1039252496248864E-3</v>
      </c>
    </row>
    <row r="870" spans="1:5" x14ac:dyDescent="0.4">
      <c r="A870" s="38">
        <v>44438</v>
      </c>
      <c r="B870" s="6">
        <v>1697.85</v>
      </c>
      <c r="C870" s="6">
        <v>22921.45</v>
      </c>
      <c r="D870" s="28">
        <f t="shared" si="26"/>
        <v>-6.2044543299483168E-3</v>
      </c>
      <c r="E870" s="28">
        <f t="shared" si="27"/>
        <v>1.445866209687563E-2</v>
      </c>
    </row>
    <row r="871" spans="1:5" x14ac:dyDescent="0.4">
      <c r="A871" s="38">
        <v>44439</v>
      </c>
      <c r="B871" s="6">
        <v>1704.15</v>
      </c>
      <c r="C871" s="6">
        <v>23174.23</v>
      </c>
      <c r="D871" s="28">
        <f t="shared" si="26"/>
        <v>3.7105751391466324E-3</v>
      </c>
      <c r="E871" s="28">
        <f t="shared" si="27"/>
        <v>1.1028098135152931E-2</v>
      </c>
    </row>
    <row r="872" spans="1:5" x14ac:dyDescent="0.4">
      <c r="A872" s="38">
        <v>44440</v>
      </c>
      <c r="B872" s="6">
        <v>1677.35</v>
      </c>
      <c r="C872" s="6">
        <v>23167.46</v>
      </c>
      <c r="D872" s="28">
        <f t="shared" si="26"/>
        <v>-1.5726315171786576E-2</v>
      </c>
      <c r="E872" s="28">
        <f t="shared" si="27"/>
        <v>-2.9213484115764299E-4</v>
      </c>
    </row>
    <row r="873" spans="1:5" x14ac:dyDescent="0.4">
      <c r="A873" s="38">
        <v>44441</v>
      </c>
      <c r="B873" s="6">
        <v>1688.45</v>
      </c>
      <c r="C873" s="6">
        <v>23378.19</v>
      </c>
      <c r="D873" s="28">
        <f t="shared" si="26"/>
        <v>6.6175813038424902E-3</v>
      </c>
      <c r="E873" s="28">
        <f t="shared" si="27"/>
        <v>9.0959475056824335E-3</v>
      </c>
    </row>
    <row r="874" spans="1:5" x14ac:dyDescent="0.4">
      <c r="A874" s="38">
        <v>44442</v>
      </c>
      <c r="B874" s="6">
        <v>1700.3</v>
      </c>
      <c r="C874" s="6">
        <v>23494.55</v>
      </c>
      <c r="D874" s="28">
        <f t="shared" si="26"/>
        <v>7.0182711954751564E-3</v>
      </c>
      <c r="E874" s="28">
        <f t="shared" si="27"/>
        <v>4.9772886609271705E-3</v>
      </c>
    </row>
    <row r="875" spans="1:5" x14ac:dyDescent="0.4">
      <c r="A875" s="38">
        <v>44445</v>
      </c>
      <c r="B875" s="6">
        <v>1730</v>
      </c>
      <c r="C875" s="6">
        <v>23566.75</v>
      </c>
      <c r="D875" s="28">
        <f t="shared" si="26"/>
        <v>1.7467505734282129E-2</v>
      </c>
      <c r="E875" s="28">
        <f t="shared" si="27"/>
        <v>3.0730531123175364E-3</v>
      </c>
    </row>
    <row r="876" spans="1:5" x14ac:dyDescent="0.4">
      <c r="A876" s="38">
        <v>44446</v>
      </c>
      <c r="B876" s="6">
        <v>1706.5</v>
      </c>
      <c r="C876" s="6">
        <v>23530.799999999999</v>
      </c>
      <c r="D876" s="28">
        <f t="shared" si="26"/>
        <v>-1.3583815028901713E-2</v>
      </c>
      <c r="E876" s="28">
        <f t="shared" si="27"/>
        <v>-1.5254542947160665E-3</v>
      </c>
    </row>
    <row r="877" spans="1:5" x14ac:dyDescent="0.4">
      <c r="A877" s="38">
        <v>44447</v>
      </c>
      <c r="B877" s="6">
        <v>1693</v>
      </c>
      <c r="C877" s="6">
        <v>23555.9</v>
      </c>
      <c r="D877" s="28">
        <f t="shared" si="26"/>
        <v>-7.910928801640793E-3</v>
      </c>
      <c r="E877" s="28">
        <f t="shared" si="27"/>
        <v>1.066687065463201E-3</v>
      </c>
    </row>
    <row r="878" spans="1:5" x14ac:dyDescent="0.4">
      <c r="A878" s="38">
        <v>44448</v>
      </c>
      <c r="B878" s="6">
        <v>1691.8</v>
      </c>
      <c r="C878" s="6">
        <v>23606.9</v>
      </c>
      <c r="D878" s="28">
        <f t="shared" si="26"/>
        <v>-7.0880094506797775E-4</v>
      </c>
      <c r="E878" s="28">
        <f t="shared" si="27"/>
        <v>2.1650626806872797E-3</v>
      </c>
    </row>
    <row r="879" spans="1:5" x14ac:dyDescent="0.4">
      <c r="A879" s="38">
        <v>44452</v>
      </c>
      <c r="B879" s="6">
        <v>1691</v>
      </c>
      <c r="C879" s="6">
        <v>23627.62</v>
      </c>
      <c r="D879" s="28">
        <f t="shared" si="26"/>
        <v>-4.7286913346733517E-4</v>
      </c>
      <c r="E879" s="28">
        <f t="shared" si="27"/>
        <v>8.777094832441712E-4</v>
      </c>
    </row>
    <row r="880" spans="1:5" x14ac:dyDescent="0.4">
      <c r="A880" s="38">
        <v>44453</v>
      </c>
      <c r="B880" s="6">
        <v>1685.9</v>
      </c>
      <c r="C880" s="6">
        <v>23711.05</v>
      </c>
      <c r="D880" s="28">
        <f t="shared" si="26"/>
        <v>-3.0159668835008091E-3</v>
      </c>
      <c r="E880" s="28">
        <f t="shared" si="27"/>
        <v>3.5310369812955322E-3</v>
      </c>
    </row>
    <row r="881" spans="1:5" x14ac:dyDescent="0.4">
      <c r="A881" s="38">
        <v>44454</v>
      </c>
      <c r="B881" s="6">
        <v>1711.1</v>
      </c>
      <c r="C881" s="6">
        <v>23901.29</v>
      </c>
      <c r="D881" s="28">
        <f t="shared" si="26"/>
        <v>1.4947505783261095E-2</v>
      </c>
      <c r="E881" s="28">
        <f t="shared" si="27"/>
        <v>8.02326341515891E-3</v>
      </c>
    </row>
    <row r="882" spans="1:5" x14ac:dyDescent="0.4">
      <c r="A882" s="38">
        <v>44455</v>
      </c>
      <c r="B882" s="6">
        <v>1702.35</v>
      </c>
      <c r="C882" s="6">
        <v>24024.51</v>
      </c>
      <c r="D882" s="28">
        <f t="shared" si="26"/>
        <v>-5.1136695692829415E-3</v>
      </c>
      <c r="E882" s="28">
        <f t="shared" si="27"/>
        <v>5.1553702749933539E-3</v>
      </c>
    </row>
    <row r="883" spans="1:5" x14ac:dyDescent="0.4">
      <c r="A883" s="38">
        <v>44456</v>
      </c>
      <c r="B883" s="6">
        <v>1691.3</v>
      </c>
      <c r="C883" s="6">
        <v>23902.17</v>
      </c>
      <c r="D883" s="28">
        <f t="shared" si="26"/>
        <v>-6.4910271095838246E-3</v>
      </c>
      <c r="E883" s="28">
        <f t="shared" si="27"/>
        <v>-5.09229948914669E-3</v>
      </c>
    </row>
    <row r="884" spans="1:5" x14ac:dyDescent="0.4">
      <c r="A884" s="38">
        <v>44459</v>
      </c>
      <c r="B884" s="6">
        <v>1687.85</v>
      </c>
      <c r="C884" s="6">
        <v>23581.89</v>
      </c>
      <c r="D884" s="28">
        <f t="shared" si="26"/>
        <v>-2.0398510021877314E-3</v>
      </c>
      <c r="E884" s="28">
        <f t="shared" si="27"/>
        <v>-1.3399620201847706E-2</v>
      </c>
    </row>
    <row r="885" spans="1:5" x14ac:dyDescent="0.4">
      <c r="A885" s="38">
        <v>44460</v>
      </c>
      <c r="B885" s="6">
        <v>1717.7</v>
      </c>
      <c r="C885" s="6">
        <v>23770.02</v>
      </c>
      <c r="D885" s="28">
        <f t="shared" si="26"/>
        <v>1.7685220843084437E-2</v>
      </c>
      <c r="E885" s="28">
        <f t="shared" si="27"/>
        <v>7.9777320647327343E-3</v>
      </c>
    </row>
    <row r="886" spans="1:5" x14ac:dyDescent="0.4">
      <c r="A886" s="38">
        <v>44461</v>
      </c>
      <c r="B886" s="6">
        <v>1716.65</v>
      </c>
      <c r="C886" s="6">
        <v>23846.71</v>
      </c>
      <c r="D886" s="28">
        <f t="shared" si="26"/>
        <v>-6.1128252896314184E-4</v>
      </c>
      <c r="E886" s="28">
        <f t="shared" si="27"/>
        <v>3.2263330026647274E-3</v>
      </c>
    </row>
    <row r="887" spans="1:5" x14ac:dyDescent="0.4">
      <c r="A887" s="38">
        <v>44462</v>
      </c>
      <c r="B887" s="6">
        <v>1741.7</v>
      </c>
      <c r="C887" s="6">
        <v>24185.34</v>
      </c>
      <c r="D887" s="28">
        <f t="shared" si="26"/>
        <v>1.4592374683249254E-2</v>
      </c>
      <c r="E887" s="28">
        <f t="shared" si="27"/>
        <v>1.4200281716010288E-2</v>
      </c>
    </row>
    <row r="888" spans="1:5" x14ac:dyDescent="0.4">
      <c r="A888" s="38">
        <v>44463</v>
      </c>
      <c r="B888" s="6">
        <v>1763.45</v>
      </c>
      <c r="C888" s="6">
        <v>24160.86</v>
      </c>
      <c r="D888" s="28">
        <f t="shared" si="26"/>
        <v>1.2487799276568845E-2</v>
      </c>
      <c r="E888" s="28">
        <f t="shared" si="27"/>
        <v>-1.0121834135885521E-3</v>
      </c>
    </row>
    <row r="889" spans="1:5" x14ac:dyDescent="0.4">
      <c r="A889" s="38">
        <v>44466</v>
      </c>
      <c r="B889" s="6">
        <v>1721.95</v>
      </c>
      <c r="C889" s="6">
        <v>24162.75</v>
      </c>
      <c r="D889" s="28">
        <f t="shared" si="26"/>
        <v>-2.3533414613399861E-2</v>
      </c>
      <c r="E889" s="28">
        <f t="shared" si="27"/>
        <v>7.8225692297317906E-5</v>
      </c>
    </row>
    <row r="890" spans="1:5" x14ac:dyDescent="0.4">
      <c r="A890" s="38">
        <v>44467</v>
      </c>
      <c r="B890" s="6">
        <v>1687.5</v>
      </c>
      <c r="C890" s="6">
        <v>24010.47</v>
      </c>
      <c r="D890" s="28">
        <f t="shared" si="26"/>
        <v>-2.0006388106507234E-2</v>
      </c>
      <c r="E890" s="28">
        <f t="shared" si="27"/>
        <v>-6.3022627805195963E-3</v>
      </c>
    </row>
    <row r="891" spans="1:5" x14ac:dyDescent="0.4">
      <c r="A891" s="38">
        <v>44468</v>
      </c>
      <c r="B891" s="6">
        <v>1692.05</v>
      </c>
      <c r="C891" s="6">
        <v>23997.88</v>
      </c>
      <c r="D891" s="28">
        <f t="shared" si="26"/>
        <v>2.6962962962961967E-3</v>
      </c>
      <c r="E891" s="28">
        <f t="shared" si="27"/>
        <v>-5.2435458364619159E-4</v>
      </c>
    </row>
    <row r="892" spans="1:5" x14ac:dyDescent="0.4">
      <c r="A892" s="38">
        <v>44469</v>
      </c>
      <c r="B892" s="6">
        <v>1675.4</v>
      </c>
      <c r="C892" s="6">
        <v>23937.54</v>
      </c>
      <c r="D892" s="28">
        <f t="shared" si="26"/>
        <v>-9.8401347477911072E-3</v>
      </c>
      <c r="E892" s="28">
        <f t="shared" si="27"/>
        <v>-2.5143887710080692E-3</v>
      </c>
    </row>
    <row r="893" spans="1:5" x14ac:dyDescent="0.4">
      <c r="A893" s="38">
        <v>44470</v>
      </c>
      <c r="B893" s="6">
        <v>1664.95</v>
      </c>
      <c r="C893" s="6">
        <v>23873.27</v>
      </c>
      <c r="D893" s="28">
        <f t="shared" si="26"/>
        <v>-6.2373164617405275E-3</v>
      </c>
      <c r="E893" s="28">
        <f t="shared" si="27"/>
        <v>-2.6849041296641563E-3</v>
      </c>
    </row>
    <row r="894" spans="1:5" x14ac:dyDescent="0.4">
      <c r="A894" s="38">
        <v>44473</v>
      </c>
      <c r="B894" s="6">
        <v>1679.1</v>
      </c>
      <c r="C894" s="6">
        <v>24140.880000000001</v>
      </c>
      <c r="D894" s="28">
        <f t="shared" si="26"/>
        <v>8.4987537163276894E-3</v>
      </c>
      <c r="E894" s="28">
        <f t="shared" si="27"/>
        <v>1.1209608067935362E-2</v>
      </c>
    </row>
    <row r="895" spans="1:5" x14ac:dyDescent="0.4">
      <c r="A895" s="38">
        <v>44474</v>
      </c>
      <c r="B895" s="6">
        <v>1692.75</v>
      </c>
      <c r="C895" s="6">
        <v>24303.200000000001</v>
      </c>
      <c r="D895" s="28">
        <f t="shared" si="26"/>
        <v>8.1293550116134927E-3</v>
      </c>
      <c r="E895" s="28">
        <f t="shared" si="27"/>
        <v>6.7238642501847856E-3</v>
      </c>
    </row>
    <row r="896" spans="1:5" x14ac:dyDescent="0.4">
      <c r="A896" s="38">
        <v>44475</v>
      </c>
      <c r="B896" s="6">
        <v>1673.9</v>
      </c>
      <c r="C896" s="6">
        <v>24073.67</v>
      </c>
      <c r="D896" s="28">
        <f t="shared" si="26"/>
        <v>-1.1135725889824144E-2</v>
      </c>
      <c r="E896" s="28">
        <f t="shared" si="27"/>
        <v>-9.4444353007012705E-3</v>
      </c>
    </row>
    <row r="897" spans="1:5" x14ac:dyDescent="0.4">
      <c r="A897" s="38">
        <v>44476</v>
      </c>
      <c r="B897" s="6">
        <v>1691.3</v>
      </c>
      <c r="C897" s="6">
        <v>24321.31</v>
      </c>
      <c r="D897" s="28">
        <f t="shared" si="26"/>
        <v>1.0394886193918262E-2</v>
      </c>
      <c r="E897" s="28">
        <f t="shared" si="27"/>
        <v>1.0286757274649228E-2</v>
      </c>
    </row>
    <row r="898" spans="1:5" x14ac:dyDescent="0.4">
      <c r="A898" s="38">
        <v>44477</v>
      </c>
      <c r="B898" s="6">
        <v>1723.55</v>
      </c>
      <c r="C898" s="6">
        <v>24435.39</v>
      </c>
      <c r="D898" s="28">
        <f t="shared" si="26"/>
        <v>1.9068172411754292E-2</v>
      </c>
      <c r="E898" s="28">
        <f t="shared" si="27"/>
        <v>4.6905368173013606E-3</v>
      </c>
    </row>
    <row r="899" spans="1:5" x14ac:dyDescent="0.4">
      <c r="A899" s="38">
        <v>44480</v>
      </c>
      <c r="B899" s="6">
        <v>1692</v>
      </c>
      <c r="C899" s="6">
        <v>24534.94</v>
      </c>
      <c r="D899" s="28">
        <f t="shared" si="26"/>
        <v>-1.8305242087551798E-2</v>
      </c>
      <c r="E899" s="28">
        <f t="shared" si="27"/>
        <v>4.0740090499884474E-3</v>
      </c>
    </row>
    <row r="900" spans="1:5" x14ac:dyDescent="0.4">
      <c r="A900" s="38">
        <v>44481</v>
      </c>
      <c r="B900" s="6">
        <v>1684.8</v>
      </c>
      <c r="C900" s="6">
        <v>24622.92</v>
      </c>
      <c r="D900" s="28">
        <f t="shared" si="26"/>
        <v>-4.2553191489361764E-3</v>
      </c>
      <c r="E900" s="28">
        <f t="shared" si="27"/>
        <v>3.5859064664514051E-3</v>
      </c>
    </row>
    <row r="901" spans="1:5" x14ac:dyDescent="0.4">
      <c r="A901" s="38">
        <v>44482</v>
      </c>
      <c r="B901" s="6">
        <v>1708.75</v>
      </c>
      <c r="C901" s="6">
        <v>24864.65</v>
      </c>
      <c r="D901" s="28">
        <f t="shared" si="26"/>
        <v>1.4215337132003736E-2</v>
      </c>
      <c r="E901" s="28">
        <f t="shared" si="27"/>
        <v>9.8172759364041351E-3</v>
      </c>
    </row>
    <row r="902" spans="1:5" x14ac:dyDescent="0.4">
      <c r="A902" s="38">
        <v>44483</v>
      </c>
      <c r="B902" s="6">
        <v>1715.5</v>
      </c>
      <c r="C902" s="6">
        <v>25082.49</v>
      </c>
      <c r="D902" s="28">
        <f t="shared" si="26"/>
        <v>3.950256035113453E-3</v>
      </c>
      <c r="E902" s="28">
        <f t="shared" si="27"/>
        <v>8.7610322284850106E-3</v>
      </c>
    </row>
    <row r="903" spans="1:5" x14ac:dyDescent="0.4">
      <c r="A903" s="38">
        <v>44487</v>
      </c>
      <c r="B903" s="6">
        <v>1792.15</v>
      </c>
      <c r="C903" s="6">
        <v>25266.77</v>
      </c>
      <c r="D903" s="28">
        <f t="shared" si="26"/>
        <v>4.4680851063829907E-2</v>
      </c>
      <c r="E903" s="28">
        <f t="shared" si="27"/>
        <v>7.3469579774574356E-3</v>
      </c>
    </row>
    <row r="904" spans="1:5" x14ac:dyDescent="0.4">
      <c r="A904" s="38">
        <v>44488</v>
      </c>
      <c r="B904" s="6">
        <v>1821.45</v>
      </c>
      <c r="C904" s="6">
        <v>25062.34</v>
      </c>
      <c r="D904" s="28">
        <f t="shared" ref="D904:D967" si="28">(B904/B903)-1</f>
        <v>1.6349077923164979E-2</v>
      </c>
      <c r="E904" s="28">
        <f t="shared" ref="E904:E967" si="29">(C904/C903)-1</f>
        <v>-8.0908640083398042E-3</v>
      </c>
    </row>
    <row r="905" spans="1:5" x14ac:dyDescent="0.4">
      <c r="A905" s="38">
        <v>44489</v>
      </c>
      <c r="B905" s="6">
        <v>1800.5</v>
      </c>
      <c r="C905" s="6">
        <v>24765.29</v>
      </c>
      <c r="D905" s="28">
        <f t="shared" si="28"/>
        <v>-1.1501825468720028E-2</v>
      </c>
      <c r="E905" s="28">
        <f t="shared" si="29"/>
        <v>-1.1852444743786883E-2</v>
      </c>
    </row>
    <row r="906" spans="1:5" x14ac:dyDescent="0.4">
      <c r="A906" s="38">
        <v>44490</v>
      </c>
      <c r="B906" s="6">
        <v>1753.85</v>
      </c>
      <c r="C906" s="6">
        <v>24639.03</v>
      </c>
      <c r="D906" s="28">
        <f t="shared" si="28"/>
        <v>-2.5909469591780088E-2</v>
      </c>
      <c r="E906" s="28">
        <f t="shared" si="29"/>
        <v>-5.0982645468719001E-3</v>
      </c>
    </row>
    <row r="907" spans="1:5" x14ac:dyDescent="0.4">
      <c r="A907" s="38">
        <v>44491</v>
      </c>
      <c r="B907" s="6">
        <v>1719.55</v>
      </c>
      <c r="C907" s="6">
        <v>24495.84</v>
      </c>
      <c r="D907" s="28">
        <f t="shared" si="28"/>
        <v>-1.9556974655757342E-2</v>
      </c>
      <c r="E907" s="28">
        <f t="shared" si="29"/>
        <v>-5.8115112486164522E-3</v>
      </c>
    </row>
    <row r="908" spans="1:5" x14ac:dyDescent="0.4">
      <c r="A908" s="38">
        <v>44494</v>
      </c>
      <c r="B908" s="6">
        <v>1707.7</v>
      </c>
      <c r="C908" s="6">
        <v>24394.14</v>
      </c>
      <c r="D908" s="28">
        <f t="shared" si="28"/>
        <v>-6.8913378500188305E-3</v>
      </c>
      <c r="E908" s="28">
        <f t="shared" si="29"/>
        <v>-4.1517253541826227E-3</v>
      </c>
    </row>
    <row r="909" spans="1:5" x14ac:dyDescent="0.4">
      <c r="A909" s="38">
        <v>44495</v>
      </c>
      <c r="B909" s="6">
        <v>1704.1</v>
      </c>
      <c r="C909" s="6">
        <v>24654.92</v>
      </c>
      <c r="D909" s="28">
        <f t="shared" si="28"/>
        <v>-2.1080986121685408E-3</v>
      </c>
      <c r="E909" s="28">
        <f t="shared" si="29"/>
        <v>1.0690272335897033E-2</v>
      </c>
    </row>
    <row r="910" spans="1:5" x14ac:dyDescent="0.4">
      <c r="A910" s="38">
        <v>44496</v>
      </c>
      <c r="B910" s="6">
        <v>1728.7</v>
      </c>
      <c r="C910" s="6">
        <v>24623.63</v>
      </c>
      <c r="D910" s="28">
        <f t="shared" si="28"/>
        <v>1.4435772548559545E-2</v>
      </c>
      <c r="E910" s="28">
        <f t="shared" si="29"/>
        <v>-1.2691178880319676E-3</v>
      </c>
    </row>
    <row r="911" spans="1:5" x14ac:dyDescent="0.4">
      <c r="A911" s="38">
        <v>44497</v>
      </c>
      <c r="B911" s="6">
        <v>1704</v>
      </c>
      <c r="C911" s="6">
        <v>24157.15</v>
      </c>
      <c r="D911" s="28">
        <f t="shared" si="28"/>
        <v>-1.4288193440157415E-2</v>
      </c>
      <c r="E911" s="28">
        <f t="shared" si="29"/>
        <v>-1.8944404216600041E-2</v>
      </c>
    </row>
    <row r="912" spans="1:5" x14ac:dyDescent="0.4">
      <c r="A912" s="38">
        <v>44498</v>
      </c>
      <c r="B912" s="6">
        <v>1668.6</v>
      </c>
      <c r="C912" s="6">
        <v>23990.09</v>
      </c>
      <c r="D912" s="28">
        <f t="shared" si="28"/>
        <v>-2.0774647887323971E-2</v>
      </c>
      <c r="E912" s="28">
        <f t="shared" si="29"/>
        <v>-6.9155508824509937E-3</v>
      </c>
    </row>
    <row r="913" spans="1:5" x14ac:dyDescent="0.4">
      <c r="A913" s="38">
        <v>44501</v>
      </c>
      <c r="B913" s="6">
        <v>1699.95</v>
      </c>
      <c r="C913" s="6">
        <v>24329.040000000001</v>
      </c>
      <c r="D913" s="28">
        <f t="shared" si="28"/>
        <v>1.8788205681409709E-2</v>
      </c>
      <c r="E913" s="28">
        <f t="shared" si="29"/>
        <v>1.4128750663294776E-2</v>
      </c>
    </row>
    <row r="914" spans="1:5" x14ac:dyDescent="0.4">
      <c r="A914" s="38">
        <v>44502</v>
      </c>
      <c r="B914" s="6">
        <v>1697.85</v>
      </c>
      <c r="C914" s="6">
        <v>24347.040000000001</v>
      </c>
      <c r="D914" s="28">
        <f t="shared" si="28"/>
        <v>-1.2353304508957441E-3</v>
      </c>
      <c r="E914" s="28">
        <f t="shared" si="29"/>
        <v>7.3985656647357345E-4</v>
      </c>
    </row>
    <row r="915" spans="1:5" x14ac:dyDescent="0.4">
      <c r="A915" s="38">
        <v>44503</v>
      </c>
      <c r="B915" s="6">
        <v>1702.6</v>
      </c>
      <c r="C915" s="6">
        <v>24295.57</v>
      </c>
      <c r="D915" s="28">
        <f t="shared" si="28"/>
        <v>2.7976558588802547E-3</v>
      </c>
      <c r="E915" s="28">
        <f t="shared" si="29"/>
        <v>-2.1140146810454397E-3</v>
      </c>
    </row>
    <row r="916" spans="1:5" x14ac:dyDescent="0.4">
      <c r="A916" s="38">
        <v>44504</v>
      </c>
      <c r="B916" s="6">
        <v>1709.4</v>
      </c>
      <c r="C916" s="6">
        <v>24447.15</v>
      </c>
      <c r="D916" s="28">
        <f t="shared" si="28"/>
        <v>3.9938916950548187E-3</v>
      </c>
      <c r="E916" s="28">
        <f t="shared" si="29"/>
        <v>6.2389974797876224E-3</v>
      </c>
    </row>
    <row r="917" spans="1:5" x14ac:dyDescent="0.4">
      <c r="A917" s="38">
        <v>44508</v>
      </c>
      <c r="B917" s="6">
        <v>1737.65</v>
      </c>
      <c r="C917" s="6">
        <v>24671.01</v>
      </c>
      <c r="D917" s="28">
        <f t="shared" si="28"/>
        <v>1.6526266526266431E-2</v>
      </c>
      <c r="E917" s="28">
        <f t="shared" si="29"/>
        <v>9.1568955890561909E-3</v>
      </c>
    </row>
    <row r="918" spans="1:5" x14ac:dyDescent="0.4">
      <c r="A918" s="38">
        <v>44509</v>
      </c>
      <c r="B918" s="6">
        <v>1742.4</v>
      </c>
      <c r="C918" s="6">
        <v>24705.58</v>
      </c>
      <c r="D918" s="28">
        <f t="shared" si="28"/>
        <v>2.7335769573850754E-3</v>
      </c>
      <c r="E918" s="28">
        <f t="shared" si="29"/>
        <v>1.4012397546758759E-3</v>
      </c>
    </row>
    <row r="919" spans="1:5" x14ac:dyDescent="0.4">
      <c r="A919" s="38">
        <v>44510</v>
      </c>
      <c r="B919" s="6">
        <v>1738.2</v>
      </c>
      <c r="C919" s="6">
        <v>24675.95</v>
      </c>
      <c r="D919" s="28">
        <f t="shared" si="28"/>
        <v>-2.4104683195592669E-3</v>
      </c>
      <c r="E919" s="28">
        <f t="shared" si="29"/>
        <v>-1.1993242012533489E-3</v>
      </c>
    </row>
    <row r="920" spans="1:5" x14ac:dyDescent="0.4">
      <c r="A920" s="38">
        <v>44511</v>
      </c>
      <c r="B920" s="6">
        <v>1732.55</v>
      </c>
      <c r="C920" s="6">
        <v>24504.51</v>
      </c>
      <c r="D920" s="28">
        <f t="shared" si="28"/>
        <v>-3.2504890116212826E-3</v>
      </c>
      <c r="E920" s="28">
        <f t="shared" si="29"/>
        <v>-6.9476555107301774E-3</v>
      </c>
    </row>
    <row r="921" spans="1:5" x14ac:dyDescent="0.4">
      <c r="A921" s="38">
        <v>44512</v>
      </c>
      <c r="B921" s="6">
        <v>1780</v>
      </c>
      <c r="C921" s="6">
        <v>24772.080000000002</v>
      </c>
      <c r="D921" s="28">
        <f t="shared" si="28"/>
        <v>2.7387376987677126E-2</v>
      </c>
      <c r="E921" s="28">
        <f t="shared" si="29"/>
        <v>1.0919214462970395E-2</v>
      </c>
    </row>
    <row r="922" spans="1:5" x14ac:dyDescent="0.4">
      <c r="A922" s="38">
        <v>44515</v>
      </c>
      <c r="B922" s="6">
        <v>1785.55</v>
      </c>
      <c r="C922" s="6">
        <v>24781.53</v>
      </c>
      <c r="D922" s="28">
        <f t="shared" si="28"/>
        <v>3.1179775280898436E-3</v>
      </c>
      <c r="E922" s="28">
        <f t="shared" si="29"/>
        <v>3.8147785732967066E-4</v>
      </c>
    </row>
    <row r="923" spans="1:5" x14ac:dyDescent="0.4">
      <c r="A923" s="38">
        <v>44516</v>
      </c>
      <c r="B923" s="6">
        <v>1790.6</v>
      </c>
      <c r="C923" s="6">
        <v>24673.38</v>
      </c>
      <c r="D923" s="28">
        <f t="shared" si="28"/>
        <v>2.828260199938315E-3</v>
      </c>
      <c r="E923" s="28">
        <f t="shared" si="29"/>
        <v>-4.364137323240258E-3</v>
      </c>
    </row>
    <row r="924" spans="1:5" x14ac:dyDescent="0.4">
      <c r="A924" s="38">
        <v>44517</v>
      </c>
      <c r="B924" s="6">
        <v>1788.05</v>
      </c>
      <c r="C924" s="6">
        <v>24565.69</v>
      </c>
      <c r="D924" s="28">
        <f t="shared" si="28"/>
        <v>-1.4241036524069717E-3</v>
      </c>
      <c r="E924" s="28">
        <f t="shared" si="29"/>
        <v>-4.3646229255984714E-3</v>
      </c>
    </row>
    <row r="925" spans="1:5" x14ac:dyDescent="0.4">
      <c r="A925" s="38">
        <v>44518</v>
      </c>
      <c r="B925" s="6">
        <v>1780.7</v>
      </c>
      <c r="C925" s="6">
        <v>24322.720000000001</v>
      </c>
      <c r="D925" s="28">
        <f t="shared" si="28"/>
        <v>-4.1106233047173424E-3</v>
      </c>
      <c r="E925" s="28">
        <f t="shared" si="29"/>
        <v>-9.8906238741919283E-3</v>
      </c>
    </row>
    <row r="926" spans="1:5" x14ac:dyDescent="0.4">
      <c r="A926" s="38">
        <v>44522</v>
      </c>
      <c r="B926" s="6">
        <v>1758.5</v>
      </c>
      <c r="C926" s="6">
        <v>23804.33</v>
      </c>
      <c r="D926" s="28">
        <f t="shared" si="28"/>
        <v>-1.2467007356657511E-2</v>
      </c>
      <c r="E926" s="28">
        <f t="shared" si="29"/>
        <v>-2.131299459928826E-2</v>
      </c>
    </row>
    <row r="927" spans="1:5" x14ac:dyDescent="0.4">
      <c r="A927" s="38">
        <v>44523</v>
      </c>
      <c r="B927" s="6">
        <v>1732.25</v>
      </c>
      <c r="C927" s="6">
        <v>24007.68</v>
      </c>
      <c r="D927" s="28">
        <f t="shared" si="28"/>
        <v>-1.4927495024168347E-2</v>
      </c>
      <c r="E927" s="28">
        <f t="shared" si="29"/>
        <v>8.5425634747964274E-3</v>
      </c>
    </row>
    <row r="928" spans="1:5" x14ac:dyDescent="0.4">
      <c r="A928" s="38">
        <v>44524</v>
      </c>
      <c r="B928" s="6">
        <v>1697.5</v>
      </c>
      <c r="C928" s="6">
        <v>23907.84</v>
      </c>
      <c r="D928" s="28">
        <f t="shared" si="28"/>
        <v>-2.0060614807331456E-2</v>
      </c>
      <c r="E928" s="28">
        <f t="shared" si="29"/>
        <v>-4.1586692258477331E-3</v>
      </c>
    </row>
    <row r="929" spans="1:5" x14ac:dyDescent="0.4">
      <c r="A929" s="38">
        <v>44525</v>
      </c>
      <c r="B929" s="6">
        <v>1722.45</v>
      </c>
      <c r="C929" s="6">
        <v>24072.41</v>
      </c>
      <c r="D929" s="28">
        <f t="shared" si="28"/>
        <v>1.4698085419734941E-2</v>
      </c>
      <c r="E929" s="28">
        <f t="shared" si="29"/>
        <v>6.8835160349074442E-3</v>
      </c>
    </row>
    <row r="930" spans="1:5" x14ac:dyDescent="0.4">
      <c r="A930" s="38">
        <v>44526</v>
      </c>
      <c r="B930" s="6">
        <v>1690.45</v>
      </c>
      <c r="C930" s="6">
        <v>23359.67</v>
      </c>
      <c r="D930" s="28">
        <f t="shared" si="28"/>
        <v>-1.8578188046097122E-2</v>
      </c>
      <c r="E930" s="28">
        <f t="shared" si="29"/>
        <v>-2.9608169684713803E-2</v>
      </c>
    </row>
    <row r="931" spans="1:5" x14ac:dyDescent="0.4">
      <c r="A931" s="38">
        <v>44529</v>
      </c>
      <c r="B931" s="6">
        <v>1696.85</v>
      </c>
      <c r="C931" s="6">
        <v>23284.2</v>
      </c>
      <c r="D931" s="28">
        <f t="shared" si="28"/>
        <v>3.7859741488952547E-3</v>
      </c>
      <c r="E931" s="28">
        <f t="shared" si="29"/>
        <v>-3.230781941696792E-3</v>
      </c>
    </row>
    <row r="932" spans="1:5" x14ac:dyDescent="0.4">
      <c r="A932" s="38">
        <v>44530</v>
      </c>
      <c r="B932" s="6">
        <v>1714.45</v>
      </c>
      <c r="C932" s="6">
        <v>23276.880000000001</v>
      </c>
      <c r="D932" s="28">
        <f t="shared" si="28"/>
        <v>1.0372160179155543E-2</v>
      </c>
      <c r="E932" s="28">
        <f t="shared" si="29"/>
        <v>-3.1437627232200338E-4</v>
      </c>
    </row>
    <row r="933" spans="1:5" x14ac:dyDescent="0.4">
      <c r="A933" s="38">
        <v>44531</v>
      </c>
      <c r="B933" s="6">
        <v>1715.5</v>
      </c>
      <c r="C933" s="6">
        <v>23488.720000000001</v>
      </c>
      <c r="D933" s="28">
        <f t="shared" si="28"/>
        <v>6.1244130770798932E-4</v>
      </c>
      <c r="E933" s="28">
        <f t="shared" si="29"/>
        <v>9.1008760624275986E-3</v>
      </c>
    </row>
    <row r="934" spans="1:5" x14ac:dyDescent="0.4">
      <c r="A934" s="38">
        <v>44532</v>
      </c>
      <c r="B934" s="6">
        <v>1748.25</v>
      </c>
      <c r="C934" s="6">
        <v>23786</v>
      </c>
      <c r="D934" s="28">
        <f t="shared" si="28"/>
        <v>1.9090644127076617E-2</v>
      </c>
      <c r="E934" s="28">
        <f t="shared" si="29"/>
        <v>1.2656287784093667E-2</v>
      </c>
    </row>
    <row r="935" spans="1:5" x14ac:dyDescent="0.4">
      <c r="A935" s="38">
        <v>44533</v>
      </c>
      <c r="B935" s="6">
        <v>1734.9</v>
      </c>
      <c r="C935" s="6">
        <v>23595.31</v>
      </c>
      <c r="D935" s="28">
        <f t="shared" si="28"/>
        <v>-7.6362076362075371E-3</v>
      </c>
      <c r="E935" s="28">
        <f t="shared" si="29"/>
        <v>-8.0169006978894064E-3</v>
      </c>
    </row>
    <row r="936" spans="1:5" x14ac:dyDescent="0.4">
      <c r="A936" s="38">
        <v>44536</v>
      </c>
      <c r="B936" s="6">
        <v>1693.65</v>
      </c>
      <c r="C936" s="6">
        <v>23212.63</v>
      </c>
      <c r="D936" s="28">
        <f t="shared" si="28"/>
        <v>-2.3776586546775058E-2</v>
      </c>
      <c r="E936" s="28">
        <f t="shared" si="29"/>
        <v>-1.6218477316042867E-2</v>
      </c>
    </row>
    <row r="937" spans="1:5" x14ac:dyDescent="0.4">
      <c r="A937" s="38">
        <v>44537</v>
      </c>
      <c r="B937" s="6">
        <v>1712.25</v>
      </c>
      <c r="C937" s="6">
        <v>23556.16</v>
      </c>
      <c r="D937" s="28">
        <f t="shared" si="28"/>
        <v>1.0982198210964356E-2</v>
      </c>
      <c r="E937" s="28">
        <f t="shared" si="29"/>
        <v>1.4799270914153118E-2</v>
      </c>
    </row>
    <row r="938" spans="1:5" x14ac:dyDescent="0.4">
      <c r="A938" s="38">
        <v>44538</v>
      </c>
      <c r="B938" s="6">
        <v>1752.9</v>
      </c>
      <c r="C938" s="6">
        <v>23934.89</v>
      </c>
      <c r="D938" s="28">
        <f t="shared" si="28"/>
        <v>2.3740692071835268E-2</v>
      </c>
      <c r="E938" s="28">
        <f t="shared" si="29"/>
        <v>1.6077747816282351E-2</v>
      </c>
    </row>
    <row r="939" spans="1:5" x14ac:dyDescent="0.4">
      <c r="A939" s="38">
        <v>44539</v>
      </c>
      <c r="B939" s="6">
        <v>1762.7</v>
      </c>
      <c r="C939" s="6">
        <v>24017.43</v>
      </c>
      <c r="D939" s="28">
        <f t="shared" si="28"/>
        <v>5.5907353528439341E-3</v>
      </c>
      <c r="E939" s="28">
        <f t="shared" si="29"/>
        <v>3.4485222200728582E-3</v>
      </c>
    </row>
    <row r="940" spans="1:5" x14ac:dyDescent="0.4">
      <c r="A940" s="38">
        <v>44540</v>
      </c>
      <c r="B940" s="6">
        <v>1758.65</v>
      </c>
      <c r="C940" s="6">
        <v>24061.35</v>
      </c>
      <c r="D940" s="28">
        <f t="shared" si="28"/>
        <v>-2.2976116185396966E-3</v>
      </c>
      <c r="E940" s="28">
        <f t="shared" si="29"/>
        <v>1.8286719270128593E-3</v>
      </c>
    </row>
    <row r="941" spans="1:5" x14ac:dyDescent="0.4">
      <c r="A941" s="38">
        <v>44543</v>
      </c>
      <c r="B941" s="6">
        <v>1744.9</v>
      </c>
      <c r="C941" s="6">
        <v>23918.75</v>
      </c>
      <c r="D941" s="28">
        <f t="shared" si="28"/>
        <v>-7.8184971426946692E-3</v>
      </c>
      <c r="E941" s="28">
        <f t="shared" si="29"/>
        <v>-5.9265170075659679E-3</v>
      </c>
    </row>
    <row r="942" spans="1:5" x14ac:dyDescent="0.4">
      <c r="A942" s="38">
        <v>44544</v>
      </c>
      <c r="B942" s="6">
        <v>1752.15</v>
      </c>
      <c r="C942" s="6">
        <v>23875.89</v>
      </c>
      <c r="D942" s="28">
        <f t="shared" si="28"/>
        <v>4.1549659006245854E-3</v>
      </c>
      <c r="E942" s="28">
        <f t="shared" si="29"/>
        <v>-1.7918996603083492E-3</v>
      </c>
    </row>
    <row r="943" spans="1:5" x14ac:dyDescent="0.4">
      <c r="A943" s="38">
        <v>44545</v>
      </c>
      <c r="B943" s="6">
        <v>1733.5</v>
      </c>
      <c r="C943" s="6">
        <v>23732.19</v>
      </c>
      <c r="D943" s="28">
        <f t="shared" si="28"/>
        <v>-1.064406586194111E-2</v>
      </c>
      <c r="E943" s="28">
        <f t="shared" si="29"/>
        <v>-6.0186238083690391E-3</v>
      </c>
    </row>
    <row r="944" spans="1:5" x14ac:dyDescent="0.4">
      <c r="A944" s="38">
        <v>44546</v>
      </c>
      <c r="B944" s="6">
        <v>1771.4</v>
      </c>
      <c r="C944" s="6">
        <v>23712.240000000002</v>
      </c>
      <c r="D944" s="28">
        <f t="shared" si="28"/>
        <v>2.1863282376694659E-2</v>
      </c>
      <c r="E944" s="28">
        <f t="shared" si="29"/>
        <v>-8.4063038430071124E-4</v>
      </c>
    </row>
    <row r="945" spans="1:5" x14ac:dyDescent="0.4">
      <c r="A945" s="38">
        <v>44547</v>
      </c>
      <c r="B945" s="6">
        <v>1821.7</v>
      </c>
      <c r="C945" s="6">
        <v>23295.52</v>
      </c>
      <c r="D945" s="28">
        <f t="shared" si="28"/>
        <v>2.8395619284181883E-2</v>
      </c>
      <c r="E945" s="28">
        <f t="shared" si="29"/>
        <v>-1.7574046146631495E-2</v>
      </c>
    </row>
    <row r="946" spans="1:5" x14ac:dyDescent="0.4">
      <c r="A946" s="38">
        <v>44550</v>
      </c>
      <c r="B946" s="6">
        <v>1798.7</v>
      </c>
      <c r="C946" s="6">
        <v>22704.35</v>
      </c>
      <c r="D946" s="28">
        <f t="shared" si="28"/>
        <v>-1.2625569522973001E-2</v>
      </c>
      <c r="E946" s="28">
        <f t="shared" si="29"/>
        <v>-2.5376982355405753E-2</v>
      </c>
    </row>
    <row r="947" spans="1:5" x14ac:dyDescent="0.4">
      <c r="A947" s="38">
        <v>44551</v>
      </c>
      <c r="B947" s="6">
        <v>1812.5</v>
      </c>
      <c r="C947" s="6">
        <v>22955.34</v>
      </c>
      <c r="D947" s="28">
        <f t="shared" si="28"/>
        <v>7.6722077055650928E-3</v>
      </c>
      <c r="E947" s="28">
        <f t="shared" si="29"/>
        <v>1.1054709780284444E-2</v>
      </c>
    </row>
    <row r="948" spans="1:5" x14ac:dyDescent="0.4">
      <c r="A948" s="38">
        <v>44552</v>
      </c>
      <c r="B948" s="6">
        <v>1824.45</v>
      </c>
      <c r="C948" s="6">
        <v>23244.27</v>
      </c>
      <c r="D948" s="28">
        <f t="shared" si="28"/>
        <v>6.5931034482757944E-3</v>
      </c>
      <c r="E948" s="28">
        <f t="shared" si="29"/>
        <v>1.25866138336439E-2</v>
      </c>
    </row>
    <row r="949" spans="1:5" x14ac:dyDescent="0.4">
      <c r="A949" s="38">
        <v>44553</v>
      </c>
      <c r="B949" s="6">
        <v>1856.8</v>
      </c>
      <c r="C949" s="6">
        <v>23415.86</v>
      </c>
      <c r="D949" s="28">
        <f t="shared" si="28"/>
        <v>1.7731371098139048E-2</v>
      </c>
      <c r="E949" s="28">
        <f t="shared" si="29"/>
        <v>7.3820343680399692E-3</v>
      </c>
    </row>
    <row r="950" spans="1:5" x14ac:dyDescent="0.4">
      <c r="A950" s="38">
        <v>44554</v>
      </c>
      <c r="B950" s="6">
        <v>1863.65</v>
      </c>
      <c r="C950" s="6">
        <v>23285.09</v>
      </c>
      <c r="D950" s="28">
        <f t="shared" si="28"/>
        <v>3.6891426109435521E-3</v>
      </c>
      <c r="E950" s="28">
        <f t="shared" si="29"/>
        <v>-5.5846763689225698E-3</v>
      </c>
    </row>
    <row r="951" spans="1:5" x14ac:dyDescent="0.4">
      <c r="A951" s="38">
        <v>44557</v>
      </c>
      <c r="B951" s="6">
        <v>1866.25</v>
      </c>
      <c r="C951" s="6">
        <v>23386.67</v>
      </c>
      <c r="D951" s="28">
        <f t="shared" si="28"/>
        <v>1.3951117430848203E-3</v>
      </c>
      <c r="E951" s="28">
        <f t="shared" si="29"/>
        <v>4.3624482447779389E-3</v>
      </c>
    </row>
    <row r="952" spans="1:5" x14ac:dyDescent="0.4">
      <c r="A952" s="38">
        <v>44558</v>
      </c>
      <c r="B952" s="6">
        <v>1887.45</v>
      </c>
      <c r="C952" s="6">
        <v>23607.19</v>
      </c>
      <c r="D952" s="28">
        <f t="shared" si="28"/>
        <v>1.1359678499665238E-2</v>
      </c>
      <c r="E952" s="28">
        <f t="shared" si="29"/>
        <v>9.4293031030070473E-3</v>
      </c>
    </row>
    <row r="953" spans="1:5" x14ac:dyDescent="0.4">
      <c r="A953" s="38">
        <v>44559</v>
      </c>
      <c r="B953" s="6">
        <v>1885.05</v>
      </c>
      <c r="C953" s="6">
        <v>23598.81</v>
      </c>
      <c r="D953" s="28">
        <f t="shared" si="28"/>
        <v>-1.2715568624335205E-3</v>
      </c>
      <c r="E953" s="28">
        <f t="shared" si="29"/>
        <v>-3.5497659823113814E-4</v>
      </c>
    </row>
    <row r="954" spans="1:5" x14ac:dyDescent="0.4">
      <c r="A954" s="38">
        <v>44560</v>
      </c>
      <c r="B954" s="6">
        <v>1892.65</v>
      </c>
      <c r="C954" s="6">
        <v>23565.31</v>
      </c>
      <c r="D954" s="28">
        <f t="shared" si="28"/>
        <v>4.0317232964643956E-3</v>
      </c>
      <c r="E954" s="28">
        <f t="shared" si="29"/>
        <v>-1.4195631050887281E-3</v>
      </c>
    </row>
    <row r="955" spans="1:5" x14ac:dyDescent="0.4">
      <c r="A955" s="38">
        <v>44561</v>
      </c>
      <c r="B955" s="6">
        <v>1889.65</v>
      </c>
      <c r="C955" s="6">
        <v>23811</v>
      </c>
      <c r="D955" s="28">
        <f t="shared" si="28"/>
        <v>-1.5850791218661175E-3</v>
      </c>
      <c r="E955" s="28">
        <f t="shared" si="29"/>
        <v>1.042591843688867E-2</v>
      </c>
    </row>
    <row r="956" spans="1:5" x14ac:dyDescent="0.4">
      <c r="A956" s="38">
        <v>44564</v>
      </c>
      <c r="B956" s="6">
        <v>1897.15</v>
      </c>
      <c r="C956" s="6">
        <v>24140.23</v>
      </c>
      <c r="D956" s="28">
        <f t="shared" si="28"/>
        <v>3.9689889662106737E-3</v>
      </c>
      <c r="E956" s="28">
        <f t="shared" si="29"/>
        <v>1.3826802738230226E-2</v>
      </c>
    </row>
    <row r="957" spans="1:5" x14ac:dyDescent="0.4">
      <c r="A957" s="38">
        <v>44565</v>
      </c>
      <c r="B957" s="6">
        <v>1896.25</v>
      </c>
      <c r="C957" s="6">
        <v>24315.79</v>
      </c>
      <c r="D957" s="28">
        <f t="shared" si="28"/>
        <v>-4.7439580423269678E-4</v>
      </c>
      <c r="E957" s="28">
        <f t="shared" si="29"/>
        <v>7.2725073456219036E-3</v>
      </c>
    </row>
    <row r="958" spans="1:5" x14ac:dyDescent="0.4">
      <c r="A958" s="38">
        <v>44566</v>
      </c>
      <c r="B958" s="6">
        <v>1844.95</v>
      </c>
      <c r="C958" s="6">
        <v>24441.21</v>
      </c>
      <c r="D958" s="28">
        <f t="shared" si="28"/>
        <v>-2.705339485827285E-2</v>
      </c>
      <c r="E958" s="28">
        <f t="shared" si="29"/>
        <v>5.157965256320951E-3</v>
      </c>
    </row>
    <row r="959" spans="1:5" x14ac:dyDescent="0.4">
      <c r="A959" s="38">
        <v>44567</v>
      </c>
      <c r="B959" s="6">
        <v>1818.2</v>
      </c>
      <c r="C959" s="6">
        <v>24281.93</v>
      </c>
      <c r="D959" s="28">
        <f t="shared" si="28"/>
        <v>-1.4499037914306623E-2</v>
      </c>
      <c r="E959" s="28">
        <f t="shared" si="29"/>
        <v>-6.5168622993705405E-3</v>
      </c>
    </row>
    <row r="960" spans="1:5" x14ac:dyDescent="0.4">
      <c r="A960" s="38">
        <v>44568</v>
      </c>
      <c r="B960" s="6">
        <v>1813.15</v>
      </c>
      <c r="C960" s="6">
        <v>24374.89</v>
      </c>
      <c r="D960" s="28">
        <f t="shared" si="28"/>
        <v>-2.7774722252776884E-3</v>
      </c>
      <c r="E960" s="28">
        <f t="shared" si="29"/>
        <v>3.8283612546448076E-3</v>
      </c>
    </row>
    <row r="961" spans="1:5" x14ac:dyDescent="0.4">
      <c r="A961" s="38">
        <v>44571</v>
      </c>
      <c r="B961" s="6">
        <v>1851.1</v>
      </c>
      <c r="C961" s="6">
        <v>24613.74</v>
      </c>
      <c r="D961" s="28">
        <f t="shared" si="28"/>
        <v>2.0930424951052018E-2</v>
      </c>
      <c r="E961" s="28">
        <f t="shared" si="29"/>
        <v>9.7990185801866136E-3</v>
      </c>
    </row>
    <row r="962" spans="1:5" x14ac:dyDescent="0.4">
      <c r="A962" s="38">
        <v>44572</v>
      </c>
      <c r="B962" s="6">
        <v>1856.05</v>
      </c>
      <c r="C962" s="6">
        <v>24674.81</v>
      </c>
      <c r="D962" s="28">
        <f t="shared" si="28"/>
        <v>2.674085678785687E-3</v>
      </c>
      <c r="E962" s="28">
        <f t="shared" si="29"/>
        <v>2.4811345208002322E-3</v>
      </c>
    </row>
    <row r="963" spans="1:5" x14ac:dyDescent="0.4">
      <c r="A963" s="38">
        <v>44573</v>
      </c>
      <c r="B963" s="6">
        <v>1877.6</v>
      </c>
      <c r="C963" s="6">
        <v>24890.26</v>
      </c>
      <c r="D963" s="28">
        <f t="shared" si="28"/>
        <v>1.1610678591632784E-2</v>
      </c>
      <c r="E963" s="28">
        <f t="shared" si="29"/>
        <v>8.7315768591529341E-3</v>
      </c>
    </row>
    <row r="964" spans="1:5" x14ac:dyDescent="0.4">
      <c r="A964" s="38">
        <v>44574</v>
      </c>
      <c r="B964" s="6">
        <v>1897</v>
      </c>
      <c r="C964" s="6">
        <v>24971.32</v>
      </c>
      <c r="D964" s="28">
        <f t="shared" si="28"/>
        <v>1.0332339156369885E-2</v>
      </c>
      <c r="E964" s="28">
        <f t="shared" si="29"/>
        <v>3.2566955909660855E-3</v>
      </c>
    </row>
    <row r="965" spans="1:5" x14ac:dyDescent="0.4">
      <c r="A965" s="38">
        <v>44575</v>
      </c>
      <c r="B965" s="6">
        <v>1928.2</v>
      </c>
      <c r="C965" s="6">
        <v>24984.66</v>
      </c>
      <c r="D965" s="28">
        <f t="shared" si="28"/>
        <v>1.6447021613073209E-2</v>
      </c>
      <c r="E965" s="28">
        <f t="shared" si="29"/>
        <v>5.3421284898025334E-4</v>
      </c>
    </row>
    <row r="966" spans="1:5" x14ac:dyDescent="0.4">
      <c r="A966" s="38">
        <v>44578</v>
      </c>
      <c r="B966" s="6">
        <v>1939.35</v>
      </c>
      <c r="C966" s="6">
        <v>25063.83</v>
      </c>
      <c r="D966" s="28">
        <f t="shared" si="28"/>
        <v>5.7825951664765007E-3</v>
      </c>
      <c r="E966" s="28">
        <f t="shared" si="29"/>
        <v>3.1687443415280292E-3</v>
      </c>
    </row>
    <row r="967" spans="1:5" x14ac:dyDescent="0.4">
      <c r="A967" s="38">
        <v>44579</v>
      </c>
      <c r="B967" s="6">
        <v>1920.95</v>
      </c>
      <c r="C967" s="6">
        <v>24741.119999999999</v>
      </c>
      <c r="D967" s="28">
        <f t="shared" si="28"/>
        <v>-9.4877149560419483E-3</v>
      </c>
      <c r="E967" s="28">
        <f t="shared" si="29"/>
        <v>-1.2875526206489685E-2</v>
      </c>
    </row>
    <row r="968" spans="1:5" x14ac:dyDescent="0.4">
      <c r="A968" s="38">
        <v>44580</v>
      </c>
      <c r="B968" s="6">
        <v>1867.7</v>
      </c>
      <c r="C968" s="6">
        <v>24577.97</v>
      </c>
      <c r="D968" s="28">
        <f t="shared" ref="D968:D995" si="30">(B968/B967)-1</f>
        <v>-2.7720659048908081E-2</v>
      </c>
      <c r="E968" s="28">
        <f t="shared" ref="E968:E995" si="31">(C968/C967)-1</f>
        <v>-6.5942851414971804E-3</v>
      </c>
    </row>
    <row r="969" spans="1:5" x14ac:dyDescent="0.4">
      <c r="A969" s="38">
        <v>44581</v>
      </c>
      <c r="B969" s="6">
        <v>1824.15</v>
      </c>
      <c r="C969" s="6">
        <v>24403.07</v>
      </c>
      <c r="D969" s="28">
        <f t="shared" si="30"/>
        <v>-2.3317449269154578E-2</v>
      </c>
      <c r="E969" s="28">
        <f t="shared" si="31"/>
        <v>-7.1161287933869666E-3</v>
      </c>
    </row>
    <row r="970" spans="1:5" x14ac:dyDescent="0.4">
      <c r="A970" s="38">
        <v>44582</v>
      </c>
      <c r="B970" s="6">
        <v>1786.05</v>
      </c>
      <c r="C970" s="6">
        <v>24115.31</v>
      </c>
      <c r="D970" s="28">
        <f t="shared" si="30"/>
        <v>-2.0886440259847094E-2</v>
      </c>
      <c r="E970" s="28">
        <f t="shared" si="31"/>
        <v>-1.1791958962540261E-2</v>
      </c>
    </row>
    <row r="971" spans="1:5" x14ac:dyDescent="0.4">
      <c r="A971" s="38">
        <v>44585</v>
      </c>
      <c r="B971" s="6">
        <v>1736.9</v>
      </c>
      <c r="C971" s="6">
        <v>23373.13</v>
      </c>
      <c r="D971" s="28">
        <f t="shared" si="30"/>
        <v>-2.7518826460625312E-2</v>
      </c>
      <c r="E971" s="28">
        <f t="shared" si="31"/>
        <v>-3.0776299371643945E-2</v>
      </c>
    </row>
    <row r="972" spans="1:5" x14ac:dyDescent="0.4">
      <c r="A972" s="38">
        <v>44586</v>
      </c>
      <c r="B972" s="6">
        <v>1722.1</v>
      </c>
      <c r="C972" s="6">
        <v>23568.15</v>
      </c>
      <c r="D972" s="28">
        <f t="shared" si="30"/>
        <v>-8.5209280902759366E-3</v>
      </c>
      <c r="E972" s="28">
        <f t="shared" si="31"/>
        <v>8.3437691058065866E-3</v>
      </c>
    </row>
    <row r="973" spans="1:5" x14ac:dyDescent="0.4">
      <c r="A973" s="38">
        <v>44588</v>
      </c>
      <c r="B973" s="6">
        <v>1678.5</v>
      </c>
      <c r="C973" s="6">
        <v>23326.65</v>
      </c>
      <c r="D973" s="28">
        <f t="shared" si="30"/>
        <v>-2.5317925788281737E-2</v>
      </c>
      <c r="E973" s="28">
        <f t="shared" si="31"/>
        <v>-1.0246879793280317E-2</v>
      </c>
    </row>
    <row r="974" spans="1:5" x14ac:dyDescent="0.4">
      <c r="A974" s="38">
        <v>44589</v>
      </c>
      <c r="B974" s="6">
        <v>1685.25</v>
      </c>
      <c r="C974" s="6">
        <v>23393.9</v>
      </c>
      <c r="D974" s="28">
        <f t="shared" si="30"/>
        <v>4.0214477211795163E-3</v>
      </c>
      <c r="E974" s="28">
        <f t="shared" si="31"/>
        <v>2.8829686217266559E-3</v>
      </c>
    </row>
    <row r="975" spans="1:5" x14ac:dyDescent="0.4">
      <c r="A975" s="38">
        <v>44592</v>
      </c>
      <c r="B975" s="6">
        <v>1736.7</v>
      </c>
      <c r="C975" s="6">
        <v>23715.29</v>
      </c>
      <c r="D975" s="28">
        <f t="shared" si="30"/>
        <v>3.0529595015576394E-2</v>
      </c>
      <c r="E975" s="28">
        <f t="shared" si="31"/>
        <v>1.3738196709398576E-2</v>
      </c>
    </row>
    <row r="976" spans="1:5" x14ac:dyDescent="0.4">
      <c r="A976" s="38">
        <v>44593</v>
      </c>
      <c r="B976" s="6">
        <v>1772.15</v>
      </c>
      <c r="C976" s="6">
        <v>24023.95</v>
      </c>
      <c r="D976" s="28">
        <f t="shared" si="30"/>
        <v>2.0412276155928E-2</v>
      </c>
      <c r="E976" s="28">
        <f t="shared" si="31"/>
        <v>1.3015231945297634E-2</v>
      </c>
    </row>
    <row r="977" spans="1:5" x14ac:dyDescent="0.4">
      <c r="A977" s="38">
        <v>44594</v>
      </c>
      <c r="B977" s="6">
        <v>1788.1</v>
      </c>
      <c r="C977" s="6">
        <v>24297.75</v>
      </c>
      <c r="D977" s="28">
        <f t="shared" si="30"/>
        <v>9.0003667861071612E-3</v>
      </c>
      <c r="E977" s="28">
        <f t="shared" si="31"/>
        <v>1.1396960116883292E-2</v>
      </c>
    </row>
    <row r="978" spans="1:5" x14ac:dyDescent="0.4">
      <c r="A978" s="38">
        <v>44595</v>
      </c>
      <c r="B978" s="6">
        <v>1738.7</v>
      </c>
      <c r="C978" s="6">
        <v>24045.74</v>
      </c>
      <c r="D978" s="28">
        <f t="shared" si="30"/>
        <v>-2.7627090207482774E-2</v>
      </c>
      <c r="E978" s="28">
        <f t="shared" si="31"/>
        <v>-1.0371742239507653E-2</v>
      </c>
    </row>
    <row r="979" spans="1:5" x14ac:dyDescent="0.4">
      <c r="A979" s="38">
        <v>44596</v>
      </c>
      <c r="B979" s="6">
        <v>1740.95</v>
      </c>
      <c r="C979" s="6">
        <v>23966.560000000001</v>
      </c>
      <c r="D979" s="28">
        <f t="shared" si="30"/>
        <v>1.2940702823949213E-3</v>
      </c>
      <c r="E979" s="28">
        <f t="shared" si="31"/>
        <v>-3.2928909653019423E-3</v>
      </c>
    </row>
    <row r="980" spans="1:5" x14ac:dyDescent="0.4">
      <c r="A980" s="38">
        <v>44599</v>
      </c>
      <c r="B980" s="6">
        <v>1714.85</v>
      </c>
      <c r="C980" s="6">
        <v>23630.03</v>
      </c>
      <c r="D980" s="28">
        <f t="shared" si="30"/>
        <v>-1.4991814813751225E-2</v>
      </c>
      <c r="E980" s="28">
        <f t="shared" si="31"/>
        <v>-1.4041648029587961E-2</v>
      </c>
    </row>
    <row r="981" spans="1:5" x14ac:dyDescent="0.4">
      <c r="A981" s="38">
        <v>44600</v>
      </c>
      <c r="B981" s="6">
        <v>1716.55</v>
      </c>
      <c r="C981" s="6">
        <v>23605.06</v>
      </c>
      <c r="D981" s="28">
        <f t="shared" si="30"/>
        <v>9.9134035046799518E-4</v>
      </c>
      <c r="E981" s="28">
        <f t="shared" si="31"/>
        <v>-1.0567062335510302E-3</v>
      </c>
    </row>
    <row r="982" spans="1:5" x14ac:dyDescent="0.4">
      <c r="A982" s="38">
        <v>44601</v>
      </c>
      <c r="B982" s="6">
        <v>1737.5</v>
      </c>
      <c r="C982" s="6">
        <v>23861.29</v>
      </c>
      <c r="D982" s="28">
        <f t="shared" si="30"/>
        <v>1.2204712941656259E-2</v>
      </c>
      <c r="E982" s="28">
        <f t="shared" si="31"/>
        <v>1.085487603081714E-2</v>
      </c>
    </row>
    <row r="983" spans="1:5" x14ac:dyDescent="0.4">
      <c r="A983" s="38">
        <v>44602</v>
      </c>
      <c r="B983" s="6">
        <v>1768.85</v>
      </c>
      <c r="C983" s="6">
        <v>24009.279999999999</v>
      </c>
      <c r="D983" s="28">
        <f t="shared" si="30"/>
        <v>1.8043165467625855E-2</v>
      </c>
      <c r="E983" s="28">
        <f t="shared" si="31"/>
        <v>6.2020955279449286E-3</v>
      </c>
    </row>
    <row r="984" spans="1:5" x14ac:dyDescent="0.4">
      <c r="A984" s="38">
        <v>44603</v>
      </c>
      <c r="B984" s="6">
        <v>1721</v>
      </c>
      <c r="C984" s="6">
        <v>23662.95</v>
      </c>
      <c r="D984" s="28">
        <f t="shared" si="30"/>
        <v>-2.7051474121604357E-2</v>
      </c>
      <c r="E984" s="28">
        <f t="shared" si="31"/>
        <v>-1.4424839062229244E-2</v>
      </c>
    </row>
    <row r="985" spans="1:5" x14ac:dyDescent="0.4">
      <c r="A985" s="38">
        <v>44606</v>
      </c>
      <c r="B985" s="6">
        <v>1683</v>
      </c>
      <c r="C985" s="6">
        <v>22889.32</v>
      </c>
      <c r="D985" s="28">
        <f t="shared" si="30"/>
        <v>-2.2080185938407881E-2</v>
      </c>
      <c r="E985" s="28">
        <f t="shared" si="31"/>
        <v>-3.2693725845678645E-2</v>
      </c>
    </row>
    <row r="986" spans="1:5" x14ac:dyDescent="0.4">
      <c r="A986" s="38">
        <v>44607</v>
      </c>
      <c r="B986" s="6">
        <v>1738.25</v>
      </c>
      <c r="C986" s="6">
        <v>23531.37</v>
      </c>
      <c r="D986" s="28">
        <f t="shared" si="30"/>
        <v>3.2828282828282873E-2</v>
      </c>
      <c r="E986" s="28">
        <f t="shared" si="31"/>
        <v>2.8050199831187506E-2</v>
      </c>
    </row>
    <row r="987" spans="1:5" x14ac:dyDescent="0.4">
      <c r="A987" s="38">
        <v>44608</v>
      </c>
      <c r="B987" s="6">
        <v>1732.75</v>
      </c>
      <c r="C987" s="6">
        <v>23510.59</v>
      </c>
      <c r="D987" s="28">
        <f t="shared" si="30"/>
        <v>-3.1641018265496923E-3</v>
      </c>
      <c r="E987" s="28">
        <f t="shared" si="31"/>
        <v>-8.8307650595775833E-4</v>
      </c>
    </row>
    <row r="988" spans="1:5" x14ac:dyDescent="0.4">
      <c r="A988" s="38">
        <v>44609</v>
      </c>
      <c r="B988" s="6">
        <v>1725.35</v>
      </c>
      <c r="C988" s="6">
        <v>23477.59</v>
      </c>
      <c r="D988" s="28">
        <f t="shared" si="30"/>
        <v>-4.270668013273804E-3</v>
      </c>
      <c r="E988" s="28">
        <f t="shared" si="31"/>
        <v>-1.4036227929626888E-3</v>
      </c>
    </row>
    <row r="989" spans="1:5" x14ac:dyDescent="0.4">
      <c r="A989" s="38">
        <v>44610</v>
      </c>
      <c r="B989" s="6">
        <v>1707.1</v>
      </c>
      <c r="C989" s="6">
        <v>23386.33</v>
      </c>
      <c r="D989" s="28">
        <f t="shared" si="30"/>
        <v>-1.0577563972527293E-2</v>
      </c>
      <c r="E989" s="28">
        <f t="shared" si="31"/>
        <v>-3.8871110705995804E-3</v>
      </c>
    </row>
    <row r="990" spans="1:5" x14ac:dyDescent="0.4">
      <c r="A990" s="38">
        <v>44613</v>
      </c>
      <c r="B990" s="6">
        <v>1730.6</v>
      </c>
      <c r="C990" s="6">
        <v>23204.19</v>
      </c>
      <c r="D990" s="28">
        <f t="shared" si="30"/>
        <v>1.376603596743009E-2</v>
      </c>
      <c r="E990" s="28">
        <f t="shared" si="31"/>
        <v>-7.7883105215740267E-3</v>
      </c>
    </row>
    <row r="991" spans="1:5" x14ac:dyDescent="0.4">
      <c r="A991" s="38">
        <v>44614</v>
      </c>
      <c r="B991" s="6">
        <v>1734.15</v>
      </c>
      <c r="C991" s="6">
        <v>23036.01</v>
      </c>
      <c r="D991" s="28">
        <f t="shared" si="30"/>
        <v>2.0513116838092316E-3</v>
      </c>
      <c r="E991" s="28">
        <f t="shared" si="31"/>
        <v>-7.2478289481339164E-3</v>
      </c>
    </row>
    <row r="992" spans="1:5" x14ac:dyDescent="0.4">
      <c r="A992" s="38">
        <v>44615</v>
      </c>
      <c r="B992" s="6">
        <v>1743.35</v>
      </c>
      <c r="C992" s="6">
        <v>23064.73</v>
      </c>
      <c r="D992" s="28">
        <f t="shared" si="30"/>
        <v>5.3051927457254955E-3</v>
      </c>
      <c r="E992" s="28">
        <f t="shared" si="31"/>
        <v>1.2467436852128255E-3</v>
      </c>
    </row>
    <row r="993" spans="1:5" x14ac:dyDescent="0.4">
      <c r="A993" s="38">
        <v>44616</v>
      </c>
      <c r="B993" s="6">
        <v>1677.5</v>
      </c>
      <c r="C993" s="6">
        <v>21896.83</v>
      </c>
      <c r="D993" s="28">
        <f t="shared" si="30"/>
        <v>-3.7772105429202396E-2</v>
      </c>
      <c r="E993" s="28">
        <f t="shared" si="31"/>
        <v>-5.0635754244684361E-2</v>
      </c>
    </row>
    <row r="994" spans="1:5" x14ac:dyDescent="0.4">
      <c r="A994" s="38">
        <v>44617</v>
      </c>
      <c r="B994" s="6">
        <v>1693.9</v>
      </c>
      <c r="C994" s="6">
        <v>22551.93</v>
      </c>
      <c r="D994" s="28">
        <f t="shared" si="30"/>
        <v>9.7764530551416318E-3</v>
      </c>
      <c r="E994" s="28">
        <f t="shared" si="31"/>
        <v>2.9917572543605608E-2</v>
      </c>
    </row>
    <row r="995" spans="1:5" x14ac:dyDescent="0.4">
      <c r="A995" s="38">
        <v>44620</v>
      </c>
      <c r="B995" s="6">
        <v>1717.3</v>
      </c>
      <c r="C995" s="6">
        <v>22741.64</v>
      </c>
      <c r="D995" s="28">
        <f t="shared" si="30"/>
        <v>1.3814274750575617E-2</v>
      </c>
      <c r="E995" s="28">
        <f t="shared" si="31"/>
        <v>8.4121403356607338E-3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4.6" x14ac:dyDescent="0.4"/>
  <cols>
    <col min="1" max="1" width="29.4609375" customWidth="1"/>
    <col min="2" max="2" width="9.4609375" bestFit="1" customWidth="1"/>
  </cols>
  <sheetData>
    <row r="1" spans="1:13" ht="30.9" x14ac:dyDescent="0.8">
      <c r="A1" s="10"/>
      <c r="B1" s="10"/>
    </row>
    <row r="2" spans="1:13" x14ac:dyDescent="0.4">
      <c r="A2" s="35" t="s">
        <v>58</v>
      </c>
    </row>
    <row r="3" spans="1:13" x14ac:dyDescent="0.4">
      <c r="A3" t="s">
        <v>65</v>
      </c>
    </row>
    <row r="4" spans="1:13" x14ac:dyDescent="0.4">
      <c r="A4" s="8" t="s">
        <v>60</v>
      </c>
      <c r="B4" s="8"/>
      <c r="C4" s="9">
        <v>2017</v>
      </c>
      <c r="D4" s="9">
        <v>2018</v>
      </c>
      <c r="E4" s="9">
        <f>D4+1</f>
        <v>2019</v>
      </c>
      <c r="F4" s="9">
        <f t="shared" ref="F4:J4" si="0">E4+1</f>
        <v>2020</v>
      </c>
      <c r="G4" s="9">
        <f t="shared" si="0"/>
        <v>2021</v>
      </c>
      <c r="H4" s="9">
        <f t="shared" si="0"/>
        <v>2022</v>
      </c>
      <c r="I4" s="9">
        <f t="shared" si="0"/>
        <v>2023</v>
      </c>
      <c r="J4" s="9">
        <f t="shared" si="0"/>
        <v>2024</v>
      </c>
      <c r="K4" s="9">
        <f t="shared" ref="K4" si="1">J4+1</f>
        <v>2025</v>
      </c>
      <c r="L4" s="9">
        <f t="shared" ref="L4" si="2">K4+1</f>
        <v>2026</v>
      </c>
    </row>
    <row r="6" spans="1:13" x14ac:dyDescent="0.4">
      <c r="A6" s="1" t="s">
        <v>66</v>
      </c>
      <c r="B6" s="1"/>
    </row>
    <row r="7" spans="1:13" x14ac:dyDescent="0.4">
      <c r="A7" t="s">
        <v>67</v>
      </c>
      <c r="B7" t="s">
        <v>81</v>
      </c>
      <c r="C7" s="28">
        <f>('Profit &amp; Loss'!B23+'Profit &amp; Loss'!B16)/'Profit &amp; Loss'!B5</f>
        <v>0.31662870159453305</v>
      </c>
      <c r="D7" s="28">
        <f>('Profit &amp; Loss'!C23+'Profit &amp; Loss'!C16)/'Profit &amp; Loss'!C5</f>
        <v>0.31485210288987836</v>
      </c>
      <c r="E7" s="28">
        <f>('Profit &amp; Loss'!D23+'Profit &amp; Loss'!D16)/'Profit &amp; Loss'!D5</f>
        <v>0.2788267311762927</v>
      </c>
      <c r="F7" s="28">
        <f>('Profit &amp; Loss'!E23+'Profit &amp; Loss'!E16)/'Profit &amp; Loss'!E5</f>
        <v>0.27425625888028549</v>
      </c>
      <c r="G7" s="28">
        <f>('Profit &amp; Loss'!F23+'Profit &amp; Loss'!F16)/'Profit &amp; Loss'!F5</f>
        <v>0.29754558483955729</v>
      </c>
      <c r="H7" s="28">
        <f>('Profit &amp; Loss'!G23+'Profit &amp; Loss'!G16)/'Profit &amp; Loss'!G5</f>
        <v>0.29343398184263886</v>
      </c>
      <c r="I7" s="28">
        <f>('Profit &amp; Loss'!H23+'Profit &amp; Loss'!H16)/'Profit &amp; Loss'!H5</f>
        <v>0.29709921470861028</v>
      </c>
      <c r="J7" s="28">
        <f>('Profit &amp; Loss'!I23+'Profit &amp; Loss'!I16)/'Profit &amp; Loss'!I5</f>
        <v>0.30380057436140639</v>
      </c>
      <c r="K7" s="28">
        <f>('Profit &amp; Loss'!J23+'Profit &amp; Loss'!J16)/'Profit &amp; Loss'!J5</f>
        <v>0.31649193897953931</v>
      </c>
      <c r="L7" s="28">
        <f>('Profit &amp; Loss'!K23+'Profit &amp; Loss'!K16)/'Profit &amp; Loss'!K5</f>
        <v>0.32283128759600277</v>
      </c>
    </row>
    <row r="8" spans="1:13" x14ac:dyDescent="0.4">
      <c r="A8" t="s">
        <v>68</v>
      </c>
      <c r="B8" t="s">
        <v>81</v>
      </c>
      <c r="C8" s="28">
        <f>'Profit &amp; Loss'!B31/'Profit &amp; Loss'!B5</f>
        <v>0.20958180012849717</v>
      </c>
      <c r="D8" s="28">
        <f>'Profit &amp; Loss'!C31/'Profit &amp; Loss'!C5</f>
        <v>0.22729077451008195</v>
      </c>
      <c r="E8" s="28">
        <f>'Profit &amp; Loss'!D31/'Profit &amp; Loss'!D5</f>
        <v>0.18639250075597219</v>
      </c>
      <c r="F8" s="28">
        <f>'Profit &amp; Loss'!E31/'Profit &amp; Loss'!E5</f>
        <v>0.18326706391602693</v>
      </c>
      <c r="G8" s="28">
        <f>'Profit &amp; Loss'!F31/'Profit &amp; Loss'!F5</f>
        <v>0.19331754120550998</v>
      </c>
      <c r="H8" s="28">
        <f>'Profit &amp; Loss'!G31/'Profit &amp; Loss'!G5</f>
        <v>0.19948513973922205</v>
      </c>
      <c r="I8" s="28">
        <f>'Profit &amp; Loss'!H31/'Profit &amp; Loss'!H5</f>
        <v>0.19898570584211273</v>
      </c>
      <c r="J8" s="28">
        <f>'Profit &amp; Loss'!I31/'Profit &amp; Loss'!I5</f>
        <v>0.20456530104386297</v>
      </c>
      <c r="K8" s="28">
        <f>'Profit &amp; Loss'!J31/'Profit &amp; Loss'!J5</f>
        <v>0.21508622992086285</v>
      </c>
      <c r="L8" s="28">
        <f>'Profit &amp; Loss'!K31/'Profit &amp; Loss'!K5</f>
        <v>0.22051097256322477</v>
      </c>
      <c r="M8" s="28"/>
    </row>
    <row r="10" spans="1:13" x14ac:dyDescent="0.4">
      <c r="A10" s="1" t="s">
        <v>69</v>
      </c>
      <c r="B10" s="1"/>
    </row>
    <row r="11" spans="1:13" x14ac:dyDescent="0.4">
      <c r="A11" t="s">
        <v>70</v>
      </c>
      <c r="B11" t="s">
        <v>81</v>
      </c>
      <c r="C11" s="28">
        <f>'Profit &amp; Loss'!B31/'Balance Sheet'!B42</f>
        <v>0.20806877156359629</v>
      </c>
      <c r="D11" s="28">
        <f>'Profit &amp; Loss'!C31/'Balance Sheet'!C42</f>
        <v>0.24688866982933891</v>
      </c>
      <c r="E11" s="28">
        <f>'Profit &amp; Loss'!D31/'Balance Sheet'!D42</f>
        <v>0.23705504107313172</v>
      </c>
      <c r="F11" s="28">
        <f>'Profit &amp; Loss'!E31/'Balance Sheet'!E42</f>
        <v>0.25270335945568312</v>
      </c>
      <c r="G11" s="28">
        <f>'Profit &amp; Loss'!F31/'Balance Sheet'!F42</f>
        <v>0.25296293402099451</v>
      </c>
      <c r="H11" s="28">
        <f>'Profit &amp; Loss'!G31/'Balance Sheet'!G42</f>
        <v>0.28713747355792607</v>
      </c>
      <c r="I11" s="28">
        <f>'Profit &amp; Loss'!H31/'Balance Sheet'!H42</f>
        <v>0.32268377466076686</v>
      </c>
      <c r="J11" s="28">
        <f>'Profit &amp; Loss'!I31/'Balance Sheet'!I42</f>
        <v>0.35179006598615942</v>
      </c>
      <c r="K11" s="28">
        <f>'Profit &amp; Loss'!J31/'Balance Sheet'!J42</f>
        <v>0.38627196738946279</v>
      </c>
      <c r="L11" s="28">
        <f>'Profit &amp; Loss'!K31/'Balance Sheet'!K42</f>
        <v>0.40543462023659682</v>
      </c>
    </row>
    <row r="13" spans="1:13" x14ac:dyDescent="0.4">
      <c r="A13" s="1" t="s">
        <v>71</v>
      </c>
      <c r="B13" s="1"/>
    </row>
    <row r="14" spans="1:13" x14ac:dyDescent="0.4">
      <c r="A14" t="s">
        <v>72</v>
      </c>
      <c r="B14" t="s">
        <v>82</v>
      </c>
      <c r="C14" s="6">
        <f>'Profit &amp; Loss'!B5/SUM('Balance Sheet'!B7:B12)</f>
        <v>4.3857829010566762</v>
      </c>
      <c r="D14" s="6">
        <f>'Profit &amp; Loss'!C5/SUM('Balance Sheet'!C7:C12)</f>
        <v>4.9733427362482372</v>
      </c>
      <c r="E14" s="6">
        <f>'Profit &amp; Loss'!D5/SUM('Balance Sheet'!D7:D12)</f>
        <v>4.8353608609194056</v>
      </c>
      <c r="F14" s="6">
        <f>'Profit &amp; Loss'!E5/SUM('Balance Sheet'!E7:E12)</f>
        <v>3.6693610314028211</v>
      </c>
      <c r="G14" s="6">
        <f>'Profit &amp; Loss'!F5/SUM('Balance Sheet'!F7:F12)</f>
        <v>3.8018693003367767</v>
      </c>
      <c r="H14" s="6">
        <f>'Profit &amp; Loss'!G5/SUM('Balance Sheet'!G7:G12)</f>
        <v>3.7491016497814669</v>
      </c>
      <c r="I14" s="6">
        <f>'Profit &amp; Loss'!H5/SUM('Balance Sheet'!H7:H12)</f>
        <v>4.2020568392333706</v>
      </c>
      <c r="J14" s="6">
        <f>'Profit &amp; Loss'!I5/SUM('Balance Sheet'!I7:I12)</f>
        <v>4.5385080288137258</v>
      </c>
      <c r="K14" s="6">
        <f>'Profit &amp; Loss'!J5/SUM('Balance Sheet'!J7:J12)</f>
        <v>4.8643923861791203</v>
      </c>
      <c r="L14" s="6">
        <f>'Profit &amp; Loss'!K5/SUM('Balance Sheet'!K7:K12)</f>
        <v>5.1497803424824173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Profit &amp; Loss</vt:lpstr>
      <vt:lpstr>Data &amp; Assumptions</vt:lpstr>
      <vt:lpstr>Cash Flows</vt:lpstr>
      <vt:lpstr>Capex Schedule</vt:lpstr>
      <vt:lpstr>Beta</vt:lpstr>
      <vt:lpstr>Ratios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Amit Bisht</cp:lastModifiedBy>
  <cp:lastPrinted>2020-06-27T09:03:45Z</cp:lastPrinted>
  <dcterms:created xsi:type="dcterms:W3CDTF">2017-12-08T03:49:41Z</dcterms:created>
  <dcterms:modified xsi:type="dcterms:W3CDTF">2024-02-12T15:01:51Z</dcterms:modified>
</cp:coreProperties>
</file>