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oostra/Downloads/"/>
    </mc:Choice>
  </mc:AlternateContent>
  <xr:revisionPtr revIDLastSave="0" documentId="8_{EE167610-B385-2345-946B-4953038886E4}" xr6:coauthVersionLast="36" xr6:coauthVersionMax="36" xr10:uidLastSave="{00000000-0000-0000-0000-000000000000}"/>
  <bookViews>
    <workbookView xWindow="5580" yWindow="460" windowWidth="23220" windowHeight="16620" activeTab="7" xr2:uid="{B0B20EFC-9D71-5247-B2D9-EF50EDB1BF1A}"/>
  </bookViews>
  <sheets>
    <sheet name="Visualizationsl" sheetId="26" state="hidden" r:id="rId1"/>
    <sheet name="Visualizations" sheetId="27" r:id="rId2"/>
    <sheet name="Cover Page" sheetId="11" r:id="rId3"/>
    <sheet name="Assumptions" sheetId="21" r:id="rId4"/>
    <sheet name="Income Statement" sheetId="13" r:id="rId5"/>
    <sheet name="Balance Sheet" sheetId="22" r:id="rId6"/>
    <sheet name="Cash Flow Statement" sheetId="23" r:id="rId7"/>
    <sheet name="Supporting Schedules" sheetId="24" r:id="rId8"/>
    <sheet name="Sensitivity Analysis" sheetId="25" r:id="rId9"/>
    <sheet name="Note" sheetId="28" r:id="rId10"/>
  </sheets>
  <definedNames>
    <definedName name="_xlnm._FilterDatabase" localSheetId="3" hidden="1">Assumptions!$B$1:$L$257</definedName>
    <definedName name="_xlnm._FilterDatabase" localSheetId="5" hidden="1">'Balance Sheet'!$B$1:$L$257</definedName>
    <definedName name="_xlnm._FilterDatabase" localSheetId="6" hidden="1">'Cash Flow Statement'!$B$1:$L$257</definedName>
    <definedName name="_xlnm._FilterDatabase" localSheetId="4" hidden="1">'Income Statement'!$B$1:$L$257</definedName>
    <definedName name="_xlnm._FilterDatabase" localSheetId="8" hidden="1">'Sensitivity Analysis'!$B$1:$L$138</definedName>
    <definedName name="_xlnm._FilterDatabase" localSheetId="7" hidden="1">'Supporting Schedules'!$B$1:$L$257</definedName>
    <definedName name="_xlnm._FilterDatabase" localSheetId="0" hidden="1">Visualizationsl!$B$1:$L$138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5" i="26" l="1"/>
  <c r="C205" i="26"/>
  <c r="D204" i="26"/>
  <c r="C204" i="26"/>
  <c r="D203" i="26"/>
  <c r="C203" i="26"/>
  <c r="D202" i="26"/>
  <c r="C202" i="26"/>
  <c r="D201" i="26"/>
  <c r="C201" i="26"/>
  <c r="D200" i="26"/>
  <c r="C200" i="26"/>
  <c r="D199" i="26"/>
  <c r="C199" i="26"/>
  <c r="D190" i="26"/>
  <c r="D189" i="26"/>
  <c r="C189" i="26"/>
  <c r="C180" i="26"/>
  <c r="C181" i="26" s="1"/>
  <c r="C182" i="26" s="1"/>
  <c r="C183" i="26" s="1"/>
  <c r="C184" i="26" s="1"/>
  <c r="C185" i="26" s="1"/>
  <c r="E178" i="26"/>
  <c r="F178" i="26" s="1"/>
  <c r="G178" i="26" s="1"/>
  <c r="H178" i="26" s="1"/>
  <c r="I178" i="26" s="1"/>
  <c r="J178" i="26" s="1"/>
  <c r="K178" i="26" s="1"/>
  <c r="L178" i="26" s="1"/>
  <c r="M178" i="26" s="1"/>
  <c r="N178" i="26" s="1"/>
  <c r="C173" i="26"/>
  <c r="C171" i="26"/>
  <c r="C172" i="26" s="1"/>
  <c r="E167" i="26"/>
  <c r="F167" i="26" s="1"/>
  <c r="G167" i="26" s="1"/>
  <c r="H167" i="26" s="1"/>
  <c r="I167" i="26" s="1"/>
  <c r="J167" i="26" s="1"/>
  <c r="K167" i="26" s="1"/>
  <c r="L167" i="26" s="1"/>
  <c r="M167" i="26" s="1"/>
  <c r="N167" i="26" s="1"/>
  <c r="C163" i="26"/>
  <c r="C162" i="26"/>
  <c r="C161" i="26"/>
  <c r="C159" i="26"/>
  <c r="C157" i="26"/>
  <c r="E156" i="26"/>
  <c r="F156" i="26" s="1"/>
  <c r="G156" i="26" s="1"/>
  <c r="H156" i="26" s="1"/>
  <c r="I156" i="26" s="1"/>
  <c r="J156" i="26" s="1"/>
  <c r="K156" i="26" s="1"/>
  <c r="L156" i="26" s="1"/>
  <c r="M156" i="26" s="1"/>
  <c r="N156" i="26" s="1"/>
  <c r="C147" i="26"/>
  <c r="C148" i="26" s="1"/>
  <c r="C149" i="26" s="1"/>
  <c r="C150" i="26" s="1"/>
  <c r="C151" i="26" s="1"/>
  <c r="C152" i="26" s="1"/>
  <c r="E145" i="26"/>
  <c r="F145" i="26" s="1"/>
  <c r="G145" i="26" s="1"/>
  <c r="H145" i="26" s="1"/>
  <c r="I145" i="26" s="1"/>
  <c r="J145" i="26" s="1"/>
  <c r="K145" i="26" s="1"/>
  <c r="L145" i="26" s="1"/>
  <c r="M145" i="26" s="1"/>
  <c r="N145" i="26" s="1"/>
  <c r="J135" i="26"/>
  <c r="I135" i="26"/>
  <c r="J133" i="26"/>
  <c r="I133" i="26"/>
  <c r="G133" i="26"/>
  <c r="L133" i="26" s="1"/>
  <c r="F133" i="26"/>
  <c r="K133" i="26" s="1"/>
  <c r="E132" i="26"/>
  <c r="E134" i="26" s="1"/>
  <c r="D132" i="26"/>
  <c r="I132" i="26" s="1"/>
  <c r="J127" i="26"/>
  <c r="I127" i="26"/>
  <c r="G127" i="26"/>
  <c r="L127" i="26" s="1"/>
  <c r="F127" i="26"/>
  <c r="K127" i="26" s="1"/>
  <c r="J126" i="26"/>
  <c r="I126" i="26"/>
  <c r="E121" i="26"/>
  <c r="J121" i="26" s="1"/>
  <c r="D121" i="26"/>
  <c r="I121" i="26" s="1"/>
  <c r="E120" i="26"/>
  <c r="J120" i="26" s="1"/>
  <c r="D120" i="26"/>
  <c r="I120" i="26" s="1"/>
  <c r="D119" i="26"/>
  <c r="I119" i="26" s="1"/>
  <c r="I106" i="26"/>
  <c r="G103" i="26"/>
  <c r="L103" i="26" s="1"/>
  <c r="F103" i="26"/>
  <c r="K103" i="26" s="1"/>
  <c r="E103" i="26"/>
  <c r="J103" i="26" s="1"/>
  <c r="D103" i="26"/>
  <c r="I103" i="26" s="1"/>
  <c r="L102" i="26"/>
  <c r="K102" i="26"/>
  <c r="J102" i="26"/>
  <c r="I102" i="26"/>
  <c r="L101" i="26"/>
  <c r="K101" i="26"/>
  <c r="J101" i="26"/>
  <c r="I101" i="26"/>
  <c r="G98" i="26"/>
  <c r="L98" i="26" s="1"/>
  <c r="F98" i="26"/>
  <c r="K98" i="26" s="1"/>
  <c r="E98" i="26"/>
  <c r="J98" i="26" s="1"/>
  <c r="D98" i="26"/>
  <c r="I98" i="26" s="1"/>
  <c r="L97" i="26"/>
  <c r="K97" i="26"/>
  <c r="J97" i="26"/>
  <c r="I97" i="26"/>
  <c r="J93" i="26"/>
  <c r="I93" i="26"/>
  <c r="E92" i="26"/>
  <c r="E128" i="26" s="1"/>
  <c r="D92" i="26"/>
  <c r="D128" i="26" s="1"/>
  <c r="B88" i="26"/>
  <c r="J74" i="26"/>
  <c r="I74" i="26"/>
  <c r="E72" i="26"/>
  <c r="D72" i="26"/>
  <c r="I72" i="26" s="1"/>
  <c r="J71" i="26"/>
  <c r="I71" i="26"/>
  <c r="J70" i="26"/>
  <c r="I70" i="26"/>
  <c r="J66" i="26"/>
  <c r="I66" i="26"/>
  <c r="J65" i="26"/>
  <c r="I65" i="26"/>
  <c r="I64" i="26"/>
  <c r="E64" i="26"/>
  <c r="J64" i="26" s="1"/>
  <c r="E47" i="26"/>
  <c r="J47" i="26" s="1"/>
  <c r="D47" i="26"/>
  <c r="I47" i="26" s="1"/>
  <c r="J46" i="26"/>
  <c r="I46" i="26"/>
  <c r="J45" i="26"/>
  <c r="I45" i="26"/>
  <c r="J44" i="26"/>
  <c r="I44" i="26"/>
  <c r="G44" i="26"/>
  <c r="L44" i="26" s="1"/>
  <c r="F44" i="26"/>
  <c r="K44" i="26" s="1"/>
  <c r="J43" i="26"/>
  <c r="I43" i="26"/>
  <c r="G43" i="26"/>
  <c r="L43" i="26" s="1"/>
  <c r="F43" i="26"/>
  <c r="K43" i="26" s="1"/>
  <c r="E40" i="26"/>
  <c r="D40" i="26"/>
  <c r="I40" i="26" s="1"/>
  <c r="J39" i="26"/>
  <c r="I39" i="26"/>
  <c r="J38" i="26"/>
  <c r="I38" i="26"/>
  <c r="F38" i="26"/>
  <c r="G38" i="26" s="1"/>
  <c r="L27" i="26"/>
  <c r="K27" i="26"/>
  <c r="E27" i="26"/>
  <c r="J27" i="26" s="1"/>
  <c r="D27" i="26"/>
  <c r="I27" i="26" s="1"/>
  <c r="L26" i="26"/>
  <c r="K26" i="26"/>
  <c r="E26" i="26"/>
  <c r="J26" i="26" s="1"/>
  <c r="D26" i="26"/>
  <c r="I26" i="26" s="1"/>
  <c r="L25" i="26"/>
  <c r="K25" i="26"/>
  <c r="E25" i="26"/>
  <c r="J25" i="26" s="1"/>
  <c r="D25" i="26"/>
  <c r="I25" i="26" s="1"/>
  <c r="L24" i="26"/>
  <c r="K24" i="26"/>
  <c r="E24" i="26"/>
  <c r="J24" i="26" s="1"/>
  <c r="D24" i="26"/>
  <c r="I24" i="26" s="1"/>
  <c r="L23" i="26"/>
  <c r="K23" i="26"/>
  <c r="E23" i="26"/>
  <c r="J23" i="26" s="1"/>
  <c r="D23" i="26"/>
  <c r="I23" i="26" s="1"/>
  <c r="L22" i="26"/>
  <c r="K22" i="26"/>
  <c r="D22" i="26"/>
  <c r="I22" i="26" s="1"/>
  <c r="L19" i="26"/>
  <c r="K19" i="26"/>
  <c r="J19" i="26"/>
  <c r="I19" i="26"/>
  <c r="L18" i="26"/>
  <c r="K18" i="26"/>
  <c r="E18" i="26"/>
  <c r="J18" i="26" s="1"/>
  <c r="L17" i="26"/>
  <c r="K17" i="26"/>
  <c r="E17" i="26"/>
  <c r="J17" i="26" s="1"/>
  <c r="D17" i="26"/>
  <c r="I17" i="26" s="1"/>
  <c r="L16" i="26"/>
  <c r="K16" i="26"/>
  <c r="E16" i="26"/>
  <c r="J16" i="26" s="1"/>
  <c r="D16" i="26"/>
  <c r="I16" i="26" s="1"/>
  <c r="L15" i="26"/>
  <c r="K15" i="26"/>
  <c r="E15" i="26"/>
  <c r="J15" i="26" s="1"/>
  <c r="D15" i="26"/>
  <c r="I15" i="26" s="1"/>
  <c r="L14" i="26"/>
  <c r="K14" i="26"/>
  <c r="E14" i="26"/>
  <c r="J14" i="26" s="1"/>
  <c r="D14" i="26"/>
  <c r="I14" i="26" s="1"/>
  <c r="L13" i="26"/>
  <c r="K13" i="26"/>
  <c r="E13" i="26"/>
  <c r="J13" i="26" s="1"/>
  <c r="D190" i="25"/>
  <c r="D189" i="25"/>
  <c r="D205" i="25"/>
  <c r="C205" i="25"/>
  <c r="D204" i="25"/>
  <c r="C204" i="25"/>
  <c r="D203" i="25"/>
  <c r="C203" i="25"/>
  <c r="D202" i="25"/>
  <c r="C202" i="25"/>
  <c r="D201" i="25"/>
  <c r="C201" i="25"/>
  <c r="D200" i="25"/>
  <c r="C200" i="25"/>
  <c r="D199" i="25"/>
  <c r="C199" i="25"/>
  <c r="C189" i="25"/>
  <c r="C180" i="25"/>
  <c r="C181" i="25" s="1"/>
  <c r="C182" i="25" s="1"/>
  <c r="C183" i="25" s="1"/>
  <c r="C184" i="25" s="1"/>
  <c r="C185" i="25" s="1"/>
  <c r="E178" i="25"/>
  <c r="F178" i="25" s="1"/>
  <c r="G178" i="25" s="1"/>
  <c r="H178" i="25" s="1"/>
  <c r="I178" i="25" s="1"/>
  <c r="J178" i="25" s="1"/>
  <c r="K178" i="25" s="1"/>
  <c r="L178" i="25" s="1"/>
  <c r="M178" i="25" s="1"/>
  <c r="N178" i="25" s="1"/>
  <c r="C171" i="25"/>
  <c r="C173" i="25" s="1"/>
  <c r="E167" i="25"/>
  <c r="F167" i="25" s="1"/>
  <c r="G167" i="25" s="1"/>
  <c r="H167" i="25" s="1"/>
  <c r="I167" i="25" s="1"/>
  <c r="J167" i="25" s="1"/>
  <c r="K167" i="25" s="1"/>
  <c r="L167" i="25" s="1"/>
  <c r="M167" i="25" s="1"/>
  <c r="N167" i="25" s="1"/>
  <c r="C163" i="25"/>
  <c r="C162" i="25"/>
  <c r="C161" i="25"/>
  <c r="C159" i="25"/>
  <c r="C157" i="25"/>
  <c r="E156" i="25"/>
  <c r="F156" i="25" s="1"/>
  <c r="G156" i="25" s="1"/>
  <c r="H156" i="25" s="1"/>
  <c r="I156" i="25" s="1"/>
  <c r="J156" i="25" s="1"/>
  <c r="K156" i="25" s="1"/>
  <c r="L156" i="25" s="1"/>
  <c r="M156" i="25" s="1"/>
  <c r="N156" i="25" s="1"/>
  <c r="C147" i="25"/>
  <c r="C148" i="25" s="1"/>
  <c r="C149" i="25" s="1"/>
  <c r="C150" i="25" s="1"/>
  <c r="C151" i="25" s="1"/>
  <c r="C152" i="25" s="1"/>
  <c r="E145" i="25"/>
  <c r="F145" i="25" s="1"/>
  <c r="G145" i="25" s="1"/>
  <c r="H145" i="25" s="1"/>
  <c r="I145" i="25" s="1"/>
  <c r="J145" i="25" s="1"/>
  <c r="K145" i="25" s="1"/>
  <c r="L145" i="25" s="1"/>
  <c r="M145" i="25" s="1"/>
  <c r="N145" i="25" s="1"/>
  <c r="J135" i="25"/>
  <c r="I135" i="25"/>
  <c r="J133" i="25"/>
  <c r="I133" i="25"/>
  <c r="G133" i="25"/>
  <c r="L133" i="25" s="1"/>
  <c r="F133" i="25"/>
  <c r="K133" i="25" s="1"/>
  <c r="E132" i="25"/>
  <c r="E134" i="25" s="1"/>
  <c r="D132" i="25"/>
  <c r="D18" i="25" s="1"/>
  <c r="I18" i="25" s="1"/>
  <c r="J127" i="25"/>
  <c r="I127" i="25"/>
  <c r="G127" i="25"/>
  <c r="L127" i="25" s="1"/>
  <c r="F127" i="25"/>
  <c r="K127" i="25" s="1"/>
  <c r="J126" i="25"/>
  <c r="I126" i="25"/>
  <c r="E121" i="25"/>
  <c r="J121" i="25" s="1"/>
  <c r="D121" i="25"/>
  <c r="I121" i="25" s="1"/>
  <c r="E120" i="25"/>
  <c r="J120" i="25" s="1"/>
  <c r="D120" i="25"/>
  <c r="I120" i="25" s="1"/>
  <c r="D119" i="25"/>
  <c r="I119" i="25" s="1"/>
  <c r="I106" i="25"/>
  <c r="G103" i="25"/>
  <c r="L103" i="25" s="1"/>
  <c r="F103" i="25"/>
  <c r="K103" i="25" s="1"/>
  <c r="E103" i="25"/>
  <c r="J103" i="25" s="1"/>
  <c r="D103" i="25"/>
  <c r="I103" i="25" s="1"/>
  <c r="L102" i="25"/>
  <c r="K102" i="25"/>
  <c r="J102" i="25"/>
  <c r="I102" i="25"/>
  <c r="L101" i="25"/>
  <c r="K101" i="25"/>
  <c r="J101" i="25"/>
  <c r="I101" i="25"/>
  <c r="G98" i="25"/>
  <c r="L98" i="25" s="1"/>
  <c r="F98" i="25"/>
  <c r="K98" i="25" s="1"/>
  <c r="E98" i="25"/>
  <c r="J98" i="25" s="1"/>
  <c r="D98" i="25"/>
  <c r="I98" i="25" s="1"/>
  <c r="L97" i="25"/>
  <c r="K97" i="25"/>
  <c r="J97" i="25"/>
  <c r="I97" i="25"/>
  <c r="J93" i="25"/>
  <c r="I93" i="25"/>
  <c r="E92" i="25"/>
  <c r="E128" i="25" s="1"/>
  <c r="D92" i="25"/>
  <c r="D128" i="25" s="1"/>
  <c r="B88" i="25"/>
  <c r="J74" i="25"/>
  <c r="I74" i="25"/>
  <c r="E72" i="25"/>
  <c r="J72" i="25" s="1"/>
  <c r="D72" i="25"/>
  <c r="J71" i="25"/>
  <c r="I71" i="25"/>
  <c r="J70" i="25"/>
  <c r="I70" i="25"/>
  <c r="J66" i="25"/>
  <c r="I66" i="25"/>
  <c r="J65" i="25"/>
  <c r="I65" i="25"/>
  <c r="I64" i="25"/>
  <c r="E64" i="25"/>
  <c r="J64" i="25" s="1"/>
  <c r="E47" i="25"/>
  <c r="J47" i="25" s="1"/>
  <c r="D47" i="25"/>
  <c r="I47" i="25" s="1"/>
  <c r="J46" i="25"/>
  <c r="I46" i="25"/>
  <c r="J45" i="25"/>
  <c r="I45" i="25"/>
  <c r="J44" i="25"/>
  <c r="I44" i="25"/>
  <c r="G44" i="25"/>
  <c r="L44" i="25" s="1"/>
  <c r="F44" i="25"/>
  <c r="K44" i="25" s="1"/>
  <c r="J43" i="25"/>
  <c r="I43" i="25"/>
  <c r="G43" i="25"/>
  <c r="L43" i="25" s="1"/>
  <c r="F43" i="25"/>
  <c r="K43" i="25" s="1"/>
  <c r="E40" i="25"/>
  <c r="J40" i="25" s="1"/>
  <c r="D40" i="25"/>
  <c r="I40" i="25" s="1"/>
  <c r="J39" i="25"/>
  <c r="I39" i="25"/>
  <c r="J38" i="25"/>
  <c r="I38" i="25"/>
  <c r="F38" i="25"/>
  <c r="G38" i="25" s="1"/>
  <c r="L27" i="25"/>
  <c r="K27" i="25"/>
  <c r="E27" i="25"/>
  <c r="J27" i="25" s="1"/>
  <c r="D27" i="25"/>
  <c r="I27" i="25" s="1"/>
  <c r="L26" i="25"/>
  <c r="K26" i="25"/>
  <c r="E26" i="25"/>
  <c r="J26" i="25" s="1"/>
  <c r="D26" i="25"/>
  <c r="I26" i="25" s="1"/>
  <c r="L25" i="25"/>
  <c r="K25" i="25"/>
  <c r="E25" i="25"/>
  <c r="J25" i="25" s="1"/>
  <c r="D25" i="25"/>
  <c r="I25" i="25" s="1"/>
  <c r="L24" i="25"/>
  <c r="K24" i="25"/>
  <c r="E24" i="25"/>
  <c r="J24" i="25" s="1"/>
  <c r="D24" i="25"/>
  <c r="I24" i="25" s="1"/>
  <c r="L23" i="25"/>
  <c r="K23" i="25"/>
  <c r="E23" i="25"/>
  <c r="J23" i="25" s="1"/>
  <c r="D23" i="25"/>
  <c r="I23" i="25" s="1"/>
  <c r="L22" i="25"/>
  <c r="K22" i="25"/>
  <c r="D22" i="25"/>
  <c r="I22" i="25" s="1"/>
  <c r="L19" i="25"/>
  <c r="K19" i="25"/>
  <c r="J19" i="25"/>
  <c r="I19" i="25"/>
  <c r="L18" i="25"/>
  <c r="K18" i="25"/>
  <c r="L17" i="25"/>
  <c r="K17" i="25"/>
  <c r="E17" i="25"/>
  <c r="J17" i="25" s="1"/>
  <c r="D17" i="25"/>
  <c r="I17" i="25" s="1"/>
  <c r="L16" i="25"/>
  <c r="K16" i="25"/>
  <c r="E16" i="25"/>
  <c r="J16" i="25" s="1"/>
  <c r="D16" i="25"/>
  <c r="I16" i="25" s="1"/>
  <c r="L15" i="25"/>
  <c r="K15" i="25"/>
  <c r="E15" i="25"/>
  <c r="J15" i="25" s="1"/>
  <c r="D15" i="25"/>
  <c r="I15" i="25" s="1"/>
  <c r="L14" i="25"/>
  <c r="K14" i="25"/>
  <c r="E14" i="25"/>
  <c r="J14" i="25" s="1"/>
  <c r="D14" i="25"/>
  <c r="I14" i="25" s="1"/>
  <c r="L13" i="25"/>
  <c r="K13" i="25"/>
  <c r="E13" i="25"/>
  <c r="J13" i="25" s="1"/>
  <c r="D232" i="24"/>
  <c r="C232" i="24"/>
  <c r="B210" i="24"/>
  <c r="D208" i="24"/>
  <c r="D207" i="24"/>
  <c r="C207" i="24"/>
  <c r="C198" i="24"/>
  <c r="C199" i="24" s="1"/>
  <c r="C200" i="24" s="1"/>
  <c r="C201" i="24" s="1"/>
  <c r="C202" i="24" s="1"/>
  <c r="C203" i="24" s="1"/>
  <c r="E196" i="24"/>
  <c r="F196" i="24" s="1"/>
  <c r="G196" i="24" s="1"/>
  <c r="H196" i="24" s="1"/>
  <c r="I196" i="24" s="1"/>
  <c r="J196" i="24" s="1"/>
  <c r="K196" i="24" s="1"/>
  <c r="L196" i="24" s="1"/>
  <c r="M196" i="24" s="1"/>
  <c r="N196" i="24" s="1"/>
  <c r="C190" i="24"/>
  <c r="C188" i="24" s="1"/>
  <c r="C189" i="24"/>
  <c r="E186" i="24"/>
  <c r="F186" i="24" s="1"/>
  <c r="G186" i="24" s="1"/>
  <c r="H186" i="24" s="1"/>
  <c r="I186" i="24" s="1"/>
  <c r="J186" i="24" s="1"/>
  <c r="K186" i="24" s="1"/>
  <c r="L186" i="24" s="1"/>
  <c r="M186" i="24" s="1"/>
  <c r="N186" i="24" s="1"/>
  <c r="C183" i="24"/>
  <c r="C182" i="24"/>
  <c r="C181" i="24"/>
  <c r="C179" i="24"/>
  <c r="C177" i="24"/>
  <c r="E176" i="24"/>
  <c r="F176" i="24" s="1"/>
  <c r="G176" i="24" s="1"/>
  <c r="H176" i="24" s="1"/>
  <c r="I176" i="24" s="1"/>
  <c r="J176" i="24" s="1"/>
  <c r="K176" i="24" s="1"/>
  <c r="L176" i="24" s="1"/>
  <c r="M176" i="24" s="1"/>
  <c r="N176" i="24" s="1"/>
  <c r="B176" i="24"/>
  <c r="C163" i="24"/>
  <c r="C164" i="24" s="1"/>
  <c r="C165" i="24" s="1"/>
  <c r="C166" i="24" s="1"/>
  <c r="C167" i="24" s="1"/>
  <c r="C168" i="24" s="1"/>
  <c r="E161" i="24"/>
  <c r="F161" i="24" s="1"/>
  <c r="G161" i="24" s="1"/>
  <c r="H161" i="24" s="1"/>
  <c r="I161" i="24" s="1"/>
  <c r="J161" i="24" s="1"/>
  <c r="K161" i="24" s="1"/>
  <c r="L161" i="24" s="1"/>
  <c r="M161" i="24" s="1"/>
  <c r="N161" i="24" s="1"/>
  <c r="J135" i="24"/>
  <c r="I135" i="24"/>
  <c r="L133" i="24"/>
  <c r="K133" i="24"/>
  <c r="J133" i="24"/>
  <c r="I133" i="24"/>
  <c r="G133" i="24"/>
  <c r="F133" i="24"/>
  <c r="E132" i="24"/>
  <c r="E134" i="24" s="1"/>
  <c r="D132" i="24"/>
  <c r="D134" i="24" s="1"/>
  <c r="I134" i="24" s="1"/>
  <c r="J127" i="24"/>
  <c r="I127" i="24"/>
  <c r="G127" i="24"/>
  <c r="L127" i="24" s="1"/>
  <c r="F127" i="24"/>
  <c r="K127" i="24" s="1"/>
  <c r="J126" i="24"/>
  <c r="I126" i="24"/>
  <c r="E121" i="24"/>
  <c r="J121" i="24" s="1"/>
  <c r="D121" i="24"/>
  <c r="I121" i="24" s="1"/>
  <c r="E120" i="24"/>
  <c r="J120" i="24" s="1"/>
  <c r="D120" i="24"/>
  <c r="I120" i="24" s="1"/>
  <c r="D119" i="24"/>
  <c r="I119" i="24" s="1"/>
  <c r="I106" i="24"/>
  <c r="G103" i="24"/>
  <c r="L103" i="24" s="1"/>
  <c r="F103" i="24"/>
  <c r="K103" i="24" s="1"/>
  <c r="E103" i="24"/>
  <c r="J103" i="24" s="1"/>
  <c r="D103" i="24"/>
  <c r="I103" i="24" s="1"/>
  <c r="L102" i="24"/>
  <c r="K102" i="24"/>
  <c r="J102" i="24"/>
  <c r="I102" i="24"/>
  <c r="L101" i="24"/>
  <c r="K101" i="24"/>
  <c r="J101" i="24"/>
  <c r="I101" i="24"/>
  <c r="K98" i="24"/>
  <c r="G98" i="24"/>
  <c r="L98" i="24" s="1"/>
  <c r="F98" i="24"/>
  <c r="E98" i="24"/>
  <c r="J98" i="24" s="1"/>
  <c r="D98" i="24"/>
  <c r="I98" i="24" s="1"/>
  <c r="L97" i="24"/>
  <c r="K97" i="24"/>
  <c r="J97" i="24"/>
  <c r="I97" i="24"/>
  <c r="J93" i="24"/>
  <c r="I93" i="24"/>
  <c r="E92" i="24"/>
  <c r="E128" i="24" s="1"/>
  <c r="D92" i="24"/>
  <c r="D128" i="24" s="1"/>
  <c r="B88" i="24"/>
  <c r="J74" i="24"/>
  <c r="I74" i="24"/>
  <c r="E72" i="24"/>
  <c r="J72" i="24" s="1"/>
  <c r="D72" i="24"/>
  <c r="J71" i="24"/>
  <c r="I71" i="24"/>
  <c r="J70" i="24"/>
  <c r="I70" i="24"/>
  <c r="J66" i="24"/>
  <c r="I66" i="24"/>
  <c r="J65" i="24"/>
  <c r="I65" i="24"/>
  <c r="I64" i="24"/>
  <c r="E64" i="24"/>
  <c r="J64" i="24" s="1"/>
  <c r="E47" i="24"/>
  <c r="J47" i="24" s="1"/>
  <c r="D47" i="24"/>
  <c r="I47" i="24" s="1"/>
  <c r="J46" i="24"/>
  <c r="I46" i="24"/>
  <c r="J45" i="24"/>
  <c r="I45" i="24"/>
  <c r="J44" i="24"/>
  <c r="I44" i="24"/>
  <c r="G44" i="24"/>
  <c r="L44" i="24" s="1"/>
  <c r="F44" i="24"/>
  <c r="K44" i="24" s="1"/>
  <c r="J43" i="24"/>
  <c r="I43" i="24"/>
  <c r="G43" i="24"/>
  <c r="L43" i="24" s="1"/>
  <c r="F43" i="24"/>
  <c r="K43" i="24" s="1"/>
  <c r="E40" i="24"/>
  <c r="J40" i="24" s="1"/>
  <c r="D40" i="24"/>
  <c r="I40" i="24" s="1"/>
  <c r="J39" i="24"/>
  <c r="I39" i="24"/>
  <c r="J38" i="24"/>
  <c r="I38" i="24"/>
  <c r="F38" i="24"/>
  <c r="G38" i="24" s="1"/>
  <c r="L27" i="24"/>
  <c r="K27" i="24"/>
  <c r="E27" i="24"/>
  <c r="J27" i="24" s="1"/>
  <c r="D27" i="24"/>
  <c r="I27" i="24" s="1"/>
  <c r="L26" i="24"/>
  <c r="K26" i="24"/>
  <c r="E26" i="24"/>
  <c r="J26" i="24" s="1"/>
  <c r="D26" i="24"/>
  <c r="I26" i="24" s="1"/>
  <c r="L25" i="24"/>
  <c r="K25" i="24"/>
  <c r="E25" i="24"/>
  <c r="J25" i="24" s="1"/>
  <c r="D25" i="24"/>
  <c r="I25" i="24" s="1"/>
  <c r="L24" i="24"/>
  <c r="K24" i="24"/>
  <c r="E24" i="24"/>
  <c r="J24" i="24" s="1"/>
  <c r="D24" i="24"/>
  <c r="I24" i="24" s="1"/>
  <c r="L23" i="24"/>
  <c r="K23" i="24"/>
  <c r="E23" i="24"/>
  <c r="J23" i="24" s="1"/>
  <c r="D23" i="24"/>
  <c r="I23" i="24" s="1"/>
  <c r="L22" i="24"/>
  <c r="K22" i="24"/>
  <c r="E22" i="24"/>
  <c r="J22" i="24" s="1"/>
  <c r="D22" i="24"/>
  <c r="I22" i="24" s="1"/>
  <c r="L19" i="24"/>
  <c r="K19" i="24"/>
  <c r="J19" i="24"/>
  <c r="I19" i="24"/>
  <c r="L18" i="24"/>
  <c r="K18" i="24"/>
  <c r="E18" i="24"/>
  <c r="J18" i="24" s="1"/>
  <c r="D18" i="24"/>
  <c r="I18" i="24" s="1"/>
  <c r="L17" i="24"/>
  <c r="K17" i="24"/>
  <c r="E17" i="24"/>
  <c r="J17" i="24" s="1"/>
  <c r="D17" i="24"/>
  <c r="I17" i="24" s="1"/>
  <c r="L16" i="24"/>
  <c r="K16" i="24"/>
  <c r="E16" i="24"/>
  <c r="J16" i="24" s="1"/>
  <c r="D16" i="24"/>
  <c r="I16" i="24" s="1"/>
  <c r="L15" i="24"/>
  <c r="K15" i="24"/>
  <c r="E15" i="24"/>
  <c r="J15" i="24" s="1"/>
  <c r="D15" i="24"/>
  <c r="I15" i="24" s="1"/>
  <c r="L14" i="24"/>
  <c r="K14" i="24"/>
  <c r="E14" i="24"/>
  <c r="J14" i="24" s="1"/>
  <c r="D14" i="24"/>
  <c r="I14" i="24" s="1"/>
  <c r="L13" i="24"/>
  <c r="K13" i="24"/>
  <c r="E13" i="24"/>
  <c r="J13" i="24" s="1"/>
  <c r="D232" i="23"/>
  <c r="C232" i="23"/>
  <c r="B210" i="23"/>
  <c r="D208" i="23"/>
  <c r="D207" i="23"/>
  <c r="C207" i="23"/>
  <c r="C198" i="23"/>
  <c r="C199" i="23" s="1"/>
  <c r="C200" i="23" s="1"/>
  <c r="C201" i="23" s="1"/>
  <c r="C202" i="23" s="1"/>
  <c r="C203" i="23" s="1"/>
  <c r="E196" i="23"/>
  <c r="F196" i="23" s="1"/>
  <c r="G196" i="23" s="1"/>
  <c r="H196" i="23" s="1"/>
  <c r="I196" i="23" s="1"/>
  <c r="J196" i="23" s="1"/>
  <c r="K196" i="23" s="1"/>
  <c r="L196" i="23" s="1"/>
  <c r="M196" i="23" s="1"/>
  <c r="N196" i="23" s="1"/>
  <c r="C190" i="23"/>
  <c r="C188" i="23" s="1"/>
  <c r="C189" i="23"/>
  <c r="E186" i="23"/>
  <c r="F186" i="23" s="1"/>
  <c r="G186" i="23" s="1"/>
  <c r="H186" i="23" s="1"/>
  <c r="I186" i="23" s="1"/>
  <c r="J186" i="23" s="1"/>
  <c r="K186" i="23" s="1"/>
  <c r="L186" i="23" s="1"/>
  <c r="M186" i="23" s="1"/>
  <c r="N186" i="23" s="1"/>
  <c r="C183" i="23"/>
  <c r="C182" i="23"/>
  <c r="C181" i="23"/>
  <c r="C179" i="23"/>
  <c r="C177" i="23"/>
  <c r="E176" i="23"/>
  <c r="F176" i="23" s="1"/>
  <c r="G176" i="23" s="1"/>
  <c r="H176" i="23" s="1"/>
  <c r="I176" i="23" s="1"/>
  <c r="J176" i="23" s="1"/>
  <c r="K176" i="23" s="1"/>
  <c r="L176" i="23" s="1"/>
  <c r="M176" i="23" s="1"/>
  <c r="N176" i="23" s="1"/>
  <c r="B176" i="23"/>
  <c r="C163" i="23"/>
  <c r="C164" i="23" s="1"/>
  <c r="C165" i="23" s="1"/>
  <c r="C166" i="23" s="1"/>
  <c r="C167" i="23" s="1"/>
  <c r="C168" i="23" s="1"/>
  <c r="E161" i="23"/>
  <c r="F161" i="23" s="1"/>
  <c r="G161" i="23" s="1"/>
  <c r="H161" i="23" s="1"/>
  <c r="I161" i="23" s="1"/>
  <c r="J161" i="23" s="1"/>
  <c r="K161" i="23" s="1"/>
  <c r="L161" i="23" s="1"/>
  <c r="M161" i="23" s="1"/>
  <c r="N161" i="23" s="1"/>
  <c r="J135" i="23"/>
  <c r="I135" i="23"/>
  <c r="J133" i="23"/>
  <c r="I133" i="23"/>
  <c r="G133" i="23"/>
  <c r="L133" i="23" s="1"/>
  <c r="F133" i="23"/>
  <c r="K133" i="23" s="1"/>
  <c r="E132" i="23"/>
  <c r="E134" i="23" s="1"/>
  <c r="D132" i="23"/>
  <c r="D134" i="23" s="1"/>
  <c r="I134" i="23" s="1"/>
  <c r="J127" i="23"/>
  <c r="I127" i="23"/>
  <c r="G127" i="23"/>
  <c r="L127" i="23" s="1"/>
  <c r="F127" i="23"/>
  <c r="K127" i="23" s="1"/>
  <c r="J126" i="23"/>
  <c r="I126" i="23"/>
  <c r="E121" i="23"/>
  <c r="J121" i="23" s="1"/>
  <c r="D121" i="23"/>
  <c r="I121" i="23" s="1"/>
  <c r="E120" i="23"/>
  <c r="J120" i="23" s="1"/>
  <c r="D120" i="23"/>
  <c r="I120" i="23" s="1"/>
  <c r="D119" i="23"/>
  <c r="I119" i="23" s="1"/>
  <c r="I106" i="23"/>
  <c r="G103" i="23"/>
  <c r="L103" i="23" s="1"/>
  <c r="F103" i="23"/>
  <c r="K103" i="23" s="1"/>
  <c r="E103" i="23"/>
  <c r="J103" i="23" s="1"/>
  <c r="D103" i="23"/>
  <c r="I103" i="23" s="1"/>
  <c r="L102" i="23"/>
  <c r="K102" i="23"/>
  <c r="J102" i="23"/>
  <c r="I102" i="23"/>
  <c r="L101" i="23"/>
  <c r="K101" i="23"/>
  <c r="J101" i="23"/>
  <c r="I101" i="23"/>
  <c r="L98" i="23"/>
  <c r="K98" i="23"/>
  <c r="G98" i="23"/>
  <c r="F98" i="23"/>
  <c r="E98" i="23"/>
  <c r="J98" i="23" s="1"/>
  <c r="D98" i="23"/>
  <c r="I98" i="23" s="1"/>
  <c r="L97" i="23"/>
  <c r="K97" i="23"/>
  <c r="J97" i="23"/>
  <c r="I97" i="23"/>
  <c r="J93" i="23"/>
  <c r="I93" i="23"/>
  <c r="E92" i="23"/>
  <c r="E128" i="23" s="1"/>
  <c r="D92" i="23"/>
  <c r="D128" i="23" s="1"/>
  <c r="B88" i="23"/>
  <c r="J74" i="23"/>
  <c r="I74" i="23"/>
  <c r="E72" i="23"/>
  <c r="J72" i="23" s="1"/>
  <c r="D72" i="23"/>
  <c r="J71" i="23"/>
  <c r="I71" i="23"/>
  <c r="J70" i="23"/>
  <c r="I70" i="23"/>
  <c r="J66" i="23"/>
  <c r="I66" i="23"/>
  <c r="J65" i="23"/>
  <c r="I65" i="23"/>
  <c r="J64" i="23"/>
  <c r="I64" i="23"/>
  <c r="E64" i="23"/>
  <c r="E119" i="23" s="1"/>
  <c r="E47" i="23"/>
  <c r="J47" i="23" s="1"/>
  <c r="D47" i="23"/>
  <c r="I47" i="23" s="1"/>
  <c r="J46" i="23"/>
  <c r="I46" i="23"/>
  <c r="J45" i="23"/>
  <c r="I45" i="23"/>
  <c r="J44" i="23"/>
  <c r="I44" i="23"/>
  <c r="G44" i="23"/>
  <c r="L44" i="23" s="1"/>
  <c r="F44" i="23"/>
  <c r="K44" i="23" s="1"/>
  <c r="J43" i="23"/>
  <c r="I43" i="23"/>
  <c r="G43" i="23"/>
  <c r="L43" i="23" s="1"/>
  <c r="F43" i="23"/>
  <c r="K43" i="23" s="1"/>
  <c r="E40" i="23"/>
  <c r="J40" i="23" s="1"/>
  <c r="D40" i="23"/>
  <c r="I40" i="23" s="1"/>
  <c r="J39" i="23"/>
  <c r="I39" i="23"/>
  <c r="J38" i="23"/>
  <c r="I38" i="23"/>
  <c r="F38" i="23"/>
  <c r="G38" i="23" s="1"/>
  <c r="L27" i="23"/>
  <c r="K27" i="23"/>
  <c r="E27" i="23"/>
  <c r="J27" i="23" s="1"/>
  <c r="D27" i="23"/>
  <c r="I27" i="23" s="1"/>
  <c r="L26" i="23"/>
  <c r="K26" i="23"/>
  <c r="E26" i="23"/>
  <c r="J26" i="23" s="1"/>
  <c r="D26" i="23"/>
  <c r="I26" i="23" s="1"/>
  <c r="L25" i="23"/>
  <c r="K25" i="23"/>
  <c r="E25" i="23"/>
  <c r="J25" i="23" s="1"/>
  <c r="D25" i="23"/>
  <c r="I25" i="23" s="1"/>
  <c r="L24" i="23"/>
  <c r="K24" i="23"/>
  <c r="J24" i="23"/>
  <c r="I24" i="23"/>
  <c r="E24" i="23"/>
  <c r="D24" i="23"/>
  <c r="L23" i="23"/>
  <c r="K23" i="23"/>
  <c r="E23" i="23"/>
  <c r="J23" i="23" s="1"/>
  <c r="D23" i="23"/>
  <c r="I23" i="23" s="1"/>
  <c r="L22" i="23"/>
  <c r="K22" i="23"/>
  <c r="E22" i="23"/>
  <c r="J22" i="23" s="1"/>
  <c r="D22" i="23"/>
  <c r="I22" i="23" s="1"/>
  <c r="L19" i="23"/>
  <c r="K19" i="23"/>
  <c r="J19" i="23"/>
  <c r="I19" i="23"/>
  <c r="L18" i="23"/>
  <c r="K18" i="23"/>
  <c r="L17" i="23"/>
  <c r="K17" i="23"/>
  <c r="E17" i="23"/>
  <c r="J17" i="23" s="1"/>
  <c r="D17" i="23"/>
  <c r="I17" i="23" s="1"/>
  <c r="L16" i="23"/>
  <c r="K16" i="23"/>
  <c r="I16" i="23"/>
  <c r="E16" i="23"/>
  <c r="J16" i="23" s="1"/>
  <c r="D16" i="23"/>
  <c r="L15" i="23"/>
  <c r="K15" i="23"/>
  <c r="J15" i="23"/>
  <c r="E15" i="23"/>
  <c r="D15" i="23"/>
  <c r="I15" i="23" s="1"/>
  <c r="L14" i="23"/>
  <c r="K14" i="23"/>
  <c r="E14" i="23"/>
  <c r="J14" i="23" s="1"/>
  <c r="D14" i="23"/>
  <c r="I14" i="23" s="1"/>
  <c r="L13" i="23"/>
  <c r="K13" i="23"/>
  <c r="E13" i="23"/>
  <c r="J13" i="23" s="1"/>
  <c r="D232" i="22"/>
  <c r="C232" i="22"/>
  <c r="B210" i="22"/>
  <c r="D208" i="22"/>
  <c r="D207" i="22"/>
  <c r="C207" i="22"/>
  <c r="C198" i="22"/>
  <c r="C199" i="22" s="1"/>
  <c r="C200" i="22" s="1"/>
  <c r="C201" i="22" s="1"/>
  <c r="C202" i="22" s="1"/>
  <c r="C203" i="22" s="1"/>
  <c r="E196" i="22"/>
  <c r="F196" i="22" s="1"/>
  <c r="G196" i="22" s="1"/>
  <c r="H196" i="22" s="1"/>
  <c r="I196" i="22" s="1"/>
  <c r="J196" i="22" s="1"/>
  <c r="K196" i="22" s="1"/>
  <c r="L196" i="22" s="1"/>
  <c r="M196" i="22" s="1"/>
  <c r="N196" i="22" s="1"/>
  <c r="C193" i="22"/>
  <c r="C190" i="22"/>
  <c r="C188" i="22" s="1"/>
  <c r="C189" i="22"/>
  <c r="C187" i="22"/>
  <c r="E186" i="22"/>
  <c r="F186" i="22" s="1"/>
  <c r="G186" i="22" s="1"/>
  <c r="H186" i="22" s="1"/>
  <c r="I186" i="22" s="1"/>
  <c r="J186" i="22" s="1"/>
  <c r="K186" i="22" s="1"/>
  <c r="L186" i="22" s="1"/>
  <c r="M186" i="22" s="1"/>
  <c r="N186" i="22" s="1"/>
  <c r="C183" i="22"/>
  <c r="C182" i="22"/>
  <c r="C181" i="22"/>
  <c r="C179" i="22"/>
  <c r="C177" i="22"/>
  <c r="E176" i="22"/>
  <c r="F176" i="22" s="1"/>
  <c r="G176" i="22" s="1"/>
  <c r="H176" i="22" s="1"/>
  <c r="I176" i="22" s="1"/>
  <c r="J176" i="22" s="1"/>
  <c r="K176" i="22" s="1"/>
  <c r="L176" i="22" s="1"/>
  <c r="M176" i="22" s="1"/>
  <c r="N176" i="22" s="1"/>
  <c r="B176" i="22"/>
  <c r="C163" i="22"/>
  <c r="C164" i="22" s="1"/>
  <c r="C165" i="22" s="1"/>
  <c r="C166" i="22" s="1"/>
  <c r="C167" i="22" s="1"/>
  <c r="C168" i="22" s="1"/>
  <c r="E161" i="22"/>
  <c r="F161" i="22" s="1"/>
  <c r="G161" i="22" s="1"/>
  <c r="H161" i="22" s="1"/>
  <c r="I161" i="22" s="1"/>
  <c r="J161" i="22" s="1"/>
  <c r="K161" i="22" s="1"/>
  <c r="L161" i="22" s="1"/>
  <c r="M161" i="22" s="1"/>
  <c r="N161" i="22" s="1"/>
  <c r="J135" i="22"/>
  <c r="I135" i="22"/>
  <c r="J133" i="22"/>
  <c r="I133" i="22"/>
  <c r="G133" i="22"/>
  <c r="L133" i="22" s="1"/>
  <c r="F133" i="22"/>
  <c r="K133" i="22" s="1"/>
  <c r="E132" i="22"/>
  <c r="E134" i="22" s="1"/>
  <c r="D132" i="22"/>
  <c r="D134" i="22" s="1"/>
  <c r="I134" i="22" s="1"/>
  <c r="K127" i="22"/>
  <c r="J127" i="22"/>
  <c r="I127" i="22"/>
  <c r="G127" i="22"/>
  <c r="L127" i="22" s="1"/>
  <c r="F127" i="22"/>
  <c r="J126" i="22"/>
  <c r="I126" i="22"/>
  <c r="E121" i="22"/>
  <c r="J121" i="22" s="1"/>
  <c r="D121" i="22"/>
  <c r="I121" i="22" s="1"/>
  <c r="E120" i="22"/>
  <c r="J120" i="22" s="1"/>
  <c r="D120" i="22"/>
  <c r="I120" i="22" s="1"/>
  <c r="D119" i="22"/>
  <c r="I106" i="22"/>
  <c r="G103" i="22"/>
  <c r="L103" i="22" s="1"/>
  <c r="F103" i="22"/>
  <c r="K103" i="22" s="1"/>
  <c r="E103" i="22"/>
  <c r="J103" i="22" s="1"/>
  <c r="D103" i="22"/>
  <c r="I103" i="22" s="1"/>
  <c r="L102" i="22"/>
  <c r="K102" i="22"/>
  <c r="J102" i="22"/>
  <c r="I102" i="22"/>
  <c r="L101" i="22"/>
  <c r="K101" i="22"/>
  <c r="J101" i="22"/>
  <c r="I101" i="22"/>
  <c r="G98" i="22"/>
  <c r="L98" i="22" s="1"/>
  <c r="F98" i="22"/>
  <c r="K98" i="22" s="1"/>
  <c r="E98" i="22"/>
  <c r="J98" i="22" s="1"/>
  <c r="D98" i="22"/>
  <c r="I98" i="22" s="1"/>
  <c r="L97" i="22"/>
  <c r="K97" i="22"/>
  <c r="J97" i="22"/>
  <c r="I97" i="22"/>
  <c r="J93" i="22"/>
  <c r="I93" i="22"/>
  <c r="E92" i="22"/>
  <c r="E128" i="22" s="1"/>
  <c r="D92" i="22"/>
  <c r="D128" i="22" s="1"/>
  <c r="B88" i="22"/>
  <c r="J74" i="22"/>
  <c r="I74" i="22"/>
  <c r="E72" i="22"/>
  <c r="J72" i="22" s="1"/>
  <c r="D72" i="22"/>
  <c r="I72" i="22" s="1"/>
  <c r="J71" i="22"/>
  <c r="I71" i="22"/>
  <c r="J70" i="22"/>
  <c r="I70" i="22"/>
  <c r="J66" i="22"/>
  <c r="I66" i="22"/>
  <c r="J65" i="22"/>
  <c r="I65" i="22"/>
  <c r="I64" i="22"/>
  <c r="E64" i="22"/>
  <c r="J64" i="22" s="1"/>
  <c r="E47" i="22"/>
  <c r="J47" i="22" s="1"/>
  <c r="D47" i="22"/>
  <c r="I47" i="22" s="1"/>
  <c r="J46" i="22"/>
  <c r="I46" i="22"/>
  <c r="J45" i="22"/>
  <c r="I45" i="22"/>
  <c r="J44" i="22"/>
  <c r="I44" i="22"/>
  <c r="G44" i="22"/>
  <c r="L44" i="22" s="1"/>
  <c r="F44" i="22"/>
  <c r="K44" i="22" s="1"/>
  <c r="J43" i="22"/>
  <c r="I43" i="22"/>
  <c r="G43" i="22"/>
  <c r="L43" i="22" s="1"/>
  <c r="F43" i="22"/>
  <c r="K43" i="22" s="1"/>
  <c r="E40" i="22"/>
  <c r="J40" i="22" s="1"/>
  <c r="D40" i="22"/>
  <c r="I40" i="22" s="1"/>
  <c r="J39" i="22"/>
  <c r="I39" i="22"/>
  <c r="J38" i="22"/>
  <c r="I38" i="22"/>
  <c r="F38" i="22"/>
  <c r="G38" i="22" s="1"/>
  <c r="L27" i="22"/>
  <c r="K27" i="22"/>
  <c r="E27" i="22"/>
  <c r="J27" i="22" s="1"/>
  <c r="D27" i="22"/>
  <c r="I27" i="22" s="1"/>
  <c r="L26" i="22"/>
  <c r="K26" i="22"/>
  <c r="E26" i="22"/>
  <c r="J26" i="22" s="1"/>
  <c r="D26" i="22"/>
  <c r="I26" i="22" s="1"/>
  <c r="L25" i="22"/>
  <c r="K25" i="22"/>
  <c r="E25" i="22"/>
  <c r="J25" i="22" s="1"/>
  <c r="D25" i="22"/>
  <c r="I25" i="22" s="1"/>
  <c r="L24" i="22"/>
  <c r="K24" i="22"/>
  <c r="E24" i="22"/>
  <c r="J24" i="22" s="1"/>
  <c r="D24" i="22"/>
  <c r="I24" i="22" s="1"/>
  <c r="L23" i="22"/>
  <c r="K23" i="22"/>
  <c r="E23" i="22"/>
  <c r="J23" i="22" s="1"/>
  <c r="D23" i="22"/>
  <c r="I23" i="22" s="1"/>
  <c r="L22" i="22"/>
  <c r="K22" i="22"/>
  <c r="I22" i="22"/>
  <c r="E22" i="22"/>
  <c r="J22" i="22" s="1"/>
  <c r="D22" i="22"/>
  <c r="L19" i="22"/>
  <c r="K19" i="22"/>
  <c r="J19" i="22"/>
  <c r="I19" i="22"/>
  <c r="L18" i="22"/>
  <c r="K18" i="22"/>
  <c r="D18" i="22"/>
  <c r="I18" i="22" s="1"/>
  <c r="L17" i="22"/>
  <c r="K17" i="22"/>
  <c r="E17" i="22"/>
  <c r="J17" i="22" s="1"/>
  <c r="D17" i="22"/>
  <c r="I17" i="22" s="1"/>
  <c r="L16" i="22"/>
  <c r="K16" i="22"/>
  <c r="E16" i="22"/>
  <c r="J16" i="22" s="1"/>
  <c r="D16" i="22"/>
  <c r="I16" i="22" s="1"/>
  <c r="L15" i="22"/>
  <c r="K15" i="22"/>
  <c r="I15" i="22"/>
  <c r="E15" i="22"/>
  <c r="J15" i="22" s="1"/>
  <c r="D15" i="22"/>
  <c r="L14" i="22"/>
  <c r="K14" i="22"/>
  <c r="E14" i="22"/>
  <c r="J14" i="22" s="1"/>
  <c r="D14" i="22"/>
  <c r="I14" i="22" s="1"/>
  <c r="L13" i="22"/>
  <c r="K13" i="22"/>
  <c r="J13" i="22"/>
  <c r="E13" i="22"/>
  <c r="D232" i="21"/>
  <c r="C232" i="21"/>
  <c r="B210" i="21"/>
  <c r="D208" i="21"/>
  <c r="D207" i="21"/>
  <c r="C207" i="21"/>
  <c r="C198" i="21"/>
  <c r="C199" i="21" s="1"/>
  <c r="C200" i="21" s="1"/>
  <c r="C201" i="21" s="1"/>
  <c r="C202" i="21" s="1"/>
  <c r="C203" i="21" s="1"/>
  <c r="E196" i="21"/>
  <c r="F196" i="21" s="1"/>
  <c r="G196" i="21" s="1"/>
  <c r="H196" i="21" s="1"/>
  <c r="I196" i="21" s="1"/>
  <c r="J196" i="21" s="1"/>
  <c r="K196" i="21" s="1"/>
  <c r="L196" i="21" s="1"/>
  <c r="M196" i="21" s="1"/>
  <c r="N196" i="21" s="1"/>
  <c r="C193" i="21"/>
  <c r="C190" i="21"/>
  <c r="C188" i="21" s="1"/>
  <c r="C189" i="21"/>
  <c r="C187" i="21"/>
  <c r="E186" i="21"/>
  <c r="F186" i="21" s="1"/>
  <c r="G186" i="21" s="1"/>
  <c r="H186" i="21" s="1"/>
  <c r="I186" i="21" s="1"/>
  <c r="J186" i="21" s="1"/>
  <c r="K186" i="21" s="1"/>
  <c r="L186" i="21" s="1"/>
  <c r="M186" i="21" s="1"/>
  <c r="N186" i="21" s="1"/>
  <c r="C183" i="21"/>
  <c r="C182" i="21"/>
  <c r="C181" i="21"/>
  <c r="C179" i="21"/>
  <c r="C177" i="21"/>
  <c r="E176" i="21"/>
  <c r="F176" i="21" s="1"/>
  <c r="G176" i="21" s="1"/>
  <c r="H176" i="21" s="1"/>
  <c r="I176" i="21" s="1"/>
  <c r="J176" i="21" s="1"/>
  <c r="K176" i="21" s="1"/>
  <c r="L176" i="21" s="1"/>
  <c r="M176" i="21" s="1"/>
  <c r="N176" i="21" s="1"/>
  <c r="B176" i="21"/>
  <c r="C163" i="21"/>
  <c r="C164" i="21" s="1"/>
  <c r="C165" i="21" s="1"/>
  <c r="C166" i="21" s="1"/>
  <c r="C167" i="21" s="1"/>
  <c r="C168" i="21" s="1"/>
  <c r="E161" i="21"/>
  <c r="F161" i="21" s="1"/>
  <c r="G161" i="21" s="1"/>
  <c r="H161" i="21" s="1"/>
  <c r="I161" i="21" s="1"/>
  <c r="J161" i="21" s="1"/>
  <c r="K161" i="21" s="1"/>
  <c r="L161" i="21" s="1"/>
  <c r="M161" i="21" s="1"/>
  <c r="N161" i="21" s="1"/>
  <c r="J135" i="21"/>
  <c r="I135" i="21"/>
  <c r="J133" i="21"/>
  <c r="I133" i="21"/>
  <c r="G133" i="21"/>
  <c r="L133" i="21" s="1"/>
  <c r="F133" i="21"/>
  <c r="K133" i="21" s="1"/>
  <c r="E132" i="21"/>
  <c r="E134" i="21" s="1"/>
  <c r="D132" i="21"/>
  <c r="D134" i="21" s="1"/>
  <c r="I134" i="21" s="1"/>
  <c r="J127" i="21"/>
  <c r="I127" i="21"/>
  <c r="G127" i="21"/>
  <c r="L127" i="21" s="1"/>
  <c r="F127" i="21"/>
  <c r="K127" i="21" s="1"/>
  <c r="J126" i="21"/>
  <c r="I126" i="21"/>
  <c r="E121" i="21"/>
  <c r="J121" i="21" s="1"/>
  <c r="D121" i="21"/>
  <c r="I121" i="21" s="1"/>
  <c r="E120" i="21"/>
  <c r="J120" i="21" s="1"/>
  <c r="D120" i="21"/>
  <c r="I120" i="21" s="1"/>
  <c r="D119" i="21"/>
  <c r="I106" i="21"/>
  <c r="G103" i="21"/>
  <c r="L103" i="21" s="1"/>
  <c r="F103" i="21"/>
  <c r="K103" i="21" s="1"/>
  <c r="E103" i="21"/>
  <c r="J103" i="21" s="1"/>
  <c r="D103" i="21"/>
  <c r="I103" i="21" s="1"/>
  <c r="L102" i="21"/>
  <c r="K102" i="21"/>
  <c r="J102" i="21"/>
  <c r="I102" i="21"/>
  <c r="L101" i="21"/>
  <c r="K101" i="21"/>
  <c r="J101" i="21"/>
  <c r="I101" i="21"/>
  <c r="G98" i="21"/>
  <c r="L98" i="21" s="1"/>
  <c r="F98" i="21"/>
  <c r="K98" i="21" s="1"/>
  <c r="E98" i="21"/>
  <c r="J98" i="21" s="1"/>
  <c r="D98" i="21"/>
  <c r="I98" i="21" s="1"/>
  <c r="L97" i="21"/>
  <c r="K97" i="21"/>
  <c r="J97" i="21"/>
  <c r="I97" i="21"/>
  <c r="J93" i="21"/>
  <c r="I93" i="21"/>
  <c r="E92" i="21"/>
  <c r="E128" i="21" s="1"/>
  <c r="D92" i="21"/>
  <c r="D128" i="21" s="1"/>
  <c r="B88" i="21"/>
  <c r="J74" i="21"/>
  <c r="I74" i="21"/>
  <c r="E72" i="21"/>
  <c r="J72" i="21" s="1"/>
  <c r="D72" i="21"/>
  <c r="I72" i="21" s="1"/>
  <c r="J71" i="21"/>
  <c r="I71" i="21"/>
  <c r="J70" i="21"/>
  <c r="I70" i="21"/>
  <c r="J66" i="21"/>
  <c r="I66" i="21"/>
  <c r="J65" i="21"/>
  <c r="I65" i="21"/>
  <c r="I64" i="21"/>
  <c r="E64" i="21"/>
  <c r="J64" i="21" s="1"/>
  <c r="E47" i="21"/>
  <c r="J47" i="21" s="1"/>
  <c r="D47" i="21"/>
  <c r="I47" i="21" s="1"/>
  <c r="J46" i="21"/>
  <c r="I46" i="21"/>
  <c r="J45" i="21"/>
  <c r="I45" i="21"/>
  <c r="J44" i="21"/>
  <c r="I44" i="21"/>
  <c r="G44" i="21"/>
  <c r="L44" i="21" s="1"/>
  <c r="F44" i="21"/>
  <c r="K44" i="21" s="1"/>
  <c r="J43" i="21"/>
  <c r="I43" i="21"/>
  <c r="G43" i="21"/>
  <c r="L43" i="21" s="1"/>
  <c r="F43" i="21"/>
  <c r="K43" i="21" s="1"/>
  <c r="E40" i="21"/>
  <c r="J40" i="21" s="1"/>
  <c r="D40" i="21"/>
  <c r="I40" i="21" s="1"/>
  <c r="J39" i="21"/>
  <c r="I39" i="21"/>
  <c r="J38" i="21"/>
  <c r="I38" i="21"/>
  <c r="F38" i="21"/>
  <c r="F64" i="21" s="1"/>
  <c r="L27" i="21"/>
  <c r="K27" i="21"/>
  <c r="E27" i="21"/>
  <c r="J27" i="21" s="1"/>
  <c r="D27" i="21"/>
  <c r="I27" i="21" s="1"/>
  <c r="L26" i="21"/>
  <c r="K26" i="21"/>
  <c r="E26" i="21"/>
  <c r="J26" i="21" s="1"/>
  <c r="D26" i="21"/>
  <c r="I26" i="21" s="1"/>
  <c r="L25" i="21"/>
  <c r="K25" i="21"/>
  <c r="E25" i="21"/>
  <c r="J25" i="21" s="1"/>
  <c r="D25" i="21"/>
  <c r="I25" i="21" s="1"/>
  <c r="L24" i="21"/>
  <c r="K24" i="21"/>
  <c r="E24" i="21"/>
  <c r="J24" i="21" s="1"/>
  <c r="D24" i="21"/>
  <c r="I24" i="21" s="1"/>
  <c r="L23" i="21"/>
  <c r="K23" i="21"/>
  <c r="E23" i="21"/>
  <c r="J23" i="21" s="1"/>
  <c r="D23" i="21"/>
  <c r="I23" i="21" s="1"/>
  <c r="L22" i="21"/>
  <c r="K22" i="21"/>
  <c r="E22" i="21"/>
  <c r="J22" i="21" s="1"/>
  <c r="D22" i="21"/>
  <c r="I22" i="21" s="1"/>
  <c r="L19" i="21"/>
  <c r="K19" i="21"/>
  <c r="J19" i="21"/>
  <c r="I19" i="21"/>
  <c r="L18" i="21"/>
  <c r="K18" i="21"/>
  <c r="D18" i="21"/>
  <c r="I18" i="21" s="1"/>
  <c r="L17" i="21"/>
  <c r="K17" i="21"/>
  <c r="E17" i="21"/>
  <c r="J17" i="21" s="1"/>
  <c r="D17" i="21"/>
  <c r="I17" i="21" s="1"/>
  <c r="L16" i="21"/>
  <c r="K16" i="21"/>
  <c r="E16" i="21"/>
  <c r="J16" i="21" s="1"/>
  <c r="D16" i="21"/>
  <c r="I16" i="21" s="1"/>
  <c r="L15" i="21"/>
  <c r="K15" i="21"/>
  <c r="I15" i="21"/>
  <c r="E15" i="21"/>
  <c r="J15" i="21" s="1"/>
  <c r="D15" i="21"/>
  <c r="L14" i="21"/>
  <c r="K14" i="21"/>
  <c r="J14" i="21"/>
  <c r="E14" i="21"/>
  <c r="D14" i="21"/>
  <c r="I14" i="21" s="1"/>
  <c r="L13" i="21"/>
  <c r="K13" i="21"/>
  <c r="E13" i="21"/>
  <c r="J13" i="21" s="1"/>
  <c r="E48" i="26" l="1"/>
  <c r="J132" i="26"/>
  <c r="D18" i="26"/>
  <c r="I18" i="26" s="1"/>
  <c r="J40" i="26"/>
  <c r="D122" i="26"/>
  <c r="D123" i="26" s="1"/>
  <c r="I123" i="26" s="1"/>
  <c r="K38" i="26"/>
  <c r="E88" i="26"/>
  <c r="J88" i="26" s="1"/>
  <c r="J48" i="26"/>
  <c r="E50" i="26"/>
  <c r="J50" i="26" s="1"/>
  <c r="I128" i="26"/>
  <c r="D129" i="26"/>
  <c r="I129" i="26" s="1"/>
  <c r="E129" i="26"/>
  <c r="J128" i="26"/>
  <c r="J134" i="26"/>
  <c r="F132" i="26"/>
  <c r="D48" i="26"/>
  <c r="E119" i="26"/>
  <c r="E22" i="26"/>
  <c r="J22" i="26" s="1"/>
  <c r="L38" i="26"/>
  <c r="F64" i="26"/>
  <c r="D134" i="26"/>
  <c r="I134" i="26" s="1"/>
  <c r="C174" i="26"/>
  <c r="F39" i="26"/>
  <c r="F40" i="26" s="1"/>
  <c r="G64" i="26"/>
  <c r="I92" i="26"/>
  <c r="G39" i="26"/>
  <c r="G40" i="26" s="1"/>
  <c r="J92" i="26"/>
  <c r="C168" i="26"/>
  <c r="J72" i="26"/>
  <c r="C169" i="26"/>
  <c r="C170" i="26"/>
  <c r="C190" i="26"/>
  <c r="E18" i="25"/>
  <c r="J18" i="25" s="1"/>
  <c r="E22" i="25"/>
  <c r="J22" i="25" s="1"/>
  <c r="C174" i="25"/>
  <c r="D134" i="25"/>
  <c r="I134" i="25" s="1"/>
  <c r="I132" i="25"/>
  <c r="C168" i="25"/>
  <c r="C169" i="25"/>
  <c r="C170" i="25"/>
  <c r="C190" i="25"/>
  <c r="C172" i="25"/>
  <c r="J132" i="25"/>
  <c r="K38" i="25"/>
  <c r="G39" i="25"/>
  <c r="G64" i="25"/>
  <c r="L38" i="25"/>
  <c r="F132" i="25"/>
  <c r="J134" i="25"/>
  <c r="D129" i="25"/>
  <c r="I129" i="25" s="1"/>
  <c r="I128" i="25"/>
  <c r="E129" i="25"/>
  <c r="J128" i="25"/>
  <c r="D122" i="25"/>
  <c r="D48" i="25"/>
  <c r="E119" i="25"/>
  <c r="E48" i="25"/>
  <c r="F64" i="25"/>
  <c r="F39" i="25"/>
  <c r="F40" i="25" s="1"/>
  <c r="I92" i="25"/>
  <c r="I72" i="25"/>
  <c r="J92" i="25"/>
  <c r="I132" i="24"/>
  <c r="J132" i="24"/>
  <c r="F39" i="24"/>
  <c r="F65" i="24" s="1"/>
  <c r="E129" i="24"/>
  <c r="J128" i="24"/>
  <c r="F132" i="24"/>
  <c r="J134" i="24"/>
  <c r="G39" i="24"/>
  <c r="G40" i="24" s="1"/>
  <c r="G64" i="24"/>
  <c r="L38" i="24"/>
  <c r="D129" i="24"/>
  <c r="I129" i="24" s="1"/>
  <c r="I128" i="24"/>
  <c r="D122" i="24"/>
  <c r="C208" i="24"/>
  <c r="K38" i="24"/>
  <c r="D48" i="24"/>
  <c r="E119" i="24"/>
  <c r="C191" i="24"/>
  <c r="E48" i="24"/>
  <c r="F64" i="24"/>
  <c r="C192" i="24"/>
  <c r="I92" i="24"/>
  <c r="C193" i="24"/>
  <c r="I72" i="24"/>
  <c r="J92" i="24"/>
  <c r="C187" i="24"/>
  <c r="I132" i="23"/>
  <c r="E18" i="23"/>
  <c r="J18" i="23" s="1"/>
  <c r="D48" i="23"/>
  <c r="I48" i="23" s="1"/>
  <c r="D18" i="23"/>
  <c r="I18" i="23" s="1"/>
  <c r="G39" i="23"/>
  <c r="G64" i="23"/>
  <c r="L38" i="23"/>
  <c r="E129" i="23"/>
  <c r="J128" i="23"/>
  <c r="F132" i="23"/>
  <c r="J134" i="23"/>
  <c r="D129" i="23"/>
  <c r="I129" i="23" s="1"/>
  <c r="I128" i="23"/>
  <c r="J119" i="23"/>
  <c r="E122" i="23"/>
  <c r="D122" i="23"/>
  <c r="C208" i="23"/>
  <c r="K38" i="23"/>
  <c r="J132" i="23"/>
  <c r="C191" i="23"/>
  <c r="E48" i="23"/>
  <c r="F64" i="23"/>
  <c r="C192" i="23"/>
  <c r="F39" i="23"/>
  <c r="F40" i="23" s="1"/>
  <c r="I92" i="23"/>
  <c r="C193" i="23"/>
  <c r="I72" i="23"/>
  <c r="J92" i="23"/>
  <c r="C187" i="23"/>
  <c r="J92" i="22"/>
  <c r="D122" i="22"/>
  <c r="D123" i="22" s="1"/>
  <c r="I123" i="22" s="1"/>
  <c r="E18" i="22"/>
  <c r="J18" i="22" s="1"/>
  <c r="I119" i="22"/>
  <c r="F39" i="22"/>
  <c r="F65" i="22" s="1"/>
  <c r="K38" i="22"/>
  <c r="F132" i="22"/>
  <c r="J134" i="22"/>
  <c r="D129" i="22"/>
  <c r="I129" i="22" s="1"/>
  <c r="I128" i="22"/>
  <c r="E129" i="22"/>
  <c r="J128" i="22"/>
  <c r="G39" i="22"/>
  <c r="G40" i="22" s="1"/>
  <c r="G64" i="22"/>
  <c r="L38" i="22"/>
  <c r="I122" i="22"/>
  <c r="I132" i="22"/>
  <c r="C208" i="22"/>
  <c r="D48" i="22"/>
  <c r="E119" i="22"/>
  <c r="J132" i="22"/>
  <c r="C191" i="22"/>
  <c r="E48" i="22"/>
  <c r="F64" i="22"/>
  <c r="C192" i="22"/>
  <c r="I92" i="22"/>
  <c r="J92" i="21"/>
  <c r="D122" i="21"/>
  <c r="D123" i="21" s="1"/>
  <c r="I123" i="21" s="1"/>
  <c r="E18" i="21"/>
  <c r="J18" i="21" s="1"/>
  <c r="I119" i="21"/>
  <c r="K38" i="21"/>
  <c r="F39" i="21"/>
  <c r="F40" i="21" s="1"/>
  <c r="K40" i="21" s="1"/>
  <c r="G38" i="21"/>
  <c r="D129" i="21"/>
  <c r="I129" i="21" s="1"/>
  <c r="I128" i="21"/>
  <c r="E129" i="21"/>
  <c r="J128" i="21"/>
  <c r="K64" i="21"/>
  <c r="F119" i="21"/>
  <c r="I122" i="21"/>
  <c r="F132" i="21"/>
  <c r="J134" i="21"/>
  <c r="I132" i="21"/>
  <c r="C208" i="21"/>
  <c r="D48" i="21"/>
  <c r="E119" i="21"/>
  <c r="J132" i="21"/>
  <c r="C191" i="21"/>
  <c r="E48" i="21"/>
  <c r="C192" i="21"/>
  <c r="I92" i="21"/>
  <c r="I122" i="26" l="1"/>
  <c r="L64" i="26"/>
  <c r="G119" i="26"/>
  <c r="J119" i="26"/>
  <c r="E122" i="26"/>
  <c r="K40" i="26"/>
  <c r="L40" i="26"/>
  <c r="E51" i="26"/>
  <c r="L39" i="26"/>
  <c r="G70" i="26"/>
  <c r="G65" i="26"/>
  <c r="K64" i="26"/>
  <c r="F119" i="26"/>
  <c r="F126" i="26"/>
  <c r="J129" i="26"/>
  <c r="D88" i="26"/>
  <c r="I88" i="26" s="1"/>
  <c r="I48" i="26"/>
  <c r="D50" i="26"/>
  <c r="I50" i="26" s="1"/>
  <c r="F65" i="26"/>
  <c r="K39" i="26"/>
  <c r="F70" i="26"/>
  <c r="F134" i="26"/>
  <c r="F135" i="26"/>
  <c r="K132" i="26"/>
  <c r="F134" i="25"/>
  <c r="F135" i="25"/>
  <c r="K132" i="25"/>
  <c r="F70" i="25"/>
  <c r="K39" i="25"/>
  <c r="F65" i="25"/>
  <c r="J129" i="25"/>
  <c r="F126" i="25"/>
  <c r="G70" i="25"/>
  <c r="G65" i="25"/>
  <c r="L39" i="25"/>
  <c r="J119" i="25"/>
  <c r="E122" i="25"/>
  <c r="I48" i="25"/>
  <c r="D50" i="25"/>
  <c r="I50" i="25" s="1"/>
  <c r="D88" i="25"/>
  <c r="I88" i="25" s="1"/>
  <c r="K40" i="25"/>
  <c r="I122" i="25"/>
  <c r="D123" i="25"/>
  <c r="I123" i="25" s="1"/>
  <c r="K64" i="25"/>
  <c r="F119" i="25"/>
  <c r="L64" i="25"/>
  <c r="G119" i="25"/>
  <c r="J48" i="25"/>
  <c r="E50" i="25"/>
  <c r="J50" i="25" s="1"/>
  <c r="E88" i="25"/>
  <c r="J88" i="25" s="1"/>
  <c r="G40" i="25"/>
  <c r="F40" i="24"/>
  <c r="K40" i="24" s="1"/>
  <c r="F70" i="24"/>
  <c r="K39" i="24"/>
  <c r="L40" i="24"/>
  <c r="K65" i="24"/>
  <c r="F120" i="24"/>
  <c r="K120" i="24" s="1"/>
  <c r="K64" i="24"/>
  <c r="F119" i="24"/>
  <c r="G70" i="24"/>
  <c r="G65" i="24"/>
  <c r="L39" i="24"/>
  <c r="J48" i="24"/>
  <c r="E50" i="24"/>
  <c r="J50" i="24" s="1"/>
  <c r="E88" i="24"/>
  <c r="J88" i="24" s="1"/>
  <c r="L64" i="24"/>
  <c r="G119" i="24"/>
  <c r="J119" i="24"/>
  <c r="E122" i="24"/>
  <c r="I48" i="24"/>
  <c r="D50" i="24"/>
  <c r="I50" i="24" s="1"/>
  <c r="D88" i="24"/>
  <c r="I88" i="24" s="1"/>
  <c r="F134" i="24"/>
  <c r="F135" i="24"/>
  <c r="K132" i="24"/>
  <c r="I122" i="24"/>
  <c r="D123" i="24"/>
  <c r="I123" i="24" s="1"/>
  <c r="J129" i="24"/>
  <c r="F126" i="24"/>
  <c r="D88" i="23"/>
  <c r="I88" i="23" s="1"/>
  <c r="D50" i="23"/>
  <c r="I50" i="23" s="1"/>
  <c r="J48" i="23"/>
  <c r="E50" i="23"/>
  <c r="J50" i="23" s="1"/>
  <c r="E88" i="23"/>
  <c r="J88" i="23" s="1"/>
  <c r="F134" i="23"/>
  <c r="F135" i="23"/>
  <c r="K132" i="23"/>
  <c r="J129" i="23"/>
  <c r="F126" i="23"/>
  <c r="K40" i="23"/>
  <c r="J122" i="23"/>
  <c r="E123" i="23"/>
  <c r="J123" i="23" s="1"/>
  <c r="F70" i="23"/>
  <c r="K39" i="23"/>
  <c r="F65" i="23"/>
  <c r="I122" i="23"/>
  <c r="D123" i="23"/>
  <c r="I123" i="23" s="1"/>
  <c r="L64" i="23"/>
  <c r="G119" i="23"/>
  <c r="G70" i="23"/>
  <c r="G65" i="23"/>
  <c r="L39" i="23"/>
  <c r="K64" i="23"/>
  <c r="F119" i="23"/>
  <c r="D51" i="23"/>
  <c r="G40" i="23"/>
  <c r="F40" i="22"/>
  <c r="K40" i="22" s="1"/>
  <c r="F70" i="22"/>
  <c r="K39" i="22"/>
  <c r="J119" i="22"/>
  <c r="E122" i="22"/>
  <c r="I48" i="22"/>
  <c r="D88" i="22"/>
  <c r="I88" i="22" s="1"/>
  <c r="D50" i="22"/>
  <c r="I50" i="22" s="1"/>
  <c r="G119" i="22"/>
  <c r="L64" i="22"/>
  <c r="J129" i="22"/>
  <c r="F126" i="22"/>
  <c r="G70" i="22"/>
  <c r="G65" i="22"/>
  <c r="L39" i="22"/>
  <c r="K64" i="22"/>
  <c r="F119" i="22"/>
  <c r="L40" i="22"/>
  <c r="J48" i="22"/>
  <c r="E50" i="22"/>
  <c r="J50" i="22" s="1"/>
  <c r="E88" i="22"/>
  <c r="J88" i="22" s="1"/>
  <c r="K65" i="22"/>
  <c r="F120" i="22"/>
  <c r="K120" i="22" s="1"/>
  <c r="F134" i="22"/>
  <c r="F135" i="22"/>
  <c r="K132" i="22"/>
  <c r="K39" i="21"/>
  <c r="F70" i="21"/>
  <c r="F121" i="21" s="1"/>
  <c r="K121" i="21" s="1"/>
  <c r="F65" i="21"/>
  <c r="K65" i="21" s="1"/>
  <c r="G64" i="21"/>
  <c r="G39" i="21"/>
  <c r="L38" i="21"/>
  <c r="J48" i="21"/>
  <c r="E50" i="21"/>
  <c r="J50" i="21" s="1"/>
  <c r="E88" i="21"/>
  <c r="J88" i="21" s="1"/>
  <c r="J129" i="21"/>
  <c r="F126" i="21"/>
  <c r="K119" i="21"/>
  <c r="I48" i="21"/>
  <c r="D50" i="21"/>
  <c r="I50" i="21" s="1"/>
  <c r="D88" i="21"/>
  <c r="I88" i="21" s="1"/>
  <c r="J119" i="21"/>
  <c r="E122" i="21"/>
  <c r="F134" i="21"/>
  <c r="F135" i="21"/>
  <c r="K132" i="21"/>
  <c r="D51" i="26" l="1"/>
  <c r="D91" i="26" s="1"/>
  <c r="K134" i="26"/>
  <c r="G132" i="26"/>
  <c r="F71" i="26"/>
  <c r="K71" i="26" s="1"/>
  <c r="K70" i="26"/>
  <c r="F121" i="26"/>
  <c r="K121" i="26" s="1"/>
  <c r="F72" i="26"/>
  <c r="F128" i="26"/>
  <c r="K126" i="26"/>
  <c r="K65" i="26"/>
  <c r="F120" i="26"/>
  <c r="K120" i="26" s="1"/>
  <c r="K119" i="26"/>
  <c r="L65" i="26"/>
  <c r="G120" i="26"/>
  <c r="L120" i="26" s="1"/>
  <c r="J122" i="26"/>
  <c r="E123" i="26"/>
  <c r="J123" i="26" s="1"/>
  <c r="G121" i="26"/>
  <c r="L121" i="26" s="1"/>
  <c r="L70" i="26"/>
  <c r="L119" i="26"/>
  <c r="K135" i="26"/>
  <c r="F46" i="26"/>
  <c r="K46" i="26" s="1"/>
  <c r="E91" i="26"/>
  <c r="J51" i="26"/>
  <c r="E51" i="25"/>
  <c r="D51" i="25"/>
  <c r="F121" i="25"/>
  <c r="K121" i="25" s="1"/>
  <c r="K70" i="25"/>
  <c r="K119" i="25"/>
  <c r="J51" i="25"/>
  <c r="E91" i="25"/>
  <c r="K65" i="25"/>
  <c r="F120" i="25"/>
  <c r="K120" i="25" s="1"/>
  <c r="J122" i="25"/>
  <c r="E123" i="25"/>
  <c r="J123" i="25" s="1"/>
  <c r="L65" i="25"/>
  <c r="G120" i="25"/>
  <c r="L120" i="25" s="1"/>
  <c r="K135" i="25"/>
  <c r="F46" i="25"/>
  <c r="K46" i="25" s="1"/>
  <c r="F128" i="25"/>
  <c r="K126" i="25"/>
  <c r="L40" i="25"/>
  <c r="L119" i="25"/>
  <c r="G121" i="25"/>
  <c r="L121" i="25" s="1"/>
  <c r="L70" i="25"/>
  <c r="F71" i="25"/>
  <c r="K71" i="25" s="1"/>
  <c r="K134" i="25"/>
  <c r="G132" i="25"/>
  <c r="F121" i="24"/>
  <c r="K121" i="24" s="1"/>
  <c r="K70" i="24"/>
  <c r="L65" i="24"/>
  <c r="G120" i="24"/>
  <c r="L120" i="24" s="1"/>
  <c r="K119" i="24"/>
  <c r="L119" i="24"/>
  <c r="F128" i="24"/>
  <c r="F129" i="24" s="1"/>
  <c r="K126" i="24"/>
  <c r="K135" i="24"/>
  <c r="F46" i="24"/>
  <c r="K46" i="24" s="1"/>
  <c r="G121" i="24"/>
  <c r="L121" i="24" s="1"/>
  <c r="L70" i="24"/>
  <c r="G132" i="24"/>
  <c r="F71" i="24"/>
  <c r="K134" i="24"/>
  <c r="D51" i="24"/>
  <c r="E51" i="24"/>
  <c r="J122" i="24"/>
  <c r="E123" i="24"/>
  <c r="J123" i="24" s="1"/>
  <c r="K135" i="23"/>
  <c r="F46" i="23"/>
  <c r="K46" i="23" s="1"/>
  <c r="L119" i="23"/>
  <c r="K65" i="23"/>
  <c r="F120" i="23"/>
  <c r="K120" i="23" s="1"/>
  <c r="L65" i="23"/>
  <c r="G120" i="23"/>
  <c r="L120" i="23" s="1"/>
  <c r="G132" i="23"/>
  <c r="F71" i="23"/>
  <c r="K71" i="23" s="1"/>
  <c r="K134" i="23"/>
  <c r="L40" i="23"/>
  <c r="F121" i="23"/>
  <c r="K121" i="23" s="1"/>
  <c r="F72" i="23"/>
  <c r="K70" i="23"/>
  <c r="G121" i="23"/>
  <c r="L121" i="23" s="1"/>
  <c r="L70" i="23"/>
  <c r="D75" i="23"/>
  <c r="I51" i="23"/>
  <c r="D91" i="23"/>
  <c r="E51" i="23"/>
  <c r="K119" i="23"/>
  <c r="F128" i="23"/>
  <c r="K126" i="23"/>
  <c r="F121" i="22"/>
  <c r="K121" i="22" s="1"/>
  <c r="K70" i="22"/>
  <c r="L65" i="22"/>
  <c r="G120" i="22"/>
  <c r="L120" i="22" s="1"/>
  <c r="K119" i="22"/>
  <c r="G132" i="22"/>
  <c r="F71" i="22"/>
  <c r="K134" i="22"/>
  <c r="L119" i="22"/>
  <c r="D51" i="22"/>
  <c r="E51" i="22"/>
  <c r="G121" i="22"/>
  <c r="L121" i="22" s="1"/>
  <c r="L70" i="22"/>
  <c r="F128" i="22"/>
  <c r="K126" i="22"/>
  <c r="J122" i="22"/>
  <c r="E123" i="22"/>
  <c r="J123" i="22" s="1"/>
  <c r="K135" i="22"/>
  <c r="F46" i="22"/>
  <c r="K46" i="22" s="1"/>
  <c r="K70" i="21"/>
  <c r="F120" i="21"/>
  <c r="G70" i="21"/>
  <c r="G65" i="21"/>
  <c r="L39" i="21"/>
  <c r="G40" i="21"/>
  <c r="L40" i="21" s="1"/>
  <c r="G119" i="21"/>
  <c r="L119" i="21" s="1"/>
  <c r="L64" i="21"/>
  <c r="F128" i="21"/>
  <c r="K126" i="21"/>
  <c r="F71" i="21"/>
  <c r="G132" i="21"/>
  <c r="K134" i="21"/>
  <c r="D51" i="21"/>
  <c r="K135" i="21"/>
  <c r="F46" i="21"/>
  <c r="K46" i="21" s="1"/>
  <c r="J122" i="21"/>
  <c r="E123" i="21"/>
  <c r="J123" i="21" s="1"/>
  <c r="E51" i="21"/>
  <c r="I51" i="26" l="1"/>
  <c r="D75" i="26"/>
  <c r="G122" i="26"/>
  <c r="L122" i="26" s="1"/>
  <c r="F45" i="26"/>
  <c r="K128" i="26"/>
  <c r="D94" i="26"/>
  <c r="I91" i="26"/>
  <c r="F129" i="26"/>
  <c r="K72" i="26"/>
  <c r="E75" i="26"/>
  <c r="D76" i="26"/>
  <c r="I75" i="26"/>
  <c r="F122" i="26"/>
  <c r="E94" i="26"/>
  <c r="J91" i="26"/>
  <c r="G134" i="26"/>
  <c r="G135" i="26"/>
  <c r="L132" i="26"/>
  <c r="F122" i="25"/>
  <c r="K122" i="25" s="1"/>
  <c r="G122" i="25"/>
  <c r="G134" i="25"/>
  <c r="G135" i="25"/>
  <c r="L132" i="25"/>
  <c r="F72" i="25"/>
  <c r="E94" i="25"/>
  <c r="J91" i="25"/>
  <c r="F45" i="25"/>
  <c r="K128" i="25"/>
  <c r="F129" i="25"/>
  <c r="D75" i="25"/>
  <c r="D91" i="25"/>
  <c r="I51" i="25"/>
  <c r="G122" i="24"/>
  <c r="L122" i="24" s="1"/>
  <c r="F122" i="24"/>
  <c r="K122" i="24" s="1"/>
  <c r="F66" i="24"/>
  <c r="K66" i="24" s="1"/>
  <c r="K129" i="24"/>
  <c r="G126" i="24"/>
  <c r="F45" i="24"/>
  <c r="K128" i="24"/>
  <c r="G134" i="24"/>
  <c r="G135" i="24"/>
  <c r="L132" i="24"/>
  <c r="J51" i="24"/>
  <c r="E91" i="24"/>
  <c r="D75" i="24"/>
  <c r="I51" i="24"/>
  <c r="D91" i="24"/>
  <c r="K71" i="24"/>
  <c r="F72" i="24"/>
  <c r="F122" i="22"/>
  <c r="K122" i="22" s="1"/>
  <c r="J51" i="23"/>
  <c r="E91" i="23"/>
  <c r="K72" i="23"/>
  <c r="D94" i="23"/>
  <c r="I91" i="23"/>
  <c r="D76" i="23"/>
  <c r="E75" i="23"/>
  <c r="I75" i="23"/>
  <c r="F45" i="23"/>
  <c r="K128" i="23"/>
  <c r="G122" i="23"/>
  <c r="F129" i="23"/>
  <c r="F122" i="23"/>
  <c r="G134" i="23"/>
  <c r="G135" i="23"/>
  <c r="L132" i="23"/>
  <c r="G122" i="22"/>
  <c r="L122" i="22" s="1"/>
  <c r="G134" i="22"/>
  <c r="G135" i="22"/>
  <c r="L132" i="22"/>
  <c r="J51" i="22"/>
  <c r="E91" i="22"/>
  <c r="F45" i="22"/>
  <c r="K128" i="22"/>
  <c r="K71" i="22"/>
  <c r="F72" i="22"/>
  <c r="D75" i="22"/>
  <c r="I51" i="22"/>
  <c r="D91" i="22"/>
  <c r="F129" i="22"/>
  <c r="K120" i="21"/>
  <c r="F122" i="21"/>
  <c r="L65" i="21"/>
  <c r="G120" i="21"/>
  <c r="G121" i="21"/>
  <c r="L121" i="21" s="1"/>
  <c r="L70" i="21"/>
  <c r="J51" i="21"/>
  <c r="E91" i="21"/>
  <c r="D75" i="21"/>
  <c r="I51" i="21"/>
  <c r="D91" i="21"/>
  <c r="G134" i="21"/>
  <c r="G135" i="21"/>
  <c r="L132" i="21"/>
  <c r="K71" i="21"/>
  <c r="F72" i="21"/>
  <c r="F45" i="21"/>
  <c r="K128" i="21"/>
  <c r="F129" i="21"/>
  <c r="D232" i="13"/>
  <c r="C232" i="13"/>
  <c r="B210" i="13"/>
  <c r="D208" i="13"/>
  <c r="D207" i="13"/>
  <c r="C207" i="13"/>
  <c r="C198" i="13"/>
  <c r="C199" i="13" s="1"/>
  <c r="C200" i="13" s="1"/>
  <c r="C201" i="13" s="1"/>
  <c r="C202" i="13" s="1"/>
  <c r="C203" i="13" s="1"/>
  <c r="E196" i="13"/>
  <c r="F196" i="13" s="1"/>
  <c r="G196" i="13" s="1"/>
  <c r="H196" i="13" s="1"/>
  <c r="I196" i="13" s="1"/>
  <c r="J196" i="13" s="1"/>
  <c r="K196" i="13" s="1"/>
  <c r="L196" i="13" s="1"/>
  <c r="M196" i="13" s="1"/>
  <c r="N196" i="13" s="1"/>
  <c r="C190" i="13"/>
  <c r="C188" i="13" s="1"/>
  <c r="E186" i="13"/>
  <c r="F186" i="13" s="1"/>
  <c r="G186" i="13" s="1"/>
  <c r="H186" i="13" s="1"/>
  <c r="I186" i="13" s="1"/>
  <c r="J186" i="13" s="1"/>
  <c r="K186" i="13" s="1"/>
  <c r="L186" i="13" s="1"/>
  <c r="M186" i="13" s="1"/>
  <c r="N186" i="13" s="1"/>
  <c r="C183" i="13"/>
  <c r="C182" i="13"/>
  <c r="C181" i="13"/>
  <c r="C179" i="13"/>
  <c r="C177" i="13"/>
  <c r="E176" i="13"/>
  <c r="F176" i="13" s="1"/>
  <c r="G176" i="13" s="1"/>
  <c r="H176" i="13" s="1"/>
  <c r="I176" i="13" s="1"/>
  <c r="J176" i="13" s="1"/>
  <c r="K176" i="13" s="1"/>
  <c r="L176" i="13" s="1"/>
  <c r="M176" i="13" s="1"/>
  <c r="N176" i="13" s="1"/>
  <c r="B176" i="13"/>
  <c r="C163" i="13"/>
  <c r="C164" i="13" s="1"/>
  <c r="C165" i="13" s="1"/>
  <c r="C166" i="13" s="1"/>
  <c r="C167" i="13" s="1"/>
  <c r="C168" i="13" s="1"/>
  <c r="E161" i="13"/>
  <c r="F161" i="13" s="1"/>
  <c r="G161" i="13" s="1"/>
  <c r="H161" i="13" s="1"/>
  <c r="I161" i="13" s="1"/>
  <c r="J161" i="13" s="1"/>
  <c r="K161" i="13" s="1"/>
  <c r="L161" i="13" s="1"/>
  <c r="M161" i="13" s="1"/>
  <c r="N161" i="13" s="1"/>
  <c r="J135" i="13"/>
  <c r="I135" i="13"/>
  <c r="J133" i="13"/>
  <c r="I133" i="13"/>
  <c r="G133" i="13"/>
  <c r="L133" i="13" s="1"/>
  <c r="F133" i="13"/>
  <c r="K133" i="13" s="1"/>
  <c r="E132" i="13"/>
  <c r="E134" i="13" s="1"/>
  <c r="F132" i="13" s="1"/>
  <c r="D132" i="13"/>
  <c r="D134" i="13" s="1"/>
  <c r="I134" i="13" s="1"/>
  <c r="J127" i="13"/>
  <c r="I127" i="13"/>
  <c r="G127" i="13"/>
  <c r="L127" i="13" s="1"/>
  <c r="F127" i="13"/>
  <c r="K127" i="13" s="1"/>
  <c r="J126" i="13"/>
  <c r="I126" i="13"/>
  <c r="E121" i="13"/>
  <c r="J121" i="13" s="1"/>
  <c r="D121" i="13"/>
  <c r="I121" i="13" s="1"/>
  <c r="E120" i="13"/>
  <c r="J120" i="13" s="1"/>
  <c r="D120" i="13"/>
  <c r="I120" i="13" s="1"/>
  <c r="D119" i="13"/>
  <c r="I119" i="13" s="1"/>
  <c r="I106" i="13"/>
  <c r="G103" i="13"/>
  <c r="L103" i="13" s="1"/>
  <c r="F103" i="13"/>
  <c r="K103" i="13" s="1"/>
  <c r="E103" i="13"/>
  <c r="J103" i="13" s="1"/>
  <c r="D103" i="13"/>
  <c r="L102" i="13"/>
  <c r="K102" i="13"/>
  <c r="J102" i="13"/>
  <c r="I102" i="13"/>
  <c r="L101" i="13"/>
  <c r="K101" i="13"/>
  <c r="J101" i="13"/>
  <c r="I101" i="13"/>
  <c r="G98" i="13"/>
  <c r="L98" i="13" s="1"/>
  <c r="F98" i="13"/>
  <c r="K98" i="13" s="1"/>
  <c r="E98" i="13"/>
  <c r="J98" i="13" s="1"/>
  <c r="D98" i="13"/>
  <c r="I98" i="13" s="1"/>
  <c r="L97" i="13"/>
  <c r="K97" i="13"/>
  <c r="J97" i="13"/>
  <c r="I97" i="13"/>
  <c r="J93" i="13"/>
  <c r="I93" i="13"/>
  <c r="E92" i="13"/>
  <c r="E128" i="13" s="1"/>
  <c r="D92" i="13"/>
  <c r="D128" i="13" s="1"/>
  <c r="B88" i="13"/>
  <c r="J74" i="13"/>
  <c r="I74" i="13"/>
  <c r="E72" i="13"/>
  <c r="D72" i="13"/>
  <c r="J71" i="13"/>
  <c r="I71" i="13"/>
  <c r="J70" i="13"/>
  <c r="I70" i="13"/>
  <c r="J66" i="13"/>
  <c r="I66" i="13"/>
  <c r="J65" i="13"/>
  <c r="I65" i="13"/>
  <c r="I64" i="13"/>
  <c r="E64" i="13"/>
  <c r="E22" i="13" s="1"/>
  <c r="J22" i="13" s="1"/>
  <c r="E47" i="13"/>
  <c r="J47" i="13" s="1"/>
  <c r="D47" i="13"/>
  <c r="I47" i="13" s="1"/>
  <c r="J46" i="13"/>
  <c r="I46" i="13"/>
  <c r="J45" i="13"/>
  <c r="I45" i="13"/>
  <c r="J44" i="13"/>
  <c r="I44" i="13"/>
  <c r="G44" i="13"/>
  <c r="L44" i="13" s="1"/>
  <c r="F44" i="13"/>
  <c r="K44" i="13" s="1"/>
  <c r="J43" i="13"/>
  <c r="I43" i="13"/>
  <c r="G43" i="13"/>
  <c r="F43" i="13"/>
  <c r="E40" i="13"/>
  <c r="D40" i="13"/>
  <c r="I40" i="13" s="1"/>
  <c r="J39" i="13"/>
  <c r="I39" i="13"/>
  <c r="J38" i="13"/>
  <c r="I38" i="13"/>
  <c r="F38" i="13"/>
  <c r="K38" i="13" s="1"/>
  <c r="L27" i="13"/>
  <c r="K27" i="13"/>
  <c r="E27" i="13"/>
  <c r="J27" i="13" s="1"/>
  <c r="D27" i="13"/>
  <c r="I27" i="13" s="1"/>
  <c r="L26" i="13"/>
  <c r="K26" i="13"/>
  <c r="E26" i="13"/>
  <c r="J26" i="13" s="1"/>
  <c r="D26" i="13"/>
  <c r="I26" i="13" s="1"/>
  <c r="L25" i="13"/>
  <c r="K25" i="13"/>
  <c r="E25" i="13"/>
  <c r="J25" i="13" s="1"/>
  <c r="D25" i="13"/>
  <c r="I25" i="13" s="1"/>
  <c r="L24" i="13"/>
  <c r="K24" i="13"/>
  <c r="E24" i="13"/>
  <c r="J24" i="13" s="1"/>
  <c r="D24" i="13"/>
  <c r="I24" i="13" s="1"/>
  <c r="L23" i="13"/>
  <c r="K23" i="13"/>
  <c r="E23" i="13"/>
  <c r="J23" i="13" s="1"/>
  <c r="D23" i="13"/>
  <c r="I23" i="13" s="1"/>
  <c r="L22" i="13"/>
  <c r="K22" i="13"/>
  <c r="D22" i="13"/>
  <c r="I22" i="13" s="1"/>
  <c r="L19" i="13"/>
  <c r="K19" i="13"/>
  <c r="J19" i="13"/>
  <c r="I19" i="13"/>
  <c r="L18" i="13"/>
  <c r="K18" i="13"/>
  <c r="E18" i="13"/>
  <c r="J18" i="13" s="1"/>
  <c r="D18" i="13"/>
  <c r="I18" i="13" s="1"/>
  <c r="L17" i="13"/>
  <c r="K17" i="13"/>
  <c r="E17" i="13"/>
  <c r="J17" i="13" s="1"/>
  <c r="D17" i="13"/>
  <c r="I17" i="13" s="1"/>
  <c r="L16" i="13"/>
  <c r="K16" i="13"/>
  <c r="E16" i="13"/>
  <c r="J16" i="13" s="1"/>
  <c r="D16" i="13"/>
  <c r="I16" i="13" s="1"/>
  <c r="L15" i="13"/>
  <c r="K15" i="13"/>
  <c r="I15" i="13"/>
  <c r="E15" i="13"/>
  <c r="J15" i="13" s="1"/>
  <c r="D15" i="13"/>
  <c r="L14" i="13"/>
  <c r="K14" i="13"/>
  <c r="E14" i="13"/>
  <c r="J14" i="13" s="1"/>
  <c r="D14" i="13"/>
  <c r="I14" i="13" s="1"/>
  <c r="L13" i="13"/>
  <c r="K13" i="13"/>
  <c r="E13" i="13"/>
  <c r="J13" i="13" s="1"/>
  <c r="G123" i="26" l="1"/>
  <c r="F92" i="26"/>
  <c r="K92" i="26" s="1"/>
  <c r="K45" i="26"/>
  <c r="F47" i="26"/>
  <c r="L135" i="26"/>
  <c r="G46" i="26"/>
  <c r="L46" i="26" s="1"/>
  <c r="G71" i="26"/>
  <c r="L134" i="26"/>
  <c r="E105" i="26"/>
  <c r="J94" i="26"/>
  <c r="F66" i="26"/>
  <c r="K66" i="26" s="1"/>
  <c r="K129" i="26"/>
  <c r="G126" i="26"/>
  <c r="K122" i="26"/>
  <c r="F123" i="26"/>
  <c r="D105" i="26"/>
  <c r="I94" i="26"/>
  <c r="D77" i="26"/>
  <c r="I77" i="26" s="1"/>
  <c r="I76" i="26"/>
  <c r="E76" i="26"/>
  <c r="J75" i="26"/>
  <c r="G93" i="26"/>
  <c r="L93" i="26" s="1"/>
  <c r="L123" i="26"/>
  <c r="F123" i="25"/>
  <c r="F93" i="25" s="1"/>
  <c r="K93" i="25" s="1"/>
  <c r="D76" i="25"/>
  <c r="I75" i="25"/>
  <c r="E75" i="25"/>
  <c r="L135" i="25"/>
  <c r="G46" i="25"/>
  <c r="L46" i="25" s="1"/>
  <c r="K72" i="25"/>
  <c r="F66" i="25"/>
  <c r="K66" i="25" s="1"/>
  <c r="K129" i="25"/>
  <c r="G126" i="25"/>
  <c r="G71" i="25"/>
  <c r="L134" i="25"/>
  <c r="G123" i="25"/>
  <c r="L122" i="25"/>
  <c r="E105" i="25"/>
  <c r="J94" i="25"/>
  <c r="F92" i="25"/>
  <c r="K92" i="25" s="1"/>
  <c r="K45" i="25"/>
  <c r="F47" i="25"/>
  <c r="D94" i="25"/>
  <c r="I91" i="25"/>
  <c r="F123" i="24"/>
  <c r="K123" i="24" s="1"/>
  <c r="G123" i="24"/>
  <c r="L123" i="24" s="1"/>
  <c r="G123" i="22"/>
  <c r="G93" i="22" s="1"/>
  <c r="L93" i="22" s="1"/>
  <c r="F123" i="22"/>
  <c r="K123" i="22" s="1"/>
  <c r="D94" i="24"/>
  <c r="I91" i="24"/>
  <c r="G46" i="24"/>
  <c r="L46" i="24" s="1"/>
  <c r="L135" i="24"/>
  <c r="G71" i="24"/>
  <c r="L134" i="24"/>
  <c r="D76" i="24"/>
  <c r="I75" i="24"/>
  <c r="E75" i="24"/>
  <c r="E94" i="24"/>
  <c r="J91" i="24"/>
  <c r="F92" i="24"/>
  <c r="K92" i="24" s="1"/>
  <c r="K45" i="24"/>
  <c r="F47" i="24"/>
  <c r="L126" i="24"/>
  <c r="G128" i="24"/>
  <c r="K72" i="24"/>
  <c r="G71" i="23"/>
  <c r="L134" i="23"/>
  <c r="I76" i="23"/>
  <c r="D77" i="23"/>
  <c r="I77" i="23" s="1"/>
  <c r="K122" i="23"/>
  <c r="F123" i="23"/>
  <c r="G46" i="23"/>
  <c r="L46" i="23" s="1"/>
  <c r="L135" i="23"/>
  <c r="F66" i="23"/>
  <c r="K66" i="23" s="1"/>
  <c r="K129" i="23"/>
  <c r="G126" i="23"/>
  <c r="D105" i="23"/>
  <c r="I94" i="23"/>
  <c r="G123" i="23"/>
  <c r="L122" i="23"/>
  <c r="F92" i="23"/>
  <c r="K92" i="23" s="1"/>
  <c r="K45" i="23"/>
  <c r="F47" i="23"/>
  <c r="E94" i="23"/>
  <c r="J91" i="23"/>
  <c r="J75" i="23"/>
  <c r="E76" i="23"/>
  <c r="D94" i="22"/>
  <c r="I91" i="22"/>
  <c r="D76" i="22"/>
  <c r="I75" i="22"/>
  <c r="E75" i="22"/>
  <c r="K72" i="22"/>
  <c r="F92" i="22"/>
  <c r="K92" i="22" s="1"/>
  <c r="K45" i="22"/>
  <c r="F47" i="22"/>
  <c r="G46" i="22"/>
  <c r="L46" i="22" s="1"/>
  <c r="L135" i="22"/>
  <c r="F66" i="22"/>
  <c r="K66" i="22" s="1"/>
  <c r="K129" i="22"/>
  <c r="G126" i="22"/>
  <c r="E94" i="22"/>
  <c r="J91" i="22"/>
  <c r="G71" i="22"/>
  <c r="L134" i="22"/>
  <c r="F123" i="21"/>
  <c r="K122" i="21"/>
  <c r="L120" i="21"/>
  <c r="G122" i="21"/>
  <c r="G71" i="21"/>
  <c r="L134" i="21"/>
  <c r="F92" i="21"/>
  <c r="K92" i="21" s="1"/>
  <c r="K45" i="21"/>
  <c r="F47" i="21"/>
  <c r="D94" i="21"/>
  <c r="I91" i="21"/>
  <c r="K72" i="21"/>
  <c r="D76" i="21"/>
  <c r="I75" i="21"/>
  <c r="E75" i="21"/>
  <c r="E94" i="21"/>
  <c r="J91" i="21"/>
  <c r="F66" i="21"/>
  <c r="K66" i="21" s="1"/>
  <c r="K129" i="21"/>
  <c r="G126" i="21"/>
  <c r="G46" i="21"/>
  <c r="L46" i="21" s="1"/>
  <c r="L135" i="21"/>
  <c r="I103" i="13"/>
  <c r="C193" i="13"/>
  <c r="I92" i="13"/>
  <c r="I132" i="13"/>
  <c r="E48" i="13"/>
  <c r="J132" i="13"/>
  <c r="F134" i="13"/>
  <c r="F135" i="13"/>
  <c r="K132" i="13"/>
  <c r="D129" i="13"/>
  <c r="I129" i="13" s="1"/>
  <c r="I128" i="13"/>
  <c r="E50" i="13"/>
  <c r="J50" i="13" s="1"/>
  <c r="E88" i="13"/>
  <c r="J88" i="13" s="1"/>
  <c r="J48" i="13"/>
  <c r="E129" i="13"/>
  <c r="J128" i="13"/>
  <c r="D48" i="13"/>
  <c r="K43" i="13"/>
  <c r="J64" i="13"/>
  <c r="J72" i="13"/>
  <c r="J134" i="13"/>
  <c r="C189" i="13"/>
  <c r="G38" i="13"/>
  <c r="J40" i="13"/>
  <c r="L43" i="13"/>
  <c r="D122" i="13"/>
  <c r="C208" i="13"/>
  <c r="E119" i="13"/>
  <c r="C191" i="13"/>
  <c r="C192" i="13"/>
  <c r="F64" i="13"/>
  <c r="J92" i="13"/>
  <c r="F39" i="13"/>
  <c r="F40" i="13" s="1"/>
  <c r="C187" i="13"/>
  <c r="I72" i="13"/>
  <c r="K123" i="25" l="1"/>
  <c r="J105" i="26"/>
  <c r="L71" i="26"/>
  <c r="G72" i="26"/>
  <c r="K47" i="26"/>
  <c r="F48" i="26"/>
  <c r="D107" i="26"/>
  <c r="I105" i="26"/>
  <c r="J76" i="26"/>
  <c r="E77" i="26"/>
  <c r="J77" i="26" s="1"/>
  <c r="F93" i="26"/>
  <c r="K93" i="26" s="1"/>
  <c r="K123" i="26"/>
  <c r="G128" i="26"/>
  <c r="G129" i="26" s="1"/>
  <c r="L126" i="26"/>
  <c r="F93" i="24"/>
  <c r="K93" i="24" s="1"/>
  <c r="G93" i="24"/>
  <c r="L93" i="24" s="1"/>
  <c r="J105" i="25"/>
  <c r="D105" i="25"/>
  <c r="I94" i="25"/>
  <c r="G93" i="25"/>
  <c r="L93" i="25" s="1"/>
  <c r="L123" i="25"/>
  <c r="K47" i="25"/>
  <c r="F48" i="25"/>
  <c r="L71" i="25"/>
  <c r="G72" i="25"/>
  <c r="J75" i="25"/>
  <c r="E76" i="25"/>
  <c r="L126" i="25"/>
  <c r="G128" i="25"/>
  <c r="I76" i="25"/>
  <c r="D77" i="25"/>
  <c r="I77" i="25" s="1"/>
  <c r="F93" i="22"/>
  <c r="K93" i="22" s="1"/>
  <c r="L123" i="22"/>
  <c r="I76" i="24"/>
  <c r="D77" i="24"/>
  <c r="I77" i="24" s="1"/>
  <c r="K47" i="24"/>
  <c r="F48" i="24"/>
  <c r="L71" i="24"/>
  <c r="G72" i="24"/>
  <c r="G45" i="24"/>
  <c r="L128" i="24"/>
  <c r="E105" i="24"/>
  <c r="J94" i="24"/>
  <c r="G129" i="24"/>
  <c r="E76" i="24"/>
  <c r="J75" i="24"/>
  <c r="D105" i="24"/>
  <c r="I94" i="24"/>
  <c r="G93" i="23"/>
  <c r="L93" i="23" s="1"/>
  <c r="L123" i="23"/>
  <c r="E105" i="23"/>
  <c r="J94" i="23"/>
  <c r="L126" i="23"/>
  <c r="G128" i="23"/>
  <c r="G129" i="23" s="1"/>
  <c r="K123" i="23"/>
  <c r="F93" i="23"/>
  <c r="K93" i="23" s="1"/>
  <c r="K47" i="23"/>
  <c r="F48" i="23"/>
  <c r="J76" i="23"/>
  <c r="E77" i="23"/>
  <c r="J77" i="23" s="1"/>
  <c r="I105" i="23"/>
  <c r="D107" i="23"/>
  <c r="L71" i="23"/>
  <c r="G72" i="23"/>
  <c r="L71" i="22"/>
  <c r="G72" i="22"/>
  <c r="J75" i="22"/>
  <c r="E76" i="22"/>
  <c r="L126" i="22"/>
  <c r="G128" i="22"/>
  <c r="G129" i="22" s="1"/>
  <c r="I76" i="22"/>
  <c r="D77" i="22"/>
  <c r="I77" i="22" s="1"/>
  <c r="K47" i="22"/>
  <c r="F48" i="22"/>
  <c r="E105" i="22"/>
  <c r="J94" i="22"/>
  <c r="D105" i="22"/>
  <c r="I94" i="22"/>
  <c r="K123" i="21"/>
  <c r="F93" i="21"/>
  <c r="K93" i="21" s="1"/>
  <c r="G123" i="21"/>
  <c r="L122" i="21"/>
  <c r="D105" i="21"/>
  <c r="I94" i="21"/>
  <c r="E105" i="21"/>
  <c r="J94" i="21"/>
  <c r="K47" i="21"/>
  <c r="F48" i="21"/>
  <c r="J75" i="21"/>
  <c r="E76" i="21"/>
  <c r="I76" i="21"/>
  <c r="D77" i="21"/>
  <c r="I77" i="21" s="1"/>
  <c r="L126" i="21"/>
  <c r="G128" i="21"/>
  <c r="G129" i="21" s="1"/>
  <c r="L71" i="21"/>
  <c r="G72" i="21"/>
  <c r="E51" i="13"/>
  <c r="J51" i="13" s="1"/>
  <c r="K40" i="13"/>
  <c r="J129" i="13"/>
  <c r="F126" i="13"/>
  <c r="J119" i="13"/>
  <c r="E122" i="13"/>
  <c r="I122" i="13"/>
  <c r="D123" i="13"/>
  <c r="I123" i="13" s="1"/>
  <c r="F70" i="13"/>
  <c r="F65" i="13"/>
  <c r="K39" i="13"/>
  <c r="F119" i="13"/>
  <c r="K64" i="13"/>
  <c r="D50" i="13"/>
  <c r="I50" i="13" s="1"/>
  <c r="D88" i="13"/>
  <c r="I88" i="13" s="1"/>
  <c r="I48" i="13"/>
  <c r="K135" i="13"/>
  <c r="F46" i="13"/>
  <c r="K46" i="13" s="1"/>
  <c r="G39" i="13"/>
  <c r="G40" i="13" s="1"/>
  <c r="G64" i="13"/>
  <c r="L38" i="13"/>
  <c r="F71" i="13"/>
  <c r="K71" i="13" s="1"/>
  <c r="K134" i="13"/>
  <c r="G132" i="13"/>
  <c r="G66" i="26" l="1"/>
  <c r="L66" i="26" s="1"/>
  <c r="L129" i="26"/>
  <c r="G45" i="26"/>
  <c r="L128" i="26"/>
  <c r="L72" i="26"/>
  <c r="I107" i="26"/>
  <c r="E106" i="26"/>
  <c r="D63" i="26"/>
  <c r="K48" i="26"/>
  <c r="F50" i="26"/>
  <c r="K50" i="26" s="1"/>
  <c r="F88" i="26"/>
  <c r="K88" i="26" s="1"/>
  <c r="F50" i="25"/>
  <c r="K50" i="25" s="1"/>
  <c r="F88" i="25"/>
  <c r="K88" i="25" s="1"/>
  <c r="K48" i="25"/>
  <c r="I105" i="25"/>
  <c r="D107" i="25"/>
  <c r="G45" i="25"/>
  <c r="L128" i="25"/>
  <c r="L72" i="25"/>
  <c r="G129" i="25"/>
  <c r="J76" i="25"/>
  <c r="E77" i="25"/>
  <c r="J77" i="25" s="1"/>
  <c r="G92" i="24"/>
  <c r="L92" i="24" s="1"/>
  <c r="L45" i="24"/>
  <c r="G47" i="24"/>
  <c r="E77" i="24"/>
  <c r="J77" i="24" s="1"/>
  <c r="J76" i="24"/>
  <c r="F50" i="24"/>
  <c r="K50" i="24" s="1"/>
  <c r="F88" i="24"/>
  <c r="K88" i="24" s="1"/>
  <c r="K48" i="24"/>
  <c r="G66" i="24"/>
  <c r="L66" i="24" s="1"/>
  <c r="L129" i="24"/>
  <c r="L72" i="24"/>
  <c r="I105" i="24"/>
  <c r="D107" i="24"/>
  <c r="J105" i="24"/>
  <c r="G66" i="23"/>
  <c r="L66" i="23" s="1"/>
  <c r="L129" i="23"/>
  <c r="I107" i="23"/>
  <c r="E106" i="23"/>
  <c r="J106" i="23" s="1"/>
  <c r="D63" i="23"/>
  <c r="K48" i="23"/>
  <c r="F50" i="23"/>
  <c r="K50" i="23" s="1"/>
  <c r="F88" i="23"/>
  <c r="K88" i="23" s="1"/>
  <c r="J105" i="23"/>
  <c r="G45" i="23"/>
  <c r="L128" i="23"/>
  <c r="L72" i="23"/>
  <c r="J105" i="22"/>
  <c r="I105" i="22"/>
  <c r="D107" i="22"/>
  <c r="J76" i="22"/>
  <c r="E77" i="22"/>
  <c r="J77" i="22" s="1"/>
  <c r="G45" i="22"/>
  <c r="L128" i="22"/>
  <c r="F50" i="22"/>
  <c r="K50" i="22" s="1"/>
  <c r="K48" i="22"/>
  <c r="F88" i="22"/>
  <c r="K88" i="22" s="1"/>
  <c r="L129" i="22"/>
  <c r="G66" i="22"/>
  <c r="L66" i="22" s="1"/>
  <c r="L72" i="22"/>
  <c r="G93" i="21"/>
  <c r="L93" i="21" s="1"/>
  <c r="L123" i="21"/>
  <c r="F50" i="21"/>
  <c r="K50" i="21" s="1"/>
  <c r="K48" i="21"/>
  <c r="F88" i="21"/>
  <c r="K88" i="21" s="1"/>
  <c r="G45" i="21"/>
  <c r="L128" i="21"/>
  <c r="J105" i="21"/>
  <c r="L72" i="21"/>
  <c r="L129" i="21"/>
  <c r="G66" i="21"/>
  <c r="L66" i="21" s="1"/>
  <c r="J76" i="21"/>
  <c r="E77" i="21"/>
  <c r="J77" i="21" s="1"/>
  <c r="I105" i="21"/>
  <c r="D107" i="21"/>
  <c r="E91" i="13"/>
  <c r="L40" i="13"/>
  <c r="K119" i="13"/>
  <c r="G134" i="13"/>
  <c r="L132" i="13"/>
  <c r="G135" i="13"/>
  <c r="K65" i="13"/>
  <c r="F120" i="13"/>
  <c r="K120" i="13" s="1"/>
  <c r="F128" i="13"/>
  <c r="K126" i="13"/>
  <c r="G119" i="13"/>
  <c r="L64" i="13"/>
  <c r="L39" i="13"/>
  <c r="G70" i="13"/>
  <c r="G65" i="13"/>
  <c r="J122" i="13"/>
  <c r="E123" i="13"/>
  <c r="J123" i="13" s="1"/>
  <c r="F72" i="13"/>
  <c r="F121" i="13"/>
  <c r="K121" i="13" s="1"/>
  <c r="K70" i="13"/>
  <c r="D51" i="13"/>
  <c r="D75" i="13" s="1"/>
  <c r="E94" i="13"/>
  <c r="J91" i="13"/>
  <c r="F51" i="26" l="1"/>
  <c r="G92" i="26"/>
  <c r="L92" i="26" s="1"/>
  <c r="L45" i="26"/>
  <c r="G47" i="26"/>
  <c r="J106" i="26"/>
  <c r="E107" i="26"/>
  <c r="I63" i="26"/>
  <c r="D67" i="26"/>
  <c r="I67" i="26" s="1"/>
  <c r="I107" i="25"/>
  <c r="E106" i="25"/>
  <c r="D63" i="25"/>
  <c r="L129" i="25"/>
  <c r="G66" i="25"/>
  <c r="L66" i="25" s="1"/>
  <c r="G92" i="25"/>
  <c r="L92" i="25" s="1"/>
  <c r="L45" i="25"/>
  <c r="G47" i="25"/>
  <c r="F51" i="25"/>
  <c r="F51" i="24"/>
  <c r="I107" i="24"/>
  <c r="E106" i="24"/>
  <c r="D63" i="24"/>
  <c r="L47" i="24"/>
  <c r="G48" i="24"/>
  <c r="F51" i="22"/>
  <c r="C176" i="22" s="1"/>
  <c r="I63" i="23"/>
  <c r="D67" i="23"/>
  <c r="I67" i="23" s="1"/>
  <c r="F51" i="23"/>
  <c r="G92" i="23"/>
  <c r="L92" i="23" s="1"/>
  <c r="L45" i="23"/>
  <c r="G47" i="23"/>
  <c r="E107" i="23"/>
  <c r="G47" i="22"/>
  <c r="G92" i="22"/>
  <c r="L92" i="22" s="1"/>
  <c r="L45" i="22"/>
  <c r="I107" i="22"/>
  <c r="E106" i="22"/>
  <c r="D63" i="22"/>
  <c r="I107" i="21"/>
  <c r="E106" i="21"/>
  <c r="D63" i="21"/>
  <c r="G47" i="21"/>
  <c r="G92" i="21"/>
  <c r="L92" i="21" s="1"/>
  <c r="L45" i="21"/>
  <c r="F51" i="21"/>
  <c r="E75" i="13"/>
  <c r="D76" i="13"/>
  <c r="I75" i="13"/>
  <c r="G46" i="13"/>
  <c r="L46" i="13" s="1"/>
  <c r="L135" i="13"/>
  <c r="G121" i="13"/>
  <c r="L121" i="13" s="1"/>
  <c r="L70" i="13"/>
  <c r="L119" i="13"/>
  <c r="G71" i="13"/>
  <c r="L71" i="13" s="1"/>
  <c r="L134" i="13"/>
  <c r="E105" i="13"/>
  <c r="J94" i="13"/>
  <c r="K72" i="13"/>
  <c r="F122" i="13"/>
  <c r="D91" i="13"/>
  <c r="I51" i="13"/>
  <c r="K128" i="13"/>
  <c r="F45" i="13"/>
  <c r="F129" i="13"/>
  <c r="G120" i="13"/>
  <c r="L120" i="13" s="1"/>
  <c r="L65" i="13"/>
  <c r="L47" i="26" l="1"/>
  <c r="G48" i="26"/>
  <c r="J107" i="26"/>
  <c r="F106" i="26"/>
  <c r="K106" i="26" s="1"/>
  <c r="E63" i="26"/>
  <c r="C145" i="26"/>
  <c r="K51" i="26"/>
  <c r="C178" i="26"/>
  <c r="C167" i="26"/>
  <c r="C156" i="26"/>
  <c r="C192" i="26" s="1"/>
  <c r="F91" i="26"/>
  <c r="F75" i="26"/>
  <c r="C167" i="25"/>
  <c r="C178" i="25"/>
  <c r="C145" i="25"/>
  <c r="C156" i="25"/>
  <c r="C192" i="25" s="1"/>
  <c r="L47" i="25"/>
  <c r="G48" i="25"/>
  <c r="I63" i="25"/>
  <c r="D67" i="25"/>
  <c r="I67" i="25" s="1"/>
  <c r="J106" i="25"/>
  <c r="E107" i="25"/>
  <c r="K51" i="25"/>
  <c r="F91" i="25"/>
  <c r="F75" i="25"/>
  <c r="J106" i="24"/>
  <c r="E107" i="24"/>
  <c r="G50" i="24"/>
  <c r="L50" i="24" s="1"/>
  <c r="G88" i="24"/>
  <c r="L88" i="24" s="1"/>
  <c r="L48" i="24"/>
  <c r="I63" i="24"/>
  <c r="D67" i="24"/>
  <c r="I67" i="24" s="1"/>
  <c r="K51" i="24"/>
  <c r="C210" i="24"/>
  <c r="C196" i="24"/>
  <c r="C186" i="24"/>
  <c r="C176" i="24"/>
  <c r="F91" i="24"/>
  <c r="C161" i="24"/>
  <c r="F75" i="24"/>
  <c r="C196" i="22"/>
  <c r="C186" i="22"/>
  <c r="C210" i="22"/>
  <c r="E207" i="22" s="1"/>
  <c r="F75" i="22"/>
  <c r="K75" i="22" s="1"/>
  <c r="C161" i="22"/>
  <c r="F91" i="22"/>
  <c r="F94" i="22" s="1"/>
  <c r="K51" i="22"/>
  <c r="L47" i="23"/>
  <c r="G48" i="23"/>
  <c r="J107" i="23"/>
  <c r="F106" i="23"/>
  <c r="K106" i="23" s="1"/>
  <c r="E63" i="23"/>
  <c r="C210" i="23"/>
  <c r="C196" i="23"/>
  <c r="C186" i="23"/>
  <c r="C176" i="23"/>
  <c r="F91" i="23"/>
  <c r="C161" i="23"/>
  <c r="K51" i="23"/>
  <c r="F75" i="23"/>
  <c r="I63" i="22"/>
  <c r="D67" i="22"/>
  <c r="I67" i="22" s="1"/>
  <c r="J106" i="22"/>
  <c r="E107" i="22"/>
  <c r="L47" i="22"/>
  <c r="G48" i="22"/>
  <c r="L47" i="21"/>
  <c r="G48" i="21"/>
  <c r="I63" i="21"/>
  <c r="D67" i="21"/>
  <c r="I67" i="21" s="1"/>
  <c r="C210" i="21"/>
  <c r="C196" i="21"/>
  <c r="C186" i="21"/>
  <c r="C176" i="21"/>
  <c r="F91" i="21"/>
  <c r="K51" i="21"/>
  <c r="C161" i="21"/>
  <c r="F75" i="21"/>
  <c r="J106" i="21"/>
  <c r="E107" i="21"/>
  <c r="I76" i="13"/>
  <c r="D77" i="13"/>
  <c r="I77" i="13" s="1"/>
  <c r="E76" i="13"/>
  <c r="J75" i="13"/>
  <c r="G122" i="13"/>
  <c r="L122" i="13" s="1"/>
  <c r="I91" i="13"/>
  <c r="D94" i="13"/>
  <c r="D105" i="13" s="1"/>
  <c r="D107" i="13" s="1"/>
  <c r="K122" i="13"/>
  <c r="F123" i="13"/>
  <c r="K129" i="13"/>
  <c r="G126" i="13"/>
  <c r="F66" i="13"/>
  <c r="K66" i="13" s="1"/>
  <c r="G72" i="13"/>
  <c r="K45" i="13"/>
  <c r="F92" i="13"/>
  <c r="K92" i="13" s="1"/>
  <c r="F47" i="13"/>
  <c r="J105" i="13"/>
  <c r="J63" i="26" l="1"/>
  <c r="E67" i="26"/>
  <c r="J67" i="26" s="1"/>
  <c r="F94" i="26"/>
  <c r="K91" i="26"/>
  <c r="E190" i="26"/>
  <c r="E189" i="26"/>
  <c r="L48" i="26"/>
  <c r="G50" i="26"/>
  <c r="L50" i="26" s="1"/>
  <c r="G88" i="26"/>
  <c r="L88" i="26" s="1"/>
  <c r="K75" i="26"/>
  <c r="E189" i="25"/>
  <c r="E190" i="25"/>
  <c r="E208" i="22"/>
  <c r="K91" i="25"/>
  <c r="F94" i="25"/>
  <c r="K75" i="25"/>
  <c r="J107" i="25"/>
  <c r="F106" i="25"/>
  <c r="K106" i="25" s="1"/>
  <c r="E63" i="25"/>
  <c r="G50" i="25"/>
  <c r="L50" i="25" s="1"/>
  <c r="G88" i="25"/>
  <c r="L88" i="25" s="1"/>
  <c r="L48" i="25"/>
  <c r="G51" i="24"/>
  <c r="G75" i="24" s="1"/>
  <c r="L75" i="24" s="1"/>
  <c r="K91" i="24"/>
  <c r="F94" i="24"/>
  <c r="J107" i="24"/>
  <c r="F106" i="24"/>
  <c r="K106" i="24" s="1"/>
  <c r="E63" i="24"/>
  <c r="K75" i="24"/>
  <c r="E207" i="24"/>
  <c r="E208" i="24"/>
  <c r="K91" i="22"/>
  <c r="K75" i="23"/>
  <c r="J63" i="23"/>
  <c r="E67" i="23"/>
  <c r="J67" i="23" s="1"/>
  <c r="E207" i="23"/>
  <c r="E208" i="23"/>
  <c r="G50" i="23"/>
  <c r="L50" i="23" s="1"/>
  <c r="G88" i="23"/>
  <c r="L88" i="23" s="1"/>
  <c r="L48" i="23"/>
  <c r="K91" i="23"/>
  <c r="F94" i="23"/>
  <c r="J107" i="22"/>
  <c r="F106" i="22"/>
  <c r="K106" i="22" s="1"/>
  <c r="E63" i="22"/>
  <c r="F105" i="22"/>
  <c r="K94" i="22"/>
  <c r="G50" i="22"/>
  <c r="L50" i="22" s="1"/>
  <c r="G88" i="22"/>
  <c r="L88" i="22" s="1"/>
  <c r="L48" i="22"/>
  <c r="J107" i="21"/>
  <c r="F106" i="21"/>
  <c r="K106" i="21" s="1"/>
  <c r="E63" i="21"/>
  <c r="E208" i="21"/>
  <c r="E207" i="21"/>
  <c r="K75" i="21"/>
  <c r="G50" i="21"/>
  <c r="L50" i="21" s="1"/>
  <c r="G88" i="21"/>
  <c r="L88" i="21" s="1"/>
  <c r="L48" i="21"/>
  <c r="K91" i="21"/>
  <c r="F94" i="21"/>
  <c r="J76" i="13"/>
  <c r="E77" i="13"/>
  <c r="J77" i="13" s="1"/>
  <c r="G123" i="13"/>
  <c r="G93" i="13" s="1"/>
  <c r="L93" i="13" s="1"/>
  <c r="K123" i="13"/>
  <c r="F93" i="13"/>
  <c r="K93" i="13" s="1"/>
  <c r="L126" i="13"/>
  <c r="G128" i="13"/>
  <c r="K47" i="13"/>
  <c r="F48" i="13"/>
  <c r="I94" i="13"/>
  <c r="L72" i="13"/>
  <c r="G51" i="26" l="1"/>
  <c r="L51" i="26" s="1"/>
  <c r="F105" i="26"/>
  <c r="K94" i="26"/>
  <c r="G51" i="25"/>
  <c r="F105" i="25"/>
  <c r="K94" i="25"/>
  <c r="J63" i="25"/>
  <c r="E67" i="25"/>
  <c r="J67" i="25" s="1"/>
  <c r="J63" i="24"/>
  <c r="E67" i="24"/>
  <c r="J67" i="24" s="1"/>
  <c r="F105" i="24"/>
  <c r="K94" i="24"/>
  <c r="G91" i="24"/>
  <c r="L51" i="24"/>
  <c r="G51" i="23"/>
  <c r="F105" i="23"/>
  <c r="K94" i="23"/>
  <c r="G51" i="22"/>
  <c r="J63" i="22"/>
  <c r="E67" i="22"/>
  <c r="J67" i="22" s="1"/>
  <c r="F107" i="22"/>
  <c r="K105" i="22"/>
  <c r="G51" i="21"/>
  <c r="G91" i="21" s="1"/>
  <c r="F105" i="21"/>
  <c r="K94" i="21"/>
  <c r="J63" i="21"/>
  <c r="E67" i="21"/>
  <c r="J67" i="21" s="1"/>
  <c r="L123" i="13"/>
  <c r="L128" i="13"/>
  <c r="G45" i="13"/>
  <c r="G129" i="13"/>
  <c r="I105" i="13"/>
  <c r="F50" i="13"/>
  <c r="K50" i="13" s="1"/>
  <c r="F88" i="13"/>
  <c r="K88" i="13" s="1"/>
  <c r="K48" i="13"/>
  <c r="G75" i="26" l="1"/>
  <c r="L75" i="26" s="1"/>
  <c r="G91" i="26"/>
  <c r="K105" i="26"/>
  <c r="F107" i="26"/>
  <c r="G94" i="26"/>
  <c r="L91" i="26"/>
  <c r="F107" i="25"/>
  <c r="K105" i="25"/>
  <c r="G91" i="25"/>
  <c r="L51" i="25"/>
  <c r="G75" i="25"/>
  <c r="L75" i="25" s="1"/>
  <c r="L91" i="24"/>
  <c r="G94" i="24"/>
  <c r="K105" i="24"/>
  <c r="F107" i="24"/>
  <c r="F107" i="23"/>
  <c r="K105" i="23"/>
  <c r="G91" i="23"/>
  <c r="L51" i="23"/>
  <c r="G75" i="23"/>
  <c r="L75" i="23" s="1"/>
  <c r="K107" i="22"/>
  <c r="G106" i="22"/>
  <c r="L106" i="22" s="1"/>
  <c r="F63" i="22"/>
  <c r="G91" i="22"/>
  <c r="L51" i="22"/>
  <c r="G75" i="22"/>
  <c r="L75" i="22" s="1"/>
  <c r="G75" i="21"/>
  <c r="L75" i="21" s="1"/>
  <c r="L51" i="21"/>
  <c r="F107" i="21"/>
  <c r="K105" i="21"/>
  <c r="L91" i="21"/>
  <c r="G94" i="21"/>
  <c r="F51" i="13"/>
  <c r="F75" i="13" s="1"/>
  <c r="I107" i="13"/>
  <c r="E106" i="13"/>
  <c r="D63" i="13"/>
  <c r="D67" i="13" s="1"/>
  <c r="G66" i="13"/>
  <c r="L66" i="13" s="1"/>
  <c r="L129" i="13"/>
  <c r="L45" i="13"/>
  <c r="G92" i="13"/>
  <c r="L92" i="13" s="1"/>
  <c r="G47" i="13"/>
  <c r="K107" i="26" l="1"/>
  <c r="G106" i="26"/>
  <c r="L106" i="26" s="1"/>
  <c r="F63" i="26"/>
  <c r="G105" i="26"/>
  <c r="L94" i="26"/>
  <c r="L91" i="25"/>
  <c r="G94" i="25"/>
  <c r="K107" i="25"/>
  <c r="G106" i="25"/>
  <c r="L106" i="25" s="1"/>
  <c r="F63" i="25"/>
  <c r="K107" i="24"/>
  <c r="G106" i="24"/>
  <c r="L106" i="24" s="1"/>
  <c r="F63" i="24"/>
  <c r="G105" i="24"/>
  <c r="L94" i="24"/>
  <c r="L91" i="23"/>
  <c r="G94" i="23"/>
  <c r="K107" i="23"/>
  <c r="G106" i="23"/>
  <c r="L106" i="23" s="1"/>
  <c r="F63" i="23"/>
  <c r="L91" i="22"/>
  <c r="G94" i="22"/>
  <c r="F67" i="22"/>
  <c r="K63" i="22"/>
  <c r="G105" i="21"/>
  <c r="L94" i="21"/>
  <c r="K107" i="21"/>
  <c r="G106" i="21"/>
  <c r="L106" i="21" s="1"/>
  <c r="F63" i="21"/>
  <c r="I67" i="13"/>
  <c r="I63" i="13"/>
  <c r="J106" i="13"/>
  <c r="E107" i="13"/>
  <c r="L47" i="13"/>
  <c r="G48" i="13"/>
  <c r="C210" i="13"/>
  <c r="C196" i="13"/>
  <c r="C186" i="13"/>
  <c r="C176" i="13"/>
  <c r="F91" i="13"/>
  <c r="K51" i="13"/>
  <c r="C161" i="13"/>
  <c r="L105" i="26" l="1"/>
  <c r="G107" i="26"/>
  <c r="K63" i="26"/>
  <c r="F67" i="26"/>
  <c r="F67" i="25"/>
  <c r="K63" i="25"/>
  <c r="G105" i="25"/>
  <c r="L94" i="25"/>
  <c r="G107" i="24"/>
  <c r="L105" i="24"/>
  <c r="F67" i="24"/>
  <c r="K63" i="24"/>
  <c r="G105" i="23"/>
  <c r="L94" i="23"/>
  <c r="F67" i="23"/>
  <c r="K63" i="23"/>
  <c r="G105" i="22"/>
  <c r="L94" i="22"/>
  <c r="K67" i="22"/>
  <c r="F74" i="22"/>
  <c r="F67" i="21"/>
  <c r="K63" i="21"/>
  <c r="G107" i="21"/>
  <c r="L105" i="21"/>
  <c r="K75" i="13"/>
  <c r="J107" i="13"/>
  <c r="E63" i="13"/>
  <c r="F106" i="13"/>
  <c r="K106" i="13" s="1"/>
  <c r="K91" i="13"/>
  <c r="F94" i="13"/>
  <c r="G50" i="13"/>
  <c r="L50" i="13" s="1"/>
  <c r="G88" i="13"/>
  <c r="L88" i="13" s="1"/>
  <c r="L48" i="13"/>
  <c r="E207" i="13"/>
  <c r="E208" i="13"/>
  <c r="F74" i="26" l="1"/>
  <c r="K67" i="26"/>
  <c r="L107" i="26"/>
  <c r="G63" i="26"/>
  <c r="G107" i="25"/>
  <c r="L105" i="25"/>
  <c r="K67" i="25"/>
  <c r="F74" i="25"/>
  <c r="K67" i="24"/>
  <c r="F74" i="24"/>
  <c r="G63" i="24"/>
  <c r="L107" i="24"/>
  <c r="K67" i="23"/>
  <c r="F74" i="23"/>
  <c r="G107" i="23"/>
  <c r="L105" i="23"/>
  <c r="K74" i="22"/>
  <c r="G74" i="22"/>
  <c r="F76" i="22"/>
  <c r="G107" i="22"/>
  <c r="L105" i="22"/>
  <c r="G63" i="21"/>
  <c r="L107" i="21"/>
  <c r="K67" i="21"/>
  <c r="F74" i="21"/>
  <c r="K94" i="13"/>
  <c r="F105" i="13"/>
  <c r="J63" i="13"/>
  <c r="E67" i="13"/>
  <c r="J67" i="13" s="1"/>
  <c r="G51" i="13"/>
  <c r="G75" i="13" s="1"/>
  <c r="L63" i="26" l="1"/>
  <c r="G67" i="26"/>
  <c r="L67" i="26" s="1"/>
  <c r="F76" i="26"/>
  <c r="K74" i="26"/>
  <c r="G74" i="26"/>
  <c r="K74" i="25"/>
  <c r="G74" i="25"/>
  <c r="F76" i="25"/>
  <c r="L107" i="25"/>
  <c r="G63" i="25"/>
  <c r="G67" i="24"/>
  <c r="L67" i="24" s="1"/>
  <c r="L63" i="24"/>
  <c r="K74" i="24"/>
  <c r="G74" i="24"/>
  <c r="F76" i="24"/>
  <c r="G63" i="23"/>
  <c r="L107" i="23"/>
  <c r="K74" i="23"/>
  <c r="G74" i="23"/>
  <c r="F76" i="23"/>
  <c r="G63" i="22"/>
  <c r="L107" i="22"/>
  <c r="K76" i="22"/>
  <c r="F77" i="22"/>
  <c r="K77" i="22" s="1"/>
  <c r="L74" i="22"/>
  <c r="G76" i="22"/>
  <c r="K74" i="21"/>
  <c r="G74" i="21"/>
  <c r="F76" i="21"/>
  <c r="G67" i="21"/>
  <c r="L67" i="21" s="1"/>
  <c r="L63" i="21"/>
  <c r="G91" i="13"/>
  <c r="L51" i="13"/>
  <c r="F107" i="13"/>
  <c r="K105" i="13"/>
  <c r="L74" i="26" l="1"/>
  <c r="G76" i="26"/>
  <c r="K76" i="26"/>
  <c r="F77" i="26"/>
  <c r="K77" i="26" s="1"/>
  <c r="G67" i="25"/>
  <c r="L67" i="25" s="1"/>
  <c r="L63" i="25"/>
  <c r="K76" i="25"/>
  <c r="F77" i="25"/>
  <c r="K77" i="25" s="1"/>
  <c r="L74" i="25"/>
  <c r="G76" i="25"/>
  <c r="K76" i="24"/>
  <c r="F77" i="24"/>
  <c r="K77" i="24" s="1"/>
  <c r="L74" i="24"/>
  <c r="G76" i="24"/>
  <c r="K76" i="23"/>
  <c r="F77" i="23"/>
  <c r="K77" i="23" s="1"/>
  <c r="L74" i="23"/>
  <c r="G76" i="23"/>
  <c r="G67" i="23"/>
  <c r="L67" i="23" s="1"/>
  <c r="L63" i="23"/>
  <c r="L76" i="22"/>
  <c r="G77" i="22"/>
  <c r="L77" i="22" s="1"/>
  <c r="G67" i="22"/>
  <c r="L67" i="22" s="1"/>
  <c r="L63" i="22"/>
  <c r="K76" i="21"/>
  <c r="F77" i="21"/>
  <c r="K77" i="21" s="1"/>
  <c r="L74" i="21"/>
  <c r="G76" i="21"/>
  <c r="L75" i="13"/>
  <c r="K107" i="13"/>
  <c r="F63" i="13"/>
  <c r="G106" i="13"/>
  <c r="L106" i="13" s="1"/>
  <c r="L91" i="13"/>
  <c r="G94" i="13"/>
  <c r="L76" i="26" l="1"/>
  <c r="G77" i="26"/>
  <c r="L77" i="26" s="1"/>
  <c r="L76" i="25"/>
  <c r="G77" i="25"/>
  <c r="L77" i="25" s="1"/>
  <c r="L76" i="24"/>
  <c r="G77" i="24"/>
  <c r="L77" i="24" s="1"/>
  <c r="L76" i="23"/>
  <c r="G77" i="23"/>
  <c r="L77" i="23" s="1"/>
  <c r="L76" i="21"/>
  <c r="G77" i="21"/>
  <c r="L77" i="21" s="1"/>
  <c r="G105" i="13"/>
  <c r="L94" i="13"/>
  <c r="K63" i="13"/>
  <c r="F67" i="13"/>
  <c r="F74" i="13" l="1"/>
  <c r="G74" i="13" s="1"/>
  <c r="K67" i="13"/>
  <c r="L105" i="13"/>
  <c r="G107" i="13"/>
  <c r="F76" i="13" l="1"/>
  <c r="F77" i="13" s="1"/>
  <c r="K77" i="13" s="1"/>
  <c r="K74" i="13"/>
  <c r="L74" i="13"/>
  <c r="G76" i="13"/>
  <c r="G63" i="13"/>
  <c r="L107" i="13"/>
  <c r="K76" i="13" l="1"/>
  <c r="L76" i="13"/>
  <c r="G77" i="13"/>
  <c r="L77" i="13" s="1"/>
  <c r="L63" i="13"/>
  <c r="G67" i="13"/>
  <c r="L67" i="13" s="1"/>
</calcChain>
</file>

<file path=xl/sharedStrings.xml><?xml version="1.0" encoding="utf-8"?>
<sst xmlns="http://schemas.openxmlformats.org/spreadsheetml/2006/main" count="1149" uniqueCount="138">
  <si>
    <t>SAR</t>
  </si>
  <si>
    <t>USD*</t>
  </si>
  <si>
    <t>As of December 31, 2019</t>
  </si>
  <si>
    <t>a fundraising round, and you need to have your financial models all put together.</t>
  </si>
  <si>
    <t>Create a spreadsheet model that incorporated your assumptions, a cash flow statement, and an income statement.</t>
  </si>
  <si>
    <t>Assumption</t>
  </si>
  <si>
    <t>Assumption (10% worse)</t>
  </si>
  <si>
    <t>forecast profit</t>
  </si>
  <si>
    <t>Change (V $200,000)</t>
  </si>
  <si>
    <t>Income Statement</t>
  </si>
  <si>
    <t>Depreciation &amp; Amortization (% of PP&amp;E Open Bal)</t>
  </si>
  <si>
    <t>Interest (% of Debt Open Bal)</t>
  </si>
  <si>
    <t>Balance Sheet</t>
  </si>
  <si>
    <t>Accounts Receivable (Days)</t>
  </si>
  <si>
    <t>Inventory (Days)</t>
  </si>
  <si>
    <t>Accounts Payable (Days)</t>
  </si>
  <si>
    <t>Historical Result</t>
  </si>
  <si>
    <t>Forecast Period</t>
  </si>
  <si>
    <t>Expenses</t>
  </si>
  <si>
    <t>Salaries and Benefits</t>
  </si>
  <si>
    <t>Rent and Overhead</t>
  </si>
  <si>
    <t>Depreciation &amp; Amortization</t>
  </si>
  <si>
    <t>Interest</t>
  </si>
  <si>
    <t>Total Expenses</t>
  </si>
  <si>
    <t>Net Earnings</t>
  </si>
  <si>
    <t>Working Capital Schedule</t>
  </si>
  <si>
    <t>Accounts Receivable</t>
  </si>
  <si>
    <t>Inventory</t>
  </si>
  <si>
    <t>Accounts Payable</t>
  </si>
  <si>
    <t>Net Working Capital (NWC)</t>
  </si>
  <si>
    <t>Change in NWC</t>
  </si>
  <si>
    <t>Depreciation Schedule</t>
  </si>
  <si>
    <t>Plus Capex</t>
  </si>
  <si>
    <t>Less Depreciation</t>
  </si>
  <si>
    <t>Debt &amp; Interest Schedule</t>
  </si>
  <si>
    <t>Debt Opening</t>
  </si>
  <si>
    <t>Issuance (repayment)</t>
  </si>
  <si>
    <t>Debt Closing</t>
  </si>
  <si>
    <t>Interest Expense</t>
  </si>
  <si>
    <t>Assets</t>
  </si>
  <si>
    <t>Cash</t>
  </si>
  <si>
    <t>Property &amp; Equipment</t>
  </si>
  <si>
    <t>Total Assets</t>
  </si>
  <si>
    <t>Debt</t>
  </si>
  <si>
    <t>Total Liabilities</t>
  </si>
  <si>
    <t>Equity Capital</t>
  </si>
  <si>
    <t>Retained Earnings</t>
  </si>
  <si>
    <t>Operating Cash Flow</t>
  </si>
  <si>
    <t>Plus: Depreciation &amp; Amortization</t>
  </si>
  <si>
    <t>Less: Changes in Working Capital</t>
  </si>
  <si>
    <t>Cash from Operations</t>
  </si>
  <si>
    <t>Investing Cash Flow</t>
  </si>
  <si>
    <t>Investments in Property &amp; Equipment</t>
  </si>
  <si>
    <t>Financing Cash Flow</t>
  </si>
  <si>
    <t>Issuance (repayment) of debt</t>
  </si>
  <si>
    <t>Issuance (repayment) of equity</t>
  </si>
  <si>
    <t>Cash from Financing</t>
  </si>
  <si>
    <t>Net Increase (decrease) in Cash</t>
  </si>
  <si>
    <t>Sales</t>
  </si>
  <si>
    <t>Cost of Sales</t>
  </si>
  <si>
    <t>Sales Growth (% Change)</t>
  </si>
  <si>
    <t>Cash from Investing activities</t>
  </si>
  <si>
    <t>Sales Gross Profit</t>
  </si>
  <si>
    <t>Net Income Before Income Tax and Zakat</t>
  </si>
  <si>
    <t>Income Taxes and Zakat</t>
  </si>
  <si>
    <t>Net Income For the Year</t>
  </si>
  <si>
    <t>What is a fundraising round?</t>
  </si>
  <si>
    <r>
      <t>In fact, the number of times startups are going back to the market to raise more capital has been growing. Each of these raises is known as a '</t>
    </r>
    <r>
      <rPr>
        <b/>
        <sz val="16"/>
        <color rgb="FF222222"/>
        <rFont val="Arial"/>
        <family val="2"/>
      </rPr>
      <t>funding round</t>
    </r>
    <r>
      <rPr>
        <sz val="16"/>
        <color rgb="FF222222"/>
        <rFont val="Arial"/>
        <family val="2"/>
      </rPr>
      <t>'. Each </t>
    </r>
    <r>
      <rPr>
        <b/>
        <sz val="16"/>
        <color rgb="FF222222"/>
        <rFont val="Arial"/>
        <family val="2"/>
      </rPr>
      <t>round</t>
    </r>
    <r>
      <rPr>
        <sz val="16"/>
        <color rgb="FF222222"/>
        <rFont val="Arial"/>
        <family val="2"/>
      </rPr>
      <t> is designed to give entrepreneurs and their business babies enough capital to get to the next milestone or stage</t>
    </r>
  </si>
  <si>
    <t>Income Tax and Zakat Rate (% of Earnings Before Income Tax and Zakat)</t>
  </si>
  <si>
    <t>Financial Statement Report of  XYZ Company</t>
  </si>
  <si>
    <t>Liabilities  and Equity</t>
  </si>
  <si>
    <t>Total Equity</t>
  </si>
  <si>
    <t>Total Liabilities and Equity</t>
  </si>
  <si>
    <t>Cash at Beginning of the Year</t>
  </si>
  <si>
    <t>Cash at End of the Year</t>
  </si>
  <si>
    <t>Why preform sensitivity analysis? 1- Valuation analysis 2- business planing 2- model testing || the goal here is to do sensitiviting analysis for business planing</t>
  </si>
  <si>
    <t># integration steps (Direct method):</t>
  </si>
  <si>
    <t>1. Pick an input/driver you want to sensitize</t>
  </si>
  <si>
    <t>2. pick a range of sensitivity for the input ( i.e. +/- 10%)</t>
  </si>
  <si>
    <t>3. Pick the outputs you want to see the impact on</t>
  </si>
  <si>
    <t>4. Like the table</t>
  </si>
  <si>
    <t>cash flow / funding requirements may be</t>
  </si>
  <si>
    <t>how hedging strategies may play out</t>
  </si>
  <si>
    <t>what if analysis under different busniess senarios</t>
  </si>
  <si>
    <t>The following for Busniess planing our goal to increase the out capital</t>
  </si>
  <si>
    <t xml:space="preserve">example the revenue growth assumption in 2019 </t>
  </si>
  <si>
    <t>different revenue growth rate assumption</t>
  </si>
  <si>
    <t>(Cost of sales (% of Revenue))</t>
  </si>
  <si>
    <t>impact in net income ) based on revenue change growth and capital expenditures assumption</t>
  </si>
  <si>
    <t>impact in (the Cash ar End of the Year) based on revenue change growth and cost of sale % assumption</t>
  </si>
  <si>
    <t xml:space="preserve">very important </t>
  </si>
  <si>
    <t>1- which inputs is the model most sensitive to?</t>
  </si>
  <si>
    <t>2- think about expected variability - not all input are equal</t>
  </si>
  <si>
    <t>3- develop a range of outcomes based on different senaios and propabilities</t>
  </si>
  <si>
    <t>to do that:</t>
  </si>
  <si>
    <t>creat a gravity sort table</t>
  </si>
  <si>
    <t>take all input and orgnaze them based on formula</t>
  </si>
  <si>
    <t xml:space="preserve">then allows us to pubulate a tornado chart, it illistrate very clearly how the (what we study) would move in this buiness model based on changes on input and drivers </t>
  </si>
  <si>
    <t>All this combined will allows us to communicate the result in very clear and effective way</t>
  </si>
  <si>
    <t>Gravity sort table</t>
  </si>
  <si>
    <t>rank</t>
  </si>
  <si>
    <t>output driver</t>
  </si>
  <si>
    <t>poe</t>
  </si>
  <si>
    <t>Nog</t>
  </si>
  <si>
    <t>Revenue growth +/- 5%</t>
  </si>
  <si>
    <t>(Cost of sales (% of Revenue)) +/- 5</t>
  </si>
  <si>
    <t>abs change</t>
  </si>
  <si>
    <t>Assumptions, XYZ Company</t>
  </si>
  <si>
    <t>Consolidated Statement of Income, XYZ Company</t>
  </si>
  <si>
    <t>Consolidated Balance Sheet, XYZ Company</t>
  </si>
  <si>
    <t>Consolidated Statement of Cash Flow, XYZ Company</t>
  </si>
  <si>
    <t>Supporting Schedules, XYZ Company</t>
  </si>
  <si>
    <t>Sensitivity Analysis, XYZ Company</t>
  </si>
  <si>
    <t xml:space="preserve">Rent and Overhead </t>
  </si>
  <si>
    <t xml:space="preserve">Salaries and Benefits </t>
  </si>
  <si>
    <t>property, plant and equipment Opening</t>
  </si>
  <si>
    <t>property, plant and equipment Closing</t>
  </si>
  <si>
    <t xml:space="preserve">Capital Expenditures </t>
  </si>
  <si>
    <t xml:space="preserve">Debt Issuance (Repayment) </t>
  </si>
  <si>
    <t>Equity Issued (Repaid)</t>
  </si>
  <si>
    <t>Cost of sales (% of Sales)</t>
  </si>
  <si>
    <t>*  Statement is converted at a fixed rate of USD 1.00 = SAR 3.75 for convenience only.</t>
  </si>
  <si>
    <t>Visualizations, XYZ Company</t>
  </si>
  <si>
    <t>most sensetive for 10 percent changing</t>
  </si>
  <si>
    <t>Net Income Before Income Tax and Zakat sensitivity</t>
  </si>
  <si>
    <t>Changing rate</t>
  </si>
  <si>
    <r>
      <t xml:space="preserve">The following is the impact in Net Income Before Income Tax and Zakat in 2020 based on revenue </t>
    </r>
    <r>
      <rPr>
        <b/>
        <sz val="12"/>
        <color rgb="FFFF0000"/>
        <rFont val="Calibri (Body)"/>
      </rPr>
      <t>Sales Growth</t>
    </r>
    <r>
      <rPr>
        <b/>
        <sz val="12"/>
        <color theme="4" tint="-0.499984740745262"/>
        <rFont val="Calibri"/>
        <family val="2"/>
        <scheme val="minor"/>
      </rPr>
      <t xml:space="preserve"> and </t>
    </r>
    <r>
      <rPr>
        <b/>
        <sz val="12"/>
        <color rgb="FFFF0000"/>
        <rFont val="Calibri (Body)"/>
      </rPr>
      <t>Salaries and Benefits</t>
    </r>
    <r>
      <rPr>
        <b/>
        <sz val="12"/>
        <color theme="4" tint="-0.499984740745262"/>
        <rFont val="Calibri"/>
        <family val="2"/>
        <scheme val="minor"/>
      </rPr>
      <t xml:space="preserve"> :</t>
    </r>
  </si>
  <si>
    <r>
      <t xml:space="preserve">The following is the impact in Net Income Before Income Tax and Zakat in 2020 based on </t>
    </r>
    <r>
      <rPr>
        <b/>
        <sz val="12"/>
        <color rgb="FFFF0000"/>
        <rFont val="Calibri (Body)"/>
      </rPr>
      <t>Sales Growth</t>
    </r>
    <r>
      <rPr>
        <b/>
        <sz val="12"/>
        <color theme="4" tint="-0.499984740745262"/>
        <rFont val="Calibri (Body)"/>
      </rPr>
      <t xml:space="preserve"> and </t>
    </r>
    <r>
      <rPr>
        <b/>
        <sz val="12"/>
        <color rgb="FFFF0000"/>
        <rFont val="Calibri (Body)"/>
      </rPr>
      <t>Cost of Sale</t>
    </r>
    <r>
      <rPr>
        <b/>
        <sz val="12"/>
        <color theme="4" tint="-0.499984740745262"/>
        <rFont val="Calibri (Body)"/>
      </rPr>
      <t>:</t>
    </r>
  </si>
  <si>
    <r>
      <t xml:space="preserve">The following is the impact in Net Income Before Income Tax and Zakat in 2020 based on revenue </t>
    </r>
    <r>
      <rPr>
        <b/>
        <sz val="12"/>
        <color rgb="FFFF0000"/>
        <rFont val="Calibri (Body)"/>
      </rPr>
      <t>Sales Growth</t>
    </r>
    <r>
      <rPr>
        <b/>
        <sz val="12"/>
        <color theme="4" tint="-0.499984740745262"/>
        <rFont val="Calibri"/>
        <family val="2"/>
        <scheme val="minor"/>
      </rPr>
      <t xml:space="preserve"> and </t>
    </r>
    <r>
      <rPr>
        <b/>
        <sz val="12"/>
        <color rgb="FFFF0000"/>
        <rFont val="Calibri (Body)"/>
      </rPr>
      <t xml:space="preserve">Rent and Overhead </t>
    </r>
    <r>
      <rPr>
        <b/>
        <sz val="12"/>
        <color theme="4" tint="-0.499984740745262"/>
        <rFont val="Calibri"/>
        <family val="2"/>
        <scheme val="minor"/>
      </rPr>
      <t>:</t>
    </r>
  </si>
  <si>
    <r>
      <t xml:space="preserve">The following is the impact in Net Income Before Income Tax and Zakat in 2020 based on revenue </t>
    </r>
    <r>
      <rPr>
        <b/>
        <sz val="12"/>
        <color rgb="FFFF0000"/>
        <rFont val="Calibri (Body)"/>
      </rPr>
      <t>Sales Growth</t>
    </r>
    <r>
      <rPr>
        <b/>
        <sz val="12"/>
        <color theme="4" tint="-0.499984740745262"/>
        <rFont val="Calibri"/>
        <family val="2"/>
        <scheme val="minor"/>
      </rPr>
      <t xml:space="preserve"> and </t>
    </r>
    <r>
      <rPr>
        <b/>
        <sz val="12"/>
        <color rgb="FFFF0000"/>
        <rFont val="Calibri (Body)"/>
      </rPr>
      <t xml:space="preserve">Depreciation &amp; Amortization (% of PP&amp;E Open Bal) </t>
    </r>
    <r>
      <rPr>
        <b/>
        <sz val="12"/>
        <color theme="4" tint="-0.499984740745262"/>
        <rFont val="Calibri"/>
        <family val="2"/>
        <scheme val="minor"/>
      </rPr>
      <t>:</t>
    </r>
  </si>
  <si>
    <t>Most sensetive for 10 percent changing</t>
  </si>
  <si>
    <t>Forecast profit</t>
  </si>
  <si>
    <t>The following table shows a comparison sensitivity between salaries and benefits and rent and overhead and its impact in Net Income Before Income Tax and Zakat in 2020:</t>
  </si>
  <si>
    <t>XYZ COMPANY FINANCIAL ACTIVITIES AND FORECASTING</t>
  </si>
  <si>
    <t>Net Income Before Income Tax and Zakat sensitivity analysis</t>
  </si>
  <si>
    <t>The following table shows a sensitivity comparison between salaries and benefits and rent and overhead and its impact in Net Income Before Income Tax and Zakat in 2020:</t>
  </si>
  <si>
    <t>The sheets would be protected if the statement for a real potential investor.</t>
  </si>
  <si>
    <t>Feel free to unprotected the sheets by just clicking unprotected from the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</si>
</sst>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* #,##0_-;\(#,##0\)_-;_-* &quot;-&quot;_-;_-@_-"/>
    <numFmt numFmtId="166" formatCode="0.0%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sz val="16"/>
      <color rgb="FF222222"/>
      <name val="Arial"/>
      <family val="2"/>
    </font>
    <font>
      <b/>
      <sz val="16"/>
      <color rgb="FF222222"/>
      <name val="Arial"/>
      <family val="2"/>
    </font>
    <font>
      <b/>
      <sz val="14"/>
      <color rgb="FFFF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4" tint="-0.499984740745262"/>
      <name val="Calibri (Body)"/>
    </font>
    <font>
      <b/>
      <sz val="12"/>
      <color theme="4" tint="-0.499984740745262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6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3" xfId="0" applyFont="1" applyBorder="1"/>
    <xf numFmtId="0" fontId="0" fillId="0" borderId="0" xfId="0" applyFont="1"/>
    <xf numFmtId="0" fontId="0" fillId="0" borderId="0" xfId="0" applyBorder="1"/>
    <xf numFmtId="0" fontId="2" fillId="4" borderId="0" xfId="0" applyFont="1" applyFill="1" applyBorder="1"/>
    <xf numFmtId="38" fontId="0" fillId="4" borderId="2" xfId="0" applyNumberFormat="1" applyFont="1" applyFill="1" applyBorder="1" applyAlignment="1">
      <alignment horizontal="right"/>
    </xf>
    <xf numFmtId="38" fontId="2" fillId="4" borderId="2" xfId="0" applyNumberFormat="1" applyFont="1" applyFill="1" applyBorder="1" applyAlignment="1">
      <alignment horizontal="right"/>
    </xf>
    <xf numFmtId="41" fontId="0" fillId="0" borderId="0" xfId="0" applyNumberFormat="1" applyFont="1" applyBorder="1" applyAlignment="1">
      <alignment horizontal="right"/>
    </xf>
    <xf numFmtId="0" fontId="0" fillId="3" borderId="7" xfId="0" applyFill="1" applyBorder="1" applyAlignment="1">
      <alignment horizontal="left"/>
    </xf>
    <xf numFmtId="0" fontId="0" fillId="3" borderId="0" xfId="0" applyFill="1"/>
    <xf numFmtId="44" fontId="0" fillId="0" borderId="0" xfId="0" applyNumberFormat="1" applyBorder="1"/>
    <xf numFmtId="44" fontId="0" fillId="0" borderId="3" xfId="0" applyNumberFormat="1" applyBorder="1"/>
    <xf numFmtId="9" fontId="6" fillId="0" borderId="0" xfId="2" applyFont="1" applyBorder="1"/>
    <xf numFmtId="9" fontId="6" fillId="0" borderId="3" xfId="2" applyFont="1" applyBorder="1"/>
    <xf numFmtId="0" fontId="0" fillId="4" borderId="0" xfId="0" applyFill="1"/>
    <xf numFmtId="41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41" fontId="0" fillId="3" borderId="0" xfId="0" applyNumberFormat="1" applyFont="1" applyFill="1" applyBorder="1" applyAlignment="1">
      <alignment horizontal="right"/>
    </xf>
    <xf numFmtId="41" fontId="0" fillId="4" borderId="0" xfId="0" applyNumberFormat="1" applyFont="1" applyFill="1" applyBorder="1" applyAlignment="1">
      <alignment horizontal="right"/>
    </xf>
    <xf numFmtId="41" fontId="0" fillId="4" borderId="1" xfId="0" applyNumberFormat="1" applyFont="1" applyFill="1" applyBorder="1" applyAlignment="1">
      <alignment horizontal="right"/>
    </xf>
    <xf numFmtId="41" fontId="0" fillId="4" borderId="2" xfId="0" applyNumberFormat="1" applyFont="1" applyFill="1" applyBorder="1" applyAlignment="1">
      <alignment horizontal="right"/>
    </xf>
    <xf numFmtId="41" fontId="0" fillId="3" borderId="2" xfId="0" applyNumberFormat="1" applyFont="1" applyFill="1" applyBorder="1" applyAlignment="1">
      <alignment horizontal="right"/>
    </xf>
    <xf numFmtId="0" fontId="0" fillId="0" borderId="3" xfId="0" applyFont="1" applyBorder="1" applyAlignment="1">
      <alignment horizontal="center"/>
    </xf>
    <xf numFmtId="0" fontId="0" fillId="3" borderId="0" xfId="0" applyFont="1" applyFill="1"/>
    <xf numFmtId="165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49" fontId="0" fillId="0" borderId="0" xfId="0" applyNumberFormat="1" applyFont="1" applyBorder="1" applyAlignment="1">
      <alignment horizontal="center" wrapText="1"/>
    </xf>
    <xf numFmtId="0" fontId="0" fillId="4" borderId="0" xfId="0" applyFont="1" applyFill="1"/>
    <xf numFmtId="0" fontId="0" fillId="4" borderId="2" xfId="0" applyFont="1" applyFill="1" applyBorder="1"/>
    <xf numFmtId="0" fontId="0" fillId="4" borderId="0" xfId="0" applyFont="1" applyFill="1" applyBorder="1"/>
    <xf numFmtId="41" fontId="0" fillId="0" borderId="2" xfId="0" applyNumberFormat="1" applyFont="1" applyBorder="1" applyAlignment="1">
      <alignment horizontal="right"/>
    </xf>
    <xf numFmtId="165" fontId="0" fillId="3" borderId="3" xfId="0" applyNumberFormat="1" applyFont="1" applyFill="1" applyBorder="1"/>
    <xf numFmtId="0" fontId="2" fillId="3" borderId="0" xfId="0" applyFont="1" applyFill="1" applyAlignment="1">
      <alignment horizontal="left"/>
    </xf>
    <xf numFmtId="165" fontId="0" fillId="0" borderId="0" xfId="1" applyNumberFormat="1" applyFont="1" applyBorder="1"/>
    <xf numFmtId="166" fontId="0" fillId="4" borderId="0" xfId="2" applyNumberFormat="1" applyFont="1" applyFill="1"/>
    <xf numFmtId="165" fontId="0" fillId="3" borderId="0" xfId="1" applyNumberFormat="1" applyFont="1" applyFill="1" applyBorder="1"/>
    <xf numFmtId="165" fontId="0" fillId="4" borderId="0" xfId="1" applyNumberFormat="1" applyFont="1" applyFill="1" applyBorder="1"/>
    <xf numFmtId="164" fontId="0" fillId="3" borderId="0" xfId="1" applyNumberFormat="1" applyFont="1" applyFill="1" applyBorder="1"/>
    <xf numFmtId="165" fontId="0" fillId="3" borderId="0" xfId="1" applyNumberFormat="1" applyFont="1" applyFill="1"/>
    <xf numFmtId="165" fontId="2" fillId="0" borderId="0" xfId="1" applyNumberFormat="1" applyFont="1"/>
    <xf numFmtId="165" fontId="2" fillId="0" borderId="0" xfId="1" applyNumberFormat="1" applyFont="1" applyBorder="1"/>
    <xf numFmtId="165" fontId="0" fillId="0" borderId="0" xfId="1" applyNumberFormat="1" applyFont="1"/>
    <xf numFmtId="165" fontId="0" fillId="4" borderId="0" xfId="1" applyNumberFormat="1" applyFont="1" applyFill="1"/>
    <xf numFmtId="165" fontId="0" fillId="4" borderId="2" xfId="1" applyNumberFormat="1" applyFont="1" applyFill="1" applyBorder="1"/>
    <xf numFmtId="165" fontId="0" fillId="4" borderId="3" xfId="1" applyNumberFormat="1" applyFont="1" applyFill="1" applyBorder="1"/>
    <xf numFmtId="165" fontId="0" fillId="3" borderId="3" xfId="1" applyNumberFormat="1" applyFont="1" applyFill="1" applyBorder="1"/>
    <xf numFmtId="165" fontId="2" fillId="0" borderId="8" xfId="1" applyNumberFormat="1" applyFont="1" applyBorder="1"/>
    <xf numFmtId="165" fontId="2" fillId="0" borderId="2" xfId="1" applyNumberFormat="1" applyFont="1" applyBorder="1"/>
    <xf numFmtId="165" fontId="2" fillId="3" borderId="0" xfId="1" applyNumberFormat="1" applyFont="1" applyFill="1" applyBorder="1"/>
    <xf numFmtId="165" fontId="2" fillId="3" borderId="8" xfId="1" applyNumberFormat="1" applyFont="1" applyFill="1" applyBorder="1"/>
    <xf numFmtId="165" fontId="0" fillId="3" borderId="2" xfId="1" applyNumberFormat="1" applyFont="1" applyFill="1" applyBorder="1"/>
    <xf numFmtId="165" fontId="0" fillId="0" borderId="2" xfId="1" applyNumberFormat="1" applyFont="1" applyBorder="1"/>
    <xf numFmtId="0" fontId="8" fillId="3" borderId="0" xfId="0" applyFont="1" applyFill="1" applyAlignment="1">
      <alignment horizontal="left"/>
    </xf>
    <xf numFmtId="164" fontId="0" fillId="0" borderId="0" xfId="0" applyNumberFormat="1" applyFont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164" fontId="0" fillId="4" borderId="0" xfId="0" applyNumberFormat="1" applyFont="1" applyFill="1" applyBorder="1" applyAlignment="1">
      <alignment horizontal="right"/>
    </xf>
    <xf numFmtId="164" fontId="0" fillId="4" borderId="0" xfId="1" applyNumberFormat="1" applyFont="1" applyFill="1" applyBorder="1"/>
    <xf numFmtId="164" fontId="0" fillId="3" borderId="0" xfId="1" applyNumberFormat="1" applyFont="1" applyFill="1"/>
    <xf numFmtId="164" fontId="2" fillId="3" borderId="0" xfId="1" applyNumberFormat="1" applyFont="1" applyFill="1" applyBorder="1"/>
    <xf numFmtId="164" fontId="2" fillId="0" borderId="0" xfId="0" applyNumberFormat="1" applyFont="1" applyBorder="1" applyAlignment="1">
      <alignment horizontal="right"/>
    </xf>
    <xf numFmtId="164" fontId="0" fillId="3" borderId="3" xfId="1" applyNumberFormat="1" applyFont="1" applyFill="1" applyBorder="1"/>
    <xf numFmtId="164" fontId="2" fillId="3" borderId="8" xfId="1" applyNumberFormat="1" applyFont="1" applyFill="1" applyBorder="1"/>
    <xf numFmtId="164" fontId="0" fillId="4" borderId="0" xfId="0" applyNumberFormat="1" applyFont="1" applyFill="1" applyBorder="1" applyAlignment="1">
      <alignment horizontal="center"/>
    </xf>
    <xf numFmtId="164" fontId="0" fillId="4" borderId="0" xfId="1" applyNumberFormat="1" applyFont="1" applyFill="1"/>
    <xf numFmtId="164" fontId="2" fillId="4" borderId="0" xfId="1" applyNumberFormat="1" applyFont="1" applyFill="1" applyBorder="1"/>
    <xf numFmtId="164" fontId="0" fillId="4" borderId="3" xfId="1" applyNumberFormat="1" applyFont="1" applyFill="1" applyBorder="1"/>
    <xf numFmtId="0" fontId="2" fillId="0" borderId="4" xfId="0" applyFont="1" applyBorder="1"/>
    <xf numFmtId="165" fontId="0" fillId="4" borderId="3" xfId="0" applyNumberFormat="1" applyFont="1" applyFill="1" applyBorder="1"/>
    <xf numFmtId="165" fontId="2" fillId="0" borderId="4" xfId="1" applyNumberFormat="1" applyFont="1" applyBorder="1"/>
    <xf numFmtId="165" fontId="2" fillId="3" borderId="0" xfId="1" applyNumberFormat="1" applyFont="1" applyFill="1"/>
    <xf numFmtId="165" fontId="0" fillId="3" borderId="8" xfId="1" applyNumberFormat="1" applyFont="1" applyFill="1" applyBorder="1"/>
    <xf numFmtId="165" fontId="0" fillId="4" borderId="0" xfId="0" applyNumberFormat="1" applyFont="1" applyFill="1" applyBorder="1" applyAlignment="1">
      <alignment horizontal="right"/>
    </xf>
    <xf numFmtId="165" fontId="0" fillId="4" borderId="3" xfId="0" applyNumberFormat="1" applyFont="1" applyFill="1" applyBorder="1" applyAlignment="1">
      <alignment horizontal="right"/>
    </xf>
    <xf numFmtId="165" fontId="2" fillId="4" borderId="0" xfId="0" applyNumberFormat="1" applyFont="1" applyFill="1" applyBorder="1" applyAlignment="1">
      <alignment horizontal="right"/>
    </xf>
    <xf numFmtId="165" fontId="0" fillId="4" borderId="0" xfId="0" applyNumberFormat="1" applyFont="1" applyFill="1" applyBorder="1"/>
    <xf numFmtId="165" fontId="0" fillId="3" borderId="0" xfId="0" applyNumberFormat="1" applyFont="1" applyFill="1" applyBorder="1"/>
    <xf numFmtId="165" fontId="0" fillId="3" borderId="2" xfId="0" applyNumberFormat="1" applyFont="1" applyFill="1" applyBorder="1"/>
    <xf numFmtId="165" fontId="0" fillId="4" borderId="2" xfId="0" applyNumberFormat="1" applyFont="1" applyFill="1" applyBorder="1"/>
    <xf numFmtId="0" fontId="9" fillId="2" borderId="0" xfId="0" applyFont="1" applyFill="1"/>
    <xf numFmtId="0" fontId="0" fillId="2" borderId="0" xfId="0" applyFont="1" applyFill="1"/>
    <xf numFmtId="41" fontId="2" fillId="4" borderId="0" xfId="0" applyNumberFormat="1" applyFont="1" applyFill="1" applyBorder="1" applyAlignment="1">
      <alignment horizontal="right"/>
    </xf>
    <xf numFmtId="165" fontId="2" fillId="4" borderId="0" xfId="1" applyNumberFormat="1" applyFont="1" applyFill="1" applyBorder="1"/>
    <xf numFmtId="0" fontId="11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Alignment="1">
      <alignment horizontal="right"/>
    </xf>
    <xf numFmtId="9" fontId="0" fillId="0" borderId="1" xfId="0" applyNumberFormat="1" applyFont="1" applyBorder="1"/>
    <xf numFmtId="9" fontId="0" fillId="0" borderId="6" xfId="0" applyNumberFormat="1" applyFont="1" applyBorder="1"/>
    <xf numFmtId="164" fontId="0" fillId="0" borderId="5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/>
    <xf numFmtId="164" fontId="0" fillId="0" borderId="6" xfId="1" applyNumberFormat="1" applyFont="1" applyBorder="1"/>
    <xf numFmtId="164" fontId="0" fillId="5" borderId="0" xfId="1" applyNumberFormat="1" applyFont="1" applyFill="1" applyBorder="1"/>
    <xf numFmtId="164" fontId="0" fillId="0" borderId="0" xfId="1" applyNumberFormat="1" applyFont="1" applyBorder="1"/>
    <xf numFmtId="164" fontId="0" fillId="6" borderId="0" xfId="1" applyNumberFormat="1" applyFont="1" applyFill="1" applyBorder="1"/>
    <xf numFmtId="164" fontId="0" fillId="6" borderId="0" xfId="1" applyNumberFormat="1" applyFont="1" applyFill="1"/>
    <xf numFmtId="165" fontId="0" fillId="0" borderId="0" xfId="0" applyNumberFormat="1" applyFont="1"/>
    <xf numFmtId="165" fontId="12" fillId="2" borderId="0" xfId="0" applyNumberFormat="1" applyFont="1" applyFill="1" applyAlignment="1">
      <alignment horizontal="right"/>
    </xf>
    <xf numFmtId="0" fontId="7" fillId="0" borderId="0" xfId="0" applyFont="1"/>
    <xf numFmtId="9" fontId="0" fillId="3" borderId="0" xfId="0" applyNumberFormat="1" applyFont="1" applyFill="1"/>
    <xf numFmtId="165" fontId="0" fillId="0" borderId="0" xfId="0" applyNumberFormat="1" applyFont="1" applyAlignment="1">
      <alignment horizontal="right"/>
    </xf>
    <xf numFmtId="9" fontId="0" fillId="4" borderId="0" xfId="2" applyNumberFormat="1" applyFont="1" applyFill="1" applyBorder="1"/>
    <xf numFmtId="166" fontId="0" fillId="4" borderId="0" xfId="2" applyNumberFormat="1" applyFont="1" applyFill="1" applyBorder="1"/>
    <xf numFmtId="43" fontId="0" fillId="0" borderId="0" xfId="0" applyNumberFormat="1"/>
    <xf numFmtId="41" fontId="0" fillId="4" borderId="3" xfId="0" applyNumberFormat="1" applyFont="1" applyFill="1" applyBorder="1" applyAlignment="1">
      <alignment horizontal="right"/>
    </xf>
    <xf numFmtId="41" fontId="2" fillId="4" borderId="1" xfId="0" applyNumberFormat="1" applyFont="1" applyFill="1" applyBorder="1" applyAlignment="1">
      <alignment horizontal="right"/>
    </xf>
    <xf numFmtId="165" fontId="2" fillId="3" borderId="1" xfId="1" applyNumberFormat="1" applyFont="1" applyFill="1" applyBorder="1"/>
    <xf numFmtId="165" fontId="2" fillId="4" borderId="1" xfId="1" applyNumberFormat="1" applyFont="1" applyFill="1" applyBorder="1"/>
    <xf numFmtId="41" fontId="2" fillId="4" borderId="4" xfId="0" applyNumberFormat="1" applyFont="1" applyFill="1" applyBorder="1" applyAlignment="1">
      <alignment horizontal="right"/>
    </xf>
    <xf numFmtId="165" fontId="1" fillId="3" borderId="0" xfId="1" applyNumberFormat="1" applyFont="1" applyFill="1"/>
    <xf numFmtId="165" fontId="1" fillId="3" borderId="0" xfId="1" applyNumberFormat="1" applyFont="1" applyFill="1" applyBorder="1"/>
    <xf numFmtId="165" fontId="1" fillId="3" borderId="3" xfId="1" applyNumberFormat="1" applyFont="1" applyFill="1" applyBorder="1"/>
    <xf numFmtId="165" fontId="1" fillId="4" borderId="3" xfId="1" applyNumberFormat="1" applyFont="1" applyFill="1" applyBorder="1"/>
    <xf numFmtId="165" fontId="1" fillId="4" borderId="0" xfId="1" applyNumberFormat="1" applyFont="1" applyFill="1" applyBorder="1"/>
    <xf numFmtId="165" fontId="1" fillId="3" borderId="9" xfId="1" applyNumberFormat="1" applyFont="1" applyFill="1" applyBorder="1"/>
    <xf numFmtId="165" fontId="1" fillId="3" borderId="1" xfId="1" applyNumberFormat="1" applyFont="1" applyFill="1" applyBorder="1"/>
    <xf numFmtId="165" fontId="1" fillId="4" borderId="1" xfId="1" applyNumberFormat="1" applyFont="1" applyFill="1" applyBorder="1"/>
    <xf numFmtId="165" fontId="1" fillId="3" borderId="2" xfId="1" applyNumberFormat="1" applyFont="1" applyFill="1" applyBorder="1"/>
    <xf numFmtId="165" fontId="1" fillId="3" borderId="10" xfId="1" applyNumberFormat="1" applyFont="1" applyFill="1" applyBorder="1"/>
    <xf numFmtId="165" fontId="1" fillId="4" borderId="2" xfId="1" applyNumberFormat="1" applyFont="1" applyFill="1" applyBorder="1"/>
    <xf numFmtId="164" fontId="2" fillId="3" borderId="4" xfId="1" applyNumberFormat="1" applyFont="1" applyFill="1" applyBorder="1"/>
    <xf numFmtId="164" fontId="2" fillId="4" borderId="4" xfId="1" applyNumberFormat="1" applyFont="1" applyFill="1" applyBorder="1"/>
    <xf numFmtId="43" fontId="0" fillId="0" borderId="0" xfId="0" applyNumberFormat="1" applyFont="1"/>
    <xf numFmtId="165" fontId="0" fillId="0" borderId="0" xfId="1" applyNumberFormat="1" applyFont="1" applyBorder="1" applyAlignment="1">
      <alignment wrapText="1"/>
    </xf>
    <xf numFmtId="0" fontId="0" fillId="0" borderId="0" xfId="0" applyFont="1" applyFill="1" applyBorder="1" applyAlignment="1">
      <alignment horizontal="right"/>
    </xf>
    <xf numFmtId="0" fontId="0" fillId="0" borderId="0" xfId="0" applyFont="1" applyAlignment="1">
      <alignment horizontal="left"/>
    </xf>
    <xf numFmtId="166" fontId="0" fillId="0" borderId="6" xfId="2" applyNumberFormat="1" applyFont="1" applyBorder="1"/>
    <xf numFmtId="0" fontId="4" fillId="0" borderId="0" xfId="0" applyFont="1" applyBorder="1" applyAlignment="1">
      <alignment horizontal="right"/>
    </xf>
    <xf numFmtId="9" fontId="0" fillId="0" borderId="0" xfId="0" applyNumberFormat="1" applyFont="1" applyAlignment="1">
      <alignment horizontal="right"/>
    </xf>
    <xf numFmtId="165" fontId="4" fillId="0" borderId="4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9" fontId="0" fillId="0" borderId="0" xfId="2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9" fontId="0" fillId="0" borderId="0" xfId="0" applyNumberFormat="1" applyFont="1"/>
    <xf numFmtId="0" fontId="8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9" fontId="13" fillId="4" borderId="0" xfId="2" applyNumberFormat="1" applyFont="1" applyFill="1" applyBorder="1"/>
    <xf numFmtId="166" fontId="13" fillId="4" borderId="0" xfId="2" applyNumberFormat="1" applyFont="1" applyFill="1" applyBorder="1"/>
    <xf numFmtId="165" fontId="13" fillId="4" borderId="0" xfId="1" applyNumberFormat="1" applyFont="1" applyFill="1" applyBorder="1"/>
    <xf numFmtId="164" fontId="13" fillId="4" borderId="0" xfId="1" applyNumberFormat="1" applyFont="1" applyFill="1" applyBorder="1"/>
    <xf numFmtId="165" fontId="13" fillId="4" borderId="0" xfId="1" applyNumberFormat="1" applyFont="1" applyFill="1"/>
    <xf numFmtId="9" fontId="0" fillId="0" borderId="0" xfId="0" applyNumberFormat="1" applyFont="1" applyFill="1" applyBorder="1" applyAlignment="1">
      <alignment horizontal="right"/>
    </xf>
    <xf numFmtId="0" fontId="2" fillId="4" borderId="0" xfId="0" applyFont="1" applyFill="1"/>
    <xf numFmtId="164" fontId="13" fillId="0" borderId="0" xfId="0" applyNumberFormat="1" applyFont="1" applyBorder="1"/>
    <xf numFmtId="164" fontId="13" fillId="4" borderId="0" xfId="0" applyNumberFormat="1" applyFont="1" applyFill="1" applyBorder="1"/>
    <xf numFmtId="0" fontId="14" fillId="0" borderId="0" xfId="0" applyFont="1" applyAlignment="1">
      <alignment horizontal="right"/>
    </xf>
    <xf numFmtId="165" fontId="15" fillId="4" borderId="0" xfId="0" applyNumberFormat="1" applyFont="1" applyFill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left"/>
    </xf>
    <xf numFmtId="165" fontId="16" fillId="4" borderId="0" xfId="0" applyNumberFormat="1" applyFont="1" applyFill="1" applyAlignment="1">
      <alignment horizontal="right"/>
    </xf>
    <xf numFmtId="0" fontId="16" fillId="3" borderId="9" xfId="0" applyFont="1" applyFill="1" applyBorder="1" applyAlignment="1">
      <alignment horizontal="left"/>
    </xf>
    <xf numFmtId="0" fontId="16" fillId="3" borderId="9" xfId="0" applyFont="1" applyFill="1" applyBorder="1"/>
    <xf numFmtId="9" fontId="6" fillId="0" borderId="0" xfId="2" applyFont="1" applyBorder="1" applyAlignment="1">
      <alignment horizontal="center"/>
    </xf>
    <xf numFmtId="9" fontId="6" fillId="0" borderId="3" xfId="2" applyFont="1" applyBorder="1" applyAlignment="1">
      <alignment horizontal="center"/>
    </xf>
    <xf numFmtId="164" fontId="0" fillId="0" borderId="3" xfId="1" applyNumberFormat="1" applyFont="1" applyBorder="1"/>
    <xf numFmtId="0" fontId="2" fillId="3" borderId="0" xfId="0" applyFont="1" applyFill="1" applyAlignment="1">
      <alignment horizontal="left"/>
    </xf>
    <xf numFmtId="41" fontId="0" fillId="4" borderId="0" xfId="0" applyNumberFormat="1" applyFont="1" applyFill="1" applyBorder="1"/>
    <xf numFmtId="166" fontId="13" fillId="4" borderId="0" xfId="2" applyNumberFormat="1" applyFont="1" applyFill="1"/>
    <xf numFmtId="0" fontId="0" fillId="0" borderId="0" xfId="0" applyFont="1" applyFill="1"/>
    <xf numFmtId="0" fontId="0" fillId="0" borderId="0" xfId="0" applyFill="1"/>
    <xf numFmtId="9" fontId="0" fillId="0" borderId="0" xfId="2" applyFont="1" applyAlignment="1">
      <alignment horizontal="right"/>
    </xf>
    <xf numFmtId="0" fontId="0" fillId="2" borderId="0" xfId="0" applyFill="1"/>
    <xf numFmtId="0" fontId="17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 wrapText="1"/>
    </xf>
    <xf numFmtId="0" fontId="9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Visualizationsl!$B$38:$C$38</c:f>
              <c:strCache>
                <c:ptCount val="2"/>
                <c:pt idx="0">
                  <c:v> Sales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Visualizationsl!$D$38:$G$38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Visualizationsl!$D$37:$G$37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2C2-4A45-8071-6239D1A7CAB3}"/>
            </c:ext>
          </c:extLst>
        </c:ser>
        <c:ser>
          <c:idx val="1"/>
          <c:order val="1"/>
          <c:tx>
            <c:strRef>
              <c:f>Visualizationsl!$B$39:$C$39</c:f>
              <c:strCache>
                <c:ptCount val="2"/>
                <c:pt idx="0">
                  <c:v> Cost of Sales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Visualizationsl!$D$39:$G$39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Visualizationsl!$D$37:$G$37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2C2-4A45-8071-6239D1A7CA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310578528"/>
        <c:axId val="1310580208"/>
      </c:barChart>
      <c:catAx>
        <c:axId val="1310578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80208"/>
        <c:crosses val="autoZero"/>
        <c:auto val="1"/>
        <c:lblAlgn val="ctr"/>
        <c:lblOffset val="100"/>
        <c:noMultiLvlLbl val="0"/>
      </c:catAx>
      <c:valAx>
        <c:axId val="1310580208"/>
        <c:scaling>
          <c:orientation val="minMax"/>
        </c:scaling>
        <c:delete val="0"/>
        <c:axPos val="b"/>
        <c:numFmt formatCode="_-* #,##0_-;\(#,##0\)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7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Visualizationsl!$B$39</c:f>
              <c:strCache>
                <c:ptCount val="1"/>
                <c:pt idx="0">
                  <c:v> Cost of Sales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Visualizationsl!$C$39:$G$39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Visualizationsl!$C$37:$G$37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B17-F448-AF33-CB5539027C72}"/>
            </c:ext>
          </c:extLst>
        </c:ser>
        <c:ser>
          <c:idx val="1"/>
          <c:order val="1"/>
          <c:tx>
            <c:strRef>
              <c:f>Visualizationsl!$B$48</c:f>
              <c:strCache>
                <c:ptCount val="1"/>
                <c:pt idx="0">
                  <c:v> Net Income Before Income Tax and Zakat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Visualizationsl!$C$48:$G$48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Visualizationsl!$C$37:$G$37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B17-F448-AF33-CB5539027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311416848"/>
        <c:axId val="1311418832"/>
      </c:barChart>
      <c:catAx>
        <c:axId val="131141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418832"/>
        <c:crosses val="autoZero"/>
        <c:auto val="1"/>
        <c:lblAlgn val="ctr"/>
        <c:lblOffset val="100"/>
        <c:noMultiLvlLbl val="0"/>
      </c:catAx>
      <c:valAx>
        <c:axId val="131141883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(#,##0\)_-;_-* &quot;-&quot;_-;_-@_-" sourceLinked="1"/>
        <c:majorTickMark val="none"/>
        <c:minorTickMark val="none"/>
        <c:tickLblPos val="nextTo"/>
        <c:crossAx val="131141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Visualizationsl!$B$88</c:f>
              <c:strCache>
                <c:ptCount val="1"/>
                <c:pt idx="0">
                  <c:v> Net Income Before Income Tax and Zakat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Visualizationsl!$C$88:$G$88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Visualizationsl!$C$87:$G$87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4B5-0842-AFAB-C5A1CA04365E}"/>
            </c:ext>
          </c:extLst>
        </c:ser>
        <c:ser>
          <c:idx val="1"/>
          <c:order val="1"/>
          <c:tx>
            <c:strRef>
              <c:f>Visualizationsl!$B$107</c:f>
              <c:strCache>
                <c:ptCount val="1"/>
                <c:pt idx="0">
                  <c:v> Cash at End of the Year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Visualizationsl!$C$107:$G$107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Visualizationsl!$C$87:$G$87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4B5-0842-AFAB-C5A1CA0436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783608848"/>
        <c:axId val="1296647744"/>
      </c:barChart>
      <c:catAx>
        <c:axId val="178360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647744"/>
        <c:crosses val="autoZero"/>
        <c:auto val="1"/>
        <c:lblAlgn val="ctr"/>
        <c:lblOffset val="100"/>
        <c:noMultiLvlLbl val="0"/>
      </c:catAx>
      <c:valAx>
        <c:axId val="1296647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8360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Visualizationsl!$B$63</c:f>
              <c:strCache>
                <c:ptCount val="1"/>
                <c:pt idx="0">
                  <c:v> Cash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Visualizationsl!$C$63:$G$63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Visualizationsl!$C$61:$G$61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047-054F-8542-90AEDBE8A5B2}"/>
            </c:ext>
          </c:extLst>
        </c:ser>
        <c:ser>
          <c:idx val="1"/>
          <c:order val="1"/>
          <c:tx>
            <c:strRef>
              <c:f>Visualizationsl!$B$64</c:f>
              <c:strCache>
                <c:ptCount val="1"/>
                <c:pt idx="0">
                  <c:v> Accounts Receivable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Visualizationsl!$C$64:$G$64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Visualizationsl!$C$61:$G$61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047-054F-8542-90AEDBE8A5B2}"/>
            </c:ext>
          </c:extLst>
        </c:ser>
        <c:ser>
          <c:idx val="2"/>
          <c:order val="2"/>
          <c:tx>
            <c:strRef>
              <c:f>Visualizationsl!$B$65</c:f>
              <c:strCache>
                <c:ptCount val="1"/>
                <c:pt idx="0">
                  <c:v> Inventory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Visualizationsl!$C$65:$G$65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Visualizationsl!$C$61:$G$61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047-054F-8542-90AEDBE8A5B2}"/>
            </c:ext>
          </c:extLst>
        </c:ser>
        <c:ser>
          <c:idx val="3"/>
          <c:order val="3"/>
          <c:tx>
            <c:strRef>
              <c:f>Visualizationsl!$B$66</c:f>
              <c:strCache>
                <c:ptCount val="1"/>
                <c:pt idx="0">
                  <c:v> Property &amp; Equipment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Visualizationsl!$C$66:$G$66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Visualizationsl!$C$61:$G$61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C047-054F-8542-90AEDBE8A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296543552"/>
        <c:axId val="1296781024"/>
      </c:barChart>
      <c:lineChart>
        <c:grouping val="standard"/>
        <c:varyColors val="0"/>
        <c:ser>
          <c:idx val="4"/>
          <c:order val="4"/>
          <c:tx>
            <c:strRef>
              <c:f>Visualizationsl!$B$67</c:f>
              <c:strCache>
                <c:ptCount val="1"/>
                <c:pt idx="0">
                  <c:v> Total Assets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Visualizationsl!$C$67:$G$67</c:f>
            </c:numRef>
          </c:val>
          <c:smooth val="0"/>
          <c:extLst>
            <c:ext xmlns:c16="http://schemas.microsoft.com/office/drawing/2014/chart" uri="{C3380CC4-5D6E-409C-BE32-E72D297353CC}">
              <c16:uniqueId val="{00000004-C047-054F-8542-90AEDBE8A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6543552"/>
        <c:axId val="1296781024"/>
      </c:lineChart>
      <c:catAx>
        <c:axId val="129654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781024"/>
        <c:crosses val="autoZero"/>
        <c:auto val="1"/>
        <c:lblAlgn val="ctr"/>
        <c:lblOffset val="100"/>
        <c:noMultiLvlLbl val="0"/>
      </c:catAx>
      <c:valAx>
        <c:axId val="12967810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(#,##0\)_-;_-* &quot;-&quot;_-;_-@_-" sourceLinked="1"/>
        <c:majorTickMark val="none"/>
        <c:minorTickMark val="none"/>
        <c:tickLblPos val="nextTo"/>
        <c:crossAx val="129654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Net income changes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'Income Statement'!$C$232</c:f>
              <c:strCache>
                <c:ptCount val="1"/>
                <c:pt idx="0">
                  <c:v>Salaries and Benefits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'Income Statement'!$B$233:$B$240</c:f>
            </c:multiLvlStrRef>
          </c:cat>
          <c:val>
            <c:numRef>
              <c:f>'Income Statement'!$C$233:$C$240</c:f>
            </c:numRef>
          </c:val>
          <c:extLst>
            <c:ext xmlns:c16="http://schemas.microsoft.com/office/drawing/2014/chart" uri="{C3380CC4-5D6E-409C-BE32-E72D297353CC}">
              <c16:uniqueId val="{00000000-8FED-BB4E-BB4E-9C7822446725}"/>
            </c:ext>
          </c:extLst>
        </c:ser>
        <c:ser>
          <c:idx val="1"/>
          <c:order val="1"/>
          <c:tx>
            <c:strRef>
              <c:f>'Income Statement'!$D$232</c:f>
              <c:strCache>
                <c:ptCount val="1"/>
                <c:pt idx="0">
                  <c:v> Rent and Overhead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'Income Statement'!$B$233:$B$240</c:f>
            </c:multiLvlStrRef>
          </c:cat>
          <c:val>
            <c:numRef>
              <c:f>'Income Statement'!$D$233:$D$240</c:f>
            </c:numRef>
          </c:val>
          <c:extLst>
            <c:ext xmlns:c16="http://schemas.microsoft.com/office/drawing/2014/chart" uri="{C3380CC4-5D6E-409C-BE32-E72D297353CC}">
              <c16:uniqueId val="{00000001-8FED-BB4E-BB4E-9C7822446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80936880"/>
        <c:axId val="1980932256"/>
      </c:barChart>
      <c:catAx>
        <c:axId val="198093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32256"/>
        <c:crosses val="autoZero"/>
        <c:auto val="1"/>
        <c:lblAlgn val="ctr"/>
        <c:lblOffset val="100"/>
        <c:noMultiLvlLbl val="0"/>
      </c:catAx>
      <c:valAx>
        <c:axId val="198093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3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Net income changes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'Income Statement'!$C$232</c:f>
              <c:strCache>
                <c:ptCount val="1"/>
                <c:pt idx="0">
                  <c:v>Salaries and Benefits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'Income Statement'!$B$233:$B$240</c:f>
            </c:multiLvlStrRef>
          </c:cat>
          <c:val>
            <c:numRef>
              <c:f>'Income Statement'!$C$233:$C$240</c:f>
            </c:numRef>
          </c:val>
          <c:extLst>
            <c:ext xmlns:c16="http://schemas.microsoft.com/office/drawing/2014/chart" uri="{C3380CC4-5D6E-409C-BE32-E72D297353CC}">
              <c16:uniqueId val="{00000000-EF05-CC46-8AB9-67441A0B24FE}"/>
            </c:ext>
          </c:extLst>
        </c:ser>
        <c:ser>
          <c:idx val="1"/>
          <c:order val="1"/>
          <c:tx>
            <c:strRef>
              <c:f>'Income Statement'!$D$232</c:f>
              <c:strCache>
                <c:ptCount val="1"/>
                <c:pt idx="0">
                  <c:v> Rent and Overhead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'Income Statement'!$B$233:$B$240</c:f>
            </c:multiLvlStrRef>
          </c:cat>
          <c:val>
            <c:numRef>
              <c:f>'Income Statement'!$D$233:$D$240</c:f>
            </c:numRef>
          </c:val>
          <c:extLst>
            <c:ext xmlns:c16="http://schemas.microsoft.com/office/drawing/2014/chart" uri="{C3380CC4-5D6E-409C-BE32-E72D297353CC}">
              <c16:uniqueId val="{00000001-EF05-CC46-8AB9-67441A0B2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80936880"/>
        <c:axId val="1980932256"/>
      </c:barChart>
      <c:catAx>
        <c:axId val="198093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32256"/>
        <c:crosses val="autoZero"/>
        <c:auto val="1"/>
        <c:lblAlgn val="ctr"/>
        <c:lblOffset val="100"/>
        <c:noMultiLvlLbl val="0"/>
      </c:catAx>
      <c:valAx>
        <c:axId val="198093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3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Net income changes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'Income Statement'!$C$232</c:f>
              <c:strCache>
                <c:ptCount val="1"/>
                <c:pt idx="0">
                  <c:v>Salaries and Benefits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'Income Statement'!$B$233:$B$240</c:f>
            </c:multiLvlStrRef>
          </c:cat>
          <c:val>
            <c:numRef>
              <c:f>'Income Statement'!$C$233:$C$240</c:f>
            </c:numRef>
          </c:val>
          <c:extLst>
            <c:ext xmlns:c16="http://schemas.microsoft.com/office/drawing/2014/chart" uri="{C3380CC4-5D6E-409C-BE32-E72D297353CC}">
              <c16:uniqueId val="{00000000-2074-5C46-9C9B-C785AE2BBF3C}"/>
            </c:ext>
          </c:extLst>
        </c:ser>
        <c:ser>
          <c:idx val="1"/>
          <c:order val="1"/>
          <c:tx>
            <c:strRef>
              <c:f>'Income Statement'!$D$232</c:f>
              <c:strCache>
                <c:ptCount val="1"/>
                <c:pt idx="0">
                  <c:v> Rent and Overhead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'Income Statement'!$B$233:$B$240</c:f>
            </c:multiLvlStrRef>
          </c:cat>
          <c:val>
            <c:numRef>
              <c:f>'Income Statement'!$D$233:$D$240</c:f>
            </c:numRef>
          </c:val>
          <c:extLst>
            <c:ext xmlns:c16="http://schemas.microsoft.com/office/drawing/2014/chart" uri="{C3380CC4-5D6E-409C-BE32-E72D297353CC}">
              <c16:uniqueId val="{00000001-2074-5C46-9C9B-C785AE2BB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80936880"/>
        <c:axId val="1980932256"/>
      </c:barChart>
      <c:catAx>
        <c:axId val="198093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32256"/>
        <c:crosses val="autoZero"/>
        <c:auto val="1"/>
        <c:lblAlgn val="ctr"/>
        <c:lblOffset val="100"/>
        <c:noMultiLvlLbl val="0"/>
      </c:catAx>
      <c:valAx>
        <c:axId val="198093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3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Net income changes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'Income Statement'!$C$232</c:f>
              <c:strCache>
                <c:ptCount val="1"/>
                <c:pt idx="0">
                  <c:v>Salaries and Benefits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'Income Statement'!$B$233:$B$240</c:f>
            </c:multiLvlStrRef>
          </c:cat>
          <c:val>
            <c:numRef>
              <c:f>'Income Statement'!$C$233:$C$240</c:f>
            </c:numRef>
          </c:val>
          <c:extLst>
            <c:ext xmlns:c16="http://schemas.microsoft.com/office/drawing/2014/chart" uri="{C3380CC4-5D6E-409C-BE32-E72D297353CC}">
              <c16:uniqueId val="{00000000-0288-6746-B1A1-3F2B9A6BFE0A}"/>
            </c:ext>
          </c:extLst>
        </c:ser>
        <c:ser>
          <c:idx val="1"/>
          <c:order val="1"/>
          <c:tx>
            <c:strRef>
              <c:f>'Income Statement'!$D$232</c:f>
              <c:strCache>
                <c:ptCount val="1"/>
                <c:pt idx="0">
                  <c:v> Rent and Overhead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'Income Statement'!$B$233:$B$240</c:f>
            </c:multiLvlStrRef>
          </c:cat>
          <c:val>
            <c:numRef>
              <c:f>'Income Statement'!$D$233:$D$240</c:f>
            </c:numRef>
          </c:val>
          <c:extLst>
            <c:ext xmlns:c16="http://schemas.microsoft.com/office/drawing/2014/chart" uri="{C3380CC4-5D6E-409C-BE32-E72D297353CC}">
              <c16:uniqueId val="{00000001-0288-6746-B1A1-3F2B9A6BF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80936880"/>
        <c:axId val="1980932256"/>
      </c:barChart>
      <c:catAx>
        <c:axId val="198093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32256"/>
        <c:crosses val="autoZero"/>
        <c:auto val="1"/>
        <c:lblAlgn val="ctr"/>
        <c:lblOffset val="100"/>
        <c:noMultiLvlLbl val="0"/>
      </c:catAx>
      <c:valAx>
        <c:axId val="198093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3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Net income changes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'Income Statement'!$C$232</c:f>
              <c:strCache>
                <c:ptCount val="1"/>
                <c:pt idx="0">
                  <c:v>Salaries and Benefits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'Income Statement'!$B$233:$B$240</c:f>
            </c:multiLvlStrRef>
          </c:cat>
          <c:val>
            <c:numRef>
              <c:f>'Income Statement'!$C$233:$C$240</c:f>
            </c:numRef>
          </c:val>
          <c:extLst>
            <c:ext xmlns:c16="http://schemas.microsoft.com/office/drawing/2014/chart" uri="{C3380CC4-5D6E-409C-BE32-E72D297353CC}">
              <c16:uniqueId val="{00000000-50FF-054C-B15A-EA3B3807841B}"/>
            </c:ext>
          </c:extLst>
        </c:ser>
        <c:ser>
          <c:idx val="1"/>
          <c:order val="1"/>
          <c:tx>
            <c:strRef>
              <c:f>'Income Statement'!$D$232</c:f>
              <c:strCache>
                <c:ptCount val="1"/>
                <c:pt idx="0">
                  <c:v> Rent and Overhead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'Income Statement'!$B$233:$B$240</c:f>
            </c:multiLvlStrRef>
          </c:cat>
          <c:val>
            <c:numRef>
              <c:f>'Income Statement'!$D$233:$D$240</c:f>
            </c:numRef>
          </c:val>
          <c:extLst>
            <c:ext xmlns:c16="http://schemas.microsoft.com/office/drawing/2014/chart" uri="{C3380CC4-5D6E-409C-BE32-E72D297353CC}">
              <c16:uniqueId val="{00000001-50FF-054C-B15A-EA3B38078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80936880"/>
        <c:axId val="1980932256"/>
      </c:barChart>
      <c:catAx>
        <c:axId val="198093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32256"/>
        <c:crosses val="autoZero"/>
        <c:auto val="1"/>
        <c:lblAlgn val="ctr"/>
        <c:lblOffset val="100"/>
        <c:noMultiLvlLbl val="0"/>
      </c:catAx>
      <c:valAx>
        <c:axId val="198093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3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Net Income Before Income Tax and Zakat Sensitivity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Analysis'!$C$197:$C$198</c:f>
              <c:strCache>
                <c:ptCount val="2"/>
                <c:pt idx="0">
                  <c:v>Salaries and Benefits</c:v>
                </c:pt>
              </c:strCache>
            </c:strRef>
          </c:tx>
          <c:spPr>
            <a:ln w="317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'Sensitivity Analysis'!$B$199:$B$205</c:f>
              <c:numCache>
                <c:formatCode>0%</c:formatCode>
                <c:ptCount val="7"/>
                <c:pt idx="0">
                  <c:v>0.2</c:v>
                </c:pt>
                <c:pt idx="1">
                  <c:v>0.15</c:v>
                </c:pt>
                <c:pt idx="2">
                  <c:v>0.1</c:v>
                </c:pt>
                <c:pt idx="3">
                  <c:v>0</c:v>
                </c:pt>
                <c:pt idx="4">
                  <c:v>-0.1</c:v>
                </c:pt>
                <c:pt idx="5">
                  <c:v>-0.15</c:v>
                </c:pt>
                <c:pt idx="6">
                  <c:v>-0.2</c:v>
                </c:pt>
              </c:numCache>
            </c:numRef>
          </c:cat>
          <c:val>
            <c:numRef>
              <c:f>'Sensitivity Analysis'!$C$199:$C$205</c:f>
              <c:numCache>
                <c:formatCode>_(* #,##0_);_(* \(#,##0\);_(* "-"??_);_(@_)</c:formatCode>
                <c:ptCount val="7"/>
                <c:pt idx="0">
                  <c:v>62371.964675000025</c:v>
                </c:pt>
                <c:pt idx="1">
                  <c:v>63343.214675000025</c:v>
                </c:pt>
                <c:pt idx="2">
                  <c:v>64314.464675000025</c:v>
                </c:pt>
                <c:pt idx="3">
                  <c:v>66256.964675000025</c:v>
                </c:pt>
                <c:pt idx="4">
                  <c:v>68199.464675000025</c:v>
                </c:pt>
                <c:pt idx="5">
                  <c:v>70974.464675000025</c:v>
                </c:pt>
                <c:pt idx="6">
                  <c:v>70141.964675000025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A-D140-A2FD-C2932B601683}"/>
            </c:ext>
          </c:extLst>
        </c:ser>
        <c:ser>
          <c:idx val="1"/>
          <c:order val="1"/>
          <c:tx>
            <c:strRef>
              <c:f>'Sensitivity Analysis'!$D$197:$D$198</c:f>
              <c:strCache>
                <c:ptCount val="2"/>
                <c:pt idx="0">
                  <c:v> Rent and Overhead  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'Sensitivity Analysis'!$B$199:$B$205</c:f>
              <c:numCache>
                <c:formatCode>0%</c:formatCode>
                <c:ptCount val="7"/>
                <c:pt idx="0">
                  <c:v>0.2</c:v>
                </c:pt>
                <c:pt idx="1">
                  <c:v>0.15</c:v>
                </c:pt>
                <c:pt idx="2">
                  <c:v>0.1</c:v>
                </c:pt>
                <c:pt idx="3">
                  <c:v>0</c:v>
                </c:pt>
                <c:pt idx="4">
                  <c:v>-0.1</c:v>
                </c:pt>
                <c:pt idx="5">
                  <c:v>-0.15</c:v>
                </c:pt>
                <c:pt idx="6">
                  <c:v>-0.2</c:v>
                </c:pt>
              </c:numCache>
            </c:numRef>
          </c:cat>
          <c:val>
            <c:numRef>
              <c:f>'Sensitivity Analysis'!$D$199:$D$205</c:f>
              <c:numCache>
                <c:formatCode>_(* #,##0_);_(* \(#,##0\);_(* "-"??_);_(@_)</c:formatCode>
                <c:ptCount val="7"/>
                <c:pt idx="0">
                  <c:v>65516.964675000025</c:v>
                </c:pt>
                <c:pt idx="1">
                  <c:v>65701.964675000025</c:v>
                </c:pt>
                <c:pt idx="2">
                  <c:v>65886.964675000025</c:v>
                </c:pt>
                <c:pt idx="3">
                  <c:v>66256.964675000025</c:v>
                </c:pt>
                <c:pt idx="4">
                  <c:v>66626.964675000025</c:v>
                </c:pt>
                <c:pt idx="5">
                  <c:v>66811.964675000025</c:v>
                </c:pt>
                <c:pt idx="6">
                  <c:v>66996.964675000025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A-D140-A2FD-C2932B60168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92400720"/>
        <c:axId val="1292613248"/>
      </c:lineChart>
      <c:catAx>
        <c:axId val="129240072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613248"/>
        <c:crosses val="autoZero"/>
        <c:auto val="1"/>
        <c:lblAlgn val="ctr"/>
        <c:lblOffset val="100"/>
        <c:noMultiLvlLbl val="0"/>
      </c:catAx>
      <c:valAx>
        <c:axId val="12926132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129240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16933</xdr:colOff>
      <xdr:row>210</xdr:row>
      <xdr:rowOff>186267</xdr:rowOff>
    </xdr:from>
    <xdr:to>
      <xdr:col>8</xdr:col>
      <xdr:colOff>0</xdr:colOff>
      <xdr:row>224</xdr:row>
      <xdr:rowOff>84667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8F1B16-60D1-2642-A2D9-4AF760820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16935</xdr:colOff>
      <xdr:row>226</xdr:row>
      <xdr:rowOff>16933</xdr:rowOff>
    </xdr:from>
    <xdr:to>
      <xdr:col>8</xdr:col>
      <xdr:colOff>0</xdr:colOff>
      <xdr:row>239</xdr:row>
      <xdr:rowOff>186267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FBF9C-DBCE-B04B-91D0-62B9B1DF9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16932</xdr:colOff>
      <xdr:row>225</xdr:row>
      <xdr:rowOff>203199</xdr:rowOff>
    </xdr:from>
    <xdr:to>
      <xdr:col>11</xdr:col>
      <xdr:colOff>1473197</xdr:colOff>
      <xdr:row>239</xdr:row>
      <xdr:rowOff>169333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4026CA-CDFF-D841-9F31-08796B6D7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33866</xdr:colOff>
      <xdr:row>210</xdr:row>
      <xdr:rowOff>165653</xdr:rowOff>
    </xdr:from>
    <xdr:to>
      <xdr:col>11</xdr:col>
      <xdr:colOff>1464730</xdr:colOff>
      <xdr:row>224</xdr:row>
      <xdr:rowOff>118535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D66134-ECF8-344E-BD1E-ECDEF7EFC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661216</xdr:colOff>
      <xdr:row>38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CA4D63-6F39-2F42-A3E5-CB29E604D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694716" cy="7797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4478866</xdr:colOff>
      <xdr:row>211</xdr:row>
      <xdr:rowOff>135467</xdr:rowOff>
    </xdr:from>
    <xdr:to>
      <xdr:col>6</xdr:col>
      <xdr:colOff>338667</xdr:colOff>
      <xdr:row>229</xdr:row>
      <xdr:rowOff>169334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A7BED9-6E68-C345-B5B6-400F7F47E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4478866</xdr:colOff>
      <xdr:row>211</xdr:row>
      <xdr:rowOff>135467</xdr:rowOff>
    </xdr:from>
    <xdr:to>
      <xdr:col>6</xdr:col>
      <xdr:colOff>338667</xdr:colOff>
      <xdr:row>229</xdr:row>
      <xdr:rowOff>169334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46D340-C47C-2546-A4FF-E768F1848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4478866</xdr:colOff>
      <xdr:row>211</xdr:row>
      <xdr:rowOff>135467</xdr:rowOff>
    </xdr:from>
    <xdr:to>
      <xdr:col>6</xdr:col>
      <xdr:colOff>338667</xdr:colOff>
      <xdr:row>229</xdr:row>
      <xdr:rowOff>169334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8FFBD-C12F-A843-8BB6-A24E9A8D4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4478866</xdr:colOff>
      <xdr:row>211</xdr:row>
      <xdr:rowOff>135467</xdr:rowOff>
    </xdr:from>
    <xdr:to>
      <xdr:col>6</xdr:col>
      <xdr:colOff>338667</xdr:colOff>
      <xdr:row>229</xdr:row>
      <xdr:rowOff>169334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C4D5C-9AAD-8E4E-8CF1-F139D5E5B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4478866</xdr:colOff>
      <xdr:row>211</xdr:row>
      <xdr:rowOff>135467</xdr:rowOff>
    </xdr:from>
    <xdr:to>
      <xdr:col>6</xdr:col>
      <xdr:colOff>338667</xdr:colOff>
      <xdr:row>229</xdr:row>
      <xdr:rowOff>169334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FEFE9-5490-934D-A093-EDEBCDEA9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254001</xdr:colOff>
      <xdr:row>192</xdr:row>
      <xdr:rowOff>59266</xdr:rowOff>
    </xdr:from>
    <xdr:to>
      <xdr:col>7</xdr:col>
      <xdr:colOff>457201</xdr:colOff>
      <xdr:row>205</xdr:row>
      <xdr:rowOff>160866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CE5BAA-A6A6-0E42-984A-C138DB482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88EC-BBBD-084A-A1CE-A1FAFD03EB61}">
  <dimension ref="A1:O243"/>
  <sheetViews>
    <sheetView showGridLines="0" showRowColHeaders="0" topLeftCell="B244" zoomScale="94" zoomScaleNormal="94" workbookViewId="0">
      <selection activeCell="B243" sqref="A1:XFD243"/>
    </sheetView>
  </sheetViews>
  <sheetFormatPr baseColWidth="10" defaultRowHeight="16"/>
  <cols>
    <col min="1" max="1" width="0" style="4" hidden="1" customWidth="1"/>
    <col min="2" max="2" width="36" style="4" customWidth="1"/>
    <col min="3" max="3" width="23" style="4" customWidth="1"/>
    <col min="4" max="7" width="19.1640625" style="4" customWidth="1"/>
    <col min="8" max="8" width="19.33203125" style="4" customWidth="1"/>
    <col min="9" max="9" width="2.83203125" style="4" customWidth="1"/>
    <col min="10" max="12" width="19.33203125" style="4" customWidth="1"/>
    <col min="13" max="14" width="19.33203125" customWidth="1"/>
    <col min="15" max="15" width="0" hidden="1" customWidth="1"/>
  </cols>
  <sheetData>
    <row r="1" spans="2:12" ht="20" hidden="1">
      <c r="B1" s="83" t="s">
        <v>66</v>
      </c>
      <c r="C1" s="84"/>
      <c r="D1" s="84"/>
      <c r="E1" s="84"/>
      <c r="F1" s="84"/>
      <c r="G1" s="84"/>
      <c r="H1" s="84"/>
      <c r="I1" s="84"/>
    </row>
    <row r="2" spans="2:12" ht="60" hidden="1" customHeight="1">
      <c r="B2" s="174" t="s">
        <v>67</v>
      </c>
      <c r="C2" s="174"/>
      <c r="D2" s="174"/>
      <c r="E2" s="174"/>
      <c r="F2" s="174"/>
      <c r="G2" s="174"/>
      <c r="H2" s="174"/>
      <c r="I2" s="174"/>
    </row>
    <row r="3" spans="2:12" hidden="1">
      <c r="B3" s="4" t="s">
        <v>3</v>
      </c>
    </row>
    <row r="4" spans="2:12" hidden="1">
      <c r="B4" s="4" t="s">
        <v>4</v>
      </c>
    </row>
    <row r="5" spans="2:12" hidden="1">
      <c r="B5" s="1" t="s">
        <v>75</v>
      </c>
    </row>
    <row r="6" spans="2:12" hidden="1"/>
    <row r="7" spans="2:12" ht="24" hidden="1">
      <c r="B7" s="55" t="s">
        <v>107</v>
      </c>
      <c r="C7" s="162"/>
      <c r="D7" s="25"/>
      <c r="E7" s="25"/>
      <c r="F7" s="25"/>
      <c r="G7" s="25"/>
      <c r="H7" s="25"/>
      <c r="I7" s="25"/>
      <c r="J7" s="25"/>
      <c r="K7" s="25"/>
      <c r="L7" s="25"/>
    </row>
    <row r="8" spans="2:12" hidden="1"/>
    <row r="9" spans="2:12" hidden="1">
      <c r="B9" s="2"/>
      <c r="C9" s="2"/>
      <c r="D9" s="172" t="s">
        <v>0</v>
      </c>
      <c r="E9" s="172"/>
      <c r="F9" s="172"/>
      <c r="G9" s="172"/>
      <c r="H9" s="28"/>
      <c r="I9" s="172" t="s">
        <v>1</v>
      </c>
      <c r="J9" s="172"/>
      <c r="K9" s="172"/>
      <c r="L9" s="27"/>
    </row>
    <row r="10" spans="2:12" ht="17" hidden="1" customHeight="1">
      <c r="B10" s="18"/>
      <c r="C10" s="18"/>
      <c r="D10" s="173" t="s">
        <v>16</v>
      </c>
      <c r="E10" s="173"/>
      <c r="F10" s="173" t="s">
        <v>17</v>
      </c>
      <c r="G10" s="173"/>
      <c r="H10" s="29"/>
      <c r="I10" s="173" t="s">
        <v>16</v>
      </c>
      <c r="J10" s="173"/>
      <c r="K10" s="173" t="s">
        <v>17</v>
      </c>
      <c r="L10" s="173"/>
    </row>
    <row r="11" spans="2:12" hidden="1">
      <c r="B11" s="3"/>
      <c r="C11" s="3"/>
      <c r="D11" s="24">
        <v>2018</v>
      </c>
      <c r="E11" s="24">
        <v>2019</v>
      </c>
      <c r="F11" s="24">
        <v>2020</v>
      </c>
      <c r="G11" s="24">
        <v>2021</v>
      </c>
      <c r="H11" s="24"/>
      <c r="I11" s="24">
        <v>2018</v>
      </c>
      <c r="J11" s="24">
        <v>2019</v>
      </c>
      <c r="K11" s="24">
        <v>2020</v>
      </c>
      <c r="L11" s="24">
        <v>2021</v>
      </c>
    </row>
    <row r="12" spans="2:12" hidden="1">
      <c r="B12" s="18" t="s">
        <v>9</v>
      </c>
      <c r="C12" s="6"/>
      <c r="D12" s="37"/>
      <c r="E12" s="37"/>
      <c r="F12" s="20"/>
      <c r="G12" s="20"/>
      <c r="H12" s="20"/>
      <c r="I12" s="20"/>
      <c r="J12" s="20"/>
      <c r="K12" s="20"/>
      <c r="L12" s="20"/>
    </row>
    <row r="13" spans="2:12" hidden="1">
      <c r="B13" s="36" t="s">
        <v>60</v>
      </c>
      <c r="C13" s="39"/>
      <c r="D13" s="106"/>
      <c r="E13" s="107">
        <f>E38/D38 -1</f>
        <v>0.13637687169668156</v>
      </c>
      <c r="F13" s="37">
        <v>0.1</v>
      </c>
      <c r="G13" s="37">
        <v>0.1</v>
      </c>
      <c r="H13" s="20"/>
      <c r="I13" s="107"/>
      <c r="J13" s="107">
        <f t="shared" ref="J13:L14" si="0">E13</f>
        <v>0.13637687169668156</v>
      </c>
      <c r="K13" s="107">
        <f t="shared" si="0"/>
        <v>0.1</v>
      </c>
      <c r="L13" s="107">
        <f t="shared" si="0"/>
        <v>0.1</v>
      </c>
    </row>
    <row r="14" spans="2:12" hidden="1">
      <c r="B14" s="36" t="s">
        <v>120</v>
      </c>
      <c r="C14" s="39"/>
      <c r="D14" s="107">
        <f>D39/D38</f>
        <v>0.32352448095435576</v>
      </c>
      <c r="E14" s="107">
        <f>E39/E38</f>
        <v>0.31057776673473664</v>
      </c>
      <c r="F14" s="107">
        <v>0.31</v>
      </c>
      <c r="G14" s="107">
        <v>0.31</v>
      </c>
      <c r="H14" s="20"/>
      <c r="I14" s="107">
        <f>D14</f>
        <v>0.32352448095435576</v>
      </c>
      <c r="J14" s="107">
        <f t="shared" si="0"/>
        <v>0.31057776673473664</v>
      </c>
      <c r="K14" s="107">
        <f t="shared" si="0"/>
        <v>0.31</v>
      </c>
      <c r="L14" s="107">
        <f t="shared" si="0"/>
        <v>0.31</v>
      </c>
    </row>
    <row r="15" spans="2:12" hidden="1">
      <c r="B15" s="36" t="s">
        <v>114</v>
      </c>
      <c r="C15" s="39"/>
      <c r="D15" s="39">
        <f>D43</f>
        <v>20000</v>
      </c>
      <c r="E15" s="39">
        <f>E43</f>
        <v>19900</v>
      </c>
      <c r="F15" s="39">
        <v>21000</v>
      </c>
      <c r="G15" s="39">
        <v>21000</v>
      </c>
      <c r="H15" s="20"/>
      <c r="I15" s="39">
        <f>D15/3.75</f>
        <v>5333.333333333333</v>
      </c>
      <c r="J15" s="39">
        <f t="shared" ref="J15:L16" si="1">E15/3.75</f>
        <v>5306.666666666667</v>
      </c>
      <c r="K15" s="39">
        <f t="shared" si="1"/>
        <v>5600</v>
      </c>
      <c r="L15" s="39">
        <f t="shared" si="1"/>
        <v>5600</v>
      </c>
    </row>
    <row r="16" spans="2:12" hidden="1">
      <c r="B16" s="36" t="s">
        <v>113</v>
      </c>
      <c r="C16" s="39"/>
      <c r="D16" s="61">
        <f>D44</f>
        <v>4840</v>
      </c>
      <c r="E16" s="61">
        <f>E44</f>
        <v>4750</v>
      </c>
      <c r="F16" s="39">
        <v>4000</v>
      </c>
      <c r="G16" s="39">
        <v>4000</v>
      </c>
      <c r="H16" s="20"/>
      <c r="I16" s="39">
        <f>D16/3.75</f>
        <v>1290.6666666666667</v>
      </c>
      <c r="J16" s="39">
        <f t="shared" si="1"/>
        <v>1266.6666666666667</v>
      </c>
      <c r="K16" s="39">
        <f t="shared" si="1"/>
        <v>1066.6666666666667</v>
      </c>
      <c r="L16" s="39">
        <f t="shared" si="1"/>
        <v>1066.6666666666667</v>
      </c>
    </row>
    <row r="17" spans="2:12" hidden="1">
      <c r="B17" s="36" t="s">
        <v>10</v>
      </c>
      <c r="C17" s="39"/>
      <c r="D17" s="107">
        <f>D45/D126</f>
        <v>5.7142857142857141E-2</v>
      </c>
      <c r="E17" s="107">
        <f>E45/E126</f>
        <v>5.2941176470588235E-2</v>
      </c>
      <c r="F17" s="107">
        <v>5.7000000000000002E-2</v>
      </c>
      <c r="G17" s="107">
        <v>5.7000000000000002E-2</v>
      </c>
      <c r="H17" s="85"/>
      <c r="I17" s="107">
        <f>D17</f>
        <v>5.7142857142857141E-2</v>
      </c>
      <c r="J17" s="107">
        <f t="shared" ref="J17:L19" si="2">E17</f>
        <v>5.2941176470588235E-2</v>
      </c>
      <c r="K17" s="107">
        <f t="shared" si="2"/>
        <v>5.7000000000000002E-2</v>
      </c>
      <c r="L17" s="107">
        <f t="shared" si="2"/>
        <v>5.7000000000000002E-2</v>
      </c>
    </row>
    <row r="18" spans="2:12" hidden="1">
      <c r="B18" s="36" t="s">
        <v>11</v>
      </c>
      <c r="C18" s="39"/>
      <c r="D18" s="107">
        <f>D135/D132</f>
        <v>0.03</v>
      </c>
      <c r="E18" s="107">
        <f>E135/E132</f>
        <v>0.03</v>
      </c>
      <c r="F18" s="107">
        <v>0.03</v>
      </c>
      <c r="G18" s="107">
        <v>0.03</v>
      </c>
      <c r="H18" s="20"/>
      <c r="I18" s="107">
        <f>D18</f>
        <v>0.03</v>
      </c>
      <c r="J18" s="107">
        <f t="shared" si="2"/>
        <v>0.03</v>
      </c>
      <c r="K18" s="107">
        <f t="shared" si="2"/>
        <v>0.03</v>
      </c>
      <c r="L18" s="107">
        <f t="shared" si="2"/>
        <v>0.03</v>
      </c>
    </row>
    <row r="19" spans="2:12" hidden="1">
      <c r="B19" s="36" t="s">
        <v>68</v>
      </c>
      <c r="C19" s="39"/>
      <c r="D19" s="107">
        <v>7.4999999999999997E-2</v>
      </c>
      <c r="E19" s="107">
        <v>7.4999999999999997E-2</v>
      </c>
      <c r="F19" s="107">
        <v>7.4999999999999997E-2</v>
      </c>
      <c r="G19" s="107">
        <v>7.4999999999999997E-2</v>
      </c>
      <c r="H19" s="20"/>
      <c r="I19" s="107">
        <f>D19</f>
        <v>7.4999999999999997E-2</v>
      </c>
      <c r="J19" s="107">
        <f t="shared" si="2"/>
        <v>7.4999999999999997E-2</v>
      </c>
      <c r="K19" s="107">
        <f>F19</f>
        <v>7.4999999999999997E-2</v>
      </c>
      <c r="L19" s="107">
        <f t="shared" si="2"/>
        <v>7.4999999999999997E-2</v>
      </c>
    </row>
    <row r="20" spans="2:12" hidden="1">
      <c r="B20" s="36"/>
      <c r="C20" s="39"/>
      <c r="D20" s="45"/>
      <c r="E20" s="45"/>
      <c r="F20" s="39"/>
      <c r="G20" s="39"/>
      <c r="H20" s="20"/>
      <c r="I20" s="39"/>
      <c r="J20" s="39"/>
      <c r="K20" s="39"/>
      <c r="L20" s="39"/>
    </row>
    <row r="21" spans="2:12" hidden="1">
      <c r="B21" s="42" t="s">
        <v>12</v>
      </c>
      <c r="C21" s="86"/>
      <c r="D21" s="45"/>
      <c r="E21" s="45"/>
      <c r="F21" s="30"/>
      <c r="G21" s="30"/>
      <c r="H21" s="20"/>
      <c r="I21" s="39"/>
      <c r="J21" s="39"/>
      <c r="K21" s="39"/>
      <c r="L21" s="39"/>
    </row>
    <row r="22" spans="2:12" hidden="1">
      <c r="B22" s="44" t="s">
        <v>13</v>
      </c>
      <c r="C22" s="39"/>
      <c r="D22" s="45">
        <f>D64/D38 *365</f>
        <v>19.024070659031349</v>
      </c>
      <c r="E22" s="45">
        <f>E64/E38 *365</f>
        <v>19.013929761082082</v>
      </c>
      <c r="F22" s="45">
        <v>19</v>
      </c>
      <c r="G22" s="45">
        <v>19</v>
      </c>
      <c r="H22" s="20"/>
      <c r="I22" s="39">
        <f t="shared" ref="I22:L27" si="3">D22/3.75</f>
        <v>5.0730855090750264</v>
      </c>
      <c r="J22" s="39">
        <f t="shared" si="3"/>
        <v>5.0703812696218886</v>
      </c>
      <c r="K22" s="39">
        <f t="shared" si="3"/>
        <v>5.0666666666666664</v>
      </c>
      <c r="L22" s="39">
        <f t="shared" si="3"/>
        <v>5.0666666666666664</v>
      </c>
    </row>
    <row r="23" spans="2:12" hidden="1">
      <c r="B23" s="44" t="s">
        <v>14</v>
      </c>
      <c r="C23" s="39"/>
      <c r="D23" s="45">
        <f>D65/D39 *365</f>
        <v>61.808896525391368</v>
      </c>
      <c r="E23" s="45">
        <f>E65/E39 *365</f>
        <v>60.637140928523216</v>
      </c>
      <c r="F23" s="45">
        <v>62</v>
      </c>
      <c r="G23" s="45">
        <v>62</v>
      </c>
      <c r="H23" s="20"/>
      <c r="I23" s="39">
        <f t="shared" si="3"/>
        <v>16.482372406771031</v>
      </c>
      <c r="J23" s="39">
        <f t="shared" si="3"/>
        <v>16.16990424760619</v>
      </c>
      <c r="K23" s="39">
        <f t="shared" si="3"/>
        <v>16.533333333333335</v>
      </c>
      <c r="L23" s="39">
        <f t="shared" si="3"/>
        <v>16.533333333333335</v>
      </c>
    </row>
    <row r="24" spans="2:12" hidden="1">
      <c r="B24" s="44" t="s">
        <v>15</v>
      </c>
      <c r="C24" s="39"/>
      <c r="D24" s="45">
        <f>D70/D39 *365</f>
        <v>25.782741504390987</v>
      </c>
      <c r="E24" s="45">
        <f>E70/E39 *365</f>
        <v>26.006900172504309</v>
      </c>
      <c r="F24" s="45">
        <v>26</v>
      </c>
      <c r="G24" s="45">
        <v>26</v>
      </c>
      <c r="H24" s="20"/>
      <c r="I24" s="39">
        <f t="shared" si="3"/>
        <v>6.8753977345042632</v>
      </c>
      <c r="J24" s="39">
        <f t="shared" si="3"/>
        <v>6.9351733793344827</v>
      </c>
      <c r="K24" s="39">
        <f t="shared" si="3"/>
        <v>6.9333333333333336</v>
      </c>
      <c r="L24" s="39">
        <f t="shared" si="3"/>
        <v>6.9333333333333336</v>
      </c>
    </row>
    <row r="25" spans="2:12" hidden="1">
      <c r="B25" s="44" t="s">
        <v>117</v>
      </c>
      <c r="C25" s="39"/>
      <c r="D25" s="45">
        <f>D97</f>
        <v>2000</v>
      </c>
      <c r="E25" s="45">
        <f>E97</f>
        <v>2000</v>
      </c>
      <c r="F25" s="45">
        <v>2000</v>
      </c>
      <c r="G25" s="45">
        <v>2000</v>
      </c>
      <c r="H25" s="85"/>
      <c r="I25" s="39">
        <f t="shared" si="3"/>
        <v>533.33333333333337</v>
      </c>
      <c r="J25" s="39">
        <f t="shared" si="3"/>
        <v>533.33333333333337</v>
      </c>
      <c r="K25" s="39">
        <f t="shared" si="3"/>
        <v>533.33333333333337</v>
      </c>
      <c r="L25" s="39">
        <f t="shared" si="3"/>
        <v>533.33333333333337</v>
      </c>
    </row>
    <row r="26" spans="2:12" hidden="1">
      <c r="B26" s="44" t="s">
        <v>118</v>
      </c>
      <c r="C26" s="39"/>
      <c r="D26" s="39">
        <f>D133</f>
        <v>0</v>
      </c>
      <c r="E26" s="39">
        <f>E133</f>
        <v>0</v>
      </c>
      <c r="F26" s="45">
        <v>0</v>
      </c>
      <c r="G26" s="45">
        <v>0</v>
      </c>
      <c r="H26" s="85"/>
      <c r="I26" s="39">
        <f t="shared" si="3"/>
        <v>0</v>
      </c>
      <c r="J26" s="39">
        <f t="shared" si="3"/>
        <v>0</v>
      </c>
      <c r="K26" s="39">
        <f t="shared" si="3"/>
        <v>0</v>
      </c>
      <c r="L26" s="39">
        <f t="shared" si="3"/>
        <v>0</v>
      </c>
    </row>
    <row r="27" spans="2:12" hidden="1">
      <c r="B27" s="36" t="s">
        <v>119</v>
      </c>
      <c r="C27" s="39"/>
      <c r="D27" s="39">
        <f>D102</f>
        <v>60000</v>
      </c>
      <c r="E27" s="39">
        <f>E102</f>
        <v>0</v>
      </c>
      <c r="F27" s="45">
        <v>0</v>
      </c>
      <c r="G27" s="45">
        <v>0</v>
      </c>
      <c r="H27" s="20"/>
      <c r="I27" s="39">
        <f t="shared" si="3"/>
        <v>16000</v>
      </c>
      <c r="J27" s="39">
        <f t="shared" si="3"/>
        <v>0</v>
      </c>
      <c r="K27" s="39">
        <f t="shared" si="3"/>
        <v>0</v>
      </c>
      <c r="L27" s="39">
        <f t="shared" si="3"/>
        <v>0</v>
      </c>
    </row>
    <row r="28" spans="2:12" ht="17" hidden="1" thickBot="1">
      <c r="B28" s="31"/>
      <c r="C28" s="31"/>
      <c r="D28" s="7"/>
      <c r="E28" s="7"/>
      <c r="F28" s="7"/>
      <c r="G28" s="46"/>
      <c r="H28" s="8"/>
      <c r="I28" s="7"/>
      <c r="J28" s="7"/>
      <c r="K28" s="7"/>
      <c r="L28" s="7"/>
    </row>
    <row r="29" spans="2:12" hidden="1">
      <c r="B29" s="32" t="s">
        <v>121</v>
      </c>
      <c r="C29" s="32"/>
      <c r="D29" s="32"/>
      <c r="E29" s="32"/>
      <c r="F29" s="32"/>
      <c r="G29" s="32"/>
      <c r="H29" s="32"/>
      <c r="I29" s="32"/>
      <c r="J29" s="32"/>
    </row>
    <row r="30" spans="2:12" hidden="1"/>
    <row r="31" spans="2:12" hidden="1"/>
    <row r="32" spans="2:12" hidden="1"/>
    <row r="33" spans="1:14" s="16" customFormat="1" ht="24" hidden="1">
      <c r="A33" s="30"/>
      <c r="B33" s="141" t="s">
        <v>108</v>
      </c>
      <c r="C33" s="142"/>
      <c r="D33" s="30"/>
      <c r="E33" s="30"/>
      <c r="F33" s="30"/>
      <c r="G33" s="30"/>
      <c r="H33" s="30"/>
      <c r="I33" s="30"/>
      <c r="J33" s="30"/>
      <c r="K33" s="30"/>
      <c r="L33" s="30"/>
    </row>
    <row r="34" spans="1:14" hidden="1"/>
    <row r="35" spans="1:14" hidden="1">
      <c r="B35" s="2"/>
      <c r="C35" s="2"/>
      <c r="D35" s="172" t="s">
        <v>0</v>
      </c>
      <c r="E35" s="172"/>
      <c r="F35" s="172"/>
      <c r="G35" s="172"/>
      <c r="H35" s="28"/>
      <c r="I35" s="172" t="s">
        <v>1</v>
      </c>
      <c r="J35" s="172"/>
      <c r="K35" s="172"/>
      <c r="L35" s="172"/>
      <c r="N35" s="108"/>
    </row>
    <row r="36" spans="1:14" ht="17" hidden="1" customHeight="1">
      <c r="B36" s="18"/>
      <c r="C36" s="18"/>
      <c r="D36" s="173" t="s">
        <v>16</v>
      </c>
      <c r="E36" s="173"/>
      <c r="F36" s="173" t="s">
        <v>17</v>
      </c>
      <c r="G36" s="173"/>
      <c r="H36" s="29"/>
      <c r="I36" s="173" t="s">
        <v>16</v>
      </c>
      <c r="J36" s="173"/>
      <c r="K36" s="173" t="s">
        <v>17</v>
      </c>
      <c r="L36" s="173"/>
    </row>
    <row r="37" spans="1:14" hidden="1">
      <c r="B37" s="18"/>
      <c r="C37" s="18"/>
      <c r="D37" s="24">
        <v>2018</v>
      </c>
      <c r="E37" s="24">
        <v>2019</v>
      </c>
      <c r="F37" s="24">
        <v>2020</v>
      </c>
      <c r="G37" s="24">
        <v>2021</v>
      </c>
      <c r="H37" s="24"/>
      <c r="I37" s="24">
        <v>2018</v>
      </c>
      <c r="J37" s="24">
        <v>2019</v>
      </c>
      <c r="K37" s="24">
        <v>2020</v>
      </c>
      <c r="L37" s="24">
        <v>2021</v>
      </c>
    </row>
    <row r="38" spans="1:14" hidden="1">
      <c r="B38" s="49" t="s">
        <v>58</v>
      </c>
      <c r="C38" s="49"/>
      <c r="D38" s="114">
        <v>113333</v>
      </c>
      <c r="E38" s="114">
        <v>128789</v>
      </c>
      <c r="F38" s="20">
        <f>E38*(1+F13)</f>
        <v>141667.90000000002</v>
      </c>
      <c r="G38" s="20">
        <f>F38*(1+G13)</f>
        <v>155834.69000000003</v>
      </c>
      <c r="H38" s="9"/>
      <c r="I38" s="19">
        <f t="shared" ref="I38:L40" si="4">D38/3.75</f>
        <v>30222.133333333335</v>
      </c>
      <c r="J38" s="19">
        <f t="shared" si="4"/>
        <v>34343.73333333333</v>
      </c>
      <c r="K38" s="20">
        <f t="shared" si="4"/>
        <v>37778.106666666674</v>
      </c>
      <c r="L38" s="20">
        <f t="shared" si="4"/>
        <v>41555.917333333338</v>
      </c>
    </row>
    <row r="39" spans="1:14" hidden="1">
      <c r="B39" s="36" t="s">
        <v>59</v>
      </c>
      <c r="C39" s="36"/>
      <c r="D39" s="115">
        <v>36666</v>
      </c>
      <c r="E39" s="115">
        <v>39999</v>
      </c>
      <c r="F39" s="109">
        <f>F38*F14</f>
        <v>43917.049000000006</v>
      </c>
      <c r="G39" s="109">
        <f>G38*G14</f>
        <v>48308.753900000011</v>
      </c>
      <c r="H39" s="9"/>
      <c r="I39" s="116">
        <f t="shared" si="4"/>
        <v>9777.6</v>
      </c>
      <c r="J39" s="116">
        <f t="shared" si="4"/>
        <v>10666.4</v>
      </c>
      <c r="K39" s="117">
        <f t="shared" si="4"/>
        <v>11711.213066666669</v>
      </c>
      <c r="L39" s="117">
        <f t="shared" si="4"/>
        <v>12882.334373333337</v>
      </c>
    </row>
    <row r="40" spans="1:14" hidden="1">
      <c r="B40" s="43" t="s">
        <v>62</v>
      </c>
      <c r="C40" s="43"/>
      <c r="D40" s="52">
        <f>D38-D39</f>
        <v>76667</v>
      </c>
      <c r="E40" s="52">
        <f>E38-E39</f>
        <v>88790</v>
      </c>
      <c r="F40" s="85">
        <f>F38-F39</f>
        <v>97750.851000000024</v>
      </c>
      <c r="G40" s="85">
        <f>G38-G39</f>
        <v>107525.93610000002</v>
      </c>
      <c r="H40" s="17"/>
      <c r="I40" s="51">
        <f t="shared" si="4"/>
        <v>20444.533333333333</v>
      </c>
      <c r="J40" s="51">
        <f t="shared" si="4"/>
        <v>23677.333333333332</v>
      </c>
      <c r="K40" s="86">
        <f t="shared" si="4"/>
        <v>26066.893600000007</v>
      </c>
      <c r="L40" s="86">
        <f t="shared" si="4"/>
        <v>28673.582960000007</v>
      </c>
    </row>
    <row r="41" spans="1:14" hidden="1">
      <c r="B41" s="43"/>
      <c r="C41" s="43"/>
      <c r="D41" s="115"/>
      <c r="E41" s="115"/>
      <c r="F41" s="20"/>
      <c r="G41" s="20"/>
      <c r="H41" s="9"/>
      <c r="I41" s="115"/>
      <c r="J41" s="115"/>
      <c r="K41" s="118"/>
      <c r="L41" s="118"/>
    </row>
    <row r="42" spans="1:14" hidden="1">
      <c r="B42" s="43" t="s">
        <v>18</v>
      </c>
      <c r="C42" s="43"/>
      <c r="D42" s="25"/>
      <c r="E42" s="25"/>
      <c r="F42" s="20"/>
      <c r="G42" s="20"/>
      <c r="H42" s="9"/>
      <c r="I42" s="115"/>
      <c r="J42" s="115"/>
      <c r="K42" s="118"/>
      <c r="L42" s="118"/>
    </row>
    <row r="43" spans="1:14" hidden="1">
      <c r="B43" s="36" t="s">
        <v>19</v>
      </c>
      <c r="C43" s="36"/>
      <c r="D43" s="114">
        <v>20000</v>
      </c>
      <c r="E43" s="114">
        <v>19900</v>
      </c>
      <c r="F43" s="20">
        <f>F15</f>
        <v>21000</v>
      </c>
      <c r="G43" s="20">
        <f>G15</f>
        <v>21000</v>
      </c>
      <c r="H43" s="9"/>
      <c r="I43" s="115">
        <f t="shared" ref="I43:L48" si="5">D43/3.75</f>
        <v>5333.333333333333</v>
      </c>
      <c r="J43" s="115">
        <f t="shared" si="5"/>
        <v>5306.666666666667</v>
      </c>
      <c r="K43" s="118">
        <f t="shared" si="5"/>
        <v>5600</v>
      </c>
      <c r="L43" s="118">
        <f t="shared" si="5"/>
        <v>5600</v>
      </c>
    </row>
    <row r="44" spans="1:14" hidden="1">
      <c r="B44" s="36" t="s">
        <v>20</v>
      </c>
      <c r="C44" s="36"/>
      <c r="D44" s="114">
        <v>4840</v>
      </c>
      <c r="E44" s="114">
        <v>4750</v>
      </c>
      <c r="F44" s="20">
        <f>F16</f>
        <v>4000</v>
      </c>
      <c r="G44" s="20">
        <f>G16</f>
        <v>4000</v>
      </c>
      <c r="H44" s="9"/>
      <c r="I44" s="115">
        <f t="shared" si="5"/>
        <v>1290.6666666666667</v>
      </c>
      <c r="J44" s="115">
        <f t="shared" si="5"/>
        <v>1266.6666666666667</v>
      </c>
      <c r="K44" s="118">
        <f t="shared" si="5"/>
        <v>1066.6666666666667</v>
      </c>
      <c r="L44" s="118">
        <f t="shared" si="5"/>
        <v>1066.6666666666667</v>
      </c>
    </row>
    <row r="45" spans="1:14" hidden="1">
      <c r="B45" s="36" t="s">
        <v>21</v>
      </c>
      <c r="C45" s="36"/>
      <c r="D45" s="114">
        <v>1000</v>
      </c>
      <c r="E45" s="114">
        <v>900</v>
      </c>
      <c r="F45" s="20">
        <f>F128</f>
        <v>1031.7</v>
      </c>
      <c r="G45" s="20">
        <f>G128</f>
        <v>1086.8931</v>
      </c>
      <c r="H45" s="9"/>
      <c r="I45" s="115">
        <f t="shared" si="5"/>
        <v>266.66666666666669</v>
      </c>
      <c r="J45" s="115">
        <f t="shared" si="5"/>
        <v>240</v>
      </c>
      <c r="K45" s="118">
        <f t="shared" si="5"/>
        <v>275.12</v>
      </c>
      <c r="L45" s="118">
        <f t="shared" si="5"/>
        <v>289.83816000000002</v>
      </c>
    </row>
    <row r="46" spans="1:14" hidden="1">
      <c r="B46" s="36" t="s">
        <v>22</v>
      </c>
      <c r="C46" s="36"/>
      <c r="D46" s="119">
        <v>90</v>
      </c>
      <c r="E46" s="119">
        <v>90</v>
      </c>
      <c r="F46" s="109">
        <f>F135</f>
        <v>90</v>
      </c>
      <c r="G46" s="109">
        <f>G135</f>
        <v>90</v>
      </c>
      <c r="H46" s="9"/>
      <c r="I46" s="116">
        <f t="shared" si="5"/>
        <v>24</v>
      </c>
      <c r="J46" s="116">
        <f t="shared" si="5"/>
        <v>24</v>
      </c>
      <c r="K46" s="117">
        <f t="shared" si="5"/>
        <v>24</v>
      </c>
      <c r="L46" s="117">
        <f t="shared" si="5"/>
        <v>24</v>
      </c>
    </row>
    <row r="47" spans="1:14" hidden="1">
      <c r="B47" s="43" t="s">
        <v>23</v>
      </c>
      <c r="C47" s="43"/>
      <c r="D47" s="51">
        <f>SUM(D43:D46)</f>
        <v>25930</v>
      </c>
      <c r="E47" s="51">
        <f t="shared" ref="E47" si="6">SUM(E43:E46)</f>
        <v>25640</v>
      </c>
      <c r="F47" s="110">
        <f>SUM(F43:F46)</f>
        <v>26121.7</v>
      </c>
      <c r="G47" s="110">
        <f>SUM(G43:G46)</f>
        <v>26176.893100000001</v>
      </c>
      <c r="H47" s="17"/>
      <c r="I47" s="111">
        <f t="shared" si="5"/>
        <v>6914.666666666667</v>
      </c>
      <c r="J47" s="111">
        <f t="shared" si="5"/>
        <v>6837.333333333333</v>
      </c>
      <c r="K47" s="112">
        <f t="shared" si="5"/>
        <v>6965.7866666666669</v>
      </c>
      <c r="L47" s="112">
        <f t="shared" si="5"/>
        <v>6980.5048266666672</v>
      </c>
    </row>
    <row r="48" spans="1:14" hidden="1">
      <c r="B48" s="43" t="s">
        <v>63</v>
      </c>
      <c r="C48" s="43"/>
      <c r="D48" s="52">
        <f>D40-D47</f>
        <v>50737</v>
      </c>
      <c r="E48" s="52">
        <f>E40-E47</f>
        <v>63150</v>
      </c>
      <c r="F48" s="85">
        <f>F40-F47</f>
        <v>71629.151000000027</v>
      </c>
      <c r="G48" s="85">
        <f>G40-G47</f>
        <v>81349.04300000002</v>
      </c>
      <c r="H48" s="17"/>
      <c r="I48" s="51">
        <f t="shared" si="5"/>
        <v>13529.866666666667</v>
      </c>
      <c r="J48" s="51">
        <f t="shared" si="5"/>
        <v>16840</v>
      </c>
      <c r="K48" s="86">
        <f t="shared" si="5"/>
        <v>19101.10693333334</v>
      </c>
      <c r="L48" s="86">
        <f t="shared" si="5"/>
        <v>21693.07813333334</v>
      </c>
    </row>
    <row r="49" spans="2:12" hidden="1">
      <c r="B49" s="43"/>
      <c r="C49" s="43"/>
      <c r="D49" s="115"/>
      <c r="E49" s="115"/>
      <c r="F49" s="20"/>
      <c r="G49" s="20"/>
      <c r="H49" s="9"/>
      <c r="I49" s="115"/>
      <c r="J49" s="115"/>
      <c r="K49" s="118"/>
      <c r="L49" s="118"/>
    </row>
    <row r="50" spans="2:12" hidden="1">
      <c r="B50" s="36" t="s">
        <v>64</v>
      </c>
      <c r="C50" s="36"/>
      <c r="D50" s="114">
        <f>D48*D19</f>
        <v>3805.2749999999996</v>
      </c>
      <c r="E50" s="114">
        <f>E48*E19</f>
        <v>4736.25</v>
      </c>
      <c r="F50" s="109">
        <f>F48*F19</f>
        <v>5372.1863250000015</v>
      </c>
      <c r="G50" s="109">
        <f>G48*G19</f>
        <v>6101.1782250000015</v>
      </c>
      <c r="H50" s="9"/>
      <c r="I50" s="116">
        <f>D50/3.75</f>
        <v>1014.7399999999999</v>
      </c>
      <c r="J50" s="116">
        <f>E50/3.75</f>
        <v>1263</v>
      </c>
      <c r="K50" s="117">
        <f t="shared" ref="K50:L51" si="7">F50/3.75</f>
        <v>1432.5830200000005</v>
      </c>
      <c r="L50" s="117">
        <f t="shared" si="7"/>
        <v>1626.9808600000003</v>
      </c>
    </row>
    <row r="51" spans="2:12" hidden="1">
      <c r="B51" s="43" t="s">
        <v>65</v>
      </c>
      <c r="C51" s="43"/>
      <c r="D51" s="52">
        <f>D48-D50</f>
        <v>46931.724999999999</v>
      </c>
      <c r="E51" s="52">
        <f>E48-E50</f>
        <v>58413.75</v>
      </c>
      <c r="F51" s="113">
        <f>F48-F50</f>
        <v>66256.964675000025</v>
      </c>
      <c r="G51" s="113">
        <f>G48-G50</f>
        <v>75247.864775000024</v>
      </c>
      <c r="H51" s="17"/>
      <c r="I51" s="51">
        <f>D51/3.75</f>
        <v>12515.126666666667</v>
      </c>
      <c r="J51" s="51">
        <f>E51/3.75</f>
        <v>15577</v>
      </c>
      <c r="K51" s="86">
        <f t="shared" si="7"/>
        <v>17668.523913333342</v>
      </c>
      <c r="L51" s="86">
        <f t="shared" si="7"/>
        <v>20066.09727333334</v>
      </c>
    </row>
    <row r="52" spans="2:12" ht="17" hidden="1" thickBot="1">
      <c r="B52" s="50"/>
      <c r="C52" s="50"/>
      <c r="D52" s="122"/>
      <c r="E52" s="23"/>
      <c r="F52" s="22"/>
      <c r="G52" s="22"/>
      <c r="H52" s="33"/>
      <c r="I52" s="122"/>
      <c r="J52" s="23"/>
      <c r="K52" s="22"/>
      <c r="L52" s="22"/>
    </row>
    <row r="53" spans="2:12" hidden="1">
      <c r="B53" s="32" t="s">
        <v>121</v>
      </c>
      <c r="C53" s="32"/>
      <c r="D53" s="32"/>
      <c r="E53" s="32"/>
      <c r="F53" s="32"/>
      <c r="G53" s="32"/>
      <c r="H53" s="32"/>
      <c r="I53" s="32"/>
      <c r="J53" s="32"/>
    </row>
    <row r="54" spans="2:12" hidden="1"/>
    <row r="55" spans="2:12" hidden="1"/>
    <row r="56" spans="2:12" hidden="1"/>
    <row r="57" spans="2:12" ht="24" hidden="1">
      <c r="B57" s="55" t="s">
        <v>109</v>
      </c>
      <c r="C57" s="162"/>
      <c r="D57" s="25"/>
      <c r="E57" s="25"/>
      <c r="F57" s="25"/>
      <c r="G57" s="25"/>
      <c r="H57" s="25"/>
      <c r="I57" s="25"/>
      <c r="J57" s="25"/>
      <c r="K57" s="25"/>
      <c r="L57" s="25"/>
    </row>
    <row r="58" spans="2:12" hidden="1"/>
    <row r="59" spans="2:12" hidden="1">
      <c r="B59" s="2"/>
      <c r="C59" s="2"/>
      <c r="D59" s="172" t="s">
        <v>0</v>
      </c>
      <c r="E59" s="172"/>
      <c r="F59" s="172"/>
      <c r="G59" s="172"/>
      <c r="H59" s="28"/>
      <c r="I59" s="172" t="s">
        <v>1</v>
      </c>
      <c r="J59" s="172"/>
      <c r="K59" s="172"/>
      <c r="L59" s="27"/>
    </row>
    <row r="60" spans="2:12" ht="17" hidden="1" customHeight="1">
      <c r="B60" s="18"/>
      <c r="C60" s="18"/>
      <c r="D60" s="173" t="s">
        <v>16</v>
      </c>
      <c r="E60" s="173"/>
      <c r="F60" s="173" t="s">
        <v>17</v>
      </c>
      <c r="G60" s="173"/>
      <c r="H60" s="29"/>
      <c r="I60" s="173" t="s">
        <v>16</v>
      </c>
      <c r="J60" s="173"/>
      <c r="K60" s="173" t="s">
        <v>17</v>
      </c>
      <c r="L60" s="173"/>
    </row>
    <row r="61" spans="2:12" hidden="1">
      <c r="B61" s="3"/>
      <c r="C61" s="3"/>
      <c r="D61" s="24">
        <v>2018</v>
      </c>
      <c r="E61" s="24">
        <v>2019</v>
      </c>
      <c r="F61" s="24">
        <v>2020</v>
      </c>
      <c r="G61" s="24">
        <v>2021</v>
      </c>
      <c r="H61" s="24"/>
      <c r="I61" s="24">
        <v>2018</v>
      </c>
      <c r="J61" s="24">
        <v>2019</v>
      </c>
      <c r="K61" s="24">
        <v>2020</v>
      </c>
      <c r="L61" s="24">
        <v>2021</v>
      </c>
    </row>
    <row r="62" spans="2:12" hidden="1">
      <c r="B62" s="42" t="s">
        <v>39</v>
      </c>
      <c r="C62" s="43"/>
      <c r="D62" s="115"/>
      <c r="E62" s="115"/>
      <c r="F62" s="20"/>
      <c r="G62" s="20"/>
      <c r="H62" s="9"/>
      <c r="I62" s="19"/>
      <c r="J62" s="19"/>
      <c r="K62" s="20"/>
      <c r="L62" s="20"/>
    </row>
    <row r="63" spans="2:12" hidden="1">
      <c r="B63" s="44" t="s">
        <v>40</v>
      </c>
      <c r="C63" s="36"/>
      <c r="D63" s="114">
        <f>D107</f>
        <v>105811.72500000001</v>
      </c>
      <c r="E63" s="114">
        <f>E107</f>
        <v>163025.47500000001</v>
      </c>
      <c r="F63" s="20">
        <f>F107</f>
        <v>227112.10169143838</v>
      </c>
      <c r="G63" s="20">
        <f>G107</f>
        <v>300276.25576808222</v>
      </c>
      <c r="H63" s="9"/>
      <c r="I63" s="115">
        <f>D63/3.75</f>
        <v>28216.460000000003</v>
      </c>
      <c r="J63" s="115">
        <f t="shared" ref="J63:L67" si="8">E63/3.75</f>
        <v>43473.46</v>
      </c>
      <c r="K63" s="118">
        <f t="shared" si="8"/>
        <v>60563.227117716902</v>
      </c>
      <c r="L63" s="118">
        <f t="shared" si="8"/>
        <v>80073.668204821923</v>
      </c>
    </row>
    <row r="64" spans="2:12" hidden="1">
      <c r="B64" s="36" t="s">
        <v>26</v>
      </c>
      <c r="C64" s="43"/>
      <c r="D64" s="114">
        <v>5907</v>
      </c>
      <c r="E64" s="114">
        <f>6709</f>
        <v>6709</v>
      </c>
      <c r="F64" s="20">
        <f>F38*F22/365</f>
        <v>7374.4934246575358</v>
      </c>
      <c r="G64" s="20">
        <f>G38*G22/365</f>
        <v>8111.9427671232897</v>
      </c>
      <c r="H64" s="9"/>
      <c r="I64" s="115">
        <f>D64/3.75</f>
        <v>1575.2</v>
      </c>
      <c r="J64" s="115">
        <f t="shared" si="8"/>
        <v>1789.0666666666666</v>
      </c>
      <c r="K64" s="118">
        <f t="shared" si="8"/>
        <v>1966.5315799086761</v>
      </c>
      <c r="L64" s="118">
        <f t="shared" si="8"/>
        <v>2163.184737899544</v>
      </c>
    </row>
    <row r="65" spans="2:12" hidden="1">
      <c r="B65" s="36" t="s">
        <v>27</v>
      </c>
      <c r="C65" s="43"/>
      <c r="D65" s="114">
        <v>6209</v>
      </c>
      <c r="E65" s="114">
        <v>6645</v>
      </c>
      <c r="F65" s="20">
        <f>F39*F23/365</f>
        <v>7459.8822958904111</v>
      </c>
      <c r="G65" s="20">
        <f>G39*G23/365</f>
        <v>8205.870525479455</v>
      </c>
      <c r="H65" s="9"/>
      <c r="I65" s="115">
        <f>D65/3.75</f>
        <v>1655.7333333333333</v>
      </c>
      <c r="J65" s="115">
        <f t="shared" si="8"/>
        <v>1772</v>
      </c>
      <c r="K65" s="118">
        <f t="shared" si="8"/>
        <v>1989.3019455707763</v>
      </c>
      <c r="L65" s="118">
        <f t="shared" si="8"/>
        <v>2188.2321401278546</v>
      </c>
    </row>
    <row r="66" spans="2:12" hidden="1">
      <c r="B66" s="36" t="s">
        <v>41</v>
      </c>
      <c r="C66" s="43"/>
      <c r="D66" s="114">
        <v>28601</v>
      </c>
      <c r="E66" s="114">
        <v>37521.050000000003</v>
      </c>
      <c r="F66" s="20">
        <f>F129</f>
        <v>19068.3</v>
      </c>
      <c r="G66" s="20">
        <f>G129</f>
        <v>19981.406899999998</v>
      </c>
      <c r="H66" s="9"/>
      <c r="I66" s="116">
        <f>D66/3.75</f>
        <v>7626.9333333333334</v>
      </c>
      <c r="J66" s="116">
        <f t="shared" si="8"/>
        <v>10005.613333333335</v>
      </c>
      <c r="K66" s="117">
        <f t="shared" si="8"/>
        <v>5084.88</v>
      </c>
      <c r="L66" s="117">
        <f t="shared" si="8"/>
        <v>5328.3751733333329</v>
      </c>
    </row>
    <row r="67" spans="2:12" hidden="1">
      <c r="B67" s="43" t="s">
        <v>42</v>
      </c>
      <c r="C67" s="36"/>
      <c r="D67" s="52">
        <f>SUM(D63:D66)</f>
        <v>146528.72500000001</v>
      </c>
      <c r="E67" s="52">
        <f t="shared" ref="E67" si="9">SUM(E63:E66)</f>
        <v>213900.52500000002</v>
      </c>
      <c r="F67" s="113">
        <f>SUM(F63:F66)</f>
        <v>261014.77741198632</v>
      </c>
      <c r="G67" s="113">
        <f>SUM(G63:G66)</f>
        <v>336575.47596068494</v>
      </c>
      <c r="H67" s="17"/>
      <c r="I67" s="51">
        <f>D67/3.75</f>
        <v>39074.326666666668</v>
      </c>
      <c r="J67" s="51">
        <f t="shared" si="8"/>
        <v>57040.140000000007</v>
      </c>
      <c r="K67" s="86">
        <f t="shared" si="8"/>
        <v>69603.940643196358</v>
      </c>
      <c r="L67" s="86">
        <f t="shared" si="8"/>
        <v>89753.460256182647</v>
      </c>
    </row>
    <row r="68" spans="2:12" hidden="1">
      <c r="B68" s="43"/>
      <c r="C68" s="36"/>
      <c r="D68" s="115"/>
      <c r="E68" s="115"/>
      <c r="F68" s="20"/>
      <c r="G68" s="20"/>
      <c r="H68" s="9"/>
      <c r="I68" s="115"/>
      <c r="J68" s="115"/>
      <c r="K68" s="118"/>
      <c r="L68" s="118"/>
    </row>
    <row r="69" spans="2:12" hidden="1">
      <c r="B69" s="43" t="s">
        <v>70</v>
      </c>
      <c r="C69" s="36"/>
      <c r="D69" s="114"/>
      <c r="E69" s="114"/>
      <c r="F69" s="20"/>
      <c r="G69" s="20"/>
      <c r="H69" s="9"/>
      <c r="I69" s="115"/>
      <c r="J69" s="115"/>
      <c r="K69" s="118"/>
      <c r="L69" s="118"/>
    </row>
    <row r="70" spans="2:12" hidden="1">
      <c r="B70" s="36" t="s">
        <v>28</v>
      </c>
      <c r="C70" s="36"/>
      <c r="D70" s="114">
        <v>2590</v>
      </c>
      <c r="E70" s="114">
        <v>2850</v>
      </c>
      <c r="F70" s="20">
        <f>F39*F24/365</f>
        <v>3128.3377369863019</v>
      </c>
      <c r="G70" s="20">
        <f>G39*G24/365</f>
        <v>3441.1715106849324</v>
      </c>
      <c r="H70" s="9"/>
      <c r="I70" s="115">
        <f>D70/3.75</f>
        <v>690.66666666666663</v>
      </c>
      <c r="J70" s="115">
        <f t="shared" ref="J70:L72" si="10">E70/3.75</f>
        <v>760</v>
      </c>
      <c r="K70" s="118">
        <f t="shared" si="10"/>
        <v>834.22339652968049</v>
      </c>
      <c r="L70" s="118">
        <f t="shared" si="10"/>
        <v>917.64573618264865</v>
      </c>
    </row>
    <row r="71" spans="2:12" ht="17" hidden="1" customHeight="1">
      <c r="B71" s="36" t="s">
        <v>43</v>
      </c>
      <c r="C71" s="43"/>
      <c r="D71" s="114">
        <v>3000</v>
      </c>
      <c r="E71" s="114">
        <v>3000</v>
      </c>
      <c r="F71" s="20">
        <f>F134</f>
        <v>3000</v>
      </c>
      <c r="G71" s="20">
        <f>G134</f>
        <v>3000</v>
      </c>
      <c r="H71" s="9"/>
      <c r="I71" s="116">
        <f>D71/3.75</f>
        <v>800</v>
      </c>
      <c r="J71" s="116">
        <f t="shared" si="10"/>
        <v>800</v>
      </c>
      <c r="K71" s="117">
        <f t="shared" si="10"/>
        <v>800</v>
      </c>
      <c r="L71" s="117">
        <f t="shared" si="10"/>
        <v>800</v>
      </c>
    </row>
    <row r="72" spans="2:12" hidden="1">
      <c r="B72" s="43" t="s">
        <v>44</v>
      </c>
      <c r="C72" s="43"/>
      <c r="D72" s="52">
        <f>SUM(D70:D71)</f>
        <v>5590</v>
      </c>
      <c r="E72" s="52">
        <f t="shared" ref="E72" si="11">SUM(E70:E71)</f>
        <v>5850</v>
      </c>
      <c r="F72" s="113">
        <f>SUM(F70:F71)</f>
        <v>6128.3377369863019</v>
      </c>
      <c r="G72" s="113">
        <f>SUM(G70:G71)</f>
        <v>6441.1715106849324</v>
      </c>
      <c r="H72" s="17"/>
      <c r="I72" s="51">
        <f>D72/3.75</f>
        <v>1490.6666666666667</v>
      </c>
      <c r="J72" s="51">
        <f t="shared" si="10"/>
        <v>1560</v>
      </c>
      <c r="K72" s="86">
        <f t="shared" si="10"/>
        <v>1634.2233965296805</v>
      </c>
      <c r="L72" s="86">
        <f t="shared" si="10"/>
        <v>1717.6457361826485</v>
      </c>
    </row>
    <row r="73" spans="2:12" hidden="1">
      <c r="B73" s="43"/>
      <c r="C73" s="43"/>
      <c r="D73" s="115"/>
      <c r="E73" s="115"/>
      <c r="F73" s="20"/>
      <c r="G73" s="20"/>
      <c r="H73" s="9"/>
      <c r="I73" s="115"/>
      <c r="J73" s="115"/>
      <c r="K73" s="118"/>
      <c r="L73" s="118"/>
    </row>
    <row r="74" spans="2:12" hidden="1">
      <c r="B74" s="36" t="s">
        <v>45</v>
      </c>
      <c r="C74" s="43"/>
      <c r="D74" s="114">
        <v>94007</v>
      </c>
      <c r="E74" s="114">
        <v>102705.05000000002</v>
      </c>
      <c r="F74" s="20">
        <f>F67-F72-F75</f>
        <v>83283.999999999971</v>
      </c>
      <c r="G74" s="20">
        <f>F74+G27</f>
        <v>83283.999999999971</v>
      </c>
      <c r="H74" s="9"/>
      <c r="I74" s="115">
        <f>D74/3.75</f>
        <v>25068.533333333333</v>
      </c>
      <c r="J74" s="115">
        <f t="shared" ref="J74:L77" si="12">E74/3.75</f>
        <v>27388.01333333334</v>
      </c>
      <c r="K74" s="118">
        <f t="shared" si="12"/>
        <v>22209.066666666658</v>
      </c>
      <c r="L74" s="118">
        <f t="shared" si="12"/>
        <v>22209.066666666658</v>
      </c>
    </row>
    <row r="75" spans="2:12" hidden="1">
      <c r="B75" s="36" t="s">
        <v>46</v>
      </c>
      <c r="C75" s="43"/>
      <c r="D75" s="114">
        <f>D51</f>
        <v>46931.724999999999</v>
      </c>
      <c r="E75" s="114">
        <f>D75+E51</f>
        <v>105345.47500000001</v>
      </c>
      <c r="F75" s="20">
        <f>E75+F51</f>
        <v>171602.43967500003</v>
      </c>
      <c r="G75" s="20">
        <f>F75+G51</f>
        <v>246850.30445000005</v>
      </c>
      <c r="H75" s="9"/>
      <c r="I75" s="116">
        <f>D75/3.75</f>
        <v>12515.126666666667</v>
      </c>
      <c r="J75" s="116">
        <f t="shared" si="12"/>
        <v>28092.126666666667</v>
      </c>
      <c r="K75" s="117">
        <f t="shared" si="12"/>
        <v>45760.650580000009</v>
      </c>
      <c r="L75" s="117">
        <f t="shared" si="12"/>
        <v>65826.747853333349</v>
      </c>
    </row>
    <row r="76" spans="2:12" hidden="1">
      <c r="B76" s="43" t="s">
        <v>71</v>
      </c>
      <c r="C76" s="36"/>
      <c r="D76" s="123">
        <f>SUM(D74:D75)</f>
        <v>140938.72500000001</v>
      </c>
      <c r="E76" s="123">
        <f t="shared" ref="E76" si="13">SUM(E74:E75)</f>
        <v>208050.52500000002</v>
      </c>
      <c r="F76" s="21">
        <f>SUM(F74:F75)</f>
        <v>254886.439675</v>
      </c>
      <c r="G76" s="21">
        <f>SUM(G74:G75)</f>
        <v>330134.30445000005</v>
      </c>
      <c r="H76" s="9"/>
      <c r="I76" s="120">
        <f>D76/3.75</f>
        <v>37583.660000000003</v>
      </c>
      <c r="J76" s="120">
        <f t="shared" si="12"/>
        <v>55480.140000000007</v>
      </c>
      <c r="K76" s="121">
        <f t="shared" si="12"/>
        <v>67969.717246666667</v>
      </c>
      <c r="L76" s="121">
        <f t="shared" si="12"/>
        <v>88035.814520000014</v>
      </c>
    </row>
    <row r="77" spans="2:12" hidden="1">
      <c r="B77" s="43" t="s">
        <v>72</v>
      </c>
      <c r="C77" s="43"/>
      <c r="D77" s="52">
        <f>D72+D76</f>
        <v>146528.72500000001</v>
      </c>
      <c r="E77" s="52">
        <f>E72+E76</f>
        <v>213900.52500000002</v>
      </c>
      <c r="F77" s="85">
        <f>F72+F76</f>
        <v>261014.77741198632</v>
      </c>
      <c r="G77" s="85">
        <f>G72+G76</f>
        <v>336575.475960685</v>
      </c>
      <c r="H77" s="17"/>
      <c r="I77" s="51">
        <f>D77/3.75</f>
        <v>39074.326666666668</v>
      </c>
      <c r="J77" s="51">
        <f t="shared" si="12"/>
        <v>57040.140000000007</v>
      </c>
      <c r="K77" s="86">
        <f t="shared" si="12"/>
        <v>69603.940643196358</v>
      </c>
      <c r="L77" s="86">
        <f t="shared" si="12"/>
        <v>89753.460256182661</v>
      </c>
    </row>
    <row r="78" spans="2:12" ht="17" hidden="1" thickBot="1">
      <c r="B78" s="50"/>
      <c r="C78" s="50"/>
      <c r="D78" s="122"/>
      <c r="E78" s="23"/>
      <c r="F78" s="22"/>
      <c r="G78" s="22"/>
      <c r="H78" s="33"/>
      <c r="I78" s="122"/>
      <c r="J78" s="122"/>
      <c r="K78" s="124"/>
      <c r="L78" s="124"/>
    </row>
    <row r="79" spans="2:12" hidden="1">
      <c r="B79" s="32" t="s">
        <v>121</v>
      </c>
      <c r="C79" s="32"/>
      <c r="D79" s="32"/>
      <c r="E79" s="32"/>
      <c r="F79" s="32"/>
      <c r="G79" s="32"/>
      <c r="H79" s="32"/>
      <c r="I79" s="32"/>
      <c r="J79" s="32"/>
    </row>
    <row r="80" spans="2:12" hidden="1">
      <c r="B80" s="32"/>
      <c r="C80" s="32"/>
      <c r="D80" s="79"/>
      <c r="E80" s="79"/>
      <c r="F80" s="163"/>
      <c r="G80" s="32"/>
      <c r="H80" s="32"/>
      <c r="I80" s="32"/>
      <c r="J80" s="32"/>
    </row>
    <row r="81" spans="2:12" hidden="1">
      <c r="B81" s="32"/>
      <c r="C81" s="32"/>
      <c r="D81" s="79"/>
      <c r="E81" s="32"/>
      <c r="F81" s="32"/>
      <c r="G81" s="32"/>
      <c r="H81" s="32"/>
      <c r="I81" s="32"/>
      <c r="J81" s="32"/>
    </row>
    <row r="82" spans="2:12" hidden="1">
      <c r="B82" s="32"/>
      <c r="C82" s="32"/>
      <c r="D82" s="32"/>
      <c r="E82" s="32"/>
      <c r="F82" s="32"/>
      <c r="G82" s="32"/>
      <c r="H82" s="32"/>
      <c r="I82" s="32"/>
      <c r="J82" s="32"/>
    </row>
    <row r="83" spans="2:12" ht="24" hidden="1">
      <c r="B83" s="55" t="s">
        <v>110</v>
      </c>
      <c r="C83" s="162"/>
      <c r="D83" s="25"/>
      <c r="E83" s="25"/>
      <c r="F83" s="25"/>
      <c r="G83" s="25"/>
      <c r="H83" s="25"/>
      <c r="I83" s="25"/>
      <c r="J83" s="25"/>
      <c r="K83" s="25"/>
      <c r="L83" s="25"/>
    </row>
    <row r="84" spans="2:12" hidden="1"/>
    <row r="85" spans="2:12" hidden="1">
      <c r="B85" s="2"/>
      <c r="C85" s="2"/>
      <c r="D85" s="172" t="s">
        <v>0</v>
      </c>
      <c r="E85" s="172"/>
      <c r="F85" s="172"/>
      <c r="G85" s="172"/>
      <c r="H85" s="28"/>
      <c r="I85" s="172" t="s">
        <v>1</v>
      </c>
      <c r="J85" s="172"/>
      <c r="K85" s="172"/>
      <c r="L85" s="27"/>
    </row>
    <row r="86" spans="2:12" ht="17" hidden="1" customHeight="1">
      <c r="B86" s="18"/>
      <c r="C86" s="18"/>
      <c r="D86" s="173" t="s">
        <v>16</v>
      </c>
      <c r="E86" s="173"/>
      <c r="F86" s="173" t="s">
        <v>17</v>
      </c>
      <c r="G86" s="173"/>
      <c r="H86" s="29"/>
      <c r="I86" s="173" t="s">
        <v>16</v>
      </c>
      <c r="J86" s="173"/>
      <c r="K86" s="173" t="s">
        <v>17</v>
      </c>
      <c r="L86" s="173"/>
    </row>
    <row r="87" spans="2:12" hidden="1">
      <c r="B87" s="3"/>
      <c r="C87" s="18"/>
      <c r="D87" s="24">
        <v>2018</v>
      </c>
      <c r="E87" s="24">
        <v>2019</v>
      </c>
      <c r="F87" s="24">
        <v>2020</v>
      </c>
      <c r="G87" s="24">
        <v>2021</v>
      </c>
      <c r="H87" s="24"/>
      <c r="I87" s="24">
        <v>2018</v>
      </c>
      <c r="J87" s="24">
        <v>2019</v>
      </c>
      <c r="K87" s="24">
        <v>2020</v>
      </c>
      <c r="L87" s="24">
        <v>2021</v>
      </c>
    </row>
    <row r="88" spans="2:12" hidden="1">
      <c r="B88" s="26" t="str">
        <f>B48</f>
        <v>Net Income Before Income Tax and Zakat</v>
      </c>
      <c r="C88" s="71"/>
      <c r="D88" s="57">
        <f>D48</f>
        <v>50737</v>
      </c>
      <c r="E88" s="57">
        <f>E48</f>
        <v>63150</v>
      </c>
      <c r="F88" s="67">
        <f>F48</f>
        <v>71629.151000000027</v>
      </c>
      <c r="G88" s="67">
        <f>G48</f>
        <v>81349.04300000002</v>
      </c>
      <c r="H88" s="56"/>
      <c r="I88" s="57">
        <f>D88/3.75</f>
        <v>13529.866666666667</v>
      </c>
      <c r="J88" s="57">
        <f t="shared" ref="J88:L88" si="14">E88/3.75</f>
        <v>16840</v>
      </c>
      <c r="K88" s="67">
        <f t="shared" si="14"/>
        <v>19101.10693333334</v>
      </c>
      <c r="L88" s="67">
        <f t="shared" si="14"/>
        <v>21693.07813333334</v>
      </c>
    </row>
    <row r="89" spans="2:12" hidden="1">
      <c r="B89" s="26"/>
      <c r="C89" s="18"/>
      <c r="D89" s="57"/>
      <c r="E89" s="57"/>
      <c r="F89" s="67"/>
      <c r="G89" s="67"/>
      <c r="H89" s="56"/>
      <c r="I89" s="57"/>
      <c r="J89" s="57"/>
      <c r="K89" s="67"/>
      <c r="L89" s="67"/>
    </row>
    <row r="90" spans="2:12" hidden="1">
      <c r="B90" s="43" t="s">
        <v>47</v>
      </c>
      <c r="C90" s="36"/>
      <c r="D90" s="63"/>
      <c r="E90" s="63"/>
      <c r="F90" s="60"/>
      <c r="G90" s="60"/>
      <c r="H90" s="59"/>
      <c r="I90" s="58"/>
      <c r="J90" s="58"/>
      <c r="K90" s="60"/>
      <c r="L90" s="60"/>
    </row>
    <row r="91" spans="2:12" hidden="1">
      <c r="B91" s="36" t="s">
        <v>24</v>
      </c>
      <c r="C91" s="36"/>
      <c r="D91" s="40">
        <f>D51</f>
        <v>46931.724999999999</v>
      </c>
      <c r="E91" s="40">
        <f>E51</f>
        <v>58413.75</v>
      </c>
      <c r="F91" s="61">
        <f>F51</f>
        <v>66256.964675000025</v>
      </c>
      <c r="G91" s="61">
        <f>G51</f>
        <v>75247.864775000024</v>
      </c>
      <c r="H91" s="59"/>
      <c r="I91" s="40">
        <f>D91/3.75</f>
        <v>12515.126666666667</v>
      </c>
      <c r="J91" s="40">
        <f t="shared" ref="J91:L94" si="15">E91/3.75</f>
        <v>15577</v>
      </c>
      <c r="K91" s="61">
        <f t="shared" si="15"/>
        <v>17668.523913333342</v>
      </c>
      <c r="L91" s="61">
        <f t="shared" si="15"/>
        <v>20066.09727333334</v>
      </c>
    </row>
    <row r="92" spans="2:12" hidden="1">
      <c r="B92" s="36" t="s">
        <v>48</v>
      </c>
      <c r="C92" s="36"/>
      <c r="D92" s="40">
        <f>+D45</f>
        <v>1000</v>
      </c>
      <c r="E92" s="40">
        <f>+E45</f>
        <v>900</v>
      </c>
      <c r="F92" s="61">
        <f>+F45</f>
        <v>1031.7</v>
      </c>
      <c r="G92" s="61">
        <f>+G45</f>
        <v>1086.8931</v>
      </c>
      <c r="H92" s="59"/>
      <c r="I92" s="40">
        <f>D92/3.75</f>
        <v>266.66666666666669</v>
      </c>
      <c r="J92" s="40">
        <f t="shared" si="15"/>
        <v>240</v>
      </c>
      <c r="K92" s="61">
        <f t="shared" si="15"/>
        <v>275.12</v>
      </c>
      <c r="L92" s="61">
        <f t="shared" si="15"/>
        <v>289.83816000000002</v>
      </c>
    </row>
    <row r="93" spans="2:12" hidden="1">
      <c r="B93" s="36" t="s">
        <v>49</v>
      </c>
      <c r="C93" s="36"/>
      <c r="D93" s="62">
        <v>120</v>
      </c>
      <c r="E93" s="62">
        <v>100</v>
      </c>
      <c r="F93" s="68">
        <f>F123</f>
        <v>1202.0379835616441</v>
      </c>
      <c r="G93" s="68">
        <f>G123</f>
        <v>1170.6037983561691</v>
      </c>
      <c r="H93" s="59"/>
      <c r="I93" s="65">
        <f>D93/3.75</f>
        <v>32</v>
      </c>
      <c r="J93" s="65">
        <f t="shared" si="15"/>
        <v>26.666666666666668</v>
      </c>
      <c r="K93" s="70">
        <f t="shared" si="15"/>
        <v>320.5434622831051</v>
      </c>
      <c r="L93" s="70">
        <f t="shared" si="15"/>
        <v>312.16101289497846</v>
      </c>
    </row>
    <row r="94" spans="2:12" hidden="1">
      <c r="B94" s="43" t="s">
        <v>50</v>
      </c>
      <c r="C94" s="36"/>
      <c r="D94" s="125">
        <f>D91+D92-D93</f>
        <v>47811.724999999999</v>
      </c>
      <c r="E94" s="125">
        <f>E91+E92-E93</f>
        <v>59213.75</v>
      </c>
      <c r="F94" s="126">
        <f>F91+F92-F93</f>
        <v>66086.626691438374</v>
      </c>
      <c r="G94" s="126">
        <f>G91+G92-G93</f>
        <v>75164.154076643856</v>
      </c>
      <c r="H94" s="64"/>
      <c r="I94" s="63">
        <f>D94/3.75</f>
        <v>12749.793333333333</v>
      </c>
      <c r="J94" s="63">
        <f t="shared" si="15"/>
        <v>15790.333333333334</v>
      </c>
      <c r="K94" s="69">
        <f t="shared" si="15"/>
        <v>17623.100451050232</v>
      </c>
      <c r="L94" s="69">
        <f t="shared" si="15"/>
        <v>20043.77442043836</v>
      </c>
    </row>
    <row r="95" spans="2:12" hidden="1">
      <c r="B95" s="43"/>
      <c r="C95" s="36"/>
      <c r="D95" s="63"/>
      <c r="E95" s="63"/>
      <c r="F95" s="69"/>
      <c r="G95" s="69"/>
      <c r="H95" s="59"/>
      <c r="I95" s="40"/>
      <c r="J95" s="40"/>
      <c r="K95" s="61"/>
      <c r="L95" s="61"/>
    </row>
    <row r="96" spans="2:12" hidden="1">
      <c r="B96" s="43" t="s">
        <v>51</v>
      </c>
      <c r="C96" s="36"/>
      <c r="D96" s="63"/>
      <c r="E96" s="63"/>
      <c r="F96" s="69"/>
      <c r="G96" s="69"/>
      <c r="H96" s="64"/>
      <c r="I96" s="40"/>
      <c r="J96" s="40"/>
      <c r="K96" s="61"/>
      <c r="L96" s="61"/>
    </row>
    <row r="97" spans="2:12" hidden="1">
      <c r="B97" s="36" t="s">
        <v>52</v>
      </c>
      <c r="C97" s="36"/>
      <c r="D97" s="65">
        <v>2000</v>
      </c>
      <c r="E97" s="65">
        <v>2000</v>
      </c>
      <c r="F97" s="70">
        <v>2000</v>
      </c>
      <c r="G97" s="70">
        <v>2000</v>
      </c>
      <c r="H97" s="59"/>
      <c r="I97" s="65">
        <f>D97/3.75</f>
        <v>533.33333333333337</v>
      </c>
      <c r="J97" s="65">
        <f t="shared" ref="J97:L98" si="16">E97/3.75</f>
        <v>533.33333333333337</v>
      </c>
      <c r="K97" s="70">
        <f t="shared" si="16"/>
        <v>533.33333333333337</v>
      </c>
      <c r="L97" s="70">
        <f t="shared" si="16"/>
        <v>533.33333333333337</v>
      </c>
    </row>
    <row r="98" spans="2:12" hidden="1">
      <c r="B98" s="43" t="s">
        <v>61</v>
      </c>
      <c r="C98" s="36"/>
      <c r="D98" s="63">
        <f>D97</f>
        <v>2000</v>
      </c>
      <c r="E98" s="63">
        <f>E97</f>
        <v>2000</v>
      </c>
      <c r="F98" s="69">
        <f>F97</f>
        <v>2000</v>
      </c>
      <c r="G98" s="69">
        <f>G97</f>
        <v>2000</v>
      </c>
      <c r="H98" s="64"/>
      <c r="I98" s="63">
        <f>D98/3.75</f>
        <v>533.33333333333337</v>
      </c>
      <c r="J98" s="63">
        <f t="shared" si="16"/>
        <v>533.33333333333337</v>
      </c>
      <c r="K98" s="69">
        <f t="shared" si="16"/>
        <v>533.33333333333337</v>
      </c>
      <c r="L98" s="69">
        <f t="shared" si="16"/>
        <v>533.33333333333337</v>
      </c>
    </row>
    <row r="99" spans="2:12" hidden="1">
      <c r="B99" s="43"/>
      <c r="C99" s="36"/>
      <c r="D99" s="40"/>
      <c r="E99" s="40"/>
      <c r="F99" s="61"/>
      <c r="G99" s="61"/>
      <c r="H99" s="59"/>
      <c r="I99" s="40"/>
      <c r="J99" s="40"/>
      <c r="K99" s="61"/>
      <c r="L99" s="61"/>
    </row>
    <row r="100" spans="2:12" hidden="1">
      <c r="B100" s="43" t="s">
        <v>53</v>
      </c>
      <c r="C100" s="36"/>
      <c r="D100" s="63"/>
      <c r="E100" s="63"/>
      <c r="F100" s="69"/>
      <c r="G100" s="69"/>
      <c r="H100" s="59"/>
      <c r="I100" s="40"/>
      <c r="J100" s="40"/>
      <c r="K100" s="61"/>
      <c r="L100" s="61"/>
    </row>
    <row r="101" spans="2:12" hidden="1">
      <c r="B101" s="36" t="s">
        <v>54</v>
      </c>
      <c r="C101" s="36"/>
      <c r="D101" s="40">
        <v>0</v>
      </c>
      <c r="E101" s="40">
        <v>0</v>
      </c>
      <c r="F101" s="61">
        <v>0</v>
      </c>
      <c r="G101" s="61">
        <v>0</v>
      </c>
      <c r="H101" s="59"/>
      <c r="I101" s="40">
        <f>D101/3.75</f>
        <v>0</v>
      </c>
      <c r="J101" s="40">
        <f t="shared" ref="J101:L103" si="17">E101/3.75</f>
        <v>0</v>
      </c>
      <c r="K101" s="61">
        <f t="shared" si="17"/>
        <v>0</v>
      </c>
      <c r="L101" s="61">
        <f t="shared" si="17"/>
        <v>0</v>
      </c>
    </row>
    <row r="102" spans="2:12" hidden="1">
      <c r="B102" s="36" t="s">
        <v>55</v>
      </c>
      <c r="C102" s="36"/>
      <c r="D102" s="40">
        <v>60000</v>
      </c>
      <c r="E102" s="65">
        <v>0</v>
      </c>
      <c r="F102" s="70">
        <v>0</v>
      </c>
      <c r="G102" s="70">
        <v>0</v>
      </c>
      <c r="H102" s="59"/>
      <c r="I102" s="65">
        <f>D102/3.75</f>
        <v>16000</v>
      </c>
      <c r="J102" s="65">
        <f t="shared" si="17"/>
        <v>0</v>
      </c>
      <c r="K102" s="70">
        <f t="shared" si="17"/>
        <v>0</v>
      </c>
      <c r="L102" s="70">
        <f t="shared" si="17"/>
        <v>0</v>
      </c>
    </row>
    <row r="103" spans="2:12" hidden="1">
      <c r="B103" s="43" t="s">
        <v>56</v>
      </c>
      <c r="C103" s="36"/>
      <c r="D103" s="66">
        <f t="shared" ref="D103:E103" si="18">SUM(D101:D102)</f>
        <v>60000</v>
      </c>
      <c r="E103" s="63">
        <f t="shared" si="18"/>
        <v>0</v>
      </c>
      <c r="F103" s="69">
        <f t="shared" ref="F103:G103" si="19">SUM(F101:F102)</f>
        <v>0</v>
      </c>
      <c r="G103" s="69">
        <f t="shared" si="19"/>
        <v>0</v>
      </c>
      <c r="H103" s="64"/>
      <c r="I103" s="63">
        <f>D103/3.75</f>
        <v>16000</v>
      </c>
      <c r="J103" s="63">
        <f t="shared" si="17"/>
        <v>0</v>
      </c>
      <c r="K103" s="69">
        <f t="shared" si="17"/>
        <v>0</v>
      </c>
      <c r="L103" s="69">
        <f t="shared" si="17"/>
        <v>0</v>
      </c>
    </row>
    <row r="104" spans="2:12" hidden="1">
      <c r="B104" s="43"/>
      <c r="C104" s="36"/>
      <c r="D104" s="40"/>
      <c r="E104" s="40"/>
      <c r="F104" s="61"/>
      <c r="G104" s="61"/>
      <c r="H104" s="59"/>
      <c r="I104" s="40"/>
      <c r="J104" s="40"/>
      <c r="K104" s="61"/>
      <c r="L104" s="61"/>
    </row>
    <row r="105" spans="2:12" hidden="1">
      <c r="B105" s="36" t="s">
        <v>57</v>
      </c>
      <c r="C105" s="36"/>
      <c r="D105" s="40">
        <f>D94-D98+D103</f>
        <v>105811.72500000001</v>
      </c>
      <c r="E105" s="40">
        <f>E94-E98+E103</f>
        <v>57213.75</v>
      </c>
      <c r="F105" s="61">
        <f>F94-F98+F103</f>
        <v>64086.626691438374</v>
      </c>
      <c r="G105" s="61">
        <f>G94-G98+G103</f>
        <v>73164.154076643856</v>
      </c>
      <c r="H105" s="59"/>
      <c r="I105" s="40">
        <f>D105/3.75</f>
        <v>28216.460000000003</v>
      </c>
      <c r="J105" s="40">
        <f t="shared" ref="J105:L107" si="20">E105/3.75</f>
        <v>15257</v>
      </c>
      <c r="K105" s="61">
        <f t="shared" si="20"/>
        <v>17089.7671177169</v>
      </c>
      <c r="L105" s="61">
        <f t="shared" si="20"/>
        <v>19510.441087105028</v>
      </c>
    </row>
    <row r="106" spans="2:12" hidden="1">
      <c r="B106" s="36" t="s">
        <v>73</v>
      </c>
      <c r="C106" s="36"/>
      <c r="D106" s="65">
        <v>0</v>
      </c>
      <c r="E106" s="65">
        <f>D107</f>
        <v>105811.72500000001</v>
      </c>
      <c r="F106" s="70">
        <f>E107</f>
        <v>163025.47500000001</v>
      </c>
      <c r="G106" s="70">
        <f>F107</f>
        <v>227112.10169143838</v>
      </c>
      <c r="H106" s="59"/>
      <c r="I106" s="65">
        <f>D106/3.75</f>
        <v>0</v>
      </c>
      <c r="J106" s="65">
        <f t="shared" si="20"/>
        <v>28216.460000000003</v>
      </c>
      <c r="K106" s="70">
        <f t="shared" si="20"/>
        <v>43473.46</v>
      </c>
      <c r="L106" s="70">
        <f t="shared" si="20"/>
        <v>60563.227117716902</v>
      </c>
    </row>
    <row r="107" spans="2:12" hidden="1">
      <c r="B107" s="43" t="s">
        <v>74</v>
      </c>
      <c r="C107" s="36"/>
      <c r="D107" s="63">
        <f>SUM(D105:D106)</f>
        <v>105811.72500000001</v>
      </c>
      <c r="E107" s="63">
        <f t="shared" ref="E107:G107" si="21">SUM(E105:E106)</f>
        <v>163025.47500000001</v>
      </c>
      <c r="F107" s="69">
        <f t="shared" si="21"/>
        <v>227112.10169143838</v>
      </c>
      <c r="G107" s="69">
        <f t="shared" si="21"/>
        <v>300276.25576808222</v>
      </c>
      <c r="H107" s="64"/>
      <c r="I107" s="63">
        <f>D107/3.75</f>
        <v>28216.460000000003</v>
      </c>
      <c r="J107" s="63">
        <f t="shared" si="20"/>
        <v>43473.46</v>
      </c>
      <c r="K107" s="69">
        <f t="shared" si="20"/>
        <v>60563.227117716902</v>
      </c>
      <c r="L107" s="69">
        <f t="shared" si="20"/>
        <v>80073.668204821923</v>
      </c>
    </row>
    <row r="108" spans="2:12" ht="17" hidden="1" thickBot="1">
      <c r="B108" s="50"/>
      <c r="C108" s="54"/>
      <c r="D108" s="53"/>
      <c r="E108" s="23"/>
      <c r="F108" s="22"/>
      <c r="G108" s="22"/>
      <c r="H108" s="33"/>
      <c r="I108" s="53"/>
      <c r="J108" s="23"/>
      <c r="K108" s="22"/>
      <c r="L108" s="22"/>
    </row>
    <row r="109" spans="2:12" hidden="1">
      <c r="B109" s="32" t="s">
        <v>121</v>
      </c>
      <c r="C109" s="32"/>
      <c r="D109" s="32"/>
      <c r="E109" s="32"/>
      <c r="F109" s="32"/>
      <c r="G109" s="32"/>
      <c r="H109" s="32"/>
      <c r="I109" s="32"/>
      <c r="J109" s="32"/>
    </row>
    <row r="110" spans="2:12" hidden="1">
      <c r="B110" s="32"/>
      <c r="C110" s="32"/>
      <c r="D110" s="32"/>
      <c r="E110" s="32"/>
      <c r="F110" s="32"/>
      <c r="G110" s="32"/>
      <c r="H110" s="32"/>
      <c r="I110" s="32"/>
      <c r="J110" s="32"/>
    </row>
    <row r="111" spans="2:12" hidden="1">
      <c r="B111" s="32"/>
      <c r="C111" s="32"/>
      <c r="D111" s="32"/>
      <c r="E111" s="32"/>
      <c r="F111" s="32"/>
      <c r="G111" s="32"/>
      <c r="H111" s="32"/>
      <c r="I111" s="32"/>
      <c r="J111" s="32"/>
    </row>
    <row r="112" spans="2:12" hidden="1">
      <c r="B112" s="32"/>
      <c r="C112" s="32"/>
      <c r="D112" s="32"/>
      <c r="E112" s="32"/>
      <c r="F112" s="32"/>
      <c r="G112" s="32"/>
      <c r="H112" s="32"/>
      <c r="I112" s="32"/>
      <c r="J112" s="32"/>
    </row>
    <row r="113" spans="2:12" ht="24" hidden="1">
      <c r="B113" s="55" t="s">
        <v>111</v>
      </c>
      <c r="C113" s="162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 hidden="1"/>
    <row r="115" spans="2:12" hidden="1">
      <c r="B115" s="2"/>
      <c r="C115" s="2"/>
      <c r="D115" s="172" t="s">
        <v>0</v>
      </c>
      <c r="E115" s="172"/>
      <c r="F115" s="172"/>
      <c r="G115" s="172"/>
      <c r="H115" s="28"/>
      <c r="I115" s="172" t="s">
        <v>1</v>
      </c>
      <c r="J115" s="172"/>
      <c r="K115" s="172"/>
      <c r="L115" s="27"/>
    </row>
    <row r="116" spans="2:12" ht="17" hidden="1" customHeight="1">
      <c r="B116" s="18"/>
      <c r="C116" s="18"/>
      <c r="D116" s="173" t="s">
        <v>16</v>
      </c>
      <c r="E116" s="173"/>
      <c r="F116" s="173" t="s">
        <v>17</v>
      </c>
      <c r="G116" s="173"/>
      <c r="H116" s="29"/>
      <c r="I116" s="173" t="s">
        <v>16</v>
      </c>
      <c r="J116" s="173"/>
      <c r="K116" s="173" t="s">
        <v>17</v>
      </c>
      <c r="L116" s="173"/>
    </row>
    <row r="117" spans="2:12" hidden="1">
      <c r="B117" s="3"/>
      <c r="C117" s="18"/>
      <c r="D117" s="24">
        <v>2018</v>
      </c>
      <c r="E117" s="24">
        <v>2019</v>
      </c>
      <c r="F117" s="24">
        <v>2020</v>
      </c>
      <c r="G117" s="24">
        <v>2021</v>
      </c>
      <c r="H117" s="24"/>
      <c r="I117" s="24">
        <v>2018</v>
      </c>
      <c r="J117" s="24">
        <v>2019</v>
      </c>
      <c r="K117" s="24">
        <v>2020</v>
      </c>
      <c r="L117" s="24">
        <v>2021</v>
      </c>
    </row>
    <row r="118" spans="2:12" hidden="1">
      <c r="B118" s="42" t="s">
        <v>25</v>
      </c>
      <c r="C118" s="73"/>
      <c r="D118" s="41"/>
      <c r="E118" s="74"/>
      <c r="F118" s="20"/>
      <c r="G118" s="20"/>
      <c r="H118" s="20"/>
      <c r="I118" s="19"/>
      <c r="J118" s="19"/>
      <c r="K118" s="20"/>
      <c r="L118" s="20"/>
    </row>
    <row r="119" spans="2:12" hidden="1">
      <c r="B119" s="44" t="s">
        <v>26</v>
      </c>
      <c r="C119" s="36"/>
      <c r="D119" s="41">
        <f t="shared" ref="D119:G120" si="22">D64</f>
        <v>5907</v>
      </c>
      <c r="E119" s="41">
        <f t="shared" si="22"/>
        <v>6709</v>
      </c>
      <c r="F119" s="76">
        <f t="shared" si="22"/>
        <v>7374.4934246575358</v>
      </c>
      <c r="G119" s="76">
        <f t="shared" si="22"/>
        <v>8111.9427671232897</v>
      </c>
      <c r="H119" s="76"/>
      <c r="I119" s="38">
        <f>D119/3.75</f>
        <v>1575.2</v>
      </c>
      <c r="J119" s="38">
        <f t="shared" ref="J119:L123" si="23">E119/3.75</f>
        <v>1789.0666666666666</v>
      </c>
      <c r="K119" s="39">
        <f t="shared" si="23"/>
        <v>1966.5315799086761</v>
      </c>
      <c r="L119" s="39">
        <f t="shared" si="23"/>
        <v>2163.184737899544</v>
      </c>
    </row>
    <row r="120" spans="2:12" hidden="1">
      <c r="B120" s="36" t="s">
        <v>27</v>
      </c>
      <c r="C120" s="36"/>
      <c r="D120" s="41">
        <f t="shared" si="22"/>
        <v>6209</v>
      </c>
      <c r="E120" s="41">
        <f t="shared" si="22"/>
        <v>6645</v>
      </c>
      <c r="F120" s="76">
        <f t="shared" si="22"/>
        <v>7459.8822958904111</v>
      </c>
      <c r="G120" s="76">
        <f t="shared" si="22"/>
        <v>8205.870525479455</v>
      </c>
      <c r="H120" s="76"/>
      <c r="I120" s="38">
        <f>D120/3.75</f>
        <v>1655.7333333333333</v>
      </c>
      <c r="J120" s="38">
        <f t="shared" si="23"/>
        <v>1772</v>
      </c>
      <c r="K120" s="39">
        <f t="shared" si="23"/>
        <v>1989.3019455707763</v>
      </c>
      <c r="L120" s="39">
        <f t="shared" si="23"/>
        <v>2188.2321401278546</v>
      </c>
    </row>
    <row r="121" spans="2:12" hidden="1">
      <c r="B121" s="36" t="s">
        <v>28</v>
      </c>
      <c r="C121" s="36"/>
      <c r="D121" s="41">
        <f>D70</f>
        <v>2590</v>
      </c>
      <c r="E121" s="41">
        <f>E70</f>
        <v>2850</v>
      </c>
      <c r="F121" s="77">
        <f>F70</f>
        <v>3128.3377369863019</v>
      </c>
      <c r="G121" s="77">
        <f>G70</f>
        <v>3441.1715106849324</v>
      </c>
      <c r="H121" s="76"/>
      <c r="I121" s="48">
        <f>D121/3.75</f>
        <v>690.66666666666663</v>
      </c>
      <c r="J121" s="48">
        <f t="shared" si="23"/>
        <v>760</v>
      </c>
      <c r="K121" s="47">
        <f t="shared" si="23"/>
        <v>834.22339652968049</v>
      </c>
      <c r="L121" s="47">
        <f t="shared" si="23"/>
        <v>917.64573618264865</v>
      </c>
    </row>
    <row r="122" spans="2:12" hidden="1">
      <c r="B122" s="36" t="s">
        <v>29</v>
      </c>
      <c r="C122" s="36">
        <v>0</v>
      </c>
      <c r="D122" s="75">
        <f t="shared" ref="D122:E122" si="24">D119+D120-D121</f>
        <v>9526</v>
      </c>
      <c r="E122" s="75">
        <f t="shared" si="24"/>
        <v>10504</v>
      </c>
      <c r="F122" s="76">
        <f>F119+F120-F121</f>
        <v>11706.037983561644</v>
      </c>
      <c r="G122" s="76">
        <f>G119+G120-G121</f>
        <v>12876.641781917813</v>
      </c>
      <c r="H122" s="76"/>
      <c r="I122" s="38">
        <f>D122/3.75</f>
        <v>2540.2666666666669</v>
      </c>
      <c r="J122" s="38">
        <f t="shared" si="23"/>
        <v>2801.0666666666666</v>
      </c>
      <c r="K122" s="39">
        <f t="shared" si="23"/>
        <v>3121.6101289497719</v>
      </c>
      <c r="L122" s="39">
        <f t="shared" si="23"/>
        <v>3433.7711418447502</v>
      </c>
    </row>
    <row r="123" spans="2:12" hidden="1">
      <c r="B123" s="36" t="s">
        <v>30</v>
      </c>
      <c r="C123" s="36"/>
      <c r="D123" s="41">
        <f>D122-C122</f>
        <v>9526</v>
      </c>
      <c r="E123" s="41">
        <f>E122-D122</f>
        <v>978</v>
      </c>
      <c r="F123" s="76">
        <f>F122-E122</f>
        <v>1202.0379835616441</v>
      </c>
      <c r="G123" s="76">
        <f>G122-F122</f>
        <v>1170.6037983561691</v>
      </c>
      <c r="H123" s="76"/>
      <c r="I123" s="38">
        <f>D123/3.75</f>
        <v>2540.2666666666669</v>
      </c>
      <c r="J123" s="38">
        <f t="shared" si="23"/>
        <v>260.8</v>
      </c>
      <c r="K123" s="39">
        <f t="shared" si="23"/>
        <v>320.5434622831051</v>
      </c>
      <c r="L123" s="39">
        <f t="shared" si="23"/>
        <v>312.16101289497846</v>
      </c>
    </row>
    <row r="124" spans="2:12" hidden="1">
      <c r="B124" s="36"/>
      <c r="C124" s="36"/>
      <c r="D124" s="41"/>
      <c r="E124" s="41"/>
      <c r="F124" s="76"/>
      <c r="G124" s="76"/>
      <c r="H124" s="78"/>
      <c r="I124" s="38"/>
      <c r="J124" s="38"/>
      <c r="K124" s="39"/>
      <c r="L124" s="39"/>
    </row>
    <row r="125" spans="2:12" hidden="1">
      <c r="B125" s="43" t="s">
        <v>31</v>
      </c>
      <c r="C125" s="43"/>
      <c r="D125" s="41"/>
      <c r="E125" s="41"/>
      <c r="F125" s="76"/>
      <c r="G125" s="76"/>
      <c r="H125" s="76"/>
      <c r="I125" s="38"/>
      <c r="J125" s="38"/>
      <c r="K125" s="39"/>
      <c r="L125" s="39"/>
    </row>
    <row r="126" spans="2:12" ht="17" hidden="1">
      <c r="B126" s="128" t="s">
        <v>115</v>
      </c>
      <c r="C126" s="36"/>
      <c r="D126" s="41">
        <v>17500</v>
      </c>
      <c r="E126" s="41">
        <v>17000</v>
      </c>
      <c r="F126" s="76">
        <f>E129</f>
        <v>18100</v>
      </c>
      <c r="G126" s="76">
        <f>F129</f>
        <v>19068.3</v>
      </c>
      <c r="H126" s="76"/>
      <c r="I126" s="38">
        <f>D126/3.75</f>
        <v>4666.666666666667</v>
      </c>
      <c r="J126" s="38">
        <f t="shared" ref="J126:L129" si="25">E126/3.75</f>
        <v>4533.333333333333</v>
      </c>
      <c r="K126" s="39">
        <f t="shared" si="25"/>
        <v>4826.666666666667</v>
      </c>
      <c r="L126" s="39">
        <f t="shared" si="25"/>
        <v>5084.88</v>
      </c>
    </row>
    <row r="127" spans="2:12" hidden="1">
      <c r="B127" s="36" t="s">
        <v>32</v>
      </c>
      <c r="C127" s="36"/>
      <c r="D127" s="41">
        <v>2000</v>
      </c>
      <c r="E127" s="41">
        <v>2000</v>
      </c>
      <c r="F127" s="76">
        <f>+F25</f>
        <v>2000</v>
      </c>
      <c r="G127" s="76">
        <f>+G25</f>
        <v>2000</v>
      </c>
      <c r="H127" s="76"/>
      <c r="I127" s="38">
        <f>D127/3.75</f>
        <v>533.33333333333337</v>
      </c>
      <c r="J127" s="38">
        <f t="shared" si="25"/>
        <v>533.33333333333337</v>
      </c>
      <c r="K127" s="39">
        <f t="shared" si="25"/>
        <v>533.33333333333337</v>
      </c>
      <c r="L127" s="39">
        <f t="shared" si="25"/>
        <v>533.33333333333337</v>
      </c>
    </row>
    <row r="128" spans="2:12" hidden="1">
      <c r="B128" s="36" t="s">
        <v>33</v>
      </c>
      <c r="C128" s="36"/>
      <c r="D128" s="41">
        <f>D92</f>
        <v>1000</v>
      </c>
      <c r="E128" s="41">
        <f>E92</f>
        <v>900</v>
      </c>
      <c r="F128" s="77">
        <f>F126*F17</f>
        <v>1031.7</v>
      </c>
      <c r="G128" s="77">
        <f>G126*G17</f>
        <v>1086.8931</v>
      </c>
      <c r="H128" s="76"/>
      <c r="I128" s="48">
        <f>D128/3.75</f>
        <v>266.66666666666669</v>
      </c>
      <c r="J128" s="48">
        <f t="shared" si="25"/>
        <v>240</v>
      </c>
      <c r="K128" s="47">
        <f t="shared" si="25"/>
        <v>275.12</v>
      </c>
      <c r="L128" s="47">
        <f t="shared" si="25"/>
        <v>289.83816000000002</v>
      </c>
    </row>
    <row r="129" spans="2:15" hidden="1">
      <c r="B129" s="36" t="s">
        <v>116</v>
      </c>
      <c r="C129" s="36"/>
      <c r="D129" s="75">
        <f t="shared" ref="D129:E129" si="26">D126+D127-D128</f>
        <v>18500</v>
      </c>
      <c r="E129" s="75">
        <f t="shared" si="26"/>
        <v>18100</v>
      </c>
      <c r="F129" s="76">
        <f>F126+F127-F128</f>
        <v>19068.3</v>
      </c>
      <c r="G129" s="76">
        <f>G126+G127-G128</f>
        <v>19981.406899999998</v>
      </c>
      <c r="H129" s="76"/>
      <c r="I129" s="38">
        <f>D129/3.75</f>
        <v>4933.333333333333</v>
      </c>
      <c r="J129" s="38">
        <f t="shared" si="25"/>
        <v>4826.666666666667</v>
      </c>
      <c r="K129" s="39">
        <f t="shared" si="25"/>
        <v>5084.88</v>
      </c>
      <c r="L129" s="39">
        <f t="shared" si="25"/>
        <v>5328.3751733333329</v>
      </c>
    </row>
    <row r="130" spans="2:15" hidden="1">
      <c r="B130" s="36"/>
      <c r="C130" s="36"/>
      <c r="D130" s="41"/>
      <c r="E130" s="41"/>
      <c r="F130" s="76"/>
      <c r="G130" s="76"/>
      <c r="H130" s="76"/>
      <c r="I130" s="38"/>
      <c r="J130" s="38"/>
      <c r="K130" s="39"/>
      <c r="L130" s="39"/>
    </row>
    <row r="131" spans="2:15" hidden="1">
      <c r="B131" s="43" t="s">
        <v>34</v>
      </c>
      <c r="C131" s="43"/>
      <c r="D131" s="41"/>
      <c r="E131" s="41"/>
      <c r="F131" s="76"/>
      <c r="G131" s="76"/>
      <c r="H131" s="76"/>
      <c r="I131" s="38"/>
      <c r="J131" s="38"/>
      <c r="K131" s="39"/>
      <c r="L131" s="39"/>
    </row>
    <row r="132" spans="2:15" hidden="1">
      <c r="B132" s="36" t="s">
        <v>35</v>
      </c>
      <c r="C132" s="36"/>
      <c r="D132" s="41">
        <f>D71</f>
        <v>3000</v>
      </c>
      <c r="E132" s="41">
        <f>E71</f>
        <v>3000</v>
      </c>
      <c r="F132" s="76">
        <f>E134</f>
        <v>3000</v>
      </c>
      <c r="G132" s="76">
        <f>F134</f>
        <v>3000</v>
      </c>
      <c r="H132" s="76"/>
      <c r="I132" s="38">
        <f>D132/3.75</f>
        <v>800</v>
      </c>
      <c r="J132" s="38">
        <f t="shared" ref="J132:L135" si="27">E132/3.75</f>
        <v>800</v>
      </c>
      <c r="K132" s="39">
        <f t="shared" si="27"/>
        <v>800</v>
      </c>
      <c r="L132" s="39">
        <f t="shared" si="27"/>
        <v>800</v>
      </c>
    </row>
    <row r="133" spans="2:15" hidden="1">
      <c r="B133" s="36" t="s">
        <v>36</v>
      </c>
      <c r="C133" s="36"/>
      <c r="D133" s="41">
        <v>0</v>
      </c>
      <c r="E133" s="41">
        <v>0</v>
      </c>
      <c r="F133" s="72">
        <f>+F26</f>
        <v>0</v>
      </c>
      <c r="G133" s="72">
        <f>+G26</f>
        <v>0</v>
      </c>
      <c r="H133" s="79"/>
      <c r="I133" s="34">
        <f>D133/3.75</f>
        <v>0</v>
      </c>
      <c r="J133" s="34">
        <f t="shared" si="27"/>
        <v>0</v>
      </c>
      <c r="K133" s="72">
        <f t="shared" si="27"/>
        <v>0</v>
      </c>
      <c r="L133" s="72">
        <f t="shared" si="27"/>
        <v>0</v>
      </c>
    </row>
    <row r="134" spans="2:15" hidden="1">
      <c r="B134" s="36" t="s">
        <v>37</v>
      </c>
      <c r="C134" s="36"/>
      <c r="D134" s="75">
        <f t="shared" ref="D134" si="28">SUM(D132:D133)</f>
        <v>3000</v>
      </c>
      <c r="E134" s="75">
        <f t="shared" ref="E134" si="29">SUM(E132:E133)</f>
        <v>3000</v>
      </c>
      <c r="F134" s="79">
        <f>SUM(F132:F133)</f>
        <v>3000</v>
      </c>
      <c r="G134" s="79">
        <f>SUM(G132:G133)</f>
        <v>3000</v>
      </c>
      <c r="H134" s="79"/>
      <c r="I134" s="80">
        <f>D134/3.75</f>
        <v>800</v>
      </c>
      <c r="J134" s="80">
        <f t="shared" si="27"/>
        <v>800</v>
      </c>
      <c r="K134" s="79">
        <f t="shared" si="27"/>
        <v>800</v>
      </c>
      <c r="L134" s="79">
        <f t="shared" si="27"/>
        <v>800</v>
      </c>
    </row>
    <row r="135" spans="2:15" hidden="1">
      <c r="B135" s="36" t="s">
        <v>38</v>
      </c>
      <c r="C135" s="36"/>
      <c r="D135" s="41">
        <v>90</v>
      </c>
      <c r="E135" s="41">
        <v>90</v>
      </c>
      <c r="F135" s="79">
        <f>F132*F18</f>
        <v>90</v>
      </c>
      <c r="G135" s="79">
        <f>G132*G18</f>
        <v>90</v>
      </c>
      <c r="H135" s="79"/>
      <c r="I135" s="80">
        <f>D135/3.75</f>
        <v>24</v>
      </c>
      <c r="J135" s="80">
        <f t="shared" si="27"/>
        <v>24</v>
      </c>
      <c r="K135" s="79">
        <f t="shared" si="27"/>
        <v>24</v>
      </c>
      <c r="L135" s="79">
        <f t="shared" si="27"/>
        <v>24</v>
      </c>
    </row>
    <row r="136" spans="2:15" ht="17" hidden="1" thickBot="1">
      <c r="B136" s="50"/>
      <c r="C136" s="50"/>
      <c r="D136" s="53"/>
      <c r="E136" s="81"/>
      <c r="F136" s="82"/>
      <c r="G136" s="82"/>
      <c r="H136" s="82"/>
      <c r="I136" s="81"/>
      <c r="J136" s="81"/>
      <c r="K136" s="82"/>
      <c r="L136" s="82"/>
    </row>
    <row r="137" spans="2:15" hidden="1">
      <c r="B137" s="32" t="s">
        <v>121</v>
      </c>
      <c r="C137" s="32"/>
      <c r="D137" s="32"/>
    </row>
    <row r="138" spans="2:15" hidden="1"/>
    <row r="139" spans="2:15" ht="24" hidden="1">
      <c r="B139" s="141" t="s">
        <v>112</v>
      </c>
      <c r="C139" s="142"/>
      <c r="D139" s="141"/>
      <c r="E139" s="30"/>
      <c r="F139" s="30"/>
      <c r="G139" s="30"/>
      <c r="H139" s="30"/>
      <c r="I139" s="30"/>
      <c r="J139" s="30"/>
      <c r="K139" s="30"/>
      <c r="L139" s="30"/>
      <c r="M139" s="16"/>
      <c r="N139" s="16"/>
      <c r="O139" s="16"/>
    </row>
    <row r="140" spans="2:15" hidden="1"/>
    <row r="141" spans="2:15" s="4" customFormat="1" hidden="1">
      <c r="B141" s="170" t="s">
        <v>124</v>
      </c>
      <c r="C141" s="170"/>
      <c r="M141"/>
      <c r="N141"/>
      <c r="O141"/>
    </row>
    <row r="142" spans="2:15" hidden="1">
      <c r="B142" s="149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16"/>
      <c r="N142" s="16"/>
      <c r="O142" s="16"/>
    </row>
    <row r="143" spans="2:15" hidden="1">
      <c r="B143" s="155" t="s">
        <v>127</v>
      </c>
      <c r="C143" s="155"/>
      <c r="D143" s="155"/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</row>
    <row r="144" spans="2:15" hidden="1">
      <c r="B144" s="152" t="s">
        <v>87</v>
      </c>
      <c r="C144" s="88"/>
      <c r="D144" s="154" t="s">
        <v>60</v>
      </c>
    </row>
    <row r="145" spans="2:15" hidden="1">
      <c r="B145" s="153" t="s">
        <v>125</v>
      </c>
      <c r="C145" s="150">
        <f>F51</f>
        <v>66256.964675000025</v>
      </c>
      <c r="D145" s="91">
        <v>0</v>
      </c>
      <c r="E145" s="91">
        <f>D145+2%</f>
        <v>0.02</v>
      </c>
      <c r="F145" s="91">
        <f t="shared" ref="F145:N145" si="30">E145+2%</f>
        <v>0.04</v>
      </c>
      <c r="G145" s="91">
        <f t="shared" si="30"/>
        <v>0.06</v>
      </c>
      <c r="H145" s="91">
        <f t="shared" si="30"/>
        <v>0.08</v>
      </c>
      <c r="I145" s="91">
        <f t="shared" si="30"/>
        <v>0.1</v>
      </c>
      <c r="J145" s="91">
        <f t="shared" si="30"/>
        <v>0.12000000000000001</v>
      </c>
      <c r="K145" s="91">
        <f t="shared" si="30"/>
        <v>0.14000000000000001</v>
      </c>
      <c r="L145" s="91">
        <f t="shared" si="30"/>
        <v>0.16</v>
      </c>
      <c r="M145" s="91">
        <f t="shared" si="30"/>
        <v>0.18</v>
      </c>
      <c r="N145" s="91">
        <f t="shared" si="30"/>
        <v>0.19999999999999998</v>
      </c>
    </row>
    <row r="146" spans="2:15" hidden="1">
      <c r="B146" s="148">
        <v>-0.06</v>
      </c>
      <c r="C146" s="92">
        <v>0.25</v>
      </c>
      <c r="D146" s="93">
        <f t="dataTable" ref="D146:N152" dt2D="1" dtr="1" r1="F13" r2="F14" ca="1"/>
        <v>65184.796249999999</v>
      </c>
      <c r="E146" s="94">
        <v>66971.743625000003</v>
      </c>
      <c r="F146" s="94">
        <v>68758.691000000006</v>
      </c>
      <c r="G146" s="94">
        <v>70545.63837500001</v>
      </c>
      <c r="H146" s="95">
        <v>72332.585749999998</v>
      </c>
      <c r="I146" s="95">
        <v>74119.533125000016</v>
      </c>
      <c r="J146" s="95">
        <v>75906.480500000005</v>
      </c>
      <c r="K146" s="95">
        <v>77693.427875000023</v>
      </c>
      <c r="L146" s="95">
        <v>79480.375249999997</v>
      </c>
      <c r="M146" s="95">
        <v>81267.322624999986</v>
      </c>
      <c r="N146" s="95">
        <v>83054.26999999999</v>
      </c>
    </row>
    <row r="147" spans="2:15" hidden="1">
      <c r="B147" s="133">
        <v>-0.04</v>
      </c>
      <c r="C147" s="92">
        <f>C146+2%</f>
        <v>0.27</v>
      </c>
      <c r="D147" s="96">
        <v>62802.199750000007</v>
      </c>
      <c r="E147" s="40">
        <v>64541.495194999996</v>
      </c>
      <c r="F147" s="40">
        <v>66280.790639999992</v>
      </c>
      <c r="G147" s="40">
        <v>68020.086085000003</v>
      </c>
      <c r="H147" s="62">
        <v>69759.381529999999</v>
      </c>
      <c r="I147" s="62">
        <v>71498.676975000009</v>
      </c>
      <c r="J147" s="62">
        <v>73237.97242000002</v>
      </c>
      <c r="K147" s="62">
        <v>74977.267865000016</v>
      </c>
      <c r="L147" s="62">
        <v>76716.563309999998</v>
      </c>
      <c r="M147" s="62">
        <v>78455.858754999994</v>
      </c>
      <c r="N147" s="95">
        <v>80195.15419999999</v>
      </c>
    </row>
    <row r="148" spans="2:15" hidden="1">
      <c r="B148" s="133">
        <v>-0.02</v>
      </c>
      <c r="C148" s="92">
        <f t="shared" ref="C148:C152" si="31">C147+2%</f>
        <v>0.29000000000000004</v>
      </c>
      <c r="D148" s="96">
        <v>60419.603250000007</v>
      </c>
      <c r="E148" s="40">
        <v>62111.246765000004</v>
      </c>
      <c r="F148" s="100">
        <v>63802.890279999992</v>
      </c>
      <c r="G148" s="100">
        <v>65494.533794999988</v>
      </c>
      <c r="H148" s="99">
        <v>67186.177309999999</v>
      </c>
      <c r="I148" s="99">
        <v>68877.820825000003</v>
      </c>
      <c r="J148" s="100">
        <v>70569.464340000006</v>
      </c>
      <c r="K148" s="100">
        <v>72261.107855000024</v>
      </c>
      <c r="L148" s="100">
        <v>73952.751369999984</v>
      </c>
      <c r="M148" s="62">
        <v>75644.394884999987</v>
      </c>
      <c r="N148" s="95">
        <v>77336.03839999999</v>
      </c>
    </row>
    <row r="149" spans="2:15" hidden="1">
      <c r="B149" s="90">
        <v>0</v>
      </c>
      <c r="C149" s="92">
        <f t="shared" si="31"/>
        <v>0.31000000000000005</v>
      </c>
      <c r="D149" s="96">
        <v>58037.006750000008</v>
      </c>
      <c r="E149" s="40">
        <v>59680.998334999989</v>
      </c>
      <c r="F149" s="100">
        <v>61324.98992</v>
      </c>
      <c r="G149" s="100">
        <v>62968.981504999996</v>
      </c>
      <c r="H149" s="99">
        <v>64612.973089999992</v>
      </c>
      <c r="I149" s="97">
        <v>66256.96467500001</v>
      </c>
      <c r="J149" s="100">
        <v>67900.956260000006</v>
      </c>
      <c r="K149" s="100">
        <v>69544.947845000017</v>
      </c>
      <c r="L149" s="100">
        <v>71188.939429999999</v>
      </c>
      <c r="M149" s="62">
        <v>72832.93101499998</v>
      </c>
      <c r="N149" s="95">
        <v>74476.922599999991</v>
      </c>
    </row>
    <row r="150" spans="2:15" hidden="1">
      <c r="B150" s="133">
        <v>0.02</v>
      </c>
      <c r="C150" s="92">
        <f t="shared" si="31"/>
        <v>0.33000000000000007</v>
      </c>
      <c r="D150" s="96">
        <v>55654.410249999994</v>
      </c>
      <c r="E150" s="40">
        <v>57250.74990499999</v>
      </c>
      <c r="F150" s="100">
        <v>58847.08956</v>
      </c>
      <c r="G150" s="100">
        <v>60443.429214999996</v>
      </c>
      <c r="H150" s="99">
        <v>62039.768869999993</v>
      </c>
      <c r="I150" s="99">
        <v>63636.108525000003</v>
      </c>
      <c r="J150" s="100">
        <v>65232.448180000014</v>
      </c>
      <c r="K150" s="100">
        <v>66828.78783500001</v>
      </c>
      <c r="L150" s="100">
        <v>68425.127489999984</v>
      </c>
      <c r="M150" s="62">
        <v>70021.467144999973</v>
      </c>
      <c r="N150" s="95">
        <v>71617.806799999977</v>
      </c>
    </row>
    <row r="151" spans="2:15" hidden="1">
      <c r="B151" s="133">
        <v>0.04</v>
      </c>
      <c r="C151" s="92">
        <f t="shared" si="31"/>
        <v>0.35000000000000009</v>
      </c>
      <c r="D151" s="96">
        <v>53271.813749999994</v>
      </c>
      <c r="E151" s="40">
        <v>54820.50147499999</v>
      </c>
      <c r="F151" s="40">
        <v>56369.189199999993</v>
      </c>
      <c r="G151" s="40">
        <v>57917.87692499999</v>
      </c>
      <c r="H151" s="40">
        <v>59466.564649999986</v>
      </c>
      <c r="I151" s="40">
        <v>61015.252375000011</v>
      </c>
      <c r="J151" s="40">
        <v>62563.940099999993</v>
      </c>
      <c r="K151" s="62">
        <v>64112.62782500001</v>
      </c>
      <c r="L151" s="62">
        <v>65661.315549999999</v>
      </c>
      <c r="M151" s="62">
        <v>67210.003274999981</v>
      </c>
      <c r="N151" s="95">
        <v>68758.690999999992</v>
      </c>
    </row>
    <row r="152" spans="2:15" hidden="1">
      <c r="B152" s="133">
        <v>0.06</v>
      </c>
      <c r="C152" s="92">
        <f t="shared" si="31"/>
        <v>0.37000000000000011</v>
      </c>
      <c r="D152" s="96">
        <v>50889.21724999998</v>
      </c>
      <c r="E152" s="98">
        <v>52390.253044999983</v>
      </c>
      <c r="F152" s="61">
        <v>53891.288839999979</v>
      </c>
      <c r="G152" s="61">
        <v>55392.324634999983</v>
      </c>
      <c r="H152" s="61">
        <v>56893.360429999979</v>
      </c>
      <c r="I152" s="61">
        <v>58394.396225000004</v>
      </c>
      <c r="J152" s="98">
        <v>59895.432020000007</v>
      </c>
      <c r="K152" s="98">
        <v>61396.467815000004</v>
      </c>
      <c r="L152" s="98">
        <v>62897.503609999978</v>
      </c>
      <c r="M152" s="98">
        <v>64398.539404999974</v>
      </c>
      <c r="N152" s="98">
        <v>65899.575199999977</v>
      </c>
    </row>
    <row r="153" spans="2:15" hidden="1">
      <c r="B153" s="90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5"/>
      <c r="N153" s="5"/>
    </row>
    <row r="154" spans="2:15" hidden="1">
      <c r="B154" s="171" t="s">
        <v>126</v>
      </c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  <c r="M154" s="171"/>
      <c r="N154" s="171"/>
      <c r="O154" s="171"/>
    </row>
    <row r="155" spans="2:15" hidden="1">
      <c r="B155" s="130"/>
      <c r="D155" s="154" t="s">
        <v>60</v>
      </c>
    </row>
    <row r="156" spans="2:15" hidden="1">
      <c r="B156" s="156" t="s">
        <v>125</v>
      </c>
      <c r="C156" s="151">
        <f>F51</f>
        <v>66256.964675000025</v>
      </c>
      <c r="D156" s="91">
        <v>0</v>
      </c>
      <c r="E156" s="91">
        <f>D156+2%</f>
        <v>0.02</v>
      </c>
      <c r="F156" s="91">
        <f t="shared" ref="F156:N156" si="32">E156+2%</f>
        <v>0.04</v>
      </c>
      <c r="G156" s="91">
        <f t="shared" si="32"/>
        <v>0.06</v>
      </c>
      <c r="H156" s="91">
        <f t="shared" si="32"/>
        <v>0.08</v>
      </c>
      <c r="I156" s="91">
        <f t="shared" si="32"/>
        <v>0.1</v>
      </c>
      <c r="J156" s="91">
        <f t="shared" si="32"/>
        <v>0.12000000000000001</v>
      </c>
      <c r="K156" s="91">
        <f t="shared" si="32"/>
        <v>0.14000000000000001</v>
      </c>
      <c r="L156" s="91">
        <f t="shared" si="32"/>
        <v>0.16</v>
      </c>
      <c r="M156" s="91">
        <f t="shared" si="32"/>
        <v>0.18</v>
      </c>
      <c r="N156" s="91">
        <f t="shared" si="32"/>
        <v>0.19999999999999998</v>
      </c>
    </row>
    <row r="157" spans="2:15" hidden="1">
      <c r="B157" s="138">
        <v>-0.2</v>
      </c>
      <c r="C157" s="96">
        <f>C160*B157+C160</f>
        <v>16800</v>
      </c>
      <c r="D157" s="93">
        <f t="dataTable" ref="D157:N163" dt2D="1" dtr="1" r1="F13" r2="F15"/>
        <v>61922.006750000008</v>
      </c>
      <c r="E157" s="94">
        <v>63565.998335000004</v>
      </c>
      <c r="F157" s="94">
        <v>65209.98992</v>
      </c>
      <c r="G157" s="94">
        <v>66853.981505000003</v>
      </c>
      <c r="H157" s="95">
        <v>68497.97309</v>
      </c>
      <c r="I157" s="95">
        <v>70141.964675000025</v>
      </c>
      <c r="J157" s="95">
        <v>71785.956260000006</v>
      </c>
      <c r="K157" s="95">
        <v>73429.947845000017</v>
      </c>
      <c r="L157" s="95">
        <v>75073.939429999999</v>
      </c>
      <c r="M157" s="95">
        <v>76717.931014999995</v>
      </c>
      <c r="N157" s="95">
        <v>78361.922599999991</v>
      </c>
    </row>
    <row r="158" spans="2:15" hidden="1">
      <c r="B158" s="133">
        <v>-0.15</v>
      </c>
      <c r="C158" s="96">
        <v>15900</v>
      </c>
      <c r="D158" s="96">
        <v>62754.506750000008</v>
      </c>
      <c r="E158" s="40">
        <v>64398.498335000004</v>
      </c>
      <c r="F158" s="40">
        <v>66042.489919999993</v>
      </c>
      <c r="G158" s="40">
        <v>67686.481505000003</v>
      </c>
      <c r="H158" s="62">
        <v>69330.47309</v>
      </c>
      <c r="I158" s="62">
        <v>70974.464675000025</v>
      </c>
      <c r="J158" s="62">
        <v>72618.456260000006</v>
      </c>
      <c r="K158" s="62">
        <v>74262.447845000017</v>
      </c>
      <c r="L158" s="62">
        <v>75906.439429999999</v>
      </c>
      <c r="M158" s="62">
        <v>77550.431014999995</v>
      </c>
      <c r="N158" s="95">
        <v>79194.422599999991</v>
      </c>
    </row>
    <row r="159" spans="2:15" hidden="1">
      <c r="B159" s="133">
        <v>-0.1</v>
      </c>
      <c r="C159" s="96">
        <f>C160+C160*B159</f>
        <v>18900</v>
      </c>
      <c r="D159" s="96">
        <v>59979.506750000008</v>
      </c>
      <c r="E159" s="40">
        <v>61623.498335000004</v>
      </c>
      <c r="F159" s="100">
        <v>63267.48992</v>
      </c>
      <c r="G159" s="100">
        <v>64911.481505000003</v>
      </c>
      <c r="H159" s="99">
        <v>66555.47309</v>
      </c>
      <c r="I159" s="99">
        <v>68199.464675000025</v>
      </c>
      <c r="J159" s="100">
        <v>69843.456260000006</v>
      </c>
      <c r="K159" s="100">
        <v>71487.447845000017</v>
      </c>
      <c r="L159" s="100">
        <v>73131.439429999999</v>
      </c>
      <c r="M159" s="62">
        <v>74775.431014999995</v>
      </c>
      <c r="N159" s="95">
        <v>76419.422599999991</v>
      </c>
    </row>
    <row r="160" spans="2:15" hidden="1">
      <c r="B160" s="133">
        <v>0</v>
      </c>
      <c r="C160" s="96">
        <v>21000</v>
      </c>
      <c r="D160" s="96">
        <v>58037.006750000008</v>
      </c>
      <c r="E160" s="40">
        <v>59680.998335000004</v>
      </c>
      <c r="F160" s="100">
        <v>61324.98992</v>
      </c>
      <c r="G160" s="100">
        <v>62968.981505000003</v>
      </c>
      <c r="H160" s="99">
        <v>64612.97309</v>
      </c>
      <c r="I160" s="97">
        <v>66256.964675000025</v>
      </c>
      <c r="J160" s="100">
        <v>67900.956260000006</v>
      </c>
      <c r="K160" s="100">
        <v>69544.947845000017</v>
      </c>
      <c r="L160" s="100">
        <v>71188.939429999999</v>
      </c>
      <c r="M160" s="62">
        <v>72832.931014999995</v>
      </c>
      <c r="N160" s="95">
        <v>74476.922599999991</v>
      </c>
    </row>
    <row r="161" spans="2:15" hidden="1">
      <c r="B161" s="133">
        <v>0.1</v>
      </c>
      <c r="C161" s="96">
        <f>C160+C160*B161</f>
        <v>23100</v>
      </c>
      <c r="D161" s="96">
        <v>56094.506750000008</v>
      </c>
      <c r="E161" s="40">
        <v>57738.498335000004</v>
      </c>
      <c r="F161" s="100">
        <v>59382.48992</v>
      </c>
      <c r="G161" s="100">
        <v>61026.481505000003</v>
      </c>
      <c r="H161" s="99">
        <v>62670.47309</v>
      </c>
      <c r="I161" s="99">
        <v>64314.464675000025</v>
      </c>
      <c r="J161" s="100">
        <v>65958.456260000006</v>
      </c>
      <c r="K161" s="100">
        <v>67602.447845000017</v>
      </c>
      <c r="L161" s="100">
        <v>69246.439429999999</v>
      </c>
      <c r="M161" s="62">
        <v>70890.431014999995</v>
      </c>
      <c r="N161" s="95">
        <v>72534.422599999991</v>
      </c>
    </row>
    <row r="162" spans="2:15" hidden="1">
      <c r="B162" s="133">
        <v>0.15</v>
      </c>
      <c r="C162" s="96">
        <f>C160*B162+C160</f>
        <v>24150</v>
      </c>
      <c r="D162" s="96">
        <v>55123.256750000008</v>
      </c>
      <c r="E162" s="40">
        <v>56767.248335000004</v>
      </c>
      <c r="F162" s="40">
        <v>58411.23992</v>
      </c>
      <c r="G162" s="40">
        <v>60055.231505000003</v>
      </c>
      <c r="H162" s="40">
        <v>61699.22309</v>
      </c>
      <c r="I162" s="40">
        <v>63343.214675000025</v>
      </c>
      <c r="J162" s="40">
        <v>64987.206260000006</v>
      </c>
      <c r="K162" s="62">
        <v>66631.197845000017</v>
      </c>
      <c r="L162" s="62">
        <v>68275.189429999999</v>
      </c>
      <c r="M162" s="62">
        <v>69919.181014999995</v>
      </c>
      <c r="N162" s="95">
        <v>71563.172599999991</v>
      </c>
    </row>
    <row r="163" spans="2:15" hidden="1">
      <c r="B163" s="133">
        <v>0.2</v>
      </c>
      <c r="C163" s="96">
        <f>C160*B163+C160</f>
        <v>25200</v>
      </c>
      <c r="D163" s="96">
        <v>54152.006750000008</v>
      </c>
      <c r="E163" s="98">
        <v>55795.998335000004</v>
      </c>
      <c r="F163" s="61">
        <v>57439.98992</v>
      </c>
      <c r="G163" s="61">
        <v>59083.981505000003</v>
      </c>
      <c r="H163" s="61">
        <v>60727.97309</v>
      </c>
      <c r="I163" s="61">
        <v>62371.964675000025</v>
      </c>
      <c r="J163" s="98">
        <v>64015.956260000006</v>
      </c>
      <c r="K163" s="98">
        <v>65659.947845000017</v>
      </c>
      <c r="L163" s="98">
        <v>67303.939429999999</v>
      </c>
      <c r="M163" s="98">
        <v>68947.931014999995</v>
      </c>
      <c r="N163" s="98">
        <v>70591.922599999991</v>
      </c>
    </row>
    <row r="164" spans="2:15" hidden="1">
      <c r="B164" s="133"/>
      <c r="C164" s="98"/>
      <c r="D164" s="98"/>
      <c r="E164" s="98"/>
      <c r="F164" s="61"/>
      <c r="G164" s="61"/>
      <c r="H164" s="61"/>
      <c r="I164" s="61"/>
      <c r="J164" s="98"/>
      <c r="K164" s="98"/>
      <c r="L164" s="98"/>
      <c r="M164" s="98"/>
      <c r="N164" s="98"/>
    </row>
    <row r="165" spans="2:15" hidden="1">
      <c r="B165" s="171" t="s">
        <v>128</v>
      </c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</row>
    <row r="166" spans="2:15" hidden="1">
      <c r="B166" s="130"/>
      <c r="D166" s="154" t="s">
        <v>60</v>
      </c>
    </row>
    <row r="167" spans="2:15" hidden="1">
      <c r="B167" s="156" t="s">
        <v>125</v>
      </c>
      <c r="C167" s="151">
        <f>F51</f>
        <v>66256.964675000025</v>
      </c>
      <c r="D167" s="91">
        <v>0</v>
      </c>
      <c r="E167" s="91">
        <f>D167+2%</f>
        <v>0.02</v>
      </c>
      <c r="F167" s="91">
        <f t="shared" ref="F167:N167" si="33">E167+2%</f>
        <v>0.04</v>
      </c>
      <c r="G167" s="91">
        <f t="shared" si="33"/>
        <v>0.06</v>
      </c>
      <c r="H167" s="91">
        <f t="shared" si="33"/>
        <v>0.08</v>
      </c>
      <c r="I167" s="91">
        <f t="shared" si="33"/>
        <v>0.1</v>
      </c>
      <c r="J167" s="91">
        <f t="shared" si="33"/>
        <v>0.12000000000000001</v>
      </c>
      <c r="K167" s="91">
        <f t="shared" si="33"/>
        <v>0.14000000000000001</v>
      </c>
      <c r="L167" s="91">
        <f t="shared" si="33"/>
        <v>0.16</v>
      </c>
      <c r="M167" s="91">
        <f t="shared" si="33"/>
        <v>0.18</v>
      </c>
      <c r="N167" s="91">
        <f t="shared" si="33"/>
        <v>0.19999999999999998</v>
      </c>
    </row>
    <row r="168" spans="2:15" hidden="1">
      <c r="B168" s="140">
        <v>-0.2</v>
      </c>
      <c r="C168" s="96">
        <f>C171*B168+C171</f>
        <v>3200</v>
      </c>
      <c r="D168" s="93">
        <f t="dataTable" ref="D168:N174" dt2D="1" dtr="1" r1="F13" r2="F16" ca="1"/>
        <v>58777.006750000008</v>
      </c>
      <c r="E168" s="94">
        <v>60420.998335000004</v>
      </c>
      <c r="F168" s="94">
        <v>62064.98992</v>
      </c>
      <c r="G168" s="94">
        <v>63708.981505000003</v>
      </c>
      <c r="H168" s="95">
        <v>65352.97309</v>
      </c>
      <c r="I168" s="95">
        <v>66996.964675000025</v>
      </c>
      <c r="J168" s="95">
        <v>68640.956260000006</v>
      </c>
      <c r="K168" s="95">
        <v>70284.947845000017</v>
      </c>
      <c r="L168" s="95">
        <v>71928.939429999999</v>
      </c>
      <c r="M168" s="95">
        <v>73572.931014999995</v>
      </c>
      <c r="N168" s="95">
        <v>75216.922599999991</v>
      </c>
    </row>
    <row r="169" spans="2:15" hidden="1">
      <c r="B169" s="133">
        <v>-0.15</v>
      </c>
      <c r="C169" s="96">
        <f>C171*B169+C171</f>
        <v>3400</v>
      </c>
      <c r="D169" s="96">
        <v>58592.006750000008</v>
      </c>
      <c r="E169" s="40">
        <v>60235.998335000004</v>
      </c>
      <c r="F169" s="40">
        <v>61879.98992</v>
      </c>
      <c r="G169" s="40">
        <v>63523.981505000003</v>
      </c>
      <c r="H169" s="62">
        <v>65167.97309</v>
      </c>
      <c r="I169" s="62">
        <v>66811.964675000025</v>
      </c>
      <c r="J169" s="62">
        <v>68455.956260000006</v>
      </c>
      <c r="K169" s="62">
        <v>70099.947845000017</v>
      </c>
      <c r="L169" s="62">
        <v>71743.939429999999</v>
      </c>
      <c r="M169" s="62">
        <v>73387.931014999995</v>
      </c>
      <c r="N169" s="95">
        <v>75031.922599999991</v>
      </c>
    </row>
    <row r="170" spans="2:15" hidden="1">
      <c r="B170" s="133">
        <v>-0.1</v>
      </c>
      <c r="C170" s="96">
        <f>C171*B170+C171</f>
        <v>3600</v>
      </c>
      <c r="D170" s="96">
        <v>58407.006750000008</v>
      </c>
      <c r="E170" s="40">
        <v>60050.998335000004</v>
      </c>
      <c r="F170" s="100">
        <v>61694.98992</v>
      </c>
      <c r="G170" s="100">
        <v>63338.981505000003</v>
      </c>
      <c r="H170" s="99">
        <v>64982.97309</v>
      </c>
      <c r="I170" s="99">
        <v>66626.964675000025</v>
      </c>
      <c r="J170" s="100">
        <v>68270.956260000006</v>
      </c>
      <c r="K170" s="100">
        <v>69914.947845000017</v>
      </c>
      <c r="L170" s="100">
        <v>71558.939429999999</v>
      </c>
      <c r="M170" s="62">
        <v>73202.931014999995</v>
      </c>
      <c r="N170" s="95">
        <v>74846.922599999991</v>
      </c>
    </row>
    <row r="171" spans="2:15" hidden="1">
      <c r="B171" s="133">
        <v>0</v>
      </c>
      <c r="C171" s="96">
        <f>4000</f>
        <v>4000</v>
      </c>
      <c r="D171" s="96">
        <v>58037.006750000008</v>
      </c>
      <c r="E171" s="40">
        <v>59680.998335000004</v>
      </c>
      <c r="F171" s="100">
        <v>61324.98992</v>
      </c>
      <c r="G171" s="100">
        <v>62968.981505000003</v>
      </c>
      <c r="H171" s="99">
        <v>64612.97309</v>
      </c>
      <c r="I171" s="97">
        <v>66256.964675000025</v>
      </c>
      <c r="J171" s="100">
        <v>67900.956260000006</v>
      </c>
      <c r="K171" s="100">
        <v>69544.947845000017</v>
      </c>
      <c r="L171" s="100">
        <v>71188.939429999999</v>
      </c>
      <c r="M171" s="62">
        <v>72832.931014999995</v>
      </c>
      <c r="N171" s="95">
        <v>74476.922599999991</v>
      </c>
    </row>
    <row r="172" spans="2:15" hidden="1">
      <c r="B172" s="133">
        <v>0.1</v>
      </c>
      <c r="C172" s="96">
        <f>C171*B172+C171</f>
        <v>4400</v>
      </c>
      <c r="D172" s="96">
        <v>57667.006750000008</v>
      </c>
      <c r="E172" s="40">
        <v>59310.998335000004</v>
      </c>
      <c r="F172" s="100">
        <v>60954.98992</v>
      </c>
      <c r="G172" s="100">
        <v>62598.981505000003</v>
      </c>
      <c r="H172" s="99">
        <v>64242.97309</v>
      </c>
      <c r="I172" s="99">
        <v>65886.964675000025</v>
      </c>
      <c r="J172" s="100">
        <v>67530.956260000006</v>
      </c>
      <c r="K172" s="100">
        <v>69174.947845000017</v>
      </c>
      <c r="L172" s="100">
        <v>70818.939429999999</v>
      </c>
      <c r="M172" s="62">
        <v>72462.931014999995</v>
      </c>
      <c r="N172" s="95">
        <v>74106.922599999991</v>
      </c>
    </row>
    <row r="173" spans="2:15" hidden="1">
      <c r="B173" s="133">
        <v>0.15</v>
      </c>
      <c r="C173" s="96">
        <f>C171*B173+C171</f>
        <v>4600</v>
      </c>
      <c r="D173" s="96">
        <v>57482.006750000008</v>
      </c>
      <c r="E173" s="40">
        <v>59125.998335000004</v>
      </c>
      <c r="F173" s="40">
        <v>60769.98992</v>
      </c>
      <c r="G173" s="40">
        <v>62413.981505000003</v>
      </c>
      <c r="H173" s="40">
        <v>64057.97309</v>
      </c>
      <c r="I173" s="40">
        <v>65701.964675000025</v>
      </c>
      <c r="J173" s="40">
        <v>67345.956260000006</v>
      </c>
      <c r="K173" s="62">
        <v>68989.947845000017</v>
      </c>
      <c r="L173" s="62">
        <v>70633.939429999999</v>
      </c>
      <c r="M173" s="62">
        <v>72277.931014999995</v>
      </c>
      <c r="N173" s="95">
        <v>73921.922599999991</v>
      </c>
    </row>
    <row r="174" spans="2:15" hidden="1">
      <c r="B174" s="133">
        <v>0.2</v>
      </c>
      <c r="C174" s="96">
        <f>C171*B174+C171</f>
        <v>4800</v>
      </c>
      <c r="D174" s="96">
        <v>57297.006750000008</v>
      </c>
      <c r="E174" s="98">
        <v>58940.998335000004</v>
      </c>
      <c r="F174" s="61">
        <v>60584.98992</v>
      </c>
      <c r="G174" s="61">
        <v>62228.981505000003</v>
      </c>
      <c r="H174" s="61">
        <v>63872.97309</v>
      </c>
      <c r="I174" s="61">
        <v>65516.964675000025</v>
      </c>
      <c r="J174" s="98">
        <v>67160.956260000006</v>
      </c>
      <c r="K174" s="98">
        <v>68804.947845000017</v>
      </c>
      <c r="L174" s="98">
        <v>70448.939429999999</v>
      </c>
      <c r="M174" s="98">
        <v>72092.931014999995</v>
      </c>
      <c r="N174" s="98">
        <v>73736.922599999991</v>
      </c>
    </row>
    <row r="175" spans="2:15" hidden="1">
      <c r="B175" s="133"/>
      <c r="C175" s="98"/>
      <c r="D175" s="98"/>
      <c r="E175" s="98"/>
      <c r="F175" s="61"/>
      <c r="G175" s="61"/>
      <c r="H175" s="61"/>
      <c r="I175" s="61"/>
      <c r="J175" s="98"/>
      <c r="K175" s="98"/>
      <c r="L175" s="98"/>
      <c r="M175" s="98"/>
      <c r="N175" s="98"/>
    </row>
    <row r="176" spans="2:15" hidden="1">
      <c r="B176" s="171" t="s">
        <v>129</v>
      </c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</row>
    <row r="177" spans="2:15" hidden="1">
      <c r="B177" s="90"/>
      <c r="D177" s="4" t="s">
        <v>60</v>
      </c>
    </row>
    <row r="178" spans="2:15" hidden="1">
      <c r="B178" s="156" t="s">
        <v>125</v>
      </c>
      <c r="C178" s="150">
        <f>F51</f>
        <v>66256.964675000025</v>
      </c>
      <c r="D178" s="91">
        <v>0</v>
      </c>
      <c r="E178" s="91">
        <f>D178+2%</f>
        <v>0.02</v>
      </c>
      <c r="F178" s="91">
        <f t="shared" ref="F178:N178" si="34">E178+2%</f>
        <v>0.04</v>
      </c>
      <c r="G178" s="91">
        <f t="shared" si="34"/>
        <v>0.06</v>
      </c>
      <c r="H178" s="91">
        <f t="shared" si="34"/>
        <v>0.08</v>
      </c>
      <c r="I178" s="91">
        <f t="shared" si="34"/>
        <v>0.1</v>
      </c>
      <c r="J178" s="91">
        <f t="shared" si="34"/>
        <v>0.12000000000000001</v>
      </c>
      <c r="K178" s="91">
        <f>J178+2%</f>
        <v>0.14000000000000001</v>
      </c>
      <c r="L178" s="91">
        <f t="shared" si="34"/>
        <v>0.16</v>
      </c>
      <c r="M178" s="91">
        <f t="shared" si="34"/>
        <v>0.18</v>
      </c>
      <c r="N178" s="91">
        <f t="shared" si="34"/>
        <v>0.19999999999999998</v>
      </c>
    </row>
    <row r="179" spans="2:15" hidden="1">
      <c r="B179" s="105"/>
      <c r="C179" s="131">
        <v>5.0999999999999997E-2</v>
      </c>
      <c r="D179" s="93">
        <f t="dataTable" ref="D179:N185" dt2D="1" dtr="1" r1="G13" r2="F17" ca="1"/>
        <v>66357.419675000012</v>
      </c>
      <c r="E179" s="94">
        <v>66357.419675000012</v>
      </c>
      <c r="F179" s="94">
        <v>66357.419675000012</v>
      </c>
      <c r="G179" s="94">
        <v>66357.419675000012</v>
      </c>
      <c r="H179" s="95">
        <v>66357.419675000012</v>
      </c>
      <c r="I179" s="95">
        <v>66357.419675000012</v>
      </c>
      <c r="J179" s="95">
        <v>66357.419675000012</v>
      </c>
      <c r="K179" s="95">
        <v>66357.419675000012</v>
      </c>
      <c r="L179" s="95">
        <v>66357.419675000012</v>
      </c>
      <c r="M179" s="95">
        <v>66357.419675000012</v>
      </c>
      <c r="N179" s="95">
        <v>66357.419675000012</v>
      </c>
    </row>
    <row r="180" spans="2:15" hidden="1">
      <c r="B180" s="90"/>
      <c r="C180" s="131">
        <f>C179+0.2%</f>
        <v>5.2999999999999999E-2</v>
      </c>
      <c r="D180" s="96">
        <v>66323.934675000026</v>
      </c>
      <c r="E180" s="40">
        <v>66323.934675000026</v>
      </c>
      <c r="F180" s="40">
        <v>66323.934675000026</v>
      </c>
      <c r="G180" s="40">
        <v>66323.934675000026</v>
      </c>
      <c r="H180" s="62">
        <v>66323.934675000026</v>
      </c>
      <c r="I180" s="62">
        <v>66323.934675000026</v>
      </c>
      <c r="J180" s="62">
        <v>66323.934675000026</v>
      </c>
      <c r="K180" s="62">
        <v>66323.934675000026</v>
      </c>
      <c r="L180" s="62">
        <v>66323.934675000026</v>
      </c>
      <c r="M180" s="62">
        <v>66323.934675000026</v>
      </c>
      <c r="N180" s="95">
        <v>66323.934675000026</v>
      </c>
    </row>
    <row r="181" spans="2:15" hidden="1">
      <c r="B181" s="90"/>
      <c r="C181" s="131">
        <f t="shared" ref="C181:C185" si="35">C180+0.2%</f>
        <v>5.5E-2</v>
      </c>
      <c r="D181" s="96">
        <v>66290.449675000025</v>
      </c>
      <c r="E181" s="40">
        <v>66290.449675000025</v>
      </c>
      <c r="F181" s="100">
        <v>66290.449675000025</v>
      </c>
      <c r="G181" s="100">
        <v>66290.449675000025</v>
      </c>
      <c r="H181" s="99">
        <v>66290.449675000025</v>
      </c>
      <c r="I181" s="99">
        <v>66290.449675000025</v>
      </c>
      <c r="J181" s="100">
        <v>66290.449675000025</v>
      </c>
      <c r="K181" s="100">
        <v>66290.449675000025</v>
      </c>
      <c r="L181" s="100">
        <v>66290.449675000025</v>
      </c>
      <c r="M181" s="62">
        <v>66290.449675000025</v>
      </c>
      <c r="N181" s="95">
        <v>66290.449675000025</v>
      </c>
    </row>
    <row r="182" spans="2:15" hidden="1">
      <c r="B182" s="90"/>
      <c r="C182" s="131">
        <f t="shared" si="35"/>
        <v>5.7000000000000002E-2</v>
      </c>
      <c r="D182" s="96">
        <v>66256.964675000025</v>
      </c>
      <c r="E182" s="40">
        <v>66256.964675000025</v>
      </c>
      <c r="F182" s="100">
        <v>66256.964675000025</v>
      </c>
      <c r="G182" s="100">
        <v>66256.964675000025</v>
      </c>
      <c r="H182" s="99">
        <v>66256.964675000025</v>
      </c>
      <c r="I182" s="97">
        <v>66256.964675000025</v>
      </c>
      <c r="J182" s="100">
        <v>66256.964675000025</v>
      </c>
      <c r="K182" s="100">
        <v>66256.964675000025</v>
      </c>
      <c r="L182" s="100">
        <v>66256.964675000025</v>
      </c>
      <c r="M182" s="62">
        <v>66256.964675000025</v>
      </c>
      <c r="N182" s="95">
        <v>66256.964675000025</v>
      </c>
    </row>
    <row r="183" spans="2:15" hidden="1">
      <c r="B183" s="90"/>
      <c r="C183" s="131">
        <f t="shared" si="35"/>
        <v>5.9000000000000004E-2</v>
      </c>
      <c r="D183" s="96">
        <v>66223.479675000024</v>
      </c>
      <c r="E183" s="40">
        <v>66223.479675000024</v>
      </c>
      <c r="F183" s="100">
        <v>66223.479675000024</v>
      </c>
      <c r="G183" s="100">
        <v>66223.479675000024</v>
      </c>
      <c r="H183" s="99">
        <v>66223.479675000024</v>
      </c>
      <c r="I183" s="99">
        <v>66223.479675000024</v>
      </c>
      <c r="J183" s="100">
        <v>66223.479675000024</v>
      </c>
      <c r="K183" s="100">
        <v>66223.479675000024</v>
      </c>
      <c r="L183" s="100">
        <v>66223.479675000024</v>
      </c>
      <c r="M183" s="62">
        <v>66223.479675000024</v>
      </c>
      <c r="N183" s="95">
        <v>66223.479675000024</v>
      </c>
    </row>
    <row r="184" spans="2:15" hidden="1">
      <c r="B184" s="90"/>
      <c r="C184" s="131">
        <f t="shared" si="35"/>
        <v>6.1000000000000006E-2</v>
      </c>
      <c r="D184" s="96">
        <v>66189.994675000024</v>
      </c>
      <c r="E184" s="40">
        <v>66189.994675000024</v>
      </c>
      <c r="F184" s="40">
        <v>66189.994675000024</v>
      </c>
      <c r="G184" s="40">
        <v>66189.994675000024</v>
      </c>
      <c r="H184" s="40">
        <v>66189.994675000024</v>
      </c>
      <c r="I184" s="40">
        <v>66189.994675000024</v>
      </c>
      <c r="J184" s="40">
        <v>66189.994675000024</v>
      </c>
      <c r="K184" s="62">
        <v>66189.994675000024</v>
      </c>
      <c r="L184" s="62">
        <v>66189.994675000024</v>
      </c>
      <c r="M184" s="62">
        <v>66189.994675000024</v>
      </c>
      <c r="N184" s="95">
        <v>66189.994675000024</v>
      </c>
    </row>
    <row r="185" spans="2:15" hidden="1">
      <c r="B185" s="90"/>
      <c r="C185" s="131">
        <f t="shared" si="35"/>
        <v>6.3E-2</v>
      </c>
      <c r="D185" s="96">
        <v>66156.509675000023</v>
      </c>
      <c r="E185" s="98">
        <v>66156.509675000023</v>
      </c>
      <c r="F185" s="61">
        <v>66156.509675000023</v>
      </c>
      <c r="G185" s="61">
        <v>66156.509675000023</v>
      </c>
      <c r="H185" s="61">
        <v>66156.509675000023</v>
      </c>
      <c r="I185" s="61">
        <v>66156.509675000023</v>
      </c>
      <c r="J185" s="98">
        <v>66156.509675000023</v>
      </c>
      <c r="K185" s="98">
        <v>66156.509675000023</v>
      </c>
      <c r="L185" s="98">
        <v>66156.509675000023</v>
      </c>
      <c r="M185" s="98">
        <v>66156.509675000023</v>
      </c>
      <c r="N185" s="98">
        <v>66156.509675000023</v>
      </c>
    </row>
    <row r="186" spans="2:15" hidden="1"/>
    <row r="187" spans="2:15" hidden="1">
      <c r="B187" s="171" t="s">
        <v>132</v>
      </c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</row>
    <row r="188" spans="2:15" hidden="1">
      <c r="B188"/>
      <c r="C188" s="157" t="s">
        <v>6</v>
      </c>
      <c r="D188" s="158" t="s">
        <v>131</v>
      </c>
      <c r="E188" s="158" t="s">
        <v>8</v>
      </c>
    </row>
    <row r="189" spans="2:15" hidden="1">
      <c r="B189" s="134" t="s">
        <v>114</v>
      </c>
      <c r="C189" s="98">
        <f>C160</f>
        <v>21000</v>
      </c>
      <c r="D189" s="98">
        <f>I159</f>
        <v>68199.464675000025</v>
      </c>
      <c r="E189" s="159">
        <f>D189/C192-1</f>
        <v>2.9317672633031755E-2</v>
      </c>
      <c r="F189" s="4" t="s">
        <v>130</v>
      </c>
    </row>
    <row r="190" spans="2:15" hidden="1">
      <c r="B190" s="135" t="s">
        <v>113</v>
      </c>
      <c r="C190" s="98">
        <f>C171</f>
        <v>4000</v>
      </c>
      <c r="D190" s="98">
        <f>I170</f>
        <v>66626.964675000025</v>
      </c>
      <c r="E190" s="159">
        <f>D190/C192-1</f>
        <v>5.5843185967678899E-3</v>
      </c>
    </row>
    <row r="191" spans="2:15" hidden="1">
      <c r="B191" s="132"/>
      <c r="C191" s="98"/>
      <c r="D191" s="98"/>
      <c r="E191" s="159"/>
    </row>
    <row r="192" spans="2:15" hidden="1">
      <c r="B192" s="136" t="s">
        <v>63</v>
      </c>
      <c r="C192" s="161">
        <f>C156</f>
        <v>66256.964675000025</v>
      </c>
      <c r="D192" s="161"/>
      <c r="E192" s="160"/>
    </row>
    <row r="193" spans="2:14" hidden="1">
      <c r="B193" s="135"/>
      <c r="C193" s="12"/>
      <c r="D193" s="12"/>
      <c r="E193" s="14"/>
    </row>
    <row r="194" spans="2:14" hidden="1">
      <c r="B194" s="135"/>
      <c r="C194" s="12"/>
      <c r="D194" s="12"/>
      <c r="E194" s="14"/>
    </row>
    <row r="195" spans="2:14" hidden="1">
      <c r="B195" s="135"/>
      <c r="C195" s="12"/>
      <c r="D195" s="12"/>
      <c r="E195" s="14"/>
    </row>
    <row r="196" spans="2:14" hidden="1"/>
    <row r="197" spans="2:14" hidden="1">
      <c r="C197" s="4" t="s">
        <v>19</v>
      </c>
      <c r="D197" s="101" t="s">
        <v>113</v>
      </c>
    </row>
    <row r="198" spans="2:14" hidden="1">
      <c r="D198" s="101"/>
    </row>
    <row r="199" spans="2:14" hidden="1">
      <c r="B199" s="138">
        <v>0.2</v>
      </c>
      <c r="C199" s="95">
        <f>I163</f>
        <v>62371.964675000025</v>
      </c>
      <c r="D199" s="95">
        <f>I174</f>
        <v>65516.964675000025</v>
      </c>
    </row>
    <row r="200" spans="2:14" hidden="1">
      <c r="B200" s="133">
        <v>0.15</v>
      </c>
      <c r="C200" s="62">
        <f>I162</f>
        <v>63343.214675000025</v>
      </c>
      <c r="D200" s="62">
        <f>I173</f>
        <v>65701.964675000025</v>
      </c>
    </row>
    <row r="201" spans="2:14" hidden="1">
      <c r="B201" s="133">
        <v>0.1</v>
      </c>
      <c r="C201" s="99">
        <f>I161</f>
        <v>64314.464675000025</v>
      </c>
      <c r="D201" s="99">
        <f>I172</f>
        <v>65886.964675000025</v>
      </c>
    </row>
    <row r="202" spans="2:14" hidden="1">
      <c r="B202" s="133">
        <v>0</v>
      </c>
      <c r="C202" s="97">
        <f>I160</f>
        <v>66256.964675000025</v>
      </c>
      <c r="D202" s="97">
        <f>I171</f>
        <v>66256.964675000025</v>
      </c>
    </row>
    <row r="203" spans="2:14" hidden="1">
      <c r="B203" s="133">
        <v>-0.1</v>
      </c>
      <c r="C203" s="99">
        <f>I159</f>
        <v>68199.464675000025</v>
      </c>
      <c r="D203" s="99">
        <f>I170</f>
        <v>66626.964675000025</v>
      </c>
    </row>
    <row r="204" spans="2:14" hidden="1">
      <c r="B204" s="133">
        <v>-0.15</v>
      </c>
      <c r="C204" s="40">
        <f>I158</f>
        <v>70974.464675000025</v>
      </c>
      <c r="D204" s="40">
        <f>I169</f>
        <v>66811.964675000025</v>
      </c>
    </row>
    <row r="205" spans="2:14" hidden="1">
      <c r="B205" s="133">
        <v>-0.2</v>
      </c>
      <c r="C205" s="61">
        <f>I157</f>
        <v>70141.964675000025</v>
      </c>
      <c r="D205" s="61">
        <f>I168</f>
        <v>66996.964675000025</v>
      </c>
    </row>
    <row r="206" spans="2:14" hidden="1">
      <c r="C206" s="165"/>
      <c r="D206" s="165"/>
      <c r="E206" s="165"/>
      <c r="F206" s="165"/>
      <c r="G206" s="165"/>
      <c r="H206" s="165"/>
      <c r="I206" s="165"/>
      <c r="J206" s="165"/>
      <c r="K206" s="165"/>
      <c r="L206" s="165"/>
      <c r="M206" s="166"/>
      <c r="N206" s="166"/>
    </row>
    <row r="207" spans="2:14" hidden="1">
      <c r="C207" s="165"/>
      <c r="D207" s="25"/>
      <c r="E207" s="25"/>
      <c r="F207" s="25"/>
      <c r="G207" s="25"/>
      <c r="H207" s="25"/>
      <c r="I207" s="25"/>
      <c r="J207" s="25"/>
      <c r="K207" s="25"/>
      <c r="L207" s="25"/>
      <c r="M207" s="11"/>
      <c r="N207" s="166"/>
    </row>
    <row r="208" spans="2:14" hidden="1">
      <c r="C208" s="165"/>
      <c r="D208" s="25"/>
      <c r="E208" s="169" t="s">
        <v>133</v>
      </c>
      <c r="F208" s="169"/>
      <c r="G208" s="169"/>
      <c r="H208" s="169"/>
      <c r="I208" s="169"/>
      <c r="J208" s="169"/>
      <c r="K208" s="169"/>
      <c r="L208" s="169"/>
      <c r="M208" s="11"/>
      <c r="N208" s="166"/>
    </row>
    <row r="209" spans="3:14" hidden="1">
      <c r="C209" s="165"/>
      <c r="D209" s="25"/>
      <c r="E209" s="169"/>
      <c r="F209" s="169"/>
      <c r="G209" s="169"/>
      <c r="H209" s="169"/>
      <c r="I209" s="169"/>
      <c r="J209" s="169"/>
      <c r="K209" s="169"/>
      <c r="L209" s="169"/>
      <c r="M209" s="11"/>
      <c r="N209" s="166"/>
    </row>
    <row r="210" spans="3:14" hidden="1">
      <c r="C210" s="165"/>
      <c r="D210" s="25"/>
      <c r="E210" s="169"/>
      <c r="F210" s="169"/>
      <c r="G210" s="169"/>
      <c r="H210" s="169"/>
      <c r="I210" s="169"/>
      <c r="J210" s="169"/>
      <c r="K210" s="169"/>
      <c r="L210" s="169"/>
      <c r="M210" s="11"/>
      <c r="N210" s="166"/>
    </row>
    <row r="211" spans="3:14" hidden="1">
      <c r="C211" s="165"/>
      <c r="D211" s="25"/>
      <c r="E211" s="25"/>
      <c r="F211" s="25"/>
      <c r="G211" s="25"/>
      <c r="H211" s="25"/>
      <c r="I211" s="25"/>
      <c r="J211" s="25"/>
      <c r="K211" s="25"/>
      <c r="L211" s="25"/>
      <c r="M211" s="11"/>
      <c r="N211" s="166"/>
    </row>
    <row r="212" spans="3:14" hidden="1">
      <c r="C212" s="165"/>
      <c r="D212" s="25"/>
      <c r="E212" s="25"/>
      <c r="F212" s="25"/>
      <c r="G212" s="25"/>
      <c r="H212" s="25"/>
      <c r="I212" s="25"/>
      <c r="J212" s="25"/>
      <c r="K212" s="25"/>
      <c r="L212" s="25"/>
      <c r="M212" s="11"/>
      <c r="N212" s="166"/>
    </row>
    <row r="213" spans="3:14" hidden="1">
      <c r="C213" s="165"/>
      <c r="D213" s="25"/>
      <c r="E213" s="25"/>
      <c r="F213" s="25"/>
      <c r="G213" s="25"/>
      <c r="H213" s="25"/>
      <c r="I213" s="25"/>
      <c r="J213" s="25"/>
      <c r="K213" s="25"/>
      <c r="L213" s="25"/>
      <c r="M213" s="11"/>
      <c r="N213" s="166"/>
    </row>
    <row r="214" spans="3:14" hidden="1">
      <c r="C214" s="165"/>
      <c r="D214" s="25"/>
      <c r="E214" s="25"/>
      <c r="F214" s="25"/>
      <c r="G214" s="25"/>
      <c r="H214" s="25"/>
      <c r="I214" s="25"/>
      <c r="J214" s="25"/>
      <c r="K214" s="25"/>
      <c r="L214" s="25"/>
      <c r="M214" s="11"/>
      <c r="N214" s="166"/>
    </row>
    <row r="215" spans="3:14" hidden="1">
      <c r="C215" s="165"/>
      <c r="D215" s="25"/>
      <c r="E215" s="25"/>
      <c r="F215" s="25"/>
      <c r="G215" s="25"/>
      <c r="H215" s="25"/>
      <c r="I215" s="25"/>
      <c r="J215" s="25"/>
      <c r="K215" s="25"/>
      <c r="L215" s="25"/>
      <c r="M215" s="11"/>
      <c r="N215" s="166"/>
    </row>
    <row r="216" spans="3:14" hidden="1">
      <c r="C216" s="165"/>
      <c r="D216" s="25"/>
      <c r="E216" s="25"/>
      <c r="F216" s="25"/>
      <c r="G216" s="25"/>
      <c r="H216" s="25"/>
      <c r="I216" s="25"/>
      <c r="J216" s="25"/>
      <c r="K216" s="25"/>
      <c r="L216" s="25"/>
      <c r="M216" s="11"/>
      <c r="N216" s="166"/>
    </row>
    <row r="217" spans="3:14" hidden="1">
      <c r="C217" s="165"/>
      <c r="D217" s="25"/>
      <c r="E217" s="25"/>
      <c r="F217" s="25"/>
      <c r="G217" s="25"/>
      <c r="H217" s="25"/>
      <c r="I217" s="25"/>
      <c r="J217" s="25"/>
      <c r="K217" s="25"/>
      <c r="L217" s="25"/>
      <c r="M217" s="11"/>
      <c r="N217" s="166"/>
    </row>
    <row r="218" spans="3:14" hidden="1">
      <c r="C218" s="165"/>
      <c r="D218" s="25"/>
      <c r="E218" s="25"/>
      <c r="F218" s="25"/>
      <c r="G218" s="25"/>
      <c r="H218" s="25"/>
      <c r="I218" s="25"/>
      <c r="J218" s="25"/>
      <c r="K218" s="25"/>
      <c r="L218" s="25"/>
      <c r="M218" s="11"/>
      <c r="N218" s="166"/>
    </row>
    <row r="219" spans="3:14" hidden="1">
      <c r="C219" s="165"/>
      <c r="D219" s="25"/>
      <c r="E219" s="25"/>
      <c r="F219" s="25"/>
      <c r="G219" s="25"/>
      <c r="H219" s="25"/>
      <c r="I219" s="25"/>
      <c r="J219" s="25"/>
      <c r="K219" s="25"/>
      <c r="L219" s="25"/>
      <c r="M219" s="11"/>
      <c r="N219" s="166"/>
    </row>
    <row r="220" spans="3:14" hidden="1">
      <c r="C220" s="165"/>
      <c r="D220" s="25"/>
      <c r="E220" s="25"/>
      <c r="F220" s="25"/>
      <c r="G220" s="25"/>
      <c r="H220" s="25"/>
      <c r="I220" s="25"/>
      <c r="J220" s="25"/>
      <c r="K220" s="25"/>
      <c r="L220" s="25"/>
      <c r="M220" s="11"/>
      <c r="N220" s="166"/>
    </row>
    <row r="221" spans="3:14" hidden="1">
      <c r="C221" s="165"/>
      <c r="D221" s="25"/>
      <c r="E221" s="25"/>
      <c r="F221" s="25"/>
      <c r="G221" s="25"/>
      <c r="H221" s="25"/>
      <c r="I221" s="25"/>
      <c r="J221" s="25"/>
      <c r="K221" s="25"/>
      <c r="L221" s="25"/>
      <c r="M221" s="11"/>
      <c r="N221" s="166"/>
    </row>
    <row r="222" spans="3:14" hidden="1">
      <c r="C222" s="165"/>
      <c r="D222" s="25"/>
      <c r="E222" s="25"/>
      <c r="F222" s="25"/>
      <c r="G222" s="25"/>
      <c r="H222" s="25"/>
      <c r="I222" s="25"/>
      <c r="J222" s="25"/>
      <c r="K222" s="25"/>
      <c r="L222" s="25"/>
      <c r="M222" s="11"/>
      <c r="N222" s="166"/>
    </row>
    <row r="223" spans="3:14" hidden="1">
      <c r="C223" s="165"/>
      <c r="D223" s="25"/>
      <c r="E223" s="25"/>
      <c r="F223" s="25"/>
      <c r="G223" s="25"/>
      <c r="H223" s="25"/>
      <c r="I223" s="25"/>
      <c r="J223" s="25"/>
      <c r="K223" s="25"/>
      <c r="L223" s="25"/>
      <c r="M223" s="11"/>
      <c r="N223" s="166"/>
    </row>
    <row r="224" spans="3:14" hidden="1">
      <c r="C224" s="165"/>
      <c r="D224" s="25"/>
      <c r="E224" s="25"/>
      <c r="F224" s="25"/>
      <c r="G224" s="25"/>
      <c r="H224" s="25"/>
      <c r="I224" s="25"/>
      <c r="J224" s="25"/>
      <c r="K224" s="25"/>
      <c r="L224" s="25"/>
      <c r="M224" s="11"/>
      <c r="N224" s="166"/>
    </row>
    <row r="225" spans="3:14" hidden="1">
      <c r="C225" s="165"/>
      <c r="D225" s="25"/>
      <c r="E225" s="25"/>
      <c r="F225" s="25"/>
      <c r="G225" s="25"/>
      <c r="H225" s="25"/>
      <c r="I225" s="25"/>
      <c r="J225" s="25"/>
      <c r="K225" s="25"/>
      <c r="L225" s="25"/>
      <c r="M225" s="11"/>
      <c r="N225" s="166"/>
    </row>
    <row r="226" spans="3:14" hidden="1">
      <c r="C226" s="165"/>
      <c r="D226" s="25"/>
      <c r="E226" s="25"/>
      <c r="F226" s="25"/>
      <c r="G226" s="25"/>
      <c r="H226" s="25"/>
      <c r="I226" s="25"/>
      <c r="J226" s="25"/>
      <c r="K226" s="25"/>
      <c r="L226" s="25"/>
      <c r="M226" s="11"/>
      <c r="N226" s="166"/>
    </row>
    <row r="227" spans="3:14" hidden="1">
      <c r="C227" s="165"/>
      <c r="D227" s="25"/>
      <c r="E227" s="25"/>
      <c r="F227" s="25"/>
      <c r="G227" s="25"/>
      <c r="H227" s="25"/>
      <c r="I227" s="25"/>
      <c r="J227" s="25"/>
      <c r="K227" s="25"/>
      <c r="L227" s="25"/>
      <c r="M227" s="11"/>
      <c r="N227" s="166"/>
    </row>
    <row r="228" spans="3:14" hidden="1">
      <c r="C228" s="165"/>
      <c r="D228" s="25"/>
      <c r="E228" s="25"/>
      <c r="F228" s="25"/>
      <c r="G228" s="25"/>
      <c r="H228" s="25"/>
      <c r="I228" s="25"/>
      <c r="J228" s="25"/>
      <c r="K228" s="25"/>
      <c r="L228" s="25"/>
      <c r="M228" s="11"/>
      <c r="N228" s="166"/>
    </row>
    <row r="229" spans="3:14" hidden="1">
      <c r="C229" s="165"/>
      <c r="D229" s="25"/>
      <c r="E229" s="25"/>
      <c r="F229" s="25"/>
      <c r="G229" s="25"/>
      <c r="H229" s="25"/>
      <c r="I229" s="25"/>
      <c r="J229" s="25"/>
      <c r="K229" s="25"/>
      <c r="L229" s="25"/>
      <c r="M229" s="11"/>
      <c r="N229" s="166"/>
    </row>
    <row r="230" spans="3:14" hidden="1">
      <c r="C230" s="165"/>
      <c r="D230" s="25"/>
      <c r="E230" s="25"/>
      <c r="F230" s="25"/>
      <c r="G230" s="25"/>
      <c r="H230" s="25"/>
      <c r="I230" s="25"/>
      <c r="J230" s="25"/>
      <c r="K230" s="25"/>
      <c r="L230" s="25"/>
      <c r="M230" s="11"/>
      <c r="N230" s="166"/>
    </row>
    <row r="231" spans="3:14" hidden="1">
      <c r="C231" s="165"/>
      <c r="D231" s="25"/>
      <c r="E231" s="25"/>
      <c r="F231" s="25"/>
      <c r="G231" s="25"/>
      <c r="H231" s="25"/>
      <c r="I231" s="25"/>
      <c r="J231" s="25"/>
      <c r="K231" s="25"/>
      <c r="L231" s="25"/>
      <c r="M231" s="11"/>
      <c r="N231" s="166"/>
    </row>
    <row r="232" spans="3:14" hidden="1">
      <c r="C232" s="165"/>
      <c r="D232" s="25"/>
      <c r="E232" s="25"/>
      <c r="F232" s="25"/>
      <c r="G232" s="25"/>
      <c r="H232" s="25"/>
      <c r="I232" s="25"/>
      <c r="J232" s="25"/>
      <c r="K232" s="25"/>
      <c r="L232" s="25"/>
      <c r="M232" s="11"/>
      <c r="N232" s="166"/>
    </row>
    <row r="233" spans="3:14" hidden="1">
      <c r="C233" s="165"/>
      <c r="D233" s="25"/>
      <c r="E233" s="25"/>
      <c r="F233" s="25"/>
      <c r="G233" s="25"/>
      <c r="H233" s="25"/>
      <c r="I233" s="25"/>
      <c r="J233" s="25"/>
      <c r="K233" s="25"/>
      <c r="L233" s="25"/>
      <c r="M233" s="11"/>
      <c r="N233" s="166"/>
    </row>
    <row r="234" spans="3:14" hidden="1">
      <c r="C234" s="165"/>
      <c r="D234" s="25"/>
      <c r="E234" s="25"/>
      <c r="F234" s="25"/>
      <c r="G234" s="25"/>
      <c r="H234" s="25"/>
      <c r="I234" s="25"/>
      <c r="J234" s="25"/>
      <c r="K234" s="25"/>
      <c r="L234" s="25"/>
      <c r="M234" s="11"/>
      <c r="N234" s="166"/>
    </row>
    <row r="235" spans="3:14" hidden="1">
      <c r="C235" s="165"/>
      <c r="D235" s="25"/>
      <c r="E235" s="25"/>
      <c r="F235" s="25"/>
      <c r="G235" s="25"/>
      <c r="H235" s="25"/>
      <c r="I235" s="25"/>
      <c r="J235" s="25"/>
      <c r="K235" s="25"/>
      <c r="L235" s="25"/>
      <c r="M235" s="11"/>
      <c r="N235" s="166"/>
    </row>
    <row r="236" spans="3:14" hidden="1">
      <c r="C236" s="165"/>
      <c r="D236" s="25"/>
      <c r="E236" s="25"/>
      <c r="F236" s="25"/>
      <c r="G236" s="25"/>
      <c r="H236" s="25"/>
      <c r="I236" s="25"/>
      <c r="J236" s="25"/>
      <c r="K236" s="25"/>
      <c r="L236" s="25"/>
      <c r="M236" s="11"/>
      <c r="N236" s="166"/>
    </row>
    <row r="237" spans="3:14" hidden="1">
      <c r="C237" s="165"/>
      <c r="D237" s="25"/>
      <c r="E237" s="25"/>
      <c r="F237" s="25"/>
      <c r="G237" s="25"/>
      <c r="H237" s="25"/>
      <c r="I237" s="25"/>
      <c r="J237" s="25"/>
      <c r="K237" s="25"/>
      <c r="L237" s="25"/>
      <c r="M237" s="11"/>
      <c r="N237" s="166"/>
    </row>
    <row r="238" spans="3:14" hidden="1">
      <c r="C238" s="165"/>
      <c r="D238" s="25"/>
      <c r="E238" s="25"/>
      <c r="F238" s="25"/>
      <c r="G238" s="25"/>
      <c r="H238" s="25"/>
      <c r="I238" s="25"/>
      <c r="J238" s="25"/>
      <c r="K238" s="25"/>
      <c r="L238" s="25"/>
      <c r="M238" s="11"/>
      <c r="N238" s="166"/>
    </row>
    <row r="239" spans="3:14" hidden="1">
      <c r="C239" s="165"/>
      <c r="D239" s="25"/>
      <c r="E239" s="25"/>
      <c r="F239" s="25"/>
      <c r="G239" s="25"/>
      <c r="H239" s="25"/>
      <c r="I239" s="25"/>
      <c r="J239" s="25"/>
      <c r="K239" s="25"/>
      <c r="L239" s="25"/>
      <c r="M239" s="11"/>
      <c r="N239" s="166"/>
    </row>
    <row r="240" spans="3:14" hidden="1">
      <c r="C240" s="165"/>
      <c r="D240" s="25"/>
      <c r="E240" s="25"/>
      <c r="F240" s="25"/>
      <c r="G240" s="25"/>
      <c r="H240" s="25"/>
      <c r="I240" s="25"/>
      <c r="J240" s="25"/>
      <c r="K240" s="25"/>
      <c r="L240" s="25"/>
      <c r="M240" s="11"/>
      <c r="N240" s="166"/>
    </row>
    <row r="241" spans="3:14" hidden="1">
      <c r="C241" s="165"/>
      <c r="D241" s="25"/>
      <c r="E241" s="25"/>
      <c r="F241" s="25"/>
      <c r="G241" s="25"/>
      <c r="H241" s="25"/>
      <c r="I241" s="25"/>
      <c r="J241" s="25"/>
      <c r="K241" s="25"/>
      <c r="L241" s="25"/>
      <c r="M241" s="11"/>
      <c r="N241" s="166"/>
    </row>
    <row r="242" spans="3:14" hidden="1">
      <c r="C242" s="165"/>
      <c r="D242" s="165"/>
      <c r="E242" s="165"/>
      <c r="F242" s="165"/>
      <c r="G242" s="165"/>
      <c r="H242" s="165"/>
      <c r="I242" s="165"/>
      <c r="J242" s="165"/>
      <c r="K242" s="165"/>
      <c r="L242" s="165"/>
      <c r="M242" s="166"/>
      <c r="N242" s="166"/>
    </row>
    <row r="243" spans="3:14" hidden="1"/>
  </sheetData>
  <sheetProtection sheet="1" objects="1" scenarios="1"/>
  <mergeCells count="37">
    <mergeCell ref="B2:I2"/>
    <mergeCell ref="D9:G9"/>
    <mergeCell ref="I9:K9"/>
    <mergeCell ref="D10:E10"/>
    <mergeCell ref="F10:G10"/>
    <mergeCell ref="I10:J10"/>
    <mergeCell ref="K10:L10"/>
    <mergeCell ref="D35:G35"/>
    <mergeCell ref="I35:L35"/>
    <mergeCell ref="D36:E36"/>
    <mergeCell ref="F36:G36"/>
    <mergeCell ref="I36:J36"/>
    <mergeCell ref="K36:L36"/>
    <mergeCell ref="D59:G59"/>
    <mergeCell ref="I59:K59"/>
    <mergeCell ref="D60:E60"/>
    <mergeCell ref="F60:G60"/>
    <mergeCell ref="I60:J60"/>
    <mergeCell ref="K60:L60"/>
    <mergeCell ref="D85:G85"/>
    <mergeCell ref="I85:K85"/>
    <mergeCell ref="D86:E86"/>
    <mergeCell ref="F86:G86"/>
    <mergeCell ref="I86:J86"/>
    <mergeCell ref="K86:L86"/>
    <mergeCell ref="D115:G115"/>
    <mergeCell ref="I115:K115"/>
    <mergeCell ref="D116:E116"/>
    <mergeCell ref="F116:G116"/>
    <mergeCell ref="I116:J116"/>
    <mergeCell ref="K116:L116"/>
    <mergeCell ref="E208:L210"/>
    <mergeCell ref="B141:C141"/>
    <mergeCell ref="B154:O154"/>
    <mergeCell ref="B165:O165"/>
    <mergeCell ref="B176:O176"/>
    <mergeCell ref="B187:O187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A08D-831B-B242-A755-079242501081}">
  <dimension ref="A1"/>
  <sheetViews>
    <sheetView showGridLines="0" showRowColHeaders="0" workbookViewId="0"/>
  </sheetViews>
  <sheetFormatPr baseColWidth="10" defaultRowHeight="16"/>
  <sheetData/>
  <sheetProtection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91F1-BF37-9044-99AE-D25C04BCEA95}">
  <dimension ref="A10:F26"/>
  <sheetViews>
    <sheetView showGridLines="0" showRowColHeaders="0" zoomScale="90" zoomScaleNormal="90" workbookViewId="0"/>
  </sheetViews>
  <sheetFormatPr baseColWidth="10" defaultRowHeight="16"/>
  <cols>
    <col min="1" max="1" width="36.1640625" bestFit="1" customWidth="1"/>
    <col min="6" max="6" width="4.33203125" customWidth="1"/>
  </cols>
  <sheetData>
    <row r="10" spans="1:6" ht="47" customHeight="1">
      <c r="A10" s="175" t="s">
        <v>69</v>
      </c>
      <c r="B10" s="175"/>
      <c r="C10" s="175"/>
      <c r="D10" s="175"/>
      <c r="E10" s="175"/>
      <c r="F10" s="175"/>
    </row>
    <row r="11" spans="1:6" ht="16" customHeight="1">
      <c r="A11" s="175"/>
      <c r="B11" s="175"/>
      <c r="C11" s="175"/>
      <c r="D11" s="175"/>
      <c r="E11" s="175"/>
      <c r="F11" s="175"/>
    </row>
    <row r="12" spans="1:6">
      <c r="A12" s="175"/>
      <c r="B12" s="175"/>
      <c r="C12" s="175"/>
      <c r="D12" s="175"/>
      <c r="E12" s="175"/>
      <c r="F12" s="175"/>
    </row>
    <row r="13" spans="1:6">
      <c r="A13" s="175"/>
      <c r="B13" s="175"/>
      <c r="C13" s="175"/>
      <c r="D13" s="175"/>
      <c r="E13" s="175"/>
      <c r="F13" s="175"/>
    </row>
    <row r="14" spans="1:6">
      <c r="A14" s="175"/>
      <c r="B14" s="175"/>
      <c r="C14" s="175"/>
      <c r="D14" s="175"/>
      <c r="E14" s="175"/>
      <c r="F14" s="175"/>
    </row>
    <row r="26" spans="1:1">
      <c r="A26" t="s">
        <v>2</v>
      </c>
    </row>
  </sheetData>
  <sheetProtection sheet="1" objects="1" scenarios="1"/>
  <mergeCells count="1">
    <mergeCell ref="A10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6333-B9BA-1447-8AFB-ED8C6797D42F}">
  <dimension ref="A1:N276"/>
  <sheetViews>
    <sheetView showGridLines="0" topLeftCell="B7" zoomScale="90" zoomScaleNormal="90" workbookViewId="0">
      <selection activeCell="B7" sqref="B7"/>
    </sheetView>
  </sheetViews>
  <sheetFormatPr baseColWidth="10" defaultRowHeight="16"/>
  <cols>
    <col min="1" max="1" width="0" style="4" hidden="1" customWidth="1"/>
    <col min="2" max="2" width="66.6640625" style="4" customWidth="1"/>
    <col min="3" max="3" width="2.83203125" style="4" hidden="1" customWidth="1"/>
    <col min="4" max="4" width="13.5" style="4" hidden="1" customWidth="1"/>
    <col min="5" max="5" width="13.6640625" style="4" hidden="1" customWidth="1"/>
    <col min="6" max="7" width="13.6640625" style="4" customWidth="1"/>
    <col min="8" max="8" width="11.5" style="4" bestFit="1" customWidth="1"/>
    <col min="9" max="10" width="13.5" style="4" hidden="1" customWidth="1"/>
    <col min="11" max="12" width="13.5" style="4" customWidth="1"/>
    <col min="13" max="14" width="12.5" bestFit="1" customWidth="1"/>
  </cols>
  <sheetData>
    <row r="1" spans="1:12" ht="20" hidden="1">
      <c r="B1" s="83" t="s">
        <v>66</v>
      </c>
      <c r="C1" s="84"/>
      <c r="D1" s="84"/>
      <c r="E1" s="84"/>
      <c r="F1" s="84"/>
      <c r="G1" s="84"/>
      <c r="H1" s="84"/>
      <c r="I1" s="84"/>
    </row>
    <row r="2" spans="1:12" ht="60" hidden="1" customHeight="1">
      <c r="B2" s="174" t="s">
        <v>67</v>
      </c>
      <c r="C2" s="174"/>
      <c r="D2" s="174"/>
      <c r="E2" s="174"/>
      <c r="F2" s="174"/>
      <c r="G2" s="174"/>
      <c r="H2" s="174"/>
      <c r="I2" s="174"/>
    </row>
    <row r="3" spans="1:12" hidden="1">
      <c r="B3" s="4" t="s">
        <v>3</v>
      </c>
    </row>
    <row r="4" spans="1:12" hidden="1">
      <c r="B4" s="4" t="s">
        <v>4</v>
      </c>
    </row>
    <row r="5" spans="1:12" hidden="1">
      <c r="B5" s="1" t="s">
        <v>75</v>
      </c>
    </row>
    <row r="6" spans="1:12" hidden="1"/>
    <row r="7" spans="1:12" s="16" customFormat="1" ht="24">
      <c r="A7" s="30"/>
      <c r="B7" s="141" t="s">
        <v>107</v>
      </c>
      <c r="C7" s="142"/>
      <c r="D7" s="30"/>
      <c r="E7" s="30"/>
      <c r="F7" s="30"/>
      <c r="G7" s="30"/>
      <c r="H7" s="30"/>
      <c r="I7" s="30"/>
      <c r="J7" s="30"/>
      <c r="K7" s="30"/>
      <c r="L7" s="30"/>
    </row>
    <row r="9" spans="1:12">
      <c r="B9" s="2"/>
      <c r="C9" s="2"/>
      <c r="D9" s="172" t="s">
        <v>0</v>
      </c>
      <c r="E9" s="172"/>
      <c r="F9" s="172"/>
      <c r="G9" s="172"/>
      <c r="H9" s="28"/>
      <c r="I9" s="172" t="s">
        <v>1</v>
      </c>
      <c r="J9" s="172"/>
      <c r="K9" s="172"/>
      <c r="L9" s="27"/>
    </row>
    <row r="10" spans="1:12" ht="17" customHeight="1">
      <c r="B10" s="18"/>
      <c r="C10" s="18"/>
      <c r="D10" s="173" t="s">
        <v>16</v>
      </c>
      <c r="E10" s="173"/>
      <c r="F10" s="173" t="s">
        <v>17</v>
      </c>
      <c r="G10" s="173"/>
      <c r="H10" s="29"/>
      <c r="I10" s="173" t="s">
        <v>16</v>
      </c>
      <c r="J10" s="173"/>
      <c r="K10" s="173" t="s">
        <v>17</v>
      </c>
      <c r="L10" s="173"/>
    </row>
    <row r="11" spans="1:12">
      <c r="B11" s="3"/>
      <c r="C11" s="3"/>
      <c r="D11" s="24">
        <v>2018</v>
      </c>
      <c r="E11" s="24">
        <v>2019</v>
      </c>
      <c r="F11" s="24">
        <v>2020</v>
      </c>
      <c r="G11" s="24">
        <v>2021</v>
      </c>
      <c r="H11" s="24"/>
      <c r="I11" s="24">
        <v>2018</v>
      </c>
      <c r="J11" s="24">
        <v>2019</v>
      </c>
      <c r="K11" s="24">
        <v>2020</v>
      </c>
      <c r="L11" s="24">
        <v>2021</v>
      </c>
    </row>
    <row r="12" spans="1:12">
      <c r="B12" s="18" t="s">
        <v>9</v>
      </c>
      <c r="C12" s="6"/>
      <c r="D12" s="164"/>
      <c r="E12" s="164"/>
      <c r="F12" s="20"/>
      <c r="G12" s="20"/>
      <c r="H12" s="20"/>
      <c r="I12" s="20"/>
      <c r="J12" s="20"/>
      <c r="K12" s="20"/>
      <c r="L12" s="20"/>
    </row>
    <row r="13" spans="1:12">
      <c r="B13" s="36" t="s">
        <v>60</v>
      </c>
      <c r="C13" s="39"/>
      <c r="D13" s="143"/>
      <c r="E13" s="144">
        <f>E38/D38 -1</f>
        <v>0.13637687169668156</v>
      </c>
      <c r="F13" s="37">
        <v>0.1</v>
      </c>
      <c r="G13" s="37">
        <v>0.1</v>
      </c>
      <c r="H13" s="20"/>
      <c r="I13" s="144"/>
      <c r="J13" s="144">
        <f t="shared" ref="J13:L14" si="0">E13</f>
        <v>0.13637687169668156</v>
      </c>
      <c r="K13" s="107">
        <f t="shared" si="0"/>
        <v>0.1</v>
      </c>
      <c r="L13" s="107">
        <f t="shared" si="0"/>
        <v>0.1</v>
      </c>
    </row>
    <row r="14" spans="1:12">
      <c r="B14" s="36" t="s">
        <v>120</v>
      </c>
      <c r="C14" s="39"/>
      <c r="D14" s="144">
        <f>D39/D38</f>
        <v>0.32352448095435576</v>
      </c>
      <c r="E14" s="144">
        <f>E39/E38</f>
        <v>0.31057776673473664</v>
      </c>
      <c r="F14" s="107">
        <v>0.31</v>
      </c>
      <c r="G14" s="107">
        <v>0.31</v>
      </c>
      <c r="H14" s="20"/>
      <c r="I14" s="144">
        <f>D14</f>
        <v>0.32352448095435576</v>
      </c>
      <c r="J14" s="144">
        <f t="shared" si="0"/>
        <v>0.31057776673473664</v>
      </c>
      <c r="K14" s="107">
        <f t="shared" si="0"/>
        <v>0.31</v>
      </c>
      <c r="L14" s="107">
        <f t="shared" si="0"/>
        <v>0.31</v>
      </c>
    </row>
    <row r="15" spans="1:12">
      <c r="B15" s="36" t="s">
        <v>114</v>
      </c>
      <c r="C15" s="39"/>
      <c r="D15" s="145">
        <f>D43</f>
        <v>20000</v>
      </c>
      <c r="E15" s="145">
        <f>E43</f>
        <v>19900</v>
      </c>
      <c r="F15" s="39">
        <v>21000</v>
      </c>
      <c r="G15" s="39">
        <v>21000</v>
      </c>
      <c r="H15" s="20"/>
      <c r="I15" s="145">
        <f>D15/3.75</f>
        <v>5333.333333333333</v>
      </c>
      <c r="J15" s="145">
        <f t="shared" ref="J15:L16" si="1">E15/3.75</f>
        <v>5306.666666666667</v>
      </c>
      <c r="K15" s="39">
        <f t="shared" si="1"/>
        <v>5600</v>
      </c>
      <c r="L15" s="39">
        <f t="shared" si="1"/>
        <v>5600</v>
      </c>
    </row>
    <row r="16" spans="1:12">
      <c r="B16" s="36" t="s">
        <v>113</v>
      </c>
      <c r="C16" s="39"/>
      <c r="D16" s="146">
        <f>D44</f>
        <v>4840</v>
      </c>
      <c r="E16" s="146">
        <f>E44</f>
        <v>4750</v>
      </c>
      <c r="F16" s="39">
        <v>4000</v>
      </c>
      <c r="G16" s="39">
        <v>4000</v>
      </c>
      <c r="H16" s="20"/>
      <c r="I16" s="145">
        <f>D16/3.75</f>
        <v>1290.6666666666667</v>
      </c>
      <c r="J16" s="145">
        <f t="shared" si="1"/>
        <v>1266.6666666666667</v>
      </c>
      <c r="K16" s="39">
        <f t="shared" si="1"/>
        <v>1066.6666666666667</v>
      </c>
      <c r="L16" s="39">
        <f t="shared" si="1"/>
        <v>1066.6666666666667</v>
      </c>
    </row>
    <row r="17" spans="2:12">
      <c r="B17" s="36" t="s">
        <v>10</v>
      </c>
      <c r="C17" s="39"/>
      <c r="D17" s="144">
        <f>D45/D126</f>
        <v>5.7142857142857141E-2</v>
      </c>
      <c r="E17" s="144">
        <f>E45/E126</f>
        <v>5.2941176470588235E-2</v>
      </c>
      <c r="F17" s="107">
        <v>5.7000000000000002E-2</v>
      </c>
      <c r="G17" s="107">
        <v>5.7000000000000002E-2</v>
      </c>
      <c r="H17" s="85"/>
      <c r="I17" s="144">
        <f>D17</f>
        <v>5.7142857142857141E-2</v>
      </c>
      <c r="J17" s="144">
        <f t="shared" ref="J17:L19" si="2">E17</f>
        <v>5.2941176470588235E-2</v>
      </c>
      <c r="K17" s="107">
        <f t="shared" si="2"/>
        <v>5.7000000000000002E-2</v>
      </c>
      <c r="L17" s="107">
        <f t="shared" si="2"/>
        <v>5.7000000000000002E-2</v>
      </c>
    </row>
    <row r="18" spans="2:12">
      <c r="B18" s="36" t="s">
        <v>11</v>
      </c>
      <c r="C18" s="39"/>
      <c r="D18" s="144">
        <f>D135/D132</f>
        <v>0.03</v>
      </c>
      <c r="E18" s="144">
        <f>E135/E132</f>
        <v>0.03</v>
      </c>
      <c r="F18" s="107">
        <v>0.03</v>
      </c>
      <c r="G18" s="107">
        <v>0.03</v>
      </c>
      <c r="H18" s="20"/>
      <c r="I18" s="144">
        <f>D18</f>
        <v>0.03</v>
      </c>
      <c r="J18" s="144">
        <f t="shared" si="2"/>
        <v>0.03</v>
      </c>
      <c r="K18" s="107">
        <f t="shared" si="2"/>
        <v>0.03</v>
      </c>
      <c r="L18" s="107">
        <f t="shared" si="2"/>
        <v>0.03</v>
      </c>
    </row>
    <row r="19" spans="2:12">
      <c r="B19" s="36" t="s">
        <v>68</v>
      </c>
      <c r="C19" s="39"/>
      <c r="D19" s="144">
        <v>7.4999999999999997E-2</v>
      </c>
      <c r="E19" s="144">
        <v>7.4999999999999997E-2</v>
      </c>
      <c r="F19" s="107">
        <v>7.4999999999999997E-2</v>
      </c>
      <c r="G19" s="107">
        <v>7.4999999999999997E-2</v>
      </c>
      <c r="H19" s="20"/>
      <c r="I19" s="144">
        <f>D19</f>
        <v>7.4999999999999997E-2</v>
      </c>
      <c r="J19" s="144">
        <f t="shared" si="2"/>
        <v>7.4999999999999997E-2</v>
      </c>
      <c r="K19" s="107">
        <f>F19</f>
        <v>7.4999999999999997E-2</v>
      </c>
      <c r="L19" s="107">
        <f t="shared" si="2"/>
        <v>7.4999999999999997E-2</v>
      </c>
    </row>
    <row r="20" spans="2:12" hidden="1">
      <c r="B20" s="36"/>
      <c r="C20" s="39"/>
      <c r="D20" s="147"/>
      <c r="E20" s="147"/>
      <c r="F20" s="39"/>
      <c r="G20" s="39"/>
      <c r="H20" s="20"/>
      <c r="I20" s="145"/>
      <c r="J20" s="145"/>
      <c r="K20" s="39"/>
      <c r="L20" s="39"/>
    </row>
    <row r="21" spans="2:12" hidden="1">
      <c r="B21" s="42" t="s">
        <v>12</v>
      </c>
      <c r="C21" s="86"/>
      <c r="D21" s="147"/>
      <c r="E21" s="147"/>
      <c r="F21" s="30"/>
      <c r="G21" s="30"/>
      <c r="H21" s="20"/>
      <c r="I21" s="145"/>
      <c r="J21" s="145"/>
      <c r="K21" s="39"/>
      <c r="L21" s="39"/>
    </row>
    <row r="22" spans="2:12" hidden="1">
      <c r="B22" s="44" t="s">
        <v>13</v>
      </c>
      <c r="C22" s="39"/>
      <c r="D22" s="147">
        <f>D64/D38 *365</f>
        <v>19.024070659031349</v>
      </c>
      <c r="E22" s="147">
        <f>E64/E38 *365</f>
        <v>19.013929761082082</v>
      </c>
      <c r="F22" s="45">
        <v>19</v>
      </c>
      <c r="G22" s="45">
        <v>19</v>
      </c>
      <c r="H22" s="20"/>
      <c r="I22" s="145">
        <f t="shared" ref="I22:L27" si="3">D22/3.75</f>
        <v>5.0730855090750264</v>
      </c>
      <c r="J22" s="145">
        <f t="shared" si="3"/>
        <v>5.0703812696218886</v>
      </c>
      <c r="K22" s="39">
        <f t="shared" si="3"/>
        <v>5.0666666666666664</v>
      </c>
      <c r="L22" s="39">
        <f t="shared" si="3"/>
        <v>5.0666666666666664</v>
      </c>
    </row>
    <row r="23" spans="2:12" hidden="1">
      <c r="B23" s="44" t="s">
        <v>14</v>
      </c>
      <c r="C23" s="39"/>
      <c r="D23" s="147">
        <f>D65/D39 *365</f>
        <v>61.808896525391368</v>
      </c>
      <c r="E23" s="147">
        <f>E65/E39 *365</f>
        <v>60.637140928523216</v>
      </c>
      <c r="F23" s="45">
        <v>62</v>
      </c>
      <c r="G23" s="45">
        <v>62</v>
      </c>
      <c r="H23" s="20"/>
      <c r="I23" s="145">
        <f t="shared" si="3"/>
        <v>16.482372406771031</v>
      </c>
      <c r="J23" s="145">
        <f t="shared" si="3"/>
        <v>16.16990424760619</v>
      </c>
      <c r="K23" s="39">
        <f t="shared" si="3"/>
        <v>16.533333333333335</v>
      </c>
      <c r="L23" s="39">
        <f t="shared" si="3"/>
        <v>16.533333333333335</v>
      </c>
    </row>
    <row r="24" spans="2:12" hidden="1">
      <c r="B24" s="44" t="s">
        <v>15</v>
      </c>
      <c r="C24" s="39"/>
      <c r="D24" s="147">
        <f>D70/D39 *365</f>
        <v>25.782741504390987</v>
      </c>
      <c r="E24" s="147">
        <f>E70/E39 *365</f>
        <v>26.006900172504309</v>
      </c>
      <c r="F24" s="45">
        <v>26</v>
      </c>
      <c r="G24" s="45">
        <v>26</v>
      </c>
      <c r="H24" s="20"/>
      <c r="I24" s="145">
        <f t="shared" si="3"/>
        <v>6.8753977345042632</v>
      </c>
      <c r="J24" s="145">
        <f t="shared" si="3"/>
        <v>6.9351733793344827</v>
      </c>
      <c r="K24" s="39">
        <f t="shared" si="3"/>
        <v>6.9333333333333336</v>
      </c>
      <c r="L24" s="39">
        <f t="shared" si="3"/>
        <v>6.9333333333333336</v>
      </c>
    </row>
    <row r="25" spans="2:12" hidden="1">
      <c r="B25" s="44" t="s">
        <v>117</v>
      </c>
      <c r="C25" s="39"/>
      <c r="D25" s="147">
        <f>D97</f>
        <v>2000</v>
      </c>
      <c r="E25" s="147">
        <f>E97</f>
        <v>2000</v>
      </c>
      <c r="F25" s="45">
        <v>2000</v>
      </c>
      <c r="G25" s="45">
        <v>2000</v>
      </c>
      <c r="H25" s="85"/>
      <c r="I25" s="145">
        <f t="shared" si="3"/>
        <v>533.33333333333337</v>
      </c>
      <c r="J25" s="145">
        <f t="shared" si="3"/>
        <v>533.33333333333337</v>
      </c>
      <c r="K25" s="39">
        <f t="shared" si="3"/>
        <v>533.33333333333337</v>
      </c>
      <c r="L25" s="39">
        <f t="shared" si="3"/>
        <v>533.33333333333337</v>
      </c>
    </row>
    <row r="26" spans="2:12" hidden="1">
      <c r="B26" s="44" t="s">
        <v>118</v>
      </c>
      <c r="C26" s="39"/>
      <c r="D26" s="145">
        <f>D133</f>
        <v>0</v>
      </c>
      <c r="E26" s="145">
        <f>E133</f>
        <v>0</v>
      </c>
      <c r="F26" s="45">
        <v>0</v>
      </c>
      <c r="G26" s="45">
        <v>0</v>
      </c>
      <c r="H26" s="85"/>
      <c r="I26" s="145">
        <f t="shared" si="3"/>
        <v>0</v>
      </c>
      <c r="J26" s="145">
        <f t="shared" si="3"/>
        <v>0</v>
      </c>
      <c r="K26" s="39">
        <f t="shared" si="3"/>
        <v>0</v>
      </c>
      <c r="L26" s="39">
        <f t="shared" si="3"/>
        <v>0</v>
      </c>
    </row>
    <row r="27" spans="2:12" hidden="1">
      <c r="B27" s="36" t="s">
        <v>119</v>
      </c>
      <c r="C27" s="39"/>
      <c r="D27" s="145">
        <f>D102</f>
        <v>60000</v>
      </c>
      <c r="E27" s="145">
        <f>E102</f>
        <v>0</v>
      </c>
      <c r="F27" s="45">
        <v>0</v>
      </c>
      <c r="G27" s="45">
        <v>0</v>
      </c>
      <c r="H27" s="20"/>
      <c r="I27" s="145">
        <f t="shared" si="3"/>
        <v>16000</v>
      </c>
      <c r="J27" s="145">
        <f t="shared" si="3"/>
        <v>0</v>
      </c>
      <c r="K27" s="39">
        <f t="shared" si="3"/>
        <v>0</v>
      </c>
      <c r="L27" s="39">
        <f t="shared" si="3"/>
        <v>0</v>
      </c>
    </row>
    <row r="28" spans="2:12" ht="17" thickBot="1">
      <c r="B28" s="31"/>
      <c r="C28" s="31"/>
      <c r="D28" s="7"/>
      <c r="E28" s="7"/>
      <c r="F28" s="7"/>
      <c r="G28" s="46"/>
      <c r="H28" s="8"/>
      <c r="I28" s="7"/>
      <c r="J28" s="7"/>
      <c r="K28" s="7"/>
      <c r="L28" s="7"/>
    </row>
    <row r="29" spans="2:12">
      <c r="B29" s="32" t="s">
        <v>121</v>
      </c>
      <c r="C29" s="32"/>
      <c r="D29" s="32"/>
      <c r="E29" s="32"/>
      <c r="F29" s="32"/>
      <c r="G29" s="32"/>
      <c r="H29" s="32"/>
      <c r="I29" s="32"/>
      <c r="J29" s="32"/>
    </row>
    <row r="30" spans="2:12" hidden="1"/>
    <row r="31" spans="2:12" hidden="1"/>
    <row r="32" spans="2:12" hidden="1"/>
    <row r="33" spans="1:14" s="16" customFormat="1" ht="24" hidden="1">
      <c r="A33" s="30"/>
      <c r="B33" s="141" t="s">
        <v>108</v>
      </c>
      <c r="C33" s="142"/>
      <c r="D33" s="30"/>
      <c r="E33" s="30"/>
      <c r="F33" s="30"/>
      <c r="G33" s="30"/>
      <c r="H33" s="30"/>
      <c r="I33" s="30"/>
      <c r="J33" s="30"/>
      <c r="K33" s="30"/>
      <c r="L33" s="30"/>
    </row>
    <row r="34" spans="1:14" hidden="1"/>
    <row r="35" spans="1:14" hidden="1">
      <c r="B35" s="2"/>
      <c r="C35" s="2"/>
      <c r="D35" s="172" t="s">
        <v>0</v>
      </c>
      <c r="E35" s="172"/>
      <c r="F35" s="172"/>
      <c r="G35" s="172"/>
      <c r="H35" s="28"/>
      <c r="I35" s="172" t="s">
        <v>1</v>
      </c>
      <c r="J35" s="172"/>
      <c r="K35" s="172"/>
      <c r="L35" s="172"/>
      <c r="N35" s="108"/>
    </row>
    <row r="36" spans="1:14" ht="17" hidden="1" customHeight="1">
      <c r="B36" s="18"/>
      <c r="C36" s="18"/>
      <c r="D36" s="173" t="s">
        <v>16</v>
      </c>
      <c r="E36" s="173"/>
      <c r="F36" s="173" t="s">
        <v>17</v>
      </c>
      <c r="G36" s="173"/>
      <c r="H36" s="29"/>
      <c r="I36" s="173" t="s">
        <v>16</v>
      </c>
      <c r="J36" s="173"/>
      <c r="K36" s="173" t="s">
        <v>17</v>
      </c>
      <c r="L36" s="173"/>
    </row>
    <row r="37" spans="1:14" hidden="1">
      <c r="B37" s="18"/>
      <c r="C37" s="18"/>
      <c r="D37" s="24">
        <v>2018</v>
      </c>
      <c r="E37" s="24">
        <v>2019</v>
      </c>
      <c r="F37" s="24">
        <v>2020</v>
      </c>
      <c r="G37" s="24">
        <v>2021</v>
      </c>
      <c r="H37" s="24"/>
      <c r="I37" s="24">
        <v>2018</v>
      </c>
      <c r="J37" s="24">
        <v>2019</v>
      </c>
      <c r="K37" s="24">
        <v>2020</v>
      </c>
      <c r="L37" s="24">
        <v>2021</v>
      </c>
    </row>
    <row r="38" spans="1:14" hidden="1">
      <c r="B38" s="49" t="s">
        <v>58</v>
      </c>
      <c r="C38" s="49"/>
      <c r="D38" s="114">
        <v>113333</v>
      </c>
      <c r="E38" s="114">
        <v>128789</v>
      </c>
      <c r="F38" s="20">
        <f>E38*(1+F13)</f>
        <v>141667.90000000002</v>
      </c>
      <c r="G38" s="20">
        <f>F38*(1+G13)</f>
        <v>155834.69000000003</v>
      </c>
      <c r="H38" s="9"/>
      <c r="I38" s="19">
        <f t="shared" ref="I38:L40" si="4">D38/3.75</f>
        <v>30222.133333333335</v>
      </c>
      <c r="J38" s="19">
        <f t="shared" si="4"/>
        <v>34343.73333333333</v>
      </c>
      <c r="K38" s="20">
        <f t="shared" si="4"/>
        <v>37778.106666666674</v>
      </c>
      <c r="L38" s="20">
        <f t="shared" si="4"/>
        <v>41555.917333333338</v>
      </c>
    </row>
    <row r="39" spans="1:14" hidden="1">
      <c r="B39" s="36" t="s">
        <v>59</v>
      </c>
      <c r="C39" s="36"/>
      <c r="D39" s="115">
        <v>36666</v>
      </c>
      <c r="E39" s="115">
        <v>39999</v>
      </c>
      <c r="F39" s="109">
        <f>F38*F14</f>
        <v>43917.049000000006</v>
      </c>
      <c r="G39" s="109">
        <f>G38*G14</f>
        <v>48308.753900000011</v>
      </c>
      <c r="H39" s="9"/>
      <c r="I39" s="116">
        <f t="shared" si="4"/>
        <v>9777.6</v>
      </c>
      <c r="J39" s="116">
        <f t="shared" si="4"/>
        <v>10666.4</v>
      </c>
      <c r="K39" s="117">
        <f t="shared" si="4"/>
        <v>11711.213066666669</v>
      </c>
      <c r="L39" s="117">
        <f t="shared" si="4"/>
        <v>12882.334373333337</v>
      </c>
    </row>
    <row r="40" spans="1:14" hidden="1">
      <c r="B40" s="43" t="s">
        <v>62</v>
      </c>
      <c r="C40" s="43"/>
      <c r="D40" s="52">
        <f>D38-D39</f>
        <v>76667</v>
      </c>
      <c r="E40" s="52">
        <f>E38-E39</f>
        <v>88790</v>
      </c>
      <c r="F40" s="85">
        <f>F38-F39</f>
        <v>97750.851000000024</v>
      </c>
      <c r="G40" s="85">
        <f>G38-G39</f>
        <v>107525.93610000002</v>
      </c>
      <c r="H40" s="17"/>
      <c r="I40" s="51">
        <f t="shared" si="4"/>
        <v>20444.533333333333</v>
      </c>
      <c r="J40" s="51">
        <f t="shared" si="4"/>
        <v>23677.333333333332</v>
      </c>
      <c r="K40" s="86">
        <f t="shared" si="4"/>
        <v>26066.893600000007</v>
      </c>
      <c r="L40" s="86">
        <f t="shared" si="4"/>
        <v>28673.582960000007</v>
      </c>
    </row>
    <row r="41" spans="1:14" hidden="1">
      <c r="B41" s="43"/>
      <c r="C41" s="43"/>
      <c r="D41" s="115"/>
      <c r="E41" s="115"/>
      <c r="F41" s="20"/>
      <c r="G41" s="20"/>
      <c r="H41" s="9"/>
      <c r="I41" s="115"/>
      <c r="J41" s="115"/>
      <c r="K41" s="118"/>
      <c r="L41" s="118"/>
    </row>
    <row r="42" spans="1:14" hidden="1">
      <c r="B42" s="43" t="s">
        <v>18</v>
      </c>
      <c r="C42" s="43"/>
      <c r="D42" s="25"/>
      <c r="E42" s="25"/>
      <c r="F42" s="20"/>
      <c r="G42" s="20"/>
      <c r="H42" s="9"/>
      <c r="I42" s="115"/>
      <c r="J42" s="115"/>
      <c r="K42" s="118"/>
      <c r="L42" s="118"/>
    </row>
    <row r="43" spans="1:14" hidden="1">
      <c r="B43" s="36" t="s">
        <v>19</v>
      </c>
      <c r="C43" s="36"/>
      <c r="D43" s="114">
        <v>20000</v>
      </c>
      <c r="E43" s="114">
        <v>19900</v>
      </c>
      <c r="F43" s="20">
        <f>F15</f>
        <v>21000</v>
      </c>
      <c r="G43" s="20">
        <f>G15</f>
        <v>21000</v>
      </c>
      <c r="H43" s="9"/>
      <c r="I43" s="115">
        <f t="shared" ref="I43:L48" si="5">D43/3.75</f>
        <v>5333.333333333333</v>
      </c>
      <c r="J43" s="115">
        <f t="shared" si="5"/>
        <v>5306.666666666667</v>
      </c>
      <c r="K43" s="118">
        <f t="shared" si="5"/>
        <v>5600</v>
      </c>
      <c r="L43" s="118">
        <f t="shared" si="5"/>
        <v>5600</v>
      </c>
    </row>
    <row r="44" spans="1:14" hidden="1">
      <c r="B44" s="36" t="s">
        <v>20</v>
      </c>
      <c r="C44" s="36"/>
      <c r="D44" s="114">
        <v>4840</v>
      </c>
      <c r="E44" s="114">
        <v>4750</v>
      </c>
      <c r="F44" s="20">
        <f>F16</f>
        <v>4000</v>
      </c>
      <c r="G44" s="20">
        <f>G16</f>
        <v>4000</v>
      </c>
      <c r="H44" s="9"/>
      <c r="I44" s="115">
        <f t="shared" si="5"/>
        <v>1290.6666666666667</v>
      </c>
      <c r="J44" s="115">
        <f t="shared" si="5"/>
        <v>1266.6666666666667</v>
      </c>
      <c r="K44" s="118">
        <f t="shared" si="5"/>
        <v>1066.6666666666667</v>
      </c>
      <c r="L44" s="118">
        <f t="shared" si="5"/>
        <v>1066.6666666666667</v>
      </c>
    </row>
    <row r="45" spans="1:14" hidden="1">
      <c r="B45" s="36" t="s">
        <v>21</v>
      </c>
      <c r="C45" s="36"/>
      <c r="D45" s="114">
        <v>1000</v>
      </c>
      <c r="E45" s="114">
        <v>900</v>
      </c>
      <c r="F45" s="20">
        <f>F128</f>
        <v>1031.7</v>
      </c>
      <c r="G45" s="20">
        <f>G128</f>
        <v>1086.8931</v>
      </c>
      <c r="H45" s="9"/>
      <c r="I45" s="115">
        <f t="shared" si="5"/>
        <v>266.66666666666669</v>
      </c>
      <c r="J45" s="115">
        <f t="shared" si="5"/>
        <v>240</v>
      </c>
      <c r="K45" s="118">
        <f t="shared" si="5"/>
        <v>275.12</v>
      </c>
      <c r="L45" s="118">
        <f t="shared" si="5"/>
        <v>289.83816000000002</v>
      </c>
    </row>
    <row r="46" spans="1:14" hidden="1">
      <c r="B46" s="36" t="s">
        <v>22</v>
      </c>
      <c r="C46" s="36"/>
      <c r="D46" s="119">
        <v>90</v>
      </c>
      <c r="E46" s="119">
        <v>90</v>
      </c>
      <c r="F46" s="109">
        <f>F135</f>
        <v>90</v>
      </c>
      <c r="G46" s="109">
        <f>G135</f>
        <v>90</v>
      </c>
      <c r="H46" s="9"/>
      <c r="I46" s="116">
        <f t="shared" si="5"/>
        <v>24</v>
      </c>
      <c r="J46" s="116">
        <f t="shared" si="5"/>
        <v>24</v>
      </c>
      <c r="K46" s="117">
        <f t="shared" si="5"/>
        <v>24</v>
      </c>
      <c r="L46" s="117">
        <f t="shared" si="5"/>
        <v>24</v>
      </c>
    </row>
    <row r="47" spans="1:14" hidden="1">
      <c r="B47" s="43" t="s">
        <v>23</v>
      </c>
      <c r="C47" s="43"/>
      <c r="D47" s="51">
        <f>SUM(D43:D46)</f>
        <v>25930</v>
      </c>
      <c r="E47" s="51">
        <f t="shared" ref="E47" si="6">SUM(E43:E46)</f>
        <v>25640</v>
      </c>
      <c r="F47" s="110">
        <f>SUM(F43:F46)</f>
        <v>26121.7</v>
      </c>
      <c r="G47" s="110">
        <f>SUM(G43:G46)</f>
        <v>26176.893100000001</v>
      </c>
      <c r="H47" s="17"/>
      <c r="I47" s="111">
        <f t="shared" si="5"/>
        <v>6914.666666666667</v>
      </c>
      <c r="J47" s="111">
        <f t="shared" si="5"/>
        <v>6837.333333333333</v>
      </c>
      <c r="K47" s="112">
        <f t="shared" si="5"/>
        <v>6965.7866666666669</v>
      </c>
      <c r="L47" s="112">
        <f t="shared" si="5"/>
        <v>6980.5048266666672</v>
      </c>
    </row>
    <row r="48" spans="1:14" hidden="1">
      <c r="B48" s="43" t="s">
        <v>63</v>
      </c>
      <c r="C48" s="43"/>
      <c r="D48" s="52">
        <f>D40-D47</f>
        <v>50737</v>
      </c>
      <c r="E48" s="52">
        <f>E40-E47</f>
        <v>63150</v>
      </c>
      <c r="F48" s="85">
        <f>F40-F47</f>
        <v>71629.151000000027</v>
      </c>
      <c r="G48" s="85">
        <f>G40-G47</f>
        <v>81349.04300000002</v>
      </c>
      <c r="H48" s="17"/>
      <c r="I48" s="51">
        <f t="shared" si="5"/>
        <v>13529.866666666667</v>
      </c>
      <c r="J48" s="51">
        <f t="shared" si="5"/>
        <v>16840</v>
      </c>
      <c r="K48" s="86">
        <f t="shared" si="5"/>
        <v>19101.10693333334</v>
      </c>
      <c r="L48" s="86">
        <f t="shared" si="5"/>
        <v>21693.07813333334</v>
      </c>
    </row>
    <row r="49" spans="2:12" hidden="1">
      <c r="B49" s="43"/>
      <c r="C49" s="43"/>
      <c r="D49" s="115"/>
      <c r="E49" s="115"/>
      <c r="F49" s="20"/>
      <c r="G49" s="20"/>
      <c r="H49" s="9"/>
      <c r="I49" s="115"/>
      <c r="J49" s="115"/>
      <c r="K49" s="118"/>
      <c r="L49" s="118"/>
    </row>
    <row r="50" spans="2:12" hidden="1">
      <c r="B50" s="36" t="s">
        <v>64</v>
      </c>
      <c r="C50" s="36"/>
      <c r="D50" s="114">
        <f>D48*D19</f>
        <v>3805.2749999999996</v>
      </c>
      <c r="E50" s="114">
        <f>E48*E19</f>
        <v>4736.25</v>
      </c>
      <c r="F50" s="109">
        <f>F48*F19</f>
        <v>5372.1863250000015</v>
      </c>
      <c r="G50" s="109">
        <f>G48*G19</f>
        <v>6101.1782250000015</v>
      </c>
      <c r="H50" s="9"/>
      <c r="I50" s="116">
        <f>D50/3.75</f>
        <v>1014.7399999999999</v>
      </c>
      <c r="J50" s="116">
        <f>E50/3.75</f>
        <v>1263</v>
      </c>
      <c r="K50" s="117">
        <f t="shared" ref="K50:L51" si="7">F50/3.75</f>
        <v>1432.5830200000005</v>
      </c>
      <c r="L50" s="117">
        <f t="shared" si="7"/>
        <v>1626.9808600000003</v>
      </c>
    </row>
    <row r="51" spans="2:12" hidden="1">
      <c r="B51" s="43" t="s">
        <v>65</v>
      </c>
      <c r="C51" s="43"/>
      <c r="D51" s="52">
        <f>D48-D50</f>
        <v>46931.724999999999</v>
      </c>
      <c r="E51" s="52">
        <f>E48-E50</f>
        <v>58413.75</v>
      </c>
      <c r="F51" s="113">
        <f>F48-F50</f>
        <v>66256.964675000025</v>
      </c>
      <c r="G51" s="113">
        <f>G48-G50</f>
        <v>75247.864775000024</v>
      </c>
      <c r="H51" s="17"/>
      <c r="I51" s="51">
        <f>D51/3.75</f>
        <v>12515.126666666667</v>
      </c>
      <c r="J51" s="51">
        <f>E51/3.75</f>
        <v>15577</v>
      </c>
      <c r="K51" s="86">
        <f t="shared" si="7"/>
        <v>17668.523913333342</v>
      </c>
      <c r="L51" s="86">
        <f t="shared" si="7"/>
        <v>20066.09727333334</v>
      </c>
    </row>
    <row r="52" spans="2:12" ht="17" hidden="1" thickBot="1">
      <c r="B52" s="50"/>
      <c r="C52" s="50"/>
      <c r="D52" s="122"/>
      <c r="E52" s="23"/>
      <c r="F52" s="22"/>
      <c r="G52" s="22"/>
      <c r="H52" s="33"/>
      <c r="I52" s="122"/>
      <c r="J52" s="23"/>
      <c r="K52" s="22"/>
      <c r="L52" s="22"/>
    </row>
    <row r="53" spans="2:12" hidden="1">
      <c r="B53" s="32" t="s">
        <v>121</v>
      </c>
      <c r="C53" s="32"/>
      <c r="D53" s="32"/>
      <c r="E53" s="32"/>
      <c r="F53" s="32"/>
      <c r="G53" s="32"/>
      <c r="H53" s="32"/>
      <c r="I53" s="32"/>
      <c r="J53" s="32"/>
    </row>
    <row r="54" spans="2:12" hidden="1"/>
    <row r="55" spans="2:12" hidden="1"/>
    <row r="56" spans="2:12" hidden="1"/>
    <row r="57" spans="2:12" ht="24" hidden="1">
      <c r="B57" s="55" t="s">
        <v>109</v>
      </c>
      <c r="C57" s="162"/>
      <c r="D57" s="25"/>
      <c r="E57" s="25"/>
      <c r="F57" s="25"/>
      <c r="G57" s="25"/>
      <c r="H57" s="25"/>
      <c r="I57" s="25"/>
      <c r="J57" s="25"/>
      <c r="K57" s="25"/>
      <c r="L57" s="25"/>
    </row>
    <row r="58" spans="2:12" hidden="1"/>
    <row r="59" spans="2:12" hidden="1">
      <c r="B59" s="2"/>
      <c r="C59" s="2"/>
      <c r="D59" s="172" t="s">
        <v>0</v>
      </c>
      <c r="E59" s="172"/>
      <c r="F59" s="172"/>
      <c r="G59" s="172"/>
      <c r="H59" s="28"/>
      <c r="I59" s="172" t="s">
        <v>1</v>
      </c>
      <c r="J59" s="172"/>
      <c r="K59" s="172"/>
      <c r="L59" s="27"/>
    </row>
    <row r="60" spans="2:12" ht="17" hidden="1" customHeight="1">
      <c r="B60" s="18"/>
      <c r="C60" s="18"/>
      <c r="D60" s="173" t="s">
        <v>16</v>
      </c>
      <c r="E60" s="173"/>
      <c r="F60" s="173" t="s">
        <v>17</v>
      </c>
      <c r="G60" s="173"/>
      <c r="H60" s="29"/>
      <c r="I60" s="173" t="s">
        <v>16</v>
      </c>
      <c r="J60" s="173"/>
      <c r="K60" s="173" t="s">
        <v>17</v>
      </c>
      <c r="L60" s="173"/>
    </row>
    <row r="61" spans="2:12" hidden="1">
      <c r="B61" s="3"/>
      <c r="C61" s="3"/>
      <c r="D61" s="24">
        <v>2018</v>
      </c>
      <c r="E61" s="24">
        <v>2019</v>
      </c>
      <c r="F61" s="24">
        <v>2020</v>
      </c>
      <c r="G61" s="24">
        <v>2021</v>
      </c>
      <c r="H61" s="24"/>
      <c r="I61" s="24">
        <v>2018</v>
      </c>
      <c r="J61" s="24">
        <v>2019</v>
      </c>
      <c r="K61" s="24">
        <v>2020</v>
      </c>
      <c r="L61" s="24">
        <v>2021</v>
      </c>
    </row>
    <row r="62" spans="2:12" hidden="1">
      <c r="B62" s="42" t="s">
        <v>39</v>
      </c>
      <c r="C62" s="43"/>
      <c r="D62" s="115"/>
      <c r="E62" s="115"/>
      <c r="F62" s="20"/>
      <c r="G62" s="20"/>
      <c r="H62" s="9"/>
      <c r="I62" s="19"/>
      <c r="J62" s="19"/>
      <c r="K62" s="20"/>
      <c r="L62" s="20"/>
    </row>
    <row r="63" spans="2:12" hidden="1">
      <c r="B63" s="44" t="s">
        <v>40</v>
      </c>
      <c r="C63" s="36"/>
      <c r="D63" s="114">
        <f>D107</f>
        <v>105811.72500000001</v>
      </c>
      <c r="E63" s="114">
        <f>E107</f>
        <v>163025.47500000001</v>
      </c>
      <c r="F63" s="20">
        <f>F107</f>
        <v>227112.10169143838</v>
      </c>
      <c r="G63" s="20">
        <f>G107</f>
        <v>300276.25576808222</v>
      </c>
      <c r="H63" s="9"/>
      <c r="I63" s="115">
        <f>D63/3.75</f>
        <v>28216.460000000003</v>
      </c>
      <c r="J63" s="115">
        <f t="shared" ref="J63:L67" si="8">E63/3.75</f>
        <v>43473.46</v>
      </c>
      <c r="K63" s="118">
        <f t="shared" si="8"/>
        <v>60563.227117716902</v>
      </c>
      <c r="L63" s="118">
        <f t="shared" si="8"/>
        <v>80073.668204821923</v>
      </c>
    </row>
    <row r="64" spans="2:12" hidden="1">
      <c r="B64" s="36" t="s">
        <v>26</v>
      </c>
      <c r="C64" s="43"/>
      <c r="D64" s="114">
        <v>5907</v>
      </c>
      <c r="E64" s="114">
        <f>6709</f>
        <v>6709</v>
      </c>
      <c r="F64" s="20">
        <f>F38*F22/365</f>
        <v>7374.4934246575358</v>
      </c>
      <c r="G64" s="20">
        <f>G38*G22/365</f>
        <v>8111.9427671232897</v>
      </c>
      <c r="H64" s="9"/>
      <c r="I64" s="115">
        <f>D64/3.75</f>
        <v>1575.2</v>
      </c>
      <c r="J64" s="115">
        <f t="shared" si="8"/>
        <v>1789.0666666666666</v>
      </c>
      <c r="K64" s="118">
        <f t="shared" si="8"/>
        <v>1966.5315799086761</v>
      </c>
      <c r="L64" s="118">
        <f t="shared" si="8"/>
        <v>2163.184737899544</v>
      </c>
    </row>
    <row r="65" spans="2:12" hidden="1">
      <c r="B65" s="36" t="s">
        <v>27</v>
      </c>
      <c r="C65" s="43"/>
      <c r="D65" s="114">
        <v>6209</v>
      </c>
      <c r="E65" s="114">
        <v>6645</v>
      </c>
      <c r="F65" s="20">
        <f>F39*F23/365</f>
        <v>7459.8822958904111</v>
      </c>
      <c r="G65" s="20">
        <f>G39*G23/365</f>
        <v>8205.870525479455</v>
      </c>
      <c r="H65" s="9"/>
      <c r="I65" s="115">
        <f>D65/3.75</f>
        <v>1655.7333333333333</v>
      </c>
      <c r="J65" s="115">
        <f t="shared" si="8"/>
        <v>1772</v>
      </c>
      <c r="K65" s="118">
        <f t="shared" si="8"/>
        <v>1989.3019455707763</v>
      </c>
      <c r="L65" s="118">
        <f t="shared" si="8"/>
        <v>2188.2321401278546</v>
      </c>
    </row>
    <row r="66" spans="2:12" hidden="1">
      <c r="B66" s="36" t="s">
        <v>41</v>
      </c>
      <c r="C66" s="43"/>
      <c r="D66" s="114">
        <v>28601</v>
      </c>
      <c r="E66" s="114">
        <v>37521.050000000003</v>
      </c>
      <c r="F66" s="20">
        <f>F129</f>
        <v>19068.3</v>
      </c>
      <c r="G66" s="20">
        <f>G129</f>
        <v>19981.406899999998</v>
      </c>
      <c r="H66" s="9"/>
      <c r="I66" s="116">
        <f>D66/3.75</f>
        <v>7626.9333333333334</v>
      </c>
      <c r="J66" s="116">
        <f t="shared" si="8"/>
        <v>10005.613333333335</v>
      </c>
      <c r="K66" s="117">
        <f t="shared" si="8"/>
        <v>5084.88</v>
      </c>
      <c r="L66" s="117">
        <f t="shared" si="8"/>
        <v>5328.3751733333329</v>
      </c>
    </row>
    <row r="67" spans="2:12" hidden="1">
      <c r="B67" s="43" t="s">
        <v>42</v>
      </c>
      <c r="C67" s="36"/>
      <c r="D67" s="52">
        <f>SUM(D63:D66)</f>
        <v>146528.72500000001</v>
      </c>
      <c r="E67" s="52">
        <f t="shared" ref="E67" si="9">SUM(E63:E66)</f>
        <v>213900.52500000002</v>
      </c>
      <c r="F67" s="113">
        <f>SUM(F63:F66)</f>
        <v>261014.77741198632</v>
      </c>
      <c r="G67" s="113">
        <f>SUM(G63:G66)</f>
        <v>336575.47596068494</v>
      </c>
      <c r="H67" s="17"/>
      <c r="I67" s="51">
        <f>D67/3.75</f>
        <v>39074.326666666668</v>
      </c>
      <c r="J67" s="51">
        <f t="shared" si="8"/>
        <v>57040.140000000007</v>
      </c>
      <c r="K67" s="86">
        <f t="shared" si="8"/>
        <v>69603.940643196358</v>
      </c>
      <c r="L67" s="86">
        <f t="shared" si="8"/>
        <v>89753.460256182647</v>
      </c>
    </row>
    <row r="68" spans="2:12" hidden="1">
      <c r="B68" s="43"/>
      <c r="C68" s="36"/>
      <c r="D68" s="115"/>
      <c r="E68" s="115"/>
      <c r="F68" s="20"/>
      <c r="G68" s="20"/>
      <c r="H68" s="9"/>
      <c r="I68" s="115"/>
      <c r="J68" s="115"/>
      <c r="K68" s="118"/>
      <c r="L68" s="118"/>
    </row>
    <row r="69" spans="2:12" hidden="1">
      <c r="B69" s="43" t="s">
        <v>70</v>
      </c>
      <c r="C69" s="36"/>
      <c r="D69" s="114"/>
      <c r="E69" s="114"/>
      <c r="F69" s="20"/>
      <c r="G69" s="20"/>
      <c r="H69" s="9"/>
      <c r="I69" s="115"/>
      <c r="J69" s="115"/>
      <c r="K69" s="118"/>
      <c r="L69" s="118"/>
    </row>
    <row r="70" spans="2:12" hidden="1">
      <c r="B70" s="36" t="s">
        <v>28</v>
      </c>
      <c r="C70" s="36"/>
      <c r="D70" s="114">
        <v>2590</v>
      </c>
      <c r="E70" s="114">
        <v>2850</v>
      </c>
      <c r="F70" s="20">
        <f>F39*F24/365</f>
        <v>3128.3377369863019</v>
      </c>
      <c r="G70" s="20">
        <f>G39*G24/365</f>
        <v>3441.1715106849324</v>
      </c>
      <c r="H70" s="9"/>
      <c r="I70" s="115">
        <f>D70/3.75</f>
        <v>690.66666666666663</v>
      </c>
      <c r="J70" s="115">
        <f t="shared" ref="J70:L72" si="10">E70/3.75</f>
        <v>760</v>
      </c>
      <c r="K70" s="118">
        <f t="shared" si="10"/>
        <v>834.22339652968049</v>
      </c>
      <c r="L70" s="118">
        <f t="shared" si="10"/>
        <v>917.64573618264865</v>
      </c>
    </row>
    <row r="71" spans="2:12" ht="17" hidden="1" customHeight="1">
      <c r="B71" s="36" t="s">
        <v>43</v>
      </c>
      <c r="C71" s="43"/>
      <c r="D71" s="114">
        <v>3000</v>
      </c>
      <c r="E71" s="114">
        <v>3000</v>
      </c>
      <c r="F71" s="20">
        <f>F134</f>
        <v>3000</v>
      </c>
      <c r="G71" s="20">
        <f>G134</f>
        <v>3000</v>
      </c>
      <c r="H71" s="9"/>
      <c r="I71" s="116">
        <f>D71/3.75</f>
        <v>800</v>
      </c>
      <c r="J71" s="116">
        <f t="shared" si="10"/>
        <v>800</v>
      </c>
      <c r="K71" s="117">
        <f t="shared" si="10"/>
        <v>800</v>
      </c>
      <c r="L71" s="117">
        <f t="shared" si="10"/>
        <v>800</v>
      </c>
    </row>
    <row r="72" spans="2:12" hidden="1">
      <c r="B72" s="43" t="s">
        <v>44</v>
      </c>
      <c r="C72" s="43"/>
      <c r="D72" s="52">
        <f>SUM(D70:D71)</f>
        <v>5590</v>
      </c>
      <c r="E72" s="52">
        <f t="shared" ref="E72" si="11">SUM(E70:E71)</f>
        <v>5850</v>
      </c>
      <c r="F72" s="113">
        <f>SUM(F70:F71)</f>
        <v>6128.3377369863019</v>
      </c>
      <c r="G72" s="113">
        <f>SUM(G70:G71)</f>
        <v>6441.1715106849324</v>
      </c>
      <c r="H72" s="17"/>
      <c r="I72" s="51">
        <f>D72/3.75</f>
        <v>1490.6666666666667</v>
      </c>
      <c r="J72" s="51">
        <f t="shared" si="10"/>
        <v>1560</v>
      </c>
      <c r="K72" s="86">
        <f t="shared" si="10"/>
        <v>1634.2233965296805</v>
      </c>
      <c r="L72" s="86">
        <f t="shared" si="10"/>
        <v>1717.6457361826485</v>
      </c>
    </row>
    <row r="73" spans="2:12" hidden="1">
      <c r="B73" s="43"/>
      <c r="C73" s="43"/>
      <c r="D73" s="115"/>
      <c r="E73" s="115"/>
      <c r="F73" s="20"/>
      <c r="G73" s="20"/>
      <c r="H73" s="9"/>
      <c r="I73" s="115"/>
      <c r="J73" s="115"/>
      <c r="K73" s="118"/>
      <c r="L73" s="118"/>
    </row>
    <row r="74" spans="2:12" hidden="1">
      <c r="B74" s="36" t="s">
        <v>45</v>
      </c>
      <c r="C74" s="43"/>
      <c r="D74" s="114">
        <v>94007</v>
      </c>
      <c r="E74" s="114">
        <v>102705.05000000002</v>
      </c>
      <c r="F74" s="20">
        <f>F67-F72-F75</f>
        <v>83283.999999999971</v>
      </c>
      <c r="G74" s="20">
        <f>F74+G27</f>
        <v>83283.999999999971</v>
      </c>
      <c r="H74" s="9"/>
      <c r="I74" s="115">
        <f>D74/3.75</f>
        <v>25068.533333333333</v>
      </c>
      <c r="J74" s="115">
        <f t="shared" ref="J74:L77" si="12">E74/3.75</f>
        <v>27388.01333333334</v>
      </c>
      <c r="K74" s="118">
        <f t="shared" si="12"/>
        <v>22209.066666666658</v>
      </c>
      <c r="L74" s="118">
        <f t="shared" si="12"/>
        <v>22209.066666666658</v>
      </c>
    </row>
    <row r="75" spans="2:12" hidden="1">
      <c r="B75" s="36" t="s">
        <v>46</v>
      </c>
      <c r="C75" s="43"/>
      <c r="D75" s="114">
        <f>D51</f>
        <v>46931.724999999999</v>
      </c>
      <c r="E75" s="114">
        <f>D75+E51</f>
        <v>105345.47500000001</v>
      </c>
      <c r="F75" s="20">
        <f>E75+F51</f>
        <v>171602.43967500003</v>
      </c>
      <c r="G75" s="20">
        <f>F75+G51</f>
        <v>246850.30445000005</v>
      </c>
      <c r="H75" s="9"/>
      <c r="I75" s="116">
        <f>D75/3.75</f>
        <v>12515.126666666667</v>
      </c>
      <c r="J75" s="116">
        <f t="shared" si="12"/>
        <v>28092.126666666667</v>
      </c>
      <c r="K75" s="117">
        <f t="shared" si="12"/>
        <v>45760.650580000009</v>
      </c>
      <c r="L75" s="117">
        <f t="shared" si="12"/>
        <v>65826.747853333349</v>
      </c>
    </row>
    <row r="76" spans="2:12" hidden="1">
      <c r="B76" s="43" t="s">
        <v>71</v>
      </c>
      <c r="C76" s="36"/>
      <c r="D76" s="123">
        <f>SUM(D74:D75)</f>
        <v>140938.72500000001</v>
      </c>
      <c r="E76" s="123">
        <f t="shared" ref="E76" si="13">SUM(E74:E75)</f>
        <v>208050.52500000002</v>
      </c>
      <c r="F76" s="21">
        <f>SUM(F74:F75)</f>
        <v>254886.439675</v>
      </c>
      <c r="G76" s="21">
        <f>SUM(G74:G75)</f>
        <v>330134.30445000005</v>
      </c>
      <c r="H76" s="9"/>
      <c r="I76" s="120">
        <f>D76/3.75</f>
        <v>37583.660000000003</v>
      </c>
      <c r="J76" s="120">
        <f t="shared" si="12"/>
        <v>55480.140000000007</v>
      </c>
      <c r="K76" s="121">
        <f t="shared" si="12"/>
        <v>67969.717246666667</v>
      </c>
      <c r="L76" s="121">
        <f t="shared" si="12"/>
        <v>88035.814520000014</v>
      </c>
    </row>
    <row r="77" spans="2:12" hidden="1">
      <c r="B77" s="43" t="s">
        <v>72</v>
      </c>
      <c r="C77" s="43"/>
      <c r="D77" s="52">
        <f>D72+D76</f>
        <v>146528.72500000001</v>
      </c>
      <c r="E77" s="52">
        <f>E72+E76</f>
        <v>213900.52500000002</v>
      </c>
      <c r="F77" s="85">
        <f>F72+F76</f>
        <v>261014.77741198632</v>
      </c>
      <c r="G77" s="85">
        <f>G72+G76</f>
        <v>336575.475960685</v>
      </c>
      <c r="H77" s="17"/>
      <c r="I77" s="51">
        <f>D77/3.75</f>
        <v>39074.326666666668</v>
      </c>
      <c r="J77" s="51">
        <f t="shared" si="12"/>
        <v>57040.140000000007</v>
      </c>
      <c r="K77" s="86">
        <f t="shared" si="12"/>
        <v>69603.940643196358</v>
      </c>
      <c r="L77" s="86">
        <f t="shared" si="12"/>
        <v>89753.460256182661</v>
      </c>
    </row>
    <row r="78" spans="2:12" ht="17" hidden="1" thickBot="1">
      <c r="B78" s="50"/>
      <c r="C78" s="50"/>
      <c r="D78" s="122"/>
      <c r="E78" s="23"/>
      <c r="F78" s="22"/>
      <c r="G78" s="22"/>
      <c r="H78" s="33"/>
      <c r="I78" s="122"/>
      <c r="J78" s="122"/>
      <c r="K78" s="124"/>
      <c r="L78" s="124"/>
    </row>
    <row r="79" spans="2:12" hidden="1">
      <c r="B79" s="32" t="s">
        <v>121</v>
      </c>
      <c r="C79" s="32"/>
      <c r="D79" s="32"/>
      <c r="E79" s="32"/>
      <c r="F79" s="32"/>
      <c r="G79" s="32"/>
      <c r="H79" s="32"/>
      <c r="I79" s="32"/>
      <c r="J79" s="32"/>
    </row>
    <row r="80" spans="2:12" hidden="1">
      <c r="B80" s="32"/>
      <c r="C80" s="32"/>
      <c r="D80" s="79"/>
      <c r="E80" s="79"/>
      <c r="F80" s="163"/>
      <c r="G80" s="32"/>
      <c r="H80" s="32"/>
      <c r="I80" s="32"/>
      <c r="J80" s="32"/>
    </row>
    <row r="81" spans="2:12" hidden="1">
      <c r="B81" s="32"/>
      <c r="C81" s="32"/>
      <c r="D81" s="79"/>
      <c r="E81" s="32"/>
      <c r="F81" s="32"/>
      <c r="G81" s="32"/>
      <c r="H81" s="32"/>
      <c r="I81" s="32"/>
      <c r="J81" s="32"/>
    </row>
    <row r="82" spans="2:12" hidden="1">
      <c r="B82" s="32"/>
      <c r="C82" s="32"/>
      <c r="D82" s="32"/>
      <c r="E82" s="32"/>
      <c r="F82" s="32"/>
      <c r="G82" s="32"/>
      <c r="H82" s="32"/>
      <c r="I82" s="32"/>
      <c r="J82" s="32"/>
    </row>
    <row r="83" spans="2:12" ht="24" hidden="1">
      <c r="B83" s="55" t="s">
        <v>110</v>
      </c>
      <c r="C83" s="162"/>
      <c r="D83" s="25"/>
      <c r="E83" s="25"/>
      <c r="F83" s="25"/>
      <c r="G83" s="25"/>
      <c r="H83" s="25"/>
      <c r="I83" s="25"/>
      <c r="J83" s="25"/>
      <c r="K83" s="25"/>
      <c r="L83" s="25"/>
    </row>
    <row r="84" spans="2:12" hidden="1"/>
    <row r="85" spans="2:12" hidden="1">
      <c r="B85" s="2"/>
      <c r="C85" s="2"/>
      <c r="D85" s="172" t="s">
        <v>0</v>
      </c>
      <c r="E85" s="172"/>
      <c r="F85" s="172"/>
      <c r="G85" s="172"/>
      <c r="H85" s="28"/>
      <c r="I85" s="172" t="s">
        <v>1</v>
      </c>
      <c r="J85" s="172"/>
      <c r="K85" s="172"/>
      <c r="L85" s="27"/>
    </row>
    <row r="86" spans="2:12" ht="17" hidden="1" customHeight="1">
      <c r="B86" s="18"/>
      <c r="C86" s="18"/>
      <c r="D86" s="173" t="s">
        <v>16</v>
      </c>
      <c r="E86" s="173"/>
      <c r="F86" s="173" t="s">
        <v>17</v>
      </c>
      <c r="G86" s="173"/>
      <c r="H86" s="29"/>
      <c r="I86" s="173" t="s">
        <v>16</v>
      </c>
      <c r="J86" s="173"/>
      <c r="K86" s="173" t="s">
        <v>17</v>
      </c>
      <c r="L86" s="173"/>
    </row>
    <row r="87" spans="2:12" hidden="1">
      <c r="B87" s="3"/>
      <c r="C87" s="18"/>
      <c r="D87" s="24">
        <v>2018</v>
      </c>
      <c r="E87" s="24">
        <v>2019</v>
      </c>
      <c r="F87" s="24">
        <v>2020</v>
      </c>
      <c r="G87" s="24">
        <v>2021</v>
      </c>
      <c r="H87" s="24"/>
      <c r="I87" s="24">
        <v>2018</v>
      </c>
      <c r="J87" s="24">
        <v>2019</v>
      </c>
      <c r="K87" s="24">
        <v>2020</v>
      </c>
      <c r="L87" s="24">
        <v>2021</v>
      </c>
    </row>
    <row r="88" spans="2:12" hidden="1">
      <c r="B88" s="26" t="str">
        <f>B48</f>
        <v>Net Income Before Income Tax and Zakat</v>
      </c>
      <c r="C88" s="71"/>
      <c r="D88" s="57">
        <f>D48</f>
        <v>50737</v>
      </c>
      <c r="E88" s="57">
        <f>E48</f>
        <v>63150</v>
      </c>
      <c r="F88" s="67">
        <f>F48</f>
        <v>71629.151000000027</v>
      </c>
      <c r="G88" s="67">
        <f>G48</f>
        <v>81349.04300000002</v>
      </c>
      <c r="H88" s="56"/>
      <c r="I88" s="57">
        <f>D88/3.75</f>
        <v>13529.866666666667</v>
      </c>
      <c r="J88" s="57">
        <f t="shared" ref="J88:L88" si="14">E88/3.75</f>
        <v>16840</v>
      </c>
      <c r="K88" s="67">
        <f t="shared" si="14"/>
        <v>19101.10693333334</v>
      </c>
      <c r="L88" s="67">
        <f t="shared" si="14"/>
        <v>21693.07813333334</v>
      </c>
    </row>
    <row r="89" spans="2:12" hidden="1">
      <c r="B89" s="26"/>
      <c r="C89" s="18"/>
      <c r="D89" s="57"/>
      <c r="E89" s="57"/>
      <c r="F89" s="67"/>
      <c r="G89" s="67"/>
      <c r="H89" s="56"/>
      <c r="I89" s="57"/>
      <c r="J89" s="57"/>
      <c r="K89" s="67"/>
      <c r="L89" s="67"/>
    </row>
    <row r="90" spans="2:12" hidden="1">
      <c r="B90" s="43" t="s">
        <v>47</v>
      </c>
      <c r="C90" s="36"/>
      <c r="D90" s="63"/>
      <c r="E90" s="63"/>
      <c r="F90" s="60"/>
      <c r="G90" s="60"/>
      <c r="H90" s="59"/>
      <c r="I90" s="58"/>
      <c r="J90" s="58"/>
      <c r="K90" s="60"/>
      <c r="L90" s="60"/>
    </row>
    <row r="91" spans="2:12" hidden="1">
      <c r="B91" s="36" t="s">
        <v>24</v>
      </c>
      <c r="C91" s="36"/>
      <c r="D91" s="40">
        <f>D51</f>
        <v>46931.724999999999</v>
      </c>
      <c r="E91" s="40">
        <f>E51</f>
        <v>58413.75</v>
      </c>
      <c r="F91" s="61">
        <f>F51</f>
        <v>66256.964675000025</v>
      </c>
      <c r="G91" s="61">
        <f>G51</f>
        <v>75247.864775000024</v>
      </c>
      <c r="H91" s="59"/>
      <c r="I91" s="40">
        <f>D91/3.75</f>
        <v>12515.126666666667</v>
      </c>
      <c r="J91" s="40">
        <f t="shared" ref="J91:L94" si="15">E91/3.75</f>
        <v>15577</v>
      </c>
      <c r="K91" s="61">
        <f t="shared" si="15"/>
        <v>17668.523913333342</v>
      </c>
      <c r="L91" s="61">
        <f t="shared" si="15"/>
        <v>20066.09727333334</v>
      </c>
    </row>
    <row r="92" spans="2:12" hidden="1">
      <c r="B92" s="36" t="s">
        <v>48</v>
      </c>
      <c r="C92" s="36"/>
      <c r="D92" s="40">
        <f>+D45</f>
        <v>1000</v>
      </c>
      <c r="E92" s="40">
        <f>+E45</f>
        <v>900</v>
      </c>
      <c r="F92" s="61">
        <f>+F45</f>
        <v>1031.7</v>
      </c>
      <c r="G92" s="61">
        <f>+G45</f>
        <v>1086.8931</v>
      </c>
      <c r="H92" s="59"/>
      <c r="I92" s="40">
        <f>D92/3.75</f>
        <v>266.66666666666669</v>
      </c>
      <c r="J92" s="40">
        <f t="shared" si="15"/>
        <v>240</v>
      </c>
      <c r="K92" s="61">
        <f t="shared" si="15"/>
        <v>275.12</v>
      </c>
      <c r="L92" s="61">
        <f t="shared" si="15"/>
        <v>289.83816000000002</v>
      </c>
    </row>
    <row r="93" spans="2:12" hidden="1">
      <c r="B93" s="36" t="s">
        <v>49</v>
      </c>
      <c r="C93" s="36"/>
      <c r="D93" s="62">
        <v>120</v>
      </c>
      <c r="E93" s="62">
        <v>100</v>
      </c>
      <c r="F93" s="68">
        <f>F123</f>
        <v>1202.0379835616441</v>
      </c>
      <c r="G93" s="68">
        <f>G123</f>
        <v>1170.6037983561691</v>
      </c>
      <c r="H93" s="59"/>
      <c r="I93" s="65">
        <f>D93/3.75</f>
        <v>32</v>
      </c>
      <c r="J93" s="65">
        <f t="shared" si="15"/>
        <v>26.666666666666668</v>
      </c>
      <c r="K93" s="70">
        <f t="shared" si="15"/>
        <v>320.5434622831051</v>
      </c>
      <c r="L93" s="70">
        <f t="shared" si="15"/>
        <v>312.16101289497846</v>
      </c>
    </row>
    <row r="94" spans="2:12" hidden="1">
      <c r="B94" s="43" t="s">
        <v>50</v>
      </c>
      <c r="C94" s="36"/>
      <c r="D94" s="125">
        <f>D91+D92-D93</f>
        <v>47811.724999999999</v>
      </c>
      <c r="E94" s="125">
        <f>E91+E92-E93</f>
        <v>59213.75</v>
      </c>
      <c r="F94" s="126">
        <f>F91+F92-F93</f>
        <v>66086.626691438374</v>
      </c>
      <c r="G94" s="126">
        <f>G91+G92-G93</f>
        <v>75164.154076643856</v>
      </c>
      <c r="H94" s="64"/>
      <c r="I94" s="63">
        <f>D94/3.75</f>
        <v>12749.793333333333</v>
      </c>
      <c r="J94" s="63">
        <f t="shared" si="15"/>
        <v>15790.333333333334</v>
      </c>
      <c r="K94" s="69">
        <f t="shared" si="15"/>
        <v>17623.100451050232</v>
      </c>
      <c r="L94" s="69">
        <f t="shared" si="15"/>
        <v>20043.77442043836</v>
      </c>
    </row>
    <row r="95" spans="2:12" hidden="1">
      <c r="B95" s="43"/>
      <c r="C95" s="36"/>
      <c r="D95" s="63"/>
      <c r="E95" s="63"/>
      <c r="F95" s="69"/>
      <c r="G95" s="69"/>
      <c r="H95" s="59"/>
      <c r="I95" s="40"/>
      <c r="J95" s="40"/>
      <c r="K95" s="61"/>
      <c r="L95" s="61"/>
    </row>
    <row r="96" spans="2:12" hidden="1">
      <c r="B96" s="43" t="s">
        <v>51</v>
      </c>
      <c r="C96" s="36"/>
      <c r="D96" s="63"/>
      <c r="E96" s="63"/>
      <c r="F96" s="69"/>
      <c r="G96" s="69"/>
      <c r="H96" s="64"/>
      <c r="I96" s="40"/>
      <c r="J96" s="40"/>
      <c r="K96" s="61"/>
      <c r="L96" s="61"/>
    </row>
    <row r="97" spans="2:12" hidden="1">
      <c r="B97" s="36" t="s">
        <v>52</v>
      </c>
      <c r="C97" s="36"/>
      <c r="D97" s="65">
        <v>2000</v>
      </c>
      <c r="E97" s="65">
        <v>2000</v>
      </c>
      <c r="F97" s="70">
        <v>2000</v>
      </c>
      <c r="G97" s="70">
        <v>2000</v>
      </c>
      <c r="H97" s="59"/>
      <c r="I97" s="65">
        <f>D97/3.75</f>
        <v>533.33333333333337</v>
      </c>
      <c r="J97" s="65">
        <f t="shared" ref="J97:L98" si="16">E97/3.75</f>
        <v>533.33333333333337</v>
      </c>
      <c r="K97" s="70">
        <f t="shared" si="16"/>
        <v>533.33333333333337</v>
      </c>
      <c r="L97" s="70">
        <f t="shared" si="16"/>
        <v>533.33333333333337</v>
      </c>
    </row>
    <row r="98" spans="2:12" hidden="1">
      <c r="B98" s="43" t="s">
        <v>61</v>
      </c>
      <c r="C98" s="36"/>
      <c r="D98" s="63">
        <f>D97</f>
        <v>2000</v>
      </c>
      <c r="E98" s="63">
        <f>E97</f>
        <v>2000</v>
      </c>
      <c r="F98" s="69">
        <f>F97</f>
        <v>2000</v>
      </c>
      <c r="G98" s="69">
        <f>G97</f>
        <v>2000</v>
      </c>
      <c r="H98" s="64"/>
      <c r="I98" s="63">
        <f>D98/3.75</f>
        <v>533.33333333333337</v>
      </c>
      <c r="J98" s="63">
        <f t="shared" si="16"/>
        <v>533.33333333333337</v>
      </c>
      <c r="K98" s="69">
        <f t="shared" si="16"/>
        <v>533.33333333333337</v>
      </c>
      <c r="L98" s="69">
        <f t="shared" si="16"/>
        <v>533.33333333333337</v>
      </c>
    </row>
    <row r="99" spans="2:12" hidden="1">
      <c r="B99" s="43"/>
      <c r="C99" s="36"/>
      <c r="D99" s="40"/>
      <c r="E99" s="40"/>
      <c r="F99" s="61"/>
      <c r="G99" s="61"/>
      <c r="H99" s="59"/>
      <c r="I99" s="40"/>
      <c r="J99" s="40"/>
      <c r="K99" s="61"/>
      <c r="L99" s="61"/>
    </row>
    <row r="100" spans="2:12" hidden="1">
      <c r="B100" s="43" t="s">
        <v>53</v>
      </c>
      <c r="C100" s="36"/>
      <c r="D100" s="63"/>
      <c r="E100" s="63"/>
      <c r="F100" s="69"/>
      <c r="G100" s="69"/>
      <c r="H100" s="59"/>
      <c r="I100" s="40"/>
      <c r="J100" s="40"/>
      <c r="K100" s="61"/>
      <c r="L100" s="61"/>
    </row>
    <row r="101" spans="2:12" hidden="1">
      <c r="B101" s="36" t="s">
        <v>54</v>
      </c>
      <c r="C101" s="36"/>
      <c r="D101" s="40">
        <v>0</v>
      </c>
      <c r="E101" s="40">
        <v>0</v>
      </c>
      <c r="F101" s="61">
        <v>0</v>
      </c>
      <c r="G101" s="61">
        <v>0</v>
      </c>
      <c r="H101" s="59"/>
      <c r="I101" s="40">
        <f>D101/3.75</f>
        <v>0</v>
      </c>
      <c r="J101" s="40">
        <f t="shared" ref="J101:L103" si="17">E101/3.75</f>
        <v>0</v>
      </c>
      <c r="K101" s="61">
        <f t="shared" si="17"/>
        <v>0</v>
      </c>
      <c r="L101" s="61">
        <f t="shared" si="17"/>
        <v>0</v>
      </c>
    </row>
    <row r="102" spans="2:12" hidden="1">
      <c r="B102" s="36" t="s">
        <v>55</v>
      </c>
      <c r="C102" s="36"/>
      <c r="D102" s="40">
        <v>60000</v>
      </c>
      <c r="E102" s="65">
        <v>0</v>
      </c>
      <c r="F102" s="70">
        <v>0</v>
      </c>
      <c r="G102" s="70">
        <v>0</v>
      </c>
      <c r="H102" s="59"/>
      <c r="I102" s="65">
        <f>D102/3.75</f>
        <v>16000</v>
      </c>
      <c r="J102" s="65">
        <f t="shared" si="17"/>
        <v>0</v>
      </c>
      <c r="K102" s="70">
        <f t="shared" si="17"/>
        <v>0</v>
      </c>
      <c r="L102" s="70">
        <f t="shared" si="17"/>
        <v>0</v>
      </c>
    </row>
    <row r="103" spans="2:12" hidden="1">
      <c r="B103" s="43" t="s">
        <v>56</v>
      </c>
      <c r="C103" s="36"/>
      <c r="D103" s="66">
        <f t="shared" ref="D103:E103" si="18">SUM(D101:D102)</f>
        <v>60000</v>
      </c>
      <c r="E103" s="63">
        <f t="shared" si="18"/>
        <v>0</v>
      </c>
      <c r="F103" s="69">
        <f t="shared" ref="F103:G103" si="19">SUM(F101:F102)</f>
        <v>0</v>
      </c>
      <c r="G103" s="69">
        <f t="shared" si="19"/>
        <v>0</v>
      </c>
      <c r="H103" s="64"/>
      <c r="I103" s="63">
        <f>D103/3.75</f>
        <v>16000</v>
      </c>
      <c r="J103" s="63">
        <f t="shared" si="17"/>
        <v>0</v>
      </c>
      <c r="K103" s="69">
        <f t="shared" si="17"/>
        <v>0</v>
      </c>
      <c r="L103" s="69">
        <f t="shared" si="17"/>
        <v>0</v>
      </c>
    </row>
    <row r="104" spans="2:12" hidden="1">
      <c r="B104" s="43"/>
      <c r="C104" s="36"/>
      <c r="D104" s="40"/>
      <c r="E104" s="40"/>
      <c r="F104" s="61"/>
      <c r="G104" s="61"/>
      <c r="H104" s="59"/>
      <c r="I104" s="40"/>
      <c r="J104" s="40"/>
      <c r="K104" s="61"/>
      <c r="L104" s="61"/>
    </row>
    <row r="105" spans="2:12" hidden="1">
      <c r="B105" s="36" t="s">
        <v>57</v>
      </c>
      <c r="C105" s="36"/>
      <c r="D105" s="40">
        <f>D94-D98+D103</f>
        <v>105811.72500000001</v>
      </c>
      <c r="E105" s="40">
        <f>E94-E98+E103</f>
        <v>57213.75</v>
      </c>
      <c r="F105" s="61">
        <f>F94-F98+F103</f>
        <v>64086.626691438374</v>
      </c>
      <c r="G105" s="61">
        <f>G94-G98+G103</f>
        <v>73164.154076643856</v>
      </c>
      <c r="H105" s="59"/>
      <c r="I105" s="40">
        <f>D105/3.75</f>
        <v>28216.460000000003</v>
      </c>
      <c r="J105" s="40">
        <f t="shared" ref="J105:L107" si="20">E105/3.75</f>
        <v>15257</v>
      </c>
      <c r="K105" s="61">
        <f t="shared" si="20"/>
        <v>17089.7671177169</v>
      </c>
      <c r="L105" s="61">
        <f t="shared" si="20"/>
        <v>19510.441087105028</v>
      </c>
    </row>
    <row r="106" spans="2:12" hidden="1">
      <c r="B106" s="36" t="s">
        <v>73</v>
      </c>
      <c r="C106" s="36"/>
      <c r="D106" s="65">
        <v>0</v>
      </c>
      <c r="E106" s="65">
        <f>D107</f>
        <v>105811.72500000001</v>
      </c>
      <c r="F106" s="70">
        <f>E107</f>
        <v>163025.47500000001</v>
      </c>
      <c r="G106" s="70">
        <f>F107</f>
        <v>227112.10169143838</v>
      </c>
      <c r="H106" s="59"/>
      <c r="I106" s="65">
        <f>D106/3.75</f>
        <v>0</v>
      </c>
      <c r="J106" s="65">
        <f t="shared" si="20"/>
        <v>28216.460000000003</v>
      </c>
      <c r="K106" s="70">
        <f t="shared" si="20"/>
        <v>43473.46</v>
      </c>
      <c r="L106" s="70">
        <f t="shared" si="20"/>
        <v>60563.227117716902</v>
      </c>
    </row>
    <row r="107" spans="2:12" hidden="1">
      <c r="B107" s="43" t="s">
        <v>74</v>
      </c>
      <c r="C107" s="36"/>
      <c r="D107" s="63">
        <f>SUM(D105:D106)</f>
        <v>105811.72500000001</v>
      </c>
      <c r="E107" s="63">
        <f t="shared" ref="E107:G107" si="21">SUM(E105:E106)</f>
        <v>163025.47500000001</v>
      </c>
      <c r="F107" s="69">
        <f t="shared" si="21"/>
        <v>227112.10169143838</v>
      </c>
      <c r="G107" s="69">
        <f t="shared" si="21"/>
        <v>300276.25576808222</v>
      </c>
      <c r="H107" s="64"/>
      <c r="I107" s="63">
        <f>D107/3.75</f>
        <v>28216.460000000003</v>
      </c>
      <c r="J107" s="63">
        <f t="shared" si="20"/>
        <v>43473.46</v>
      </c>
      <c r="K107" s="69">
        <f t="shared" si="20"/>
        <v>60563.227117716902</v>
      </c>
      <c r="L107" s="69">
        <f t="shared" si="20"/>
        <v>80073.668204821923</v>
      </c>
    </row>
    <row r="108" spans="2:12" ht="17" hidden="1" thickBot="1">
      <c r="B108" s="50"/>
      <c r="C108" s="54"/>
      <c r="D108" s="53"/>
      <c r="E108" s="23"/>
      <c r="F108" s="22"/>
      <c r="G108" s="22"/>
      <c r="H108" s="33"/>
      <c r="I108" s="53"/>
      <c r="J108" s="23"/>
      <c r="K108" s="22"/>
      <c r="L108" s="22"/>
    </row>
    <row r="109" spans="2:12" hidden="1">
      <c r="B109" s="32" t="s">
        <v>121</v>
      </c>
      <c r="C109" s="32"/>
      <c r="D109" s="32"/>
      <c r="E109" s="32"/>
      <c r="F109" s="32"/>
      <c r="G109" s="32"/>
      <c r="H109" s="32"/>
      <c r="I109" s="32"/>
      <c r="J109" s="32"/>
    </row>
    <row r="110" spans="2:12" hidden="1">
      <c r="B110" s="32"/>
      <c r="C110" s="32"/>
      <c r="D110" s="32"/>
      <c r="E110" s="32"/>
      <c r="F110" s="32"/>
      <c r="G110" s="32"/>
      <c r="H110" s="32"/>
      <c r="I110" s="32"/>
      <c r="J110" s="32"/>
    </row>
    <row r="111" spans="2:12" hidden="1">
      <c r="B111" s="32"/>
      <c r="C111" s="32"/>
      <c r="D111" s="32"/>
      <c r="E111" s="32"/>
      <c r="F111" s="32"/>
      <c r="G111" s="32"/>
      <c r="H111" s="32"/>
      <c r="I111" s="32"/>
      <c r="J111" s="32"/>
    </row>
    <row r="112" spans="2:12" hidden="1">
      <c r="B112" s="32"/>
      <c r="C112" s="32"/>
      <c r="D112" s="32"/>
      <c r="E112" s="32"/>
      <c r="F112" s="32"/>
      <c r="G112" s="32"/>
      <c r="H112" s="32"/>
      <c r="I112" s="32"/>
      <c r="J112" s="32"/>
    </row>
    <row r="113" spans="2:12" ht="24" hidden="1">
      <c r="B113" s="55" t="s">
        <v>111</v>
      </c>
      <c r="C113" s="162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 hidden="1"/>
    <row r="115" spans="2:12" hidden="1">
      <c r="B115" s="2"/>
      <c r="C115" s="2"/>
      <c r="D115" s="172" t="s">
        <v>0</v>
      </c>
      <c r="E115" s="172"/>
      <c r="F115" s="172"/>
      <c r="G115" s="172"/>
      <c r="H115" s="28"/>
      <c r="I115" s="172" t="s">
        <v>1</v>
      </c>
      <c r="J115" s="172"/>
      <c r="K115" s="172"/>
      <c r="L115" s="27"/>
    </row>
    <row r="116" spans="2:12" ht="17" hidden="1" customHeight="1">
      <c r="B116" s="18"/>
      <c r="C116" s="18"/>
      <c r="D116" s="173" t="s">
        <v>16</v>
      </c>
      <c r="E116" s="173"/>
      <c r="F116" s="173" t="s">
        <v>17</v>
      </c>
      <c r="G116" s="173"/>
      <c r="H116" s="29"/>
      <c r="I116" s="173" t="s">
        <v>16</v>
      </c>
      <c r="J116" s="173"/>
      <c r="K116" s="173" t="s">
        <v>17</v>
      </c>
      <c r="L116" s="173"/>
    </row>
    <row r="117" spans="2:12" hidden="1">
      <c r="B117" s="3"/>
      <c r="C117" s="18"/>
      <c r="D117" s="24">
        <v>2018</v>
      </c>
      <c r="E117" s="24">
        <v>2019</v>
      </c>
      <c r="F117" s="24">
        <v>2020</v>
      </c>
      <c r="G117" s="24">
        <v>2021</v>
      </c>
      <c r="H117" s="24"/>
      <c r="I117" s="24">
        <v>2018</v>
      </c>
      <c r="J117" s="24">
        <v>2019</v>
      </c>
      <c r="K117" s="24">
        <v>2020</v>
      </c>
      <c r="L117" s="24">
        <v>2021</v>
      </c>
    </row>
    <row r="118" spans="2:12" hidden="1">
      <c r="B118" s="42" t="s">
        <v>25</v>
      </c>
      <c r="C118" s="73"/>
      <c r="D118" s="41"/>
      <c r="E118" s="74"/>
      <c r="F118" s="20"/>
      <c r="G118" s="20"/>
      <c r="H118" s="20"/>
      <c r="I118" s="19"/>
      <c r="J118" s="19"/>
      <c r="K118" s="20"/>
      <c r="L118" s="20"/>
    </row>
    <row r="119" spans="2:12" hidden="1">
      <c r="B119" s="44" t="s">
        <v>26</v>
      </c>
      <c r="C119" s="36"/>
      <c r="D119" s="41">
        <f t="shared" ref="D119:G120" si="22">D64</f>
        <v>5907</v>
      </c>
      <c r="E119" s="41">
        <f t="shared" si="22"/>
        <v>6709</v>
      </c>
      <c r="F119" s="76">
        <f t="shared" si="22"/>
        <v>7374.4934246575358</v>
      </c>
      <c r="G119" s="76">
        <f t="shared" si="22"/>
        <v>8111.9427671232897</v>
      </c>
      <c r="H119" s="76"/>
      <c r="I119" s="38">
        <f>D119/3.75</f>
        <v>1575.2</v>
      </c>
      <c r="J119" s="38">
        <f t="shared" ref="J119:L123" si="23">E119/3.75</f>
        <v>1789.0666666666666</v>
      </c>
      <c r="K119" s="39">
        <f t="shared" si="23"/>
        <v>1966.5315799086761</v>
      </c>
      <c r="L119" s="39">
        <f t="shared" si="23"/>
        <v>2163.184737899544</v>
      </c>
    </row>
    <row r="120" spans="2:12" hidden="1">
      <c r="B120" s="36" t="s">
        <v>27</v>
      </c>
      <c r="C120" s="36"/>
      <c r="D120" s="41">
        <f t="shared" si="22"/>
        <v>6209</v>
      </c>
      <c r="E120" s="41">
        <f t="shared" si="22"/>
        <v>6645</v>
      </c>
      <c r="F120" s="76">
        <f t="shared" si="22"/>
        <v>7459.8822958904111</v>
      </c>
      <c r="G120" s="76">
        <f t="shared" si="22"/>
        <v>8205.870525479455</v>
      </c>
      <c r="H120" s="76"/>
      <c r="I120" s="38">
        <f>D120/3.75</f>
        <v>1655.7333333333333</v>
      </c>
      <c r="J120" s="38">
        <f t="shared" si="23"/>
        <v>1772</v>
      </c>
      <c r="K120" s="39">
        <f t="shared" si="23"/>
        <v>1989.3019455707763</v>
      </c>
      <c r="L120" s="39">
        <f t="shared" si="23"/>
        <v>2188.2321401278546</v>
      </c>
    </row>
    <row r="121" spans="2:12" hidden="1">
      <c r="B121" s="36" t="s">
        <v>28</v>
      </c>
      <c r="C121" s="36"/>
      <c r="D121" s="41">
        <f>D70</f>
        <v>2590</v>
      </c>
      <c r="E121" s="41">
        <f>E70</f>
        <v>2850</v>
      </c>
      <c r="F121" s="77">
        <f>F70</f>
        <v>3128.3377369863019</v>
      </c>
      <c r="G121" s="77">
        <f>G70</f>
        <v>3441.1715106849324</v>
      </c>
      <c r="H121" s="76"/>
      <c r="I121" s="48">
        <f>D121/3.75</f>
        <v>690.66666666666663</v>
      </c>
      <c r="J121" s="48">
        <f t="shared" si="23"/>
        <v>760</v>
      </c>
      <c r="K121" s="47">
        <f t="shared" si="23"/>
        <v>834.22339652968049</v>
      </c>
      <c r="L121" s="47">
        <f t="shared" si="23"/>
        <v>917.64573618264865</v>
      </c>
    </row>
    <row r="122" spans="2:12" hidden="1">
      <c r="B122" s="36" t="s">
        <v>29</v>
      </c>
      <c r="C122" s="36">
        <v>0</v>
      </c>
      <c r="D122" s="75">
        <f t="shared" ref="D122:E122" si="24">D119+D120-D121</f>
        <v>9526</v>
      </c>
      <c r="E122" s="75">
        <f t="shared" si="24"/>
        <v>10504</v>
      </c>
      <c r="F122" s="76">
        <f>F119+F120-F121</f>
        <v>11706.037983561644</v>
      </c>
      <c r="G122" s="76">
        <f>G119+G120-G121</f>
        <v>12876.641781917813</v>
      </c>
      <c r="H122" s="76"/>
      <c r="I122" s="38">
        <f>D122/3.75</f>
        <v>2540.2666666666669</v>
      </c>
      <c r="J122" s="38">
        <f t="shared" si="23"/>
        <v>2801.0666666666666</v>
      </c>
      <c r="K122" s="39">
        <f t="shared" si="23"/>
        <v>3121.6101289497719</v>
      </c>
      <c r="L122" s="39">
        <f t="shared" si="23"/>
        <v>3433.7711418447502</v>
      </c>
    </row>
    <row r="123" spans="2:12" hidden="1">
      <c r="B123" s="36" t="s">
        <v>30</v>
      </c>
      <c r="C123" s="36"/>
      <c r="D123" s="41">
        <f>D122-C122</f>
        <v>9526</v>
      </c>
      <c r="E123" s="41">
        <f>E122-D122</f>
        <v>978</v>
      </c>
      <c r="F123" s="76">
        <f>F122-E122</f>
        <v>1202.0379835616441</v>
      </c>
      <c r="G123" s="76">
        <f>G122-F122</f>
        <v>1170.6037983561691</v>
      </c>
      <c r="H123" s="76"/>
      <c r="I123" s="38">
        <f>D123/3.75</f>
        <v>2540.2666666666669</v>
      </c>
      <c r="J123" s="38">
        <f t="shared" si="23"/>
        <v>260.8</v>
      </c>
      <c r="K123" s="39">
        <f t="shared" si="23"/>
        <v>320.5434622831051</v>
      </c>
      <c r="L123" s="39">
        <f t="shared" si="23"/>
        <v>312.16101289497846</v>
      </c>
    </row>
    <row r="124" spans="2:12" hidden="1">
      <c r="B124" s="36"/>
      <c r="C124" s="36"/>
      <c r="D124" s="41"/>
      <c r="E124" s="41"/>
      <c r="F124" s="76"/>
      <c r="G124" s="76"/>
      <c r="H124" s="78"/>
      <c r="I124" s="38"/>
      <c r="J124" s="38"/>
      <c r="K124" s="39"/>
      <c r="L124" s="39"/>
    </row>
    <row r="125" spans="2:12" hidden="1">
      <c r="B125" s="43" t="s">
        <v>31</v>
      </c>
      <c r="C125" s="43"/>
      <c r="D125" s="41"/>
      <c r="E125" s="41"/>
      <c r="F125" s="76"/>
      <c r="G125" s="76"/>
      <c r="H125" s="76"/>
      <c r="I125" s="38"/>
      <c r="J125" s="38"/>
      <c r="K125" s="39"/>
      <c r="L125" s="39"/>
    </row>
    <row r="126" spans="2:12" ht="17" hidden="1">
      <c r="B126" s="128" t="s">
        <v>115</v>
      </c>
      <c r="C126" s="36"/>
      <c r="D126" s="41">
        <v>17500</v>
      </c>
      <c r="E126" s="41">
        <v>17000</v>
      </c>
      <c r="F126" s="76">
        <f>E129</f>
        <v>18100</v>
      </c>
      <c r="G126" s="76">
        <f>F129</f>
        <v>19068.3</v>
      </c>
      <c r="H126" s="76"/>
      <c r="I126" s="38">
        <f>D126/3.75</f>
        <v>4666.666666666667</v>
      </c>
      <c r="J126" s="38">
        <f t="shared" ref="J126:L129" si="25">E126/3.75</f>
        <v>4533.333333333333</v>
      </c>
      <c r="K126" s="39">
        <f t="shared" si="25"/>
        <v>4826.666666666667</v>
      </c>
      <c r="L126" s="39">
        <f t="shared" si="25"/>
        <v>5084.88</v>
      </c>
    </row>
    <row r="127" spans="2:12" hidden="1">
      <c r="B127" s="36" t="s">
        <v>32</v>
      </c>
      <c r="C127" s="36"/>
      <c r="D127" s="41">
        <v>2000</v>
      </c>
      <c r="E127" s="41">
        <v>2000</v>
      </c>
      <c r="F127" s="76">
        <f>+F25</f>
        <v>2000</v>
      </c>
      <c r="G127" s="76">
        <f>+G25</f>
        <v>2000</v>
      </c>
      <c r="H127" s="76"/>
      <c r="I127" s="38">
        <f>D127/3.75</f>
        <v>533.33333333333337</v>
      </c>
      <c r="J127" s="38">
        <f t="shared" si="25"/>
        <v>533.33333333333337</v>
      </c>
      <c r="K127" s="39">
        <f t="shared" si="25"/>
        <v>533.33333333333337</v>
      </c>
      <c r="L127" s="39">
        <f t="shared" si="25"/>
        <v>533.33333333333337</v>
      </c>
    </row>
    <row r="128" spans="2:12" hidden="1">
      <c r="B128" s="36" t="s">
        <v>33</v>
      </c>
      <c r="C128" s="36"/>
      <c r="D128" s="41">
        <f>D92</f>
        <v>1000</v>
      </c>
      <c r="E128" s="41">
        <f>E92</f>
        <v>900</v>
      </c>
      <c r="F128" s="77">
        <f>F126*F17</f>
        <v>1031.7</v>
      </c>
      <c r="G128" s="77">
        <f>G126*G17</f>
        <v>1086.8931</v>
      </c>
      <c r="H128" s="76"/>
      <c r="I128" s="48">
        <f>D128/3.75</f>
        <v>266.66666666666669</v>
      </c>
      <c r="J128" s="48">
        <f t="shared" si="25"/>
        <v>240</v>
      </c>
      <c r="K128" s="47">
        <f t="shared" si="25"/>
        <v>275.12</v>
      </c>
      <c r="L128" s="47">
        <f t="shared" si="25"/>
        <v>289.83816000000002</v>
      </c>
    </row>
    <row r="129" spans="2:12" hidden="1">
      <c r="B129" s="36" t="s">
        <v>116</v>
      </c>
      <c r="C129" s="36"/>
      <c r="D129" s="75">
        <f t="shared" ref="D129:E129" si="26">D126+D127-D128</f>
        <v>18500</v>
      </c>
      <c r="E129" s="75">
        <f t="shared" si="26"/>
        <v>18100</v>
      </c>
      <c r="F129" s="76">
        <f>F126+F127-F128</f>
        <v>19068.3</v>
      </c>
      <c r="G129" s="76">
        <f>G126+G127-G128</f>
        <v>19981.406899999998</v>
      </c>
      <c r="H129" s="76"/>
      <c r="I129" s="38">
        <f>D129/3.75</f>
        <v>4933.333333333333</v>
      </c>
      <c r="J129" s="38">
        <f t="shared" si="25"/>
        <v>4826.666666666667</v>
      </c>
      <c r="K129" s="39">
        <f t="shared" si="25"/>
        <v>5084.88</v>
      </c>
      <c r="L129" s="39">
        <f t="shared" si="25"/>
        <v>5328.3751733333329</v>
      </c>
    </row>
    <row r="130" spans="2:12" hidden="1">
      <c r="B130" s="36"/>
      <c r="C130" s="36"/>
      <c r="D130" s="41"/>
      <c r="E130" s="41"/>
      <c r="F130" s="76"/>
      <c r="G130" s="76"/>
      <c r="H130" s="76"/>
      <c r="I130" s="38"/>
      <c r="J130" s="38"/>
      <c r="K130" s="39"/>
      <c r="L130" s="39"/>
    </row>
    <row r="131" spans="2:12" hidden="1">
      <c r="B131" s="43" t="s">
        <v>34</v>
      </c>
      <c r="C131" s="43"/>
      <c r="D131" s="41"/>
      <c r="E131" s="41"/>
      <c r="F131" s="76"/>
      <c r="G131" s="76"/>
      <c r="H131" s="76"/>
      <c r="I131" s="38"/>
      <c r="J131" s="38"/>
      <c r="K131" s="39"/>
      <c r="L131" s="39"/>
    </row>
    <row r="132" spans="2:12" hidden="1">
      <c r="B132" s="36" t="s">
        <v>35</v>
      </c>
      <c r="C132" s="36"/>
      <c r="D132" s="41">
        <f>D71</f>
        <v>3000</v>
      </c>
      <c r="E132" s="41">
        <f>E71</f>
        <v>3000</v>
      </c>
      <c r="F132" s="76">
        <f>E134</f>
        <v>3000</v>
      </c>
      <c r="G132" s="76">
        <f>F134</f>
        <v>3000</v>
      </c>
      <c r="H132" s="76"/>
      <c r="I132" s="38">
        <f>D132/3.75</f>
        <v>800</v>
      </c>
      <c r="J132" s="38">
        <f t="shared" ref="J132:L135" si="27">E132/3.75</f>
        <v>800</v>
      </c>
      <c r="K132" s="39">
        <f t="shared" si="27"/>
        <v>800</v>
      </c>
      <c r="L132" s="39">
        <f t="shared" si="27"/>
        <v>800</v>
      </c>
    </row>
    <row r="133" spans="2:12" hidden="1">
      <c r="B133" s="36" t="s">
        <v>36</v>
      </c>
      <c r="C133" s="36"/>
      <c r="D133" s="41">
        <v>0</v>
      </c>
      <c r="E133" s="41">
        <v>0</v>
      </c>
      <c r="F133" s="72">
        <f>+F26</f>
        <v>0</v>
      </c>
      <c r="G133" s="72">
        <f>+G26</f>
        <v>0</v>
      </c>
      <c r="H133" s="79"/>
      <c r="I133" s="34">
        <f>D133/3.75</f>
        <v>0</v>
      </c>
      <c r="J133" s="34">
        <f t="shared" si="27"/>
        <v>0</v>
      </c>
      <c r="K133" s="72">
        <f t="shared" si="27"/>
        <v>0</v>
      </c>
      <c r="L133" s="72">
        <f t="shared" si="27"/>
        <v>0</v>
      </c>
    </row>
    <row r="134" spans="2:12" hidden="1">
      <c r="B134" s="36" t="s">
        <v>37</v>
      </c>
      <c r="C134" s="36"/>
      <c r="D134" s="75">
        <f t="shared" ref="D134" si="28">SUM(D132:D133)</f>
        <v>3000</v>
      </c>
      <c r="E134" s="75">
        <f t="shared" ref="E134" si="29">SUM(E132:E133)</f>
        <v>3000</v>
      </c>
      <c r="F134" s="79">
        <f>SUM(F132:F133)</f>
        <v>3000</v>
      </c>
      <c r="G134" s="79">
        <f>SUM(G132:G133)</f>
        <v>3000</v>
      </c>
      <c r="H134" s="79"/>
      <c r="I134" s="80">
        <f>D134/3.75</f>
        <v>800</v>
      </c>
      <c r="J134" s="80">
        <f t="shared" si="27"/>
        <v>800</v>
      </c>
      <c r="K134" s="79">
        <f t="shared" si="27"/>
        <v>800</v>
      </c>
      <c r="L134" s="79">
        <f t="shared" si="27"/>
        <v>800</v>
      </c>
    </row>
    <row r="135" spans="2:12" hidden="1">
      <c r="B135" s="36" t="s">
        <v>38</v>
      </c>
      <c r="C135" s="36"/>
      <c r="D135" s="41">
        <v>90</v>
      </c>
      <c r="E135" s="41">
        <v>90</v>
      </c>
      <c r="F135" s="79">
        <f>F132*F18</f>
        <v>90</v>
      </c>
      <c r="G135" s="79">
        <f>G132*G18</f>
        <v>90</v>
      </c>
      <c r="H135" s="79"/>
      <c r="I135" s="80">
        <f>D135/3.75</f>
        <v>24</v>
      </c>
      <c r="J135" s="80">
        <f t="shared" si="27"/>
        <v>24</v>
      </c>
      <c r="K135" s="79">
        <f t="shared" si="27"/>
        <v>24</v>
      </c>
      <c r="L135" s="79">
        <f t="shared" si="27"/>
        <v>24</v>
      </c>
    </row>
    <row r="136" spans="2:12" ht="17" hidden="1" thickBot="1">
      <c r="B136" s="50"/>
      <c r="C136" s="50"/>
      <c r="D136" s="53"/>
      <c r="E136" s="81"/>
      <c r="F136" s="82"/>
      <c r="G136" s="82"/>
      <c r="H136" s="82"/>
      <c r="I136" s="81"/>
      <c r="J136" s="81"/>
      <c r="K136" s="82"/>
      <c r="L136" s="82"/>
    </row>
    <row r="137" spans="2:12" hidden="1">
      <c r="B137" s="32" t="s">
        <v>121</v>
      </c>
      <c r="C137" s="32"/>
      <c r="D137" s="32"/>
    </row>
    <row r="138" spans="2:12" hidden="1"/>
    <row r="139" spans="2:12" hidden="1">
      <c r="D139" s="127"/>
    </row>
    <row r="140" spans="2:12" hidden="1"/>
    <row r="141" spans="2:12" ht="24" hidden="1">
      <c r="B141" s="55" t="s">
        <v>112</v>
      </c>
      <c r="C141" s="162"/>
      <c r="D141" s="55" t="s">
        <v>112</v>
      </c>
      <c r="E141" s="25"/>
      <c r="F141" s="25"/>
      <c r="G141" s="25"/>
      <c r="H141" s="25"/>
      <c r="I141" s="25"/>
      <c r="J141" s="25"/>
      <c r="K141" s="25"/>
      <c r="L141" s="25"/>
    </row>
    <row r="142" spans="2:12" hidden="1"/>
    <row r="143" spans="2:12" hidden="1">
      <c r="B143" s="4" t="s">
        <v>76</v>
      </c>
      <c r="K143"/>
      <c r="L143"/>
    </row>
    <row r="144" spans="2:12" hidden="1">
      <c r="B144" s="4" t="s">
        <v>77</v>
      </c>
      <c r="K144"/>
      <c r="L144"/>
    </row>
    <row r="145" spans="2:4" hidden="1">
      <c r="B145" s="4" t="s">
        <v>78</v>
      </c>
    </row>
    <row r="146" spans="2:4" hidden="1">
      <c r="B146" s="4" t="s">
        <v>79</v>
      </c>
    </row>
    <row r="147" spans="2:4" hidden="1">
      <c r="B147" s="4" t="s">
        <v>80</v>
      </c>
    </row>
    <row r="148" spans="2:4" ht="19" hidden="1">
      <c r="B148" s="87" t="s">
        <v>84</v>
      </c>
    </row>
    <row r="149" spans="2:4" hidden="1">
      <c r="B149" s="25" t="s">
        <v>82</v>
      </c>
    </row>
    <row r="150" spans="2:4" hidden="1"/>
    <row r="151" spans="2:4" hidden="1"/>
    <row r="152" spans="2:4" hidden="1"/>
    <row r="153" spans="2:4" hidden="1">
      <c r="B153" s="25" t="s">
        <v>81</v>
      </c>
    </row>
    <row r="154" spans="2:4" hidden="1"/>
    <row r="155" spans="2:4" hidden="1"/>
    <row r="156" spans="2:4" hidden="1">
      <c r="B156" s="25" t="s">
        <v>83</v>
      </c>
      <c r="D156" s="4" t="s">
        <v>85</v>
      </c>
    </row>
    <row r="157" spans="2:4" hidden="1">
      <c r="D157" s="4" t="s">
        <v>86</v>
      </c>
    </row>
    <row r="158" spans="2:4" hidden="1"/>
    <row r="159" spans="2:4" hidden="1"/>
    <row r="160" spans="2:4" hidden="1">
      <c r="B160" s="4" t="s">
        <v>89</v>
      </c>
      <c r="C160" s="88"/>
      <c r="D160" s="4" t="s">
        <v>60</v>
      </c>
    </row>
    <row r="161" spans="2:14" hidden="1">
      <c r="B161" s="102" t="s">
        <v>65</v>
      </c>
      <c r="C161" s="89">
        <f>F51</f>
        <v>66256.964675000025</v>
      </c>
      <c r="D161" s="91">
        <v>0</v>
      </c>
      <c r="E161" s="91">
        <f>D161+2%</f>
        <v>0.02</v>
      </c>
      <c r="F161" s="91">
        <f t="shared" ref="F161:N161" si="30">E161+2%</f>
        <v>0.04</v>
      </c>
      <c r="G161" s="91">
        <f t="shared" si="30"/>
        <v>0.06</v>
      </c>
      <c r="H161" s="91">
        <f t="shared" si="30"/>
        <v>0.08</v>
      </c>
      <c r="I161" s="91">
        <f t="shared" si="30"/>
        <v>0.1</v>
      </c>
      <c r="J161" s="91">
        <f t="shared" si="30"/>
        <v>0.12000000000000001</v>
      </c>
      <c r="K161" s="91">
        <f t="shared" si="30"/>
        <v>0.14000000000000001</v>
      </c>
      <c r="L161" s="91">
        <f t="shared" si="30"/>
        <v>0.16</v>
      </c>
      <c r="M161" s="91">
        <f t="shared" si="30"/>
        <v>0.18</v>
      </c>
      <c r="N161" s="91">
        <f t="shared" si="30"/>
        <v>0.19999999999999998</v>
      </c>
    </row>
    <row r="162" spans="2:14" hidden="1">
      <c r="B162" s="129" t="s">
        <v>87</v>
      </c>
      <c r="C162" s="92">
        <v>0.28000000000000003</v>
      </c>
      <c r="D162" s="93">
        <f t="dataTable" ref="D162:N168" dt2D="1" dtr="1" r1="F13" r2="F14" ca="1"/>
        <v>61610.901499999993</v>
      </c>
      <c r="E162" s="94">
        <v>63326.370980000007</v>
      </c>
      <c r="F162" s="94">
        <v>65041.840459999992</v>
      </c>
      <c r="G162" s="94">
        <v>66757.309940000006</v>
      </c>
      <c r="H162" s="95">
        <v>68472.779419999992</v>
      </c>
      <c r="I162" s="95">
        <v>70188.248900000006</v>
      </c>
      <c r="J162" s="95">
        <v>71903.71838000002</v>
      </c>
      <c r="K162" s="95">
        <v>73619.187860000005</v>
      </c>
      <c r="L162" s="95">
        <v>75334.657340000005</v>
      </c>
      <c r="M162" s="95">
        <v>77050.12681999999</v>
      </c>
      <c r="N162" s="95">
        <v>78765.596300000005</v>
      </c>
    </row>
    <row r="163" spans="2:14" hidden="1">
      <c r="B163" s="90"/>
      <c r="C163" s="92">
        <f>C162+1%</f>
        <v>0.29000000000000004</v>
      </c>
      <c r="D163" s="96">
        <v>60419.603250000007</v>
      </c>
      <c r="E163" s="40">
        <v>62111.246765000004</v>
      </c>
      <c r="F163" s="40">
        <v>63802.890279999992</v>
      </c>
      <c r="G163" s="40">
        <v>65494.533794999988</v>
      </c>
      <c r="H163" s="62">
        <v>67186.177309999999</v>
      </c>
      <c r="I163" s="62">
        <v>68877.820825000003</v>
      </c>
      <c r="J163" s="62">
        <v>70569.464340000006</v>
      </c>
      <c r="K163" s="62">
        <v>72261.107855000024</v>
      </c>
      <c r="L163" s="62">
        <v>73952.751369999984</v>
      </c>
      <c r="M163" s="62">
        <v>75644.394884999987</v>
      </c>
      <c r="N163" s="95">
        <v>77336.03839999999</v>
      </c>
    </row>
    <row r="164" spans="2:14" hidden="1">
      <c r="B164" s="90"/>
      <c r="C164" s="92">
        <f t="shared" ref="C164:C168" si="31">C163+1%</f>
        <v>0.30000000000000004</v>
      </c>
      <c r="D164" s="96">
        <v>59228.304999999993</v>
      </c>
      <c r="E164" s="40">
        <v>60896.122549999993</v>
      </c>
      <c r="F164" s="100">
        <v>62563.940099999993</v>
      </c>
      <c r="G164" s="100">
        <v>64231.75765</v>
      </c>
      <c r="H164" s="99">
        <v>65899.575200000007</v>
      </c>
      <c r="I164" s="99">
        <v>67567.392750000014</v>
      </c>
      <c r="J164" s="100">
        <v>69235.210300000006</v>
      </c>
      <c r="K164" s="100">
        <v>70903.027850000013</v>
      </c>
      <c r="L164" s="100">
        <v>72570.845399999977</v>
      </c>
      <c r="M164" s="62">
        <v>74238.662949999984</v>
      </c>
      <c r="N164" s="95">
        <v>75906.480499999991</v>
      </c>
    </row>
    <row r="165" spans="2:14" hidden="1">
      <c r="B165" s="90"/>
      <c r="C165" s="92">
        <f t="shared" si="31"/>
        <v>0.31000000000000005</v>
      </c>
      <c r="D165" s="96">
        <v>58037.006750000008</v>
      </c>
      <c r="E165" s="40">
        <v>59680.998334999989</v>
      </c>
      <c r="F165" s="100">
        <v>61324.98992</v>
      </c>
      <c r="G165" s="100">
        <v>62968.981504999996</v>
      </c>
      <c r="H165" s="99">
        <v>64612.973089999992</v>
      </c>
      <c r="I165" s="97">
        <v>66256.96467500001</v>
      </c>
      <c r="J165" s="100">
        <v>67900.956260000006</v>
      </c>
      <c r="K165" s="100">
        <v>69544.947845000017</v>
      </c>
      <c r="L165" s="100">
        <v>71188.939429999999</v>
      </c>
      <c r="M165" s="62">
        <v>72832.93101499998</v>
      </c>
      <c r="N165" s="95">
        <v>74476.922599999991</v>
      </c>
    </row>
    <row r="166" spans="2:14" hidden="1">
      <c r="B166" s="90"/>
      <c r="C166" s="92">
        <f t="shared" si="31"/>
        <v>0.32000000000000006</v>
      </c>
      <c r="D166" s="96">
        <v>56845.708499999993</v>
      </c>
      <c r="E166" s="40">
        <v>58465.874119999993</v>
      </c>
      <c r="F166" s="100">
        <v>60086.03974</v>
      </c>
      <c r="G166" s="100">
        <v>61706.205359999993</v>
      </c>
      <c r="H166" s="99">
        <v>63326.370979999992</v>
      </c>
      <c r="I166" s="99">
        <v>64946.536600000007</v>
      </c>
      <c r="J166" s="100">
        <v>66566.702220000006</v>
      </c>
      <c r="K166" s="100">
        <v>68186.867840000006</v>
      </c>
      <c r="L166" s="100">
        <v>69807.033459999991</v>
      </c>
      <c r="M166" s="62">
        <v>71427.199079999977</v>
      </c>
      <c r="N166" s="95">
        <v>73047.364699999991</v>
      </c>
    </row>
    <row r="167" spans="2:14" hidden="1">
      <c r="B167" s="90"/>
      <c r="C167" s="92">
        <f t="shared" si="31"/>
        <v>0.33000000000000007</v>
      </c>
      <c r="D167" s="96">
        <v>55654.410249999994</v>
      </c>
      <c r="E167" s="40">
        <v>57250.74990499999</v>
      </c>
      <c r="F167" s="40">
        <v>58847.08956</v>
      </c>
      <c r="G167" s="40">
        <v>60443.429214999996</v>
      </c>
      <c r="H167" s="40">
        <v>62039.768869999993</v>
      </c>
      <c r="I167" s="40">
        <v>63636.108525000003</v>
      </c>
      <c r="J167" s="40">
        <v>65232.448180000014</v>
      </c>
      <c r="K167" s="62">
        <v>66828.78783500001</v>
      </c>
      <c r="L167" s="62">
        <v>68425.127489999984</v>
      </c>
      <c r="M167" s="62">
        <v>70021.467144999973</v>
      </c>
      <c r="N167" s="95">
        <v>71617.806799999977</v>
      </c>
    </row>
    <row r="168" spans="2:14" hidden="1">
      <c r="B168" s="90"/>
      <c r="C168" s="92">
        <f t="shared" si="31"/>
        <v>0.34000000000000008</v>
      </c>
      <c r="D168" s="96">
        <v>54463.111999999994</v>
      </c>
      <c r="E168" s="98">
        <v>56035.625690000001</v>
      </c>
      <c r="F168" s="61">
        <v>57608.139379999986</v>
      </c>
      <c r="G168" s="61">
        <v>59180.653069999993</v>
      </c>
      <c r="H168" s="61">
        <v>60753.166759999986</v>
      </c>
      <c r="I168" s="61">
        <v>62325.680450000014</v>
      </c>
      <c r="J168" s="98">
        <v>63898.194140000007</v>
      </c>
      <c r="K168" s="98">
        <v>65470.707829999999</v>
      </c>
      <c r="L168" s="98">
        <v>67043.221519999992</v>
      </c>
      <c r="M168" s="98">
        <v>68615.735209999984</v>
      </c>
      <c r="N168" s="98">
        <v>70188.248899999977</v>
      </c>
    </row>
    <row r="169" spans="2:14" hidden="1">
      <c r="B169" s="9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5"/>
      <c r="N169" s="5"/>
    </row>
    <row r="170" spans="2:14" hidden="1">
      <c r="B170" s="90"/>
      <c r="C170" s="88"/>
      <c r="D170" s="88"/>
      <c r="E170" s="88"/>
      <c r="F170" s="88"/>
      <c r="G170" s="88"/>
      <c r="H170" s="88"/>
    </row>
    <row r="171" spans="2:14" hidden="1">
      <c r="B171" s="90"/>
    </row>
    <row r="172" spans="2:14" hidden="1">
      <c r="B172" s="90"/>
    </row>
    <row r="173" spans="2:14" hidden="1">
      <c r="B173" s="90"/>
    </row>
    <row r="174" spans="2:14" hidden="1">
      <c r="B174" s="137" t="s">
        <v>114</v>
      </c>
    </row>
    <row r="175" spans="2:14" hidden="1">
      <c r="B175" s="130" t="s">
        <v>88</v>
      </c>
      <c r="D175" s="4" t="s">
        <v>60</v>
      </c>
    </row>
    <row r="176" spans="2:14" hidden="1">
      <c r="B176" s="102" t="str">
        <f>B51</f>
        <v>Net Income For the Year</v>
      </c>
      <c r="C176" s="89">
        <f>F51</f>
        <v>66256.964675000025</v>
      </c>
      <c r="D176" s="91">
        <v>0</v>
      </c>
      <c r="E176" s="91">
        <f>D176+2%</f>
        <v>0.02</v>
      </c>
      <c r="F176" s="91">
        <f t="shared" ref="F176:N176" si="32">E176+2%</f>
        <v>0.04</v>
      </c>
      <c r="G176" s="91">
        <f t="shared" si="32"/>
        <v>0.06</v>
      </c>
      <c r="H176" s="91">
        <f t="shared" si="32"/>
        <v>0.08</v>
      </c>
      <c r="I176" s="91">
        <f t="shared" si="32"/>
        <v>0.1</v>
      </c>
      <c r="J176" s="91">
        <f t="shared" si="32"/>
        <v>0.12000000000000001</v>
      </c>
      <c r="K176" s="91">
        <f t="shared" si="32"/>
        <v>0.14000000000000001</v>
      </c>
      <c r="L176" s="91">
        <f t="shared" si="32"/>
        <v>0.16</v>
      </c>
      <c r="M176" s="91">
        <f t="shared" si="32"/>
        <v>0.18</v>
      </c>
      <c r="N176" s="91">
        <f t="shared" si="32"/>
        <v>0.19999999999999998</v>
      </c>
    </row>
    <row r="177" spans="2:14" hidden="1">
      <c r="B177" s="138">
        <v>-0.2</v>
      </c>
      <c r="C177" s="96">
        <f>C180*B177+C180</f>
        <v>16800</v>
      </c>
      <c r="D177" s="93">
        <f t="dataTable" ref="D177:N183" dt2D="1" dtr="1" r1="F13" r2="F15"/>
        <v>61922.006750000008</v>
      </c>
      <c r="E177" s="94">
        <v>63565.998335000004</v>
      </c>
      <c r="F177" s="94">
        <v>65209.98992</v>
      </c>
      <c r="G177" s="94">
        <v>66853.981505000003</v>
      </c>
      <c r="H177" s="95">
        <v>68497.97309</v>
      </c>
      <c r="I177" s="95">
        <v>70141.964675000025</v>
      </c>
      <c r="J177" s="95">
        <v>71785.956260000006</v>
      </c>
      <c r="K177" s="95">
        <v>73429.947845000017</v>
      </c>
      <c r="L177" s="95">
        <v>75073.939429999999</v>
      </c>
      <c r="M177" s="95">
        <v>76717.931014999995</v>
      </c>
      <c r="N177" s="95">
        <v>78361.922599999991</v>
      </c>
    </row>
    <row r="178" spans="2:14" hidden="1">
      <c r="B178" s="133">
        <v>-0.15</v>
      </c>
      <c r="C178" s="96">
        <v>15900</v>
      </c>
      <c r="D178" s="96">
        <v>62754.506750000008</v>
      </c>
      <c r="E178" s="40">
        <v>64398.498335000004</v>
      </c>
      <c r="F178" s="40">
        <v>66042.489919999993</v>
      </c>
      <c r="G178" s="40">
        <v>67686.481505000003</v>
      </c>
      <c r="H178" s="62">
        <v>69330.47309</v>
      </c>
      <c r="I178" s="62">
        <v>70974.464675000025</v>
      </c>
      <c r="J178" s="62">
        <v>72618.456260000006</v>
      </c>
      <c r="K178" s="62">
        <v>74262.447845000017</v>
      </c>
      <c r="L178" s="62">
        <v>75906.439429999999</v>
      </c>
      <c r="M178" s="62">
        <v>77550.431014999995</v>
      </c>
      <c r="N178" s="95">
        <v>79194.422599999991</v>
      </c>
    </row>
    <row r="179" spans="2:14" hidden="1">
      <c r="B179" s="133">
        <v>-0.1</v>
      </c>
      <c r="C179" s="96">
        <f>C180+C180*B179</f>
        <v>18900</v>
      </c>
      <c r="D179" s="96">
        <v>59979.506750000008</v>
      </c>
      <c r="E179" s="40">
        <v>61623.498335000004</v>
      </c>
      <c r="F179" s="100">
        <v>63267.48992</v>
      </c>
      <c r="G179" s="100">
        <v>64911.481505000003</v>
      </c>
      <c r="H179" s="99">
        <v>66555.47309</v>
      </c>
      <c r="I179" s="99">
        <v>68199.464675000025</v>
      </c>
      <c r="J179" s="100">
        <v>69843.456260000006</v>
      </c>
      <c r="K179" s="100">
        <v>71487.447845000017</v>
      </c>
      <c r="L179" s="100">
        <v>73131.439429999999</v>
      </c>
      <c r="M179" s="62">
        <v>74775.431014999995</v>
      </c>
      <c r="N179" s="95">
        <v>76419.422599999991</v>
      </c>
    </row>
    <row r="180" spans="2:14" hidden="1">
      <c r="B180" s="133">
        <v>0</v>
      </c>
      <c r="C180" s="96">
        <v>21000</v>
      </c>
      <c r="D180" s="96">
        <v>58037.006750000008</v>
      </c>
      <c r="E180" s="40">
        <v>59680.998335000004</v>
      </c>
      <c r="F180" s="100">
        <v>61324.98992</v>
      </c>
      <c r="G180" s="100">
        <v>62968.981505000003</v>
      </c>
      <c r="H180" s="99">
        <v>64612.97309</v>
      </c>
      <c r="I180" s="97">
        <v>66256.964675000025</v>
      </c>
      <c r="J180" s="100">
        <v>67900.956260000006</v>
      </c>
      <c r="K180" s="100">
        <v>69544.947845000017</v>
      </c>
      <c r="L180" s="100">
        <v>71188.939429999999</v>
      </c>
      <c r="M180" s="62">
        <v>72832.931014999995</v>
      </c>
      <c r="N180" s="95">
        <v>74476.922599999991</v>
      </c>
    </row>
    <row r="181" spans="2:14" hidden="1">
      <c r="B181" s="133">
        <v>0.1</v>
      </c>
      <c r="C181" s="96">
        <f>C180+C180*B181</f>
        <v>23100</v>
      </c>
      <c r="D181" s="96">
        <v>56094.506750000008</v>
      </c>
      <c r="E181" s="40">
        <v>57738.498335000004</v>
      </c>
      <c r="F181" s="100">
        <v>59382.48992</v>
      </c>
      <c r="G181" s="100">
        <v>61026.481505000003</v>
      </c>
      <c r="H181" s="99">
        <v>62670.47309</v>
      </c>
      <c r="I181" s="99">
        <v>64314.464675000025</v>
      </c>
      <c r="J181" s="100">
        <v>65958.456260000006</v>
      </c>
      <c r="K181" s="100">
        <v>67602.447845000017</v>
      </c>
      <c r="L181" s="100">
        <v>69246.439429999999</v>
      </c>
      <c r="M181" s="62">
        <v>70890.431014999995</v>
      </c>
      <c r="N181" s="95">
        <v>72534.422599999991</v>
      </c>
    </row>
    <row r="182" spans="2:14" hidden="1">
      <c r="B182" s="133">
        <v>0.15</v>
      </c>
      <c r="C182" s="96">
        <f>C180*B182+C180</f>
        <v>24150</v>
      </c>
      <c r="D182" s="96">
        <v>55123.256750000008</v>
      </c>
      <c r="E182" s="40">
        <v>56767.248335000004</v>
      </c>
      <c r="F182" s="40">
        <v>58411.23992</v>
      </c>
      <c r="G182" s="40">
        <v>60055.231505000003</v>
      </c>
      <c r="H182" s="40">
        <v>61699.22309</v>
      </c>
      <c r="I182" s="40">
        <v>63343.214675000025</v>
      </c>
      <c r="J182" s="40">
        <v>64987.206260000006</v>
      </c>
      <c r="K182" s="62">
        <v>66631.197845000017</v>
      </c>
      <c r="L182" s="62">
        <v>68275.189429999999</v>
      </c>
      <c r="M182" s="62">
        <v>69919.181014999995</v>
      </c>
      <c r="N182" s="95">
        <v>71563.172599999991</v>
      </c>
    </row>
    <row r="183" spans="2:14" hidden="1">
      <c r="B183" s="133">
        <v>0.2</v>
      </c>
      <c r="C183" s="96">
        <f>C180*B183+C180</f>
        <v>25200</v>
      </c>
      <c r="D183" s="96">
        <v>54152.006750000008</v>
      </c>
      <c r="E183" s="98">
        <v>55795.998335000004</v>
      </c>
      <c r="F183" s="61">
        <v>57439.98992</v>
      </c>
      <c r="G183" s="61">
        <v>59083.981505000003</v>
      </c>
      <c r="H183" s="61">
        <v>60727.97309</v>
      </c>
      <c r="I183" s="61">
        <v>62371.964675000025</v>
      </c>
      <c r="J183" s="98">
        <v>64015.956260000006</v>
      </c>
      <c r="K183" s="98">
        <v>65659.947845000017</v>
      </c>
      <c r="L183" s="98">
        <v>67303.939429999999</v>
      </c>
      <c r="M183" s="98">
        <v>68947.931014999995</v>
      </c>
      <c r="N183" s="98">
        <v>70591.922599999991</v>
      </c>
    </row>
    <row r="184" spans="2:14" hidden="1">
      <c r="B184" s="139" t="s">
        <v>113</v>
      </c>
    </row>
    <row r="185" spans="2:14" hidden="1">
      <c r="B185" s="130" t="s">
        <v>88</v>
      </c>
      <c r="D185" s="4" t="s">
        <v>60</v>
      </c>
    </row>
    <row r="186" spans="2:14" hidden="1">
      <c r="B186" s="102" t="s">
        <v>65</v>
      </c>
      <c r="C186" s="89">
        <f>F51</f>
        <v>66256.964675000025</v>
      </c>
      <c r="D186" s="91">
        <v>0</v>
      </c>
      <c r="E186" s="91">
        <f>D186+2%</f>
        <v>0.02</v>
      </c>
      <c r="F186" s="91">
        <f t="shared" ref="F186:N186" si="33">E186+2%</f>
        <v>0.04</v>
      </c>
      <c r="G186" s="91">
        <f t="shared" si="33"/>
        <v>0.06</v>
      </c>
      <c r="H186" s="91">
        <f t="shared" si="33"/>
        <v>0.08</v>
      </c>
      <c r="I186" s="91">
        <f t="shared" si="33"/>
        <v>0.1</v>
      </c>
      <c r="J186" s="91">
        <f t="shared" si="33"/>
        <v>0.12000000000000001</v>
      </c>
      <c r="K186" s="91">
        <f t="shared" si="33"/>
        <v>0.14000000000000001</v>
      </c>
      <c r="L186" s="91">
        <f t="shared" si="33"/>
        <v>0.16</v>
      </c>
      <c r="M186" s="91">
        <f t="shared" si="33"/>
        <v>0.18</v>
      </c>
      <c r="N186" s="91">
        <f t="shared" si="33"/>
        <v>0.19999999999999998</v>
      </c>
    </row>
    <row r="187" spans="2:14" hidden="1">
      <c r="B187" s="140">
        <v>-0.2</v>
      </c>
      <c r="C187" s="96">
        <f>C190*B187+C190</f>
        <v>3200</v>
      </c>
      <c r="D187" s="93">
        <f t="dataTable" ref="D187:N193" dt2D="1" dtr="1" r1="F13" r2="F16" ca="1"/>
        <v>58777.006750000008</v>
      </c>
      <c r="E187" s="94">
        <v>60420.998335000004</v>
      </c>
      <c r="F187" s="94">
        <v>62064.98992</v>
      </c>
      <c r="G187" s="94">
        <v>63708.981505000003</v>
      </c>
      <c r="H187" s="95">
        <v>65352.97309</v>
      </c>
      <c r="I187" s="95">
        <v>66996.964675000025</v>
      </c>
      <c r="J187" s="95">
        <v>68640.956260000006</v>
      </c>
      <c r="K187" s="95">
        <v>70284.947845000017</v>
      </c>
      <c r="L187" s="95">
        <v>71928.939429999999</v>
      </c>
      <c r="M187" s="95">
        <v>73572.931014999995</v>
      </c>
      <c r="N187" s="95">
        <v>75216.922599999991</v>
      </c>
    </row>
    <row r="188" spans="2:14" hidden="1">
      <c r="B188" s="133">
        <v>-0.15</v>
      </c>
      <c r="C188" s="96">
        <f>C190*B188+C190</f>
        <v>3400</v>
      </c>
      <c r="D188" s="96">
        <v>58592.006750000008</v>
      </c>
      <c r="E188" s="40">
        <v>60235.998335000004</v>
      </c>
      <c r="F188" s="40">
        <v>61879.98992</v>
      </c>
      <c r="G188" s="40">
        <v>63523.981505000003</v>
      </c>
      <c r="H188" s="62">
        <v>65167.97309</v>
      </c>
      <c r="I188" s="62">
        <v>66811.964675000025</v>
      </c>
      <c r="J188" s="62">
        <v>68455.956260000006</v>
      </c>
      <c r="K188" s="62">
        <v>70099.947845000017</v>
      </c>
      <c r="L188" s="62">
        <v>71743.939429999999</v>
      </c>
      <c r="M188" s="62">
        <v>73387.931014999995</v>
      </c>
      <c r="N188" s="95">
        <v>75031.922599999991</v>
      </c>
    </row>
    <row r="189" spans="2:14" hidden="1">
      <c r="B189" s="133">
        <v>-0.1</v>
      </c>
      <c r="C189" s="96">
        <f>C190*B189+C190</f>
        <v>3600</v>
      </c>
      <c r="D189" s="96">
        <v>58407.006750000008</v>
      </c>
      <c r="E189" s="40">
        <v>60050.998335000004</v>
      </c>
      <c r="F189" s="100">
        <v>61694.98992</v>
      </c>
      <c r="G189" s="100">
        <v>63338.981505000003</v>
      </c>
      <c r="H189" s="99">
        <v>64982.97309</v>
      </c>
      <c r="I189" s="99">
        <v>66626.964675000025</v>
      </c>
      <c r="J189" s="100">
        <v>68270.956260000006</v>
      </c>
      <c r="K189" s="100">
        <v>69914.947845000017</v>
      </c>
      <c r="L189" s="100">
        <v>71558.939429999999</v>
      </c>
      <c r="M189" s="62">
        <v>73202.931014999995</v>
      </c>
      <c r="N189" s="95">
        <v>74846.922599999991</v>
      </c>
    </row>
    <row r="190" spans="2:14" hidden="1">
      <c r="B190" s="133">
        <v>0</v>
      </c>
      <c r="C190" s="96">
        <f>4000</f>
        <v>4000</v>
      </c>
      <c r="D190" s="96">
        <v>58037.006750000008</v>
      </c>
      <c r="E190" s="40">
        <v>59680.998335000004</v>
      </c>
      <c r="F190" s="100">
        <v>61324.98992</v>
      </c>
      <c r="G190" s="100">
        <v>62968.981505000003</v>
      </c>
      <c r="H190" s="99">
        <v>64612.97309</v>
      </c>
      <c r="I190" s="97">
        <v>66256.964675000025</v>
      </c>
      <c r="J190" s="100">
        <v>67900.956260000006</v>
      </c>
      <c r="K190" s="100">
        <v>69544.947845000017</v>
      </c>
      <c r="L190" s="100">
        <v>71188.939429999999</v>
      </c>
      <c r="M190" s="62">
        <v>72832.931014999995</v>
      </c>
      <c r="N190" s="95">
        <v>74476.922599999991</v>
      </c>
    </row>
    <row r="191" spans="2:14" hidden="1">
      <c r="B191" s="133">
        <v>0.1</v>
      </c>
      <c r="C191" s="96">
        <f>C190*B191+C190</f>
        <v>4400</v>
      </c>
      <c r="D191" s="96">
        <v>57667.006750000008</v>
      </c>
      <c r="E191" s="40">
        <v>59310.998335000004</v>
      </c>
      <c r="F191" s="100">
        <v>60954.98992</v>
      </c>
      <c r="G191" s="100">
        <v>62598.981505000003</v>
      </c>
      <c r="H191" s="99">
        <v>64242.97309</v>
      </c>
      <c r="I191" s="99">
        <v>65886.964675000025</v>
      </c>
      <c r="J191" s="100">
        <v>67530.956260000006</v>
      </c>
      <c r="K191" s="100">
        <v>69174.947845000017</v>
      </c>
      <c r="L191" s="100">
        <v>70818.939429999999</v>
      </c>
      <c r="M191" s="62">
        <v>72462.931014999995</v>
      </c>
      <c r="N191" s="95">
        <v>74106.922599999991</v>
      </c>
    </row>
    <row r="192" spans="2:14" hidden="1">
      <c r="B192" s="133">
        <v>0.15</v>
      </c>
      <c r="C192" s="96">
        <f>C190*B192+C190</f>
        <v>4600</v>
      </c>
      <c r="D192" s="96">
        <v>57482.006750000008</v>
      </c>
      <c r="E192" s="40">
        <v>59125.998335000004</v>
      </c>
      <c r="F192" s="40">
        <v>60769.98992</v>
      </c>
      <c r="G192" s="40">
        <v>62413.981505000003</v>
      </c>
      <c r="H192" s="40">
        <v>64057.97309</v>
      </c>
      <c r="I192" s="40">
        <v>65701.964675000025</v>
      </c>
      <c r="J192" s="40">
        <v>67345.956260000006</v>
      </c>
      <c r="K192" s="62">
        <v>68989.947845000017</v>
      </c>
      <c r="L192" s="62">
        <v>70633.939429999999</v>
      </c>
      <c r="M192" s="62">
        <v>72277.931014999995</v>
      </c>
      <c r="N192" s="95">
        <v>73921.922599999991</v>
      </c>
    </row>
    <row r="193" spans="2:14" hidden="1">
      <c r="B193" s="133">
        <v>0.2</v>
      </c>
      <c r="C193" s="96">
        <f>C190*B193+C190</f>
        <v>4800</v>
      </c>
      <c r="D193" s="96">
        <v>57297.006750000008</v>
      </c>
      <c r="E193" s="98">
        <v>58940.998335000004</v>
      </c>
      <c r="F193" s="61">
        <v>60584.98992</v>
      </c>
      <c r="G193" s="61">
        <v>62228.981505000003</v>
      </c>
      <c r="H193" s="61">
        <v>63872.97309</v>
      </c>
      <c r="I193" s="61">
        <v>65516.964675000025</v>
      </c>
      <c r="J193" s="98">
        <v>67160.956260000006</v>
      </c>
      <c r="K193" s="98">
        <v>68804.947845000017</v>
      </c>
      <c r="L193" s="98">
        <v>70448.939429999999</v>
      </c>
      <c r="M193" s="98">
        <v>72092.931014999995</v>
      </c>
      <c r="N193" s="98">
        <v>73736.922599999991</v>
      </c>
    </row>
    <row r="194" spans="2:14" hidden="1">
      <c r="B194" s="90"/>
    </row>
    <row r="195" spans="2:14" hidden="1">
      <c r="B195" s="90"/>
      <c r="D195" s="4" t="s">
        <v>60</v>
      </c>
    </row>
    <row r="196" spans="2:14" hidden="1">
      <c r="B196" s="102" t="s">
        <v>65</v>
      </c>
      <c r="C196" s="89">
        <f>F51</f>
        <v>66256.964675000025</v>
      </c>
      <c r="D196" s="91">
        <v>0</v>
      </c>
      <c r="E196" s="91">
        <f>D196+2%</f>
        <v>0.02</v>
      </c>
      <c r="F196" s="91">
        <f t="shared" ref="F196:N196" si="34">E196+2%</f>
        <v>0.04</v>
      </c>
      <c r="G196" s="91">
        <f t="shared" si="34"/>
        <v>0.06</v>
      </c>
      <c r="H196" s="91">
        <f t="shared" si="34"/>
        <v>0.08</v>
      </c>
      <c r="I196" s="91">
        <f t="shared" si="34"/>
        <v>0.1</v>
      </c>
      <c r="J196" s="91">
        <f t="shared" si="34"/>
        <v>0.12000000000000001</v>
      </c>
      <c r="K196" s="91">
        <f>J196+2%</f>
        <v>0.14000000000000001</v>
      </c>
      <c r="L196" s="91">
        <f t="shared" si="34"/>
        <v>0.16</v>
      </c>
      <c r="M196" s="91">
        <f t="shared" si="34"/>
        <v>0.18</v>
      </c>
      <c r="N196" s="91">
        <f t="shared" si="34"/>
        <v>0.19999999999999998</v>
      </c>
    </row>
    <row r="197" spans="2:14" hidden="1">
      <c r="B197" s="105" t="s">
        <v>10</v>
      </c>
      <c r="C197" s="131">
        <v>5.0999999999999997E-2</v>
      </c>
      <c r="D197" s="93">
        <f t="dataTable" ref="D197:N203" dt2D="1" dtr="1" r1="F13" r2="F17" ca="1"/>
        <v>58137.461750000002</v>
      </c>
      <c r="E197" s="94">
        <v>59781.453334999998</v>
      </c>
      <c r="F197" s="94">
        <v>61425.444919999987</v>
      </c>
      <c r="G197" s="94">
        <v>63069.436504999998</v>
      </c>
      <c r="H197" s="95">
        <v>64713.428090000009</v>
      </c>
      <c r="I197" s="95">
        <v>66357.419675000012</v>
      </c>
      <c r="J197" s="95">
        <v>68001.411259999993</v>
      </c>
      <c r="K197" s="95">
        <v>69645.402845000004</v>
      </c>
      <c r="L197" s="95">
        <v>71289.394429999986</v>
      </c>
      <c r="M197" s="95">
        <v>72933.386014999996</v>
      </c>
      <c r="N197" s="95">
        <v>74577.377599999978</v>
      </c>
    </row>
    <row r="198" spans="2:14" hidden="1">
      <c r="B198" s="90"/>
      <c r="C198" s="131">
        <f>C197+0.2%</f>
        <v>5.2999999999999999E-2</v>
      </c>
      <c r="D198" s="96">
        <v>58103.976750000002</v>
      </c>
      <c r="E198" s="40">
        <v>59747.968334999998</v>
      </c>
      <c r="F198" s="40">
        <v>61391.959919999994</v>
      </c>
      <c r="G198" s="40">
        <v>63035.951505000005</v>
      </c>
      <c r="H198" s="62">
        <v>64679.943090000001</v>
      </c>
      <c r="I198" s="62">
        <v>66323.934675000026</v>
      </c>
      <c r="J198" s="62">
        <v>67967.926260000007</v>
      </c>
      <c r="K198" s="62">
        <v>69611.917845000018</v>
      </c>
      <c r="L198" s="62">
        <v>71255.90943</v>
      </c>
      <c r="M198" s="62">
        <v>72899.901014999996</v>
      </c>
      <c r="N198" s="95">
        <v>74543.892599999992</v>
      </c>
    </row>
    <row r="199" spans="2:14" hidden="1">
      <c r="B199" s="90"/>
      <c r="C199" s="131">
        <f t="shared" ref="C199:C203" si="35">C198+0.2%</f>
        <v>5.5E-2</v>
      </c>
      <c r="D199" s="96">
        <v>58070.491750000001</v>
      </c>
      <c r="E199" s="40">
        <v>59714.483334999997</v>
      </c>
      <c r="F199" s="100">
        <v>61358.474919999993</v>
      </c>
      <c r="G199" s="100">
        <v>63002.466505000004</v>
      </c>
      <c r="H199" s="99">
        <v>64646.45809</v>
      </c>
      <c r="I199" s="99">
        <v>66290.449675000025</v>
      </c>
      <c r="J199" s="100">
        <v>67934.441260000007</v>
      </c>
      <c r="K199" s="100">
        <v>69578.432845000018</v>
      </c>
      <c r="L199" s="100">
        <v>71222.424429999999</v>
      </c>
      <c r="M199" s="62">
        <v>72866.416014999995</v>
      </c>
      <c r="N199" s="95">
        <v>74510.407599999991</v>
      </c>
    </row>
    <row r="200" spans="2:14" hidden="1">
      <c r="B200" s="90"/>
      <c r="C200" s="131">
        <f t="shared" si="35"/>
        <v>5.7000000000000002E-2</v>
      </c>
      <c r="D200" s="96">
        <v>58037.006750000008</v>
      </c>
      <c r="E200" s="40">
        <v>59680.998335000004</v>
      </c>
      <c r="F200" s="100">
        <v>61324.98992</v>
      </c>
      <c r="G200" s="100">
        <v>62968.981505000003</v>
      </c>
      <c r="H200" s="99">
        <v>64612.97309</v>
      </c>
      <c r="I200" s="97">
        <v>66256.964675000025</v>
      </c>
      <c r="J200" s="100">
        <v>67900.956260000006</v>
      </c>
      <c r="K200" s="100">
        <v>69544.947845000017</v>
      </c>
      <c r="L200" s="100">
        <v>71188.939429999999</v>
      </c>
      <c r="M200" s="62">
        <v>72832.931014999995</v>
      </c>
      <c r="N200" s="95">
        <v>74476.922599999991</v>
      </c>
    </row>
    <row r="201" spans="2:14" hidden="1">
      <c r="B201" s="90"/>
      <c r="C201" s="131">
        <f t="shared" si="35"/>
        <v>5.9000000000000004E-2</v>
      </c>
      <c r="D201" s="96">
        <v>58003.52175</v>
      </c>
      <c r="E201" s="40">
        <v>59647.513334999996</v>
      </c>
      <c r="F201" s="100">
        <v>61291.504919999999</v>
      </c>
      <c r="G201" s="100">
        <v>62935.49650500001</v>
      </c>
      <c r="H201" s="99">
        <v>64579.488089999992</v>
      </c>
      <c r="I201" s="99">
        <v>66223.479675000024</v>
      </c>
      <c r="J201" s="100">
        <v>67867.471260000006</v>
      </c>
      <c r="K201" s="100">
        <v>69511.462845000016</v>
      </c>
      <c r="L201" s="100">
        <v>71155.454429999998</v>
      </c>
      <c r="M201" s="62">
        <v>72799.44601499998</v>
      </c>
      <c r="N201" s="95">
        <v>74443.43759999999</v>
      </c>
    </row>
    <row r="202" spans="2:14" hidden="1">
      <c r="B202" s="90"/>
      <c r="C202" s="131">
        <f t="shared" si="35"/>
        <v>6.1000000000000006E-2</v>
      </c>
      <c r="D202" s="96">
        <v>57970.036750000007</v>
      </c>
      <c r="E202" s="40">
        <v>59614.028335000003</v>
      </c>
      <c r="F202" s="40">
        <v>61258.019919999992</v>
      </c>
      <c r="G202" s="40">
        <v>62902.011505000002</v>
      </c>
      <c r="H202" s="40">
        <v>64546.003090000006</v>
      </c>
      <c r="I202" s="40">
        <v>66189.994675000024</v>
      </c>
      <c r="J202" s="40">
        <v>67833.986260000005</v>
      </c>
      <c r="K202" s="62">
        <v>69477.977845000016</v>
      </c>
      <c r="L202" s="62">
        <v>71121.969429999997</v>
      </c>
      <c r="M202" s="62">
        <v>72765.961014999993</v>
      </c>
      <c r="N202" s="95">
        <v>74409.95259999999</v>
      </c>
    </row>
    <row r="203" spans="2:14" hidden="1">
      <c r="B203" s="90"/>
      <c r="C203" s="131">
        <f t="shared" si="35"/>
        <v>6.3E-2</v>
      </c>
      <c r="D203" s="96">
        <v>57936.551749999999</v>
      </c>
      <c r="E203" s="98">
        <v>59580.543334999995</v>
      </c>
      <c r="F203" s="61">
        <v>61224.534919999991</v>
      </c>
      <c r="G203" s="61">
        <v>62868.526505000002</v>
      </c>
      <c r="H203" s="61">
        <v>64512.518089999998</v>
      </c>
      <c r="I203" s="61">
        <v>66156.509675000023</v>
      </c>
      <c r="J203" s="98">
        <v>67800.501260000005</v>
      </c>
      <c r="K203" s="98">
        <v>69444.492845000015</v>
      </c>
      <c r="L203" s="98">
        <v>71088.484429999997</v>
      </c>
      <c r="M203" s="98">
        <v>72732.476014999993</v>
      </c>
      <c r="N203" s="98">
        <v>74376.467599999989</v>
      </c>
    </row>
    <row r="204" spans="2:14" hidden="1"/>
    <row r="205" spans="2:14" hidden="1"/>
    <row r="206" spans="2:14" hidden="1">
      <c r="B206"/>
      <c r="C206" s="10" t="s">
        <v>6</v>
      </c>
      <c r="D206" s="11" t="s">
        <v>7</v>
      </c>
      <c r="E206" s="11" t="s">
        <v>8</v>
      </c>
    </row>
    <row r="207" spans="2:14" hidden="1">
      <c r="B207" s="134" t="s">
        <v>114</v>
      </c>
      <c r="C207" s="12">
        <f>C180</f>
        <v>21000</v>
      </c>
      <c r="D207" s="12">
        <f>I181</f>
        <v>64314.464675000025</v>
      </c>
      <c r="E207" s="14">
        <f>D207/C210-1</f>
        <v>-2.9317672633031755E-2</v>
      </c>
      <c r="F207" s="4" t="s">
        <v>123</v>
      </c>
    </row>
    <row r="208" spans="2:14" hidden="1">
      <c r="B208" s="135" t="s">
        <v>113</v>
      </c>
      <c r="C208" s="12">
        <f>C190</f>
        <v>4000</v>
      </c>
      <c r="D208" s="12">
        <f>I191</f>
        <v>65886.964675000025</v>
      </c>
      <c r="E208" s="14">
        <f>D208/C210-1</f>
        <v>-5.5843185967680009E-3</v>
      </c>
    </row>
    <row r="209" spans="2:5" hidden="1">
      <c r="B209" s="132"/>
      <c r="C209" s="12"/>
      <c r="D209" s="12"/>
      <c r="E209" s="14"/>
    </row>
    <row r="210" spans="2:5" hidden="1">
      <c r="B210" s="136" t="str">
        <f>B51</f>
        <v>Net Income For the Year</v>
      </c>
      <c r="C210" s="13">
        <f>F51</f>
        <v>66256.964675000025</v>
      </c>
      <c r="D210" s="13"/>
      <c r="E210" s="15"/>
    </row>
    <row r="211" spans="2:5" hidden="1">
      <c r="B211" s="135"/>
      <c r="C211" s="12"/>
      <c r="D211" s="12"/>
      <c r="E211" s="14"/>
    </row>
    <row r="212" spans="2:5" hidden="1">
      <c r="B212" s="135"/>
      <c r="C212" s="12"/>
      <c r="D212" s="12"/>
      <c r="E212" s="14"/>
    </row>
    <row r="213" spans="2:5" hidden="1">
      <c r="B213" s="135"/>
      <c r="C213" s="12"/>
      <c r="D213" s="12"/>
      <c r="E213" s="14"/>
    </row>
    <row r="214" spans="2:5" hidden="1">
      <c r="B214" s="135"/>
      <c r="C214" s="12"/>
      <c r="D214" s="12"/>
      <c r="E214" s="14"/>
    </row>
    <row r="215" spans="2:5" hidden="1">
      <c r="B215" s="135"/>
      <c r="C215" s="12"/>
      <c r="D215" s="12"/>
      <c r="E215" s="14"/>
    </row>
    <row r="216" spans="2:5" hidden="1">
      <c r="B216" s="135"/>
      <c r="C216" s="12"/>
      <c r="D216" s="12"/>
      <c r="E216" s="14"/>
    </row>
    <row r="217" spans="2:5" hidden="1">
      <c r="B217" s="135"/>
      <c r="C217" s="12"/>
      <c r="D217" s="12"/>
      <c r="E217" s="14"/>
    </row>
    <row r="218" spans="2:5" hidden="1">
      <c r="B218" s="135"/>
      <c r="C218" s="12"/>
      <c r="D218" s="12"/>
      <c r="E218" s="14"/>
    </row>
    <row r="219" spans="2:5" hidden="1">
      <c r="B219" s="135"/>
      <c r="C219" s="12"/>
      <c r="D219" s="12"/>
      <c r="E219" s="14"/>
    </row>
    <row r="220" spans="2:5" hidden="1">
      <c r="B220" s="135"/>
      <c r="C220" s="12"/>
      <c r="D220" s="12"/>
      <c r="E220" s="14"/>
    </row>
    <row r="221" spans="2:5" hidden="1">
      <c r="B221" s="135"/>
      <c r="C221" s="12"/>
      <c r="D221" s="12"/>
      <c r="E221" s="14"/>
    </row>
    <row r="222" spans="2:5" hidden="1">
      <c r="B222" s="135"/>
      <c r="C222" s="12"/>
      <c r="D222" s="12"/>
      <c r="E222" s="14"/>
    </row>
    <row r="223" spans="2:5" hidden="1">
      <c r="B223" s="135"/>
      <c r="C223" s="12"/>
      <c r="D223" s="12"/>
      <c r="E223" s="14"/>
    </row>
    <row r="224" spans="2:5" hidden="1">
      <c r="B224" s="135"/>
      <c r="C224" s="12"/>
      <c r="D224" s="12"/>
      <c r="E224" s="14"/>
    </row>
    <row r="225" spans="2:5" hidden="1">
      <c r="B225" s="135"/>
      <c r="C225" s="12"/>
      <c r="D225" s="12"/>
      <c r="E225" s="14"/>
    </row>
    <row r="226" spans="2:5" hidden="1">
      <c r="B226" s="135"/>
      <c r="C226" s="12"/>
      <c r="D226" s="12"/>
      <c r="E226" s="14"/>
    </row>
    <row r="227" spans="2:5" hidden="1"/>
    <row r="228" spans="2:5" hidden="1"/>
    <row r="229" spans="2:5" hidden="1"/>
    <row r="230" spans="2:5" hidden="1"/>
    <row r="231" spans="2:5" hidden="1"/>
    <row r="232" spans="2:5" hidden="1">
      <c r="C232" s="4" t="str">
        <f>B174</f>
        <v xml:space="preserve">Salaries and Benefits </v>
      </c>
      <c r="D232" s="101" t="str">
        <f>B184</f>
        <v xml:space="preserve">Rent and Overhead </v>
      </c>
    </row>
    <row r="233" spans="2:5" hidden="1">
      <c r="D233" s="101"/>
    </row>
    <row r="234" spans="2:5" hidden="1">
      <c r="B234" s="138">
        <v>-0.2</v>
      </c>
      <c r="C234" s="95">
        <v>70141.964675000025</v>
      </c>
      <c r="D234" s="95">
        <v>66996.964675000025</v>
      </c>
    </row>
    <row r="235" spans="2:5" hidden="1">
      <c r="B235" s="133">
        <v>-0.15</v>
      </c>
      <c r="C235" s="62">
        <v>70974.464675000025</v>
      </c>
      <c r="D235" s="62">
        <v>66811.964675000025</v>
      </c>
    </row>
    <row r="236" spans="2:5" hidden="1">
      <c r="B236" s="133">
        <v>-0.1</v>
      </c>
      <c r="C236" s="99">
        <v>68199.464675000025</v>
      </c>
      <c r="D236" s="99">
        <v>66626.964675000025</v>
      </c>
    </row>
    <row r="237" spans="2:5" hidden="1">
      <c r="B237" s="133">
        <v>0</v>
      </c>
      <c r="C237" s="97">
        <v>66256.964675000025</v>
      </c>
      <c r="D237" s="97">
        <v>66256.964675000025</v>
      </c>
    </row>
    <row r="238" spans="2:5" hidden="1">
      <c r="B238" s="133">
        <v>0.1</v>
      </c>
      <c r="C238" s="99">
        <v>64314.464675000025</v>
      </c>
      <c r="D238" s="99">
        <v>65886.964675000025</v>
      </c>
    </row>
    <row r="239" spans="2:5" hidden="1">
      <c r="B239" s="133">
        <v>0.15</v>
      </c>
      <c r="C239" s="40">
        <v>63343.214675000025</v>
      </c>
      <c r="D239" s="40">
        <v>65701.964675000025</v>
      </c>
    </row>
    <row r="240" spans="2:5" hidden="1">
      <c r="B240" s="133">
        <v>0.2</v>
      </c>
      <c r="C240" s="61">
        <v>62371.964675000025</v>
      </c>
      <c r="D240" s="61">
        <v>65516.964675000025</v>
      </c>
    </row>
    <row r="241" spans="2:12" hidden="1"/>
    <row r="242" spans="2:12" ht="26" hidden="1">
      <c r="B242" s="103" t="s">
        <v>90</v>
      </c>
    </row>
    <row r="243" spans="2:12" hidden="1"/>
    <row r="244" spans="2:12" hidden="1">
      <c r="B244" s="4" t="s">
        <v>91</v>
      </c>
    </row>
    <row r="245" spans="2:12" hidden="1">
      <c r="B245" s="4" t="s">
        <v>92</v>
      </c>
    </row>
    <row r="246" spans="2:12" hidden="1">
      <c r="B246" s="4" t="s">
        <v>93</v>
      </c>
    </row>
    <row r="247" spans="2:12" hidden="1">
      <c r="B247" s="4" t="s">
        <v>94</v>
      </c>
    </row>
    <row r="248" spans="2:12" hidden="1">
      <c r="B248" s="4" t="s">
        <v>95</v>
      </c>
    </row>
    <row r="249" spans="2:12" hidden="1">
      <c r="B249" s="4" t="s">
        <v>96</v>
      </c>
    </row>
    <row r="250" spans="2:12" hidden="1">
      <c r="B250" s="4" t="s">
        <v>97</v>
      </c>
    </row>
    <row r="251" spans="2:12" hidden="1">
      <c r="B251" s="4" t="s">
        <v>98</v>
      </c>
    </row>
    <row r="252" spans="2:12" hidden="1">
      <c r="B252" s="4" t="s">
        <v>99</v>
      </c>
      <c r="K252"/>
      <c r="L252"/>
    </row>
    <row r="253" spans="2:12" hidden="1">
      <c r="B253" s="25" t="s">
        <v>5</v>
      </c>
      <c r="C253" s="104">
        <v>-0.05</v>
      </c>
      <c r="D253" s="25" t="s">
        <v>106</v>
      </c>
      <c r="E253" s="25" t="s">
        <v>100</v>
      </c>
      <c r="F253" s="25" t="s">
        <v>101</v>
      </c>
      <c r="G253" s="25"/>
      <c r="H253" s="25" t="s">
        <v>102</v>
      </c>
      <c r="I253" s="25" t="s">
        <v>103</v>
      </c>
      <c r="K253"/>
      <c r="L253"/>
    </row>
    <row r="254" spans="2:12" hidden="1">
      <c r="B254" s="90" t="s">
        <v>104</v>
      </c>
      <c r="K254"/>
      <c r="L254"/>
    </row>
    <row r="255" spans="2:12" hidden="1">
      <c r="B255" s="90" t="s">
        <v>105</v>
      </c>
      <c r="K255"/>
      <c r="L255"/>
    </row>
    <row r="256" spans="2:12" hidden="1">
      <c r="B256" s="105" t="s">
        <v>10</v>
      </c>
      <c r="K256"/>
      <c r="L256"/>
    </row>
    <row r="257" spans="2:12" hidden="1">
      <c r="B257" s="105" t="s">
        <v>11</v>
      </c>
      <c r="K257"/>
      <c r="L257"/>
    </row>
    <row r="258" spans="2:12" hidden="1"/>
    <row r="259" spans="2:12" hidden="1"/>
    <row r="260" spans="2:12" hidden="1"/>
    <row r="261" spans="2:12" ht="24" hidden="1">
      <c r="B261" s="55" t="s">
        <v>122</v>
      </c>
      <c r="C261" s="162"/>
      <c r="D261" s="55" t="s">
        <v>122</v>
      </c>
      <c r="E261" s="25"/>
      <c r="F261" s="25"/>
      <c r="G261" s="25"/>
      <c r="H261" s="25"/>
      <c r="I261" s="25"/>
      <c r="J261" s="25"/>
      <c r="K261" s="25"/>
      <c r="L261" s="25"/>
    </row>
    <row r="262" spans="2:12" hidden="1"/>
    <row r="263" spans="2:12" hidden="1"/>
    <row r="264" spans="2:12" hidden="1"/>
    <row r="265" spans="2:12" hidden="1"/>
    <row r="266" spans="2:12" hidden="1"/>
    <row r="267" spans="2:12" hidden="1"/>
    <row r="268" spans="2:12" hidden="1"/>
    <row r="269" spans="2:12" hidden="1"/>
    <row r="270" spans="2:12" hidden="1"/>
    <row r="271" spans="2:12" hidden="1"/>
    <row r="272" spans="2:12" hidden="1"/>
    <row r="273" hidden="1"/>
    <row r="274" hidden="1"/>
    <row r="275" hidden="1"/>
    <row r="276" hidden="1"/>
  </sheetData>
  <sheetProtection sheet="1" objects="1" scenarios="1"/>
  <mergeCells count="31">
    <mergeCell ref="B2:I2"/>
    <mergeCell ref="D9:G9"/>
    <mergeCell ref="I9:K9"/>
    <mergeCell ref="D10:E10"/>
    <mergeCell ref="F10:G10"/>
    <mergeCell ref="I10:J10"/>
    <mergeCell ref="K10:L10"/>
    <mergeCell ref="D35:G35"/>
    <mergeCell ref="I35:L35"/>
    <mergeCell ref="D36:E36"/>
    <mergeCell ref="F36:G36"/>
    <mergeCell ref="I36:J36"/>
    <mergeCell ref="K36:L36"/>
    <mergeCell ref="D59:G59"/>
    <mergeCell ref="I59:K59"/>
    <mergeCell ref="D60:E60"/>
    <mergeCell ref="F60:G60"/>
    <mergeCell ref="I60:J60"/>
    <mergeCell ref="K60:L60"/>
    <mergeCell ref="D85:G85"/>
    <mergeCell ref="I85:K85"/>
    <mergeCell ref="D86:E86"/>
    <mergeCell ref="F86:G86"/>
    <mergeCell ref="I86:J86"/>
    <mergeCell ref="K86:L86"/>
    <mergeCell ref="D115:G115"/>
    <mergeCell ref="I115:K115"/>
    <mergeCell ref="D116:E116"/>
    <mergeCell ref="F116:G116"/>
    <mergeCell ref="I116:J116"/>
    <mergeCell ref="K116:L1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263E-9457-6C4E-B19B-0878CD84BBF6}">
  <dimension ref="A1:N282"/>
  <sheetViews>
    <sheetView showGridLines="0" showRowColHeaders="0" topLeftCell="B33" zoomScale="90" zoomScaleNormal="90" workbookViewId="0">
      <selection activeCell="B33" sqref="B33"/>
    </sheetView>
  </sheetViews>
  <sheetFormatPr baseColWidth="10" defaultRowHeight="16"/>
  <cols>
    <col min="1" max="1" width="0" style="4" hidden="1" customWidth="1"/>
    <col min="2" max="2" width="66.6640625" style="4" customWidth="1"/>
    <col min="3" max="3" width="2.83203125" style="4" hidden="1" customWidth="1"/>
    <col min="4" max="4" width="13.5" style="4" customWidth="1"/>
    <col min="5" max="7" width="13.6640625" style="4" customWidth="1"/>
    <col min="8" max="8" width="11.5" style="4" bestFit="1" customWidth="1"/>
    <col min="9" max="12" width="13.5" style="4" customWidth="1"/>
    <col min="13" max="14" width="12.5" bestFit="1" customWidth="1"/>
  </cols>
  <sheetData>
    <row r="1" spans="2:12" ht="20" hidden="1">
      <c r="B1" s="83" t="s">
        <v>66</v>
      </c>
      <c r="C1" s="84"/>
      <c r="D1" s="84"/>
      <c r="E1" s="84"/>
      <c r="F1" s="84"/>
      <c r="G1" s="84"/>
      <c r="H1" s="84"/>
      <c r="I1" s="84"/>
    </row>
    <row r="2" spans="2:12" ht="60" hidden="1" customHeight="1">
      <c r="B2" s="174" t="s">
        <v>67</v>
      </c>
      <c r="C2" s="174"/>
      <c r="D2" s="174"/>
      <c r="E2" s="174"/>
      <c r="F2" s="174"/>
      <c r="G2" s="174"/>
      <c r="H2" s="174"/>
      <c r="I2" s="174"/>
    </row>
    <row r="3" spans="2:12" hidden="1">
      <c r="B3" s="4" t="s">
        <v>3</v>
      </c>
    </row>
    <row r="4" spans="2:12" hidden="1">
      <c r="B4" s="4" t="s">
        <v>4</v>
      </c>
    </row>
    <row r="5" spans="2:12" hidden="1">
      <c r="B5" s="1" t="s">
        <v>75</v>
      </c>
    </row>
    <row r="6" spans="2:12" hidden="1"/>
    <row r="7" spans="2:12" ht="24" hidden="1">
      <c r="B7" s="55" t="s">
        <v>107</v>
      </c>
      <c r="C7" s="35"/>
      <c r="D7" s="25"/>
      <c r="E7" s="25"/>
      <c r="F7" s="25"/>
      <c r="G7" s="25"/>
      <c r="H7" s="25"/>
      <c r="I7" s="25"/>
      <c r="J7" s="25"/>
      <c r="K7" s="25"/>
      <c r="L7" s="25"/>
    </row>
    <row r="8" spans="2:12" hidden="1"/>
    <row r="9" spans="2:12" hidden="1">
      <c r="B9" s="2"/>
      <c r="C9" s="2"/>
      <c r="D9" s="172" t="s">
        <v>0</v>
      </c>
      <c r="E9" s="172"/>
      <c r="F9" s="172"/>
      <c r="G9" s="172"/>
      <c r="H9" s="28"/>
      <c r="I9" s="172" t="s">
        <v>1</v>
      </c>
      <c r="J9" s="172"/>
      <c r="K9" s="172"/>
      <c r="L9" s="27"/>
    </row>
    <row r="10" spans="2:12" ht="17" hidden="1" customHeight="1">
      <c r="B10" s="18"/>
      <c r="C10" s="18"/>
      <c r="D10" s="173" t="s">
        <v>16</v>
      </c>
      <c r="E10" s="173"/>
      <c r="F10" s="173" t="s">
        <v>17</v>
      </c>
      <c r="G10" s="173"/>
      <c r="H10" s="29"/>
      <c r="I10" s="173" t="s">
        <v>16</v>
      </c>
      <c r="J10" s="173"/>
      <c r="K10" s="173" t="s">
        <v>17</v>
      </c>
      <c r="L10" s="173"/>
    </row>
    <row r="11" spans="2:12" hidden="1">
      <c r="B11" s="3"/>
      <c r="C11" s="3"/>
      <c r="D11" s="24">
        <v>2018</v>
      </c>
      <c r="E11" s="24">
        <v>2019</v>
      </c>
      <c r="F11" s="24">
        <v>2020</v>
      </c>
      <c r="G11" s="24">
        <v>2021</v>
      </c>
      <c r="H11" s="24"/>
      <c r="I11" s="24">
        <v>2018</v>
      </c>
      <c r="J11" s="24">
        <v>2019</v>
      </c>
      <c r="K11" s="24">
        <v>2020</v>
      </c>
      <c r="L11" s="24">
        <v>2021</v>
      </c>
    </row>
    <row r="12" spans="2:12" hidden="1">
      <c r="B12" s="18" t="s">
        <v>9</v>
      </c>
      <c r="C12" s="6"/>
      <c r="D12" s="37"/>
      <c r="E12" s="37"/>
      <c r="F12" s="20"/>
      <c r="G12" s="20"/>
      <c r="H12" s="20"/>
      <c r="I12" s="20"/>
      <c r="J12" s="20"/>
      <c r="K12" s="20"/>
      <c r="L12" s="20"/>
    </row>
    <row r="13" spans="2:12" hidden="1">
      <c r="B13" s="36" t="s">
        <v>60</v>
      </c>
      <c r="C13" s="39"/>
      <c r="D13" s="106"/>
      <c r="E13" s="107">
        <f>E38/D38 -1</f>
        <v>0.13637687169668156</v>
      </c>
      <c r="F13" s="37">
        <v>0.1</v>
      </c>
      <c r="G13" s="37">
        <v>0.1</v>
      </c>
      <c r="H13" s="20"/>
      <c r="I13" s="107"/>
      <c r="J13" s="107">
        <f t="shared" ref="J13:L14" si="0">E13</f>
        <v>0.13637687169668156</v>
      </c>
      <c r="K13" s="107">
        <f t="shared" si="0"/>
        <v>0.1</v>
      </c>
      <c r="L13" s="107">
        <f t="shared" si="0"/>
        <v>0.1</v>
      </c>
    </row>
    <row r="14" spans="2:12" hidden="1">
      <c r="B14" s="36" t="s">
        <v>120</v>
      </c>
      <c r="C14" s="39"/>
      <c r="D14" s="107">
        <f>D39/D38</f>
        <v>0.32352448095435576</v>
      </c>
      <c r="E14" s="107">
        <f>E39/E38</f>
        <v>0.31057776673473664</v>
      </c>
      <c r="F14" s="107">
        <v>0.31</v>
      </c>
      <c r="G14" s="107">
        <v>0.31</v>
      </c>
      <c r="H14" s="20"/>
      <c r="I14" s="107">
        <f>D14</f>
        <v>0.32352448095435576</v>
      </c>
      <c r="J14" s="107">
        <f t="shared" si="0"/>
        <v>0.31057776673473664</v>
      </c>
      <c r="K14" s="107">
        <f t="shared" si="0"/>
        <v>0.31</v>
      </c>
      <c r="L14" s="107">
        <f t="shared" si="0"/>
        <v>0.31</v>
      </c>
    </row>
    <row r="15" spans="2:12" hidden="1">
      <c r="B15" s="36" t="s">
        <v>114</v>
      </c>
      <c r="C15" s="39"/>
      <c r="D15" s="39">
        <f>D43</f>
        <v>20000</v>
      </c>
      <c r="E15" s="39">
        <f>E43</f>
        <v>19900</v>
      </c>
      <c r="F15" s="39">
        <v>21000</v>
      </c>
      <c r="G15" s="39">
        <v>21000</v>
      </c>
      <c r="H15" s="20"/>
      <c r="I15" s="39">
        <f>D15/3.75</f>
        <v>5333.333333333333</v>
      </c>
      <c r="J15" s="39">
        <f t="shared" ref="J15:L16" si="1">E15/3.75</f>
        <v>5306.666666666667</v>
      </c>
      <c r="K15" s="39">
        <f t="shared" si="1"/>
        <v>5600</v>
      </c>
      <c r="L15" s="39">
        <f t="shared" si="1"/>
        <v>5600</v>
      </c>
    </row>
    <row r="16" spans="2:12" hidden="1">
      <c r="B16" s="36" t="s">
        <v>113</v>
      </c>
      <c r="C16" s="39"/>
      <c r="D16" s="61">
        <f>D44</f>
        <v>4840</v>
      </c>
      <c r="E16" s="61">
        <f>E44</f>
        <v>4750</v>
      </c>
      <c r="F16" s="39">
        <v>4000</v>
      </c>
      <c r="G16" s="39">
        <v>4000</v>
      </c>
      <c r="H16" s="20"/>
      <c r="I16" s="39">
        <f>D16/3.75</f>
        <v>1290.6666666666667</v>
      </c>
      <c r="J16" s="39">
        <f t="shared" si="1"/>
        <v>1266.6666666666667</v>
      </c>
      <c r="K16" s="39">
        <f t="shared" si="1"/>
        <v>1066.6666666666667</v>
      </c>
      <c r="L16" s="39">
        <f t="shared" si="1"/>
        <v>1066.6666666666667</v>
      </c>
    </row>
    <row r="17" spans="2:12" hidden="1">
      <c r="B17" s="36" t="s">
        <v>10</v>
      </c>
      <c r="C17" s="39"/>
      <c r="D17" s="107">
        <f>D45/D126</f>
        <v>5.7142857142857141E-2</v>
      </c>
      <c r="E17" s="107">
        <f>E45/E126</f>
        <v>5.2941176470588235E-2</v>
      </c>
      <c r="F17" s="107">
        <v>5.7000000000000002E-2</v>
      </c>
      <c r="G17" s="107">
        <v>5.7000000000000002E-2</v>
      </c>
      <c r="H17" s="85"/>
      <c r="I17" s="107">
        <f>D17</f>
        <v>5.7142857142857141E-2</v>
      </c>
      <c r="J17" s="107">
        <f t="shared" ref="J17:L19" si="2">E17</f>
        <v>5.2941176470588235E-2</v>
      </c>
      <c r="K17" s="107">
        <f t="shared" si="2"/>
        <v>5.7000000000000002E-2</v>
      </c>
      <c r="L17" s="107">
        <f t="shared" si="2"/>
        <v>5.7000000000000002E-2</v>
      </c>
    </row>
    <row r="18" spans="2:12" hidden="1">
      <c r="B18" s="36" t="s">
        <v>11</v>
      </c>
      <c r="C18" s="39"/>
      <c r="D18" s="107">
        <f>D135/D132</f>
        <v>0.03</v>
      </c>
      <c r="E18" s="107">
        <f>E135/E132</f>
        <v>0.03</v>
      </c>
      <c r="F18" s="107">
        <v>0.03</v>
      </c>
      <c r="G18" s="107">
        <v>0.03</v>
      </c>
      <c r="H18" s="20"/>
      <c r="I18" s="107">
        <f>D18</f>
        <v>0.03</v>
      </c>
      <c r="J18" s="107">
        <f t="shared" si="2"/>
        <v>0.03</v>
      </c>
      <c r="K18" s="107">
        <f t="shared" si="2"/>
        <v>0.03</v>
      </c>
      <c r="L18" s="107">
        <f t="shared" si="2"/>
        <v>0.03</v>
      </c>
    </row>
    <row r="19" spans="2:12" hidden="1">
      <c r="B19" s="36" t="s">
        <v>68</v>
      </c>
      <c r="C19" s="39"/>
      <c r="D19" s="107">
        <v>7.4999999999999997E-2</v>
      </c>
      <c r="E19" s="107">
        <v>7.4999999999999997E-2</v>
      </c>
      <c r="F19" s="107">
        <v>7.4999999999999997E-2</v>
      </c>
      <c r="G19" s="107">
        <v>7.4999999999999997E-2</v>
      </c>
      <c r="H19" s="20"/>
      <c r="I19" s="107">
        <f>D19</f>
        <v>7.4999999999999997E-2</v>
      </c>
      <c r="J19" s="107">
        <f t="shared" si="2"/>
        <v>7.4999999999999997E-2</v>
      </c>
      <c r="K19" s="107">
        <f>F19</f>
        <v>7.4999999999999997E-2</v>
      </c>
      <c r="L19" s="107">
        <f t="shared" si="2"/>
        <v>7.4999999999999997E-2</v>
      </c>
    </row>
    <row r="20" spans="2:12" hidden="1">
      <c r="B20" s="36"/>
      <c r="C20" s="39"/>
      <c r="D20" s="45"/>
      <c r="E20" s="45"/>
      <c r="F20" s="39"/>
      <c r="G20" s="39"/>
      <c r="H20" s="20"/>
      <c r="I20" s="39"/>
      <c r="J20" s="39"/>
      <c r="K20" s="39"/>
      <c r="L20" s="39"/>
    </row>
    <row r="21" spans="2:12" hidden="1">
      <c r="B21" s="42" t="s">
        <v>12</v>
      </c>
      <c r="C21" s="86"/>
      <c r="D21" s="45"/>
      <c r="E21" s="45"/>
      <c r="F21" s="30"/>
      <c r="G21" s="30"/>
      <c r="H21" s="20"/>
      <c r="I21" s="39"/>
      <c r="J21" s="39"/>
      <c r="K21" s="39"/>
      <c r="L21" s="39"/>
    </row>
    <row r="22" spans="2:12" hidden="1">
      <c r="B22" s="44" t="s">
        <v>13</v>
      </c>
      <c r="C22" s="39"/>
      <c r="D22" s="45">
        <f>D64/D38 *365</f>
        <v>19.024070659031349</v>
      </c>
      <c r="E22" s="45">
        <f>E64/E38 *365</f>
        <v>19.013929761082082</v>
      </c>
      <c r="F22" s="45">
        <v>19</v>
      </c>
      <c r="G22" s="45">
        <v>19</v>
      </c>
      <c r="H22" s="20"/>
      <c r="I22" s="39">
        <f t="shared" ref="I22:L27" si="3">D22/3.75</f>
        <v>5.0730855090750264</v>
      </c>
      <c r="J22" s="39">
        <f t="shared" si="3"/>
        <v>5.0703812696218886</v>
      </c>
      <c r="K22" s="39">
        <f t="shared" si="3"/>
        <v>5.0666666666666664</v>
      </c>
      <c r="L22" s="39">
        <f t="shared" si="3"/>
        <v>5.0666666666666664</v>
      </c>
    </row>
    <row r="23" spans="2:12" hidden="1">
      <c r="B23" s="44" t="s">
        <v>14</v>
      </c>
      <c r="C23" s="39"/>
      <c r="D23" s="45">
        <f>D65/D39 *365</f>
        <v>61.808896525391368</v>
      </c>
      <c r="E23" s="45">
        <f>E65/E39 *365</f>
        <v>60.637140928523216</v>
      </c>
      <c r="F23" s="45">
        <v>62</v>
      </c>
      <c r="G23" s="45">
        <v>62</v>
      </c>
      <c r="H23" s="20"/>
      <c r="I23" s="39">
        <f t="shared" si="3"/>
        <v>16.482372406771031</v>
      </c>
      <c r="J23" s="39">
        <f t="shared" si="3"/>
        <v>16.16990424760619</v>
      </c>
      <c r="K23" s="39">
        <f t="shared" si="3"/>
        <v>16.533333333333335</v>
      </c>
      <c r="L23" s="39">
        <f t="shared" si="3"/>
        <v>16.533333333333335</v>
      </c>
    </row>
    <row r="24" spans="2:12" hidden="1">
      <c r="B24" s="44" t="s">
        <v>15</v>
      </c>
      <c r="C24" s="39"/>
      <c r="D24" s="45">
        <f>D70/D39 *365</f>
        <v>25.782741504390987</v>
      </c>
      <c r="E24" s="45">
        <f>E70/E39 *365</f>
        <v>26.006900172504309</v>
      </c>
      <c r="F24" s="45">
        <v>26</v>
      </c>
      <c r="G24" s="45">
        <v>26</v>
      </c>
      <c r="H24" s="20"/>
      <c r="I24" s="39">
        <f t="shared" si="3"/>
        <v>6.8753977345042632</v>
      </c>
      <c r="J24" s="39">
        <f t="shared" si="3"/>
        <v>6.9351733793344827</v>
      </c>
      <c r="K24" s="39">
        <f t="shared" si="3"/>
        <v>6.9333333333333336</v>
      </c>
      <c r="L24" s="39">
        <f t="shared" si="3"/>
        <v>6.9333333333333336</v>
      </c>
    </row>
    <row r="25" spans="2:12" hidden="1">
      <c r="B25" s="44" t="s">
        <v>117</v>
      </c>
      <c r="C25" s="39"/>
      <c r="D25" s="45">
        <f>D97</f>
        <v>2000</v>
      </c>
      <c r="E25" s="45">
        <f>E97</f>
        <v>2000</v>
      </c>
      <c r="F25" s="45">
        <v>2000</v>
      </c>
      <c r="G25" s="45">
        <v>2000</v>
      </c>
      <c r="H25" s="85"/>
      <c r="I25" s="39">
        <f t="shared" si="3"/>
        <v>533.33333333333337</v>
      </c>
      <c r="J25" s="39">
        <f t="shared" si="3"/>
        <v>533.33333333333337</v>
      </c>
      <c r="K25" s="39">
        <f t="shared" si="3"/>
        <v>533.33333333333337</v>
      </c>
      <c r="L25" s="39">
        <f t="shared" si="3"/>
        <v>533.33333333333337</v>
      </c>
    </row>
    <row r="26" spans="2:12" hidden="1">
      <c r="B26" s="44" t="s">
        <v>118</v>
      </c>
      <c r="C26" s="39"/>
      <c r="D26" s="39">
        <f>D133</f>
        <v>0</v>
      </c>
      <c r="E26" s="39">
        <f>E133</f>
        <v>0</v>
      </c>
      <c r="F26" s="45">
        <v>0</v>
      </c>
      <c r="G26" s="45">
        <v>0</v>
      </c>
      <c r="H26" s="85"/>
      <c r="I26" s="39">
        <f t="shared" si="3"/>
        <v>0</v>
      </c>
      <c r="J26" s="39">
        <f t="shared" si="3"/>
        <v>0</v>
      </c>
      <c r="K26" s="39">
        <f t="shared" si="3"/>
        <v>0</v>
      </c>
      <c r="L26" s="39">
        <f t="shared" si="3"/>
        <v>0</v>
      </c>
    </row>
    <row r="27" spans="2:12" hidden="1">
      <c r="B27" s="36" t="s">
        <v>119</v>
      </c>
      <c r="C27" s="39"/>
      <c r="D27" s="39">
        <f>D102</f>
        <v>60000</v>
      </c>
      <c r="E27" s="39">
        <f>E102</f>
        <v>0</v>
      </c>
      <c r="F27" s="45">
        <v>0</v>
      </c>
      <c r="G27" s="45">
        <v>0</v>
      </c>
      <c r="H27" s="20"/>
      <c r="I27" s="39">
        <f t="shared" si="3"/>
        <v>16000</v>
      </c>
      <c r="J27" s="39">
        <f t="shared" si="3"/>
        <v>0</v>
      </c>
      <c r="K27" s="39">
        <f t="shared" si="3"/>
        <v>0</v>
      </c>
      <c r="L27" s="39">
        <f t="shared" si="3"/>
        <v>0</v>
      </c>
    </row>
    <row r="28" spans="2:12" ht="17" hidden="1" thickBot="1">
      <c r="B28" s="31"/>
      <c r="C28" s="31"/>
      <c r="D28" s="7"/>
      <c r="E28" s="7"/>
      <c r="F28" s="7"/>
      <c r="G28" s="46"/>
      <c r="H28" s="8"/>
      <c r="I28" s="7"/>
      <c r="J28" s="7"/>
      <c r="K28" s="7"/>
      <c r="L28" s="7"/>
    </row>
    <row r="29" spans="2:12" hidden="1">
      <c r="B29" s="32" t="s">
        <v>121</v>
      </c>
      <c r="C29" s="32"/>
      <c r="D29" s="32"/>
      <c r="E29" s="32"/>
      <c r="F29" s="32"/>
      <c r="G29" s="32"/>
      <c r="H29" s="32"/>
      <c r="I29" s="32"/>
      <c r="J29" s="32"/>
    </row>
    <row r="30" spans="2:12" hidden="1"/>
    <row r="31" spans="2:12" hidden="1"/>
    <row r="32" spans="2:12" hidden="1"/>
    <row r="33" spans="1:14" s="16" customFormat="1" ht="24">
      <c r="A33" s="30"/>
      <c r="B33" s="141" t="s">
        <v>108</v>
      </c>
      <c r="C33" s="142"/>
      <c r="D33" s="30"/>
      <c r="E33" s="30"/>
      <c r="F33" s="30"/>
      <c r="G33" s="30"/>
      <c r="H33" s="30"/>
      <c r="I33" s="30"/>
      <c r="J33" s="30"/>
      <c r="K33" s="30"/>
      <c r="L33" s="30"/>
    </row>
    <row r="35" spans="1:14">
      <c r="B35" s="2"/>
      <c r="C35" s="2"/>
      <c r="D35" s="172" t="s">
        <v>0</v>
      </c>
      <c r="E35" s="172"/>
      <c r="F35" s="172"/>
      <c r="G35" s="172"/>
      <c r="H35" s="28"/>
      <c r="I35" s="172" t="s">
        <v>1</v>
      </c>
      <c r="J35" s="172"/>
      <c r="K35" s="172"/>
      <c r="L35" s="172"/>
      <c r="N35" s="108"/>
    </row>
    <row r="36" spans="1:14" ht="17" customHeight="1">
      <c r="B36" s="18"/>
      <c r="C36" s="18"/>
      <c r="D36" s="173" t="s">
        <v>16</v>
      </c>
      <c r="E36" s="173"/>
      <c r="F36" s="173" t="s">
        <v>17</v>
      </c>
      <c r="G36" s="173"/>
      <c r="H36" s="29"/>
      <c r="I36" s="173" t="s">
        <v>16</v>
      </c>
      <c r="J36" s="173"/>
      <c r="K36" s="173" t="s">
        <v>17</v>
      </c>
      <c r="L36" s="173"/>
    </row>
    <row r="37" spans="1:14">
      <c r="B37" s="18"/>
      <c r="C37" s="18"/>
      <c r="D37" s="24">
        <v>2018</v>
      </c>
      <c r="E37" s="24">
        <v>2019</v>
      </c>
      <c r="F37" s="24">
        <v>2020</v>
      </c>
      <c r="G37" s="24">
        <v>2021</v>
      </c>
      <c r="H37" s="24"/>
      <c r="I37" s="24">
        <v>2018</v>
      </c>
      <c r="J37" s="24">
        <v>2019</v>
      </c>
      <c r="K37" s="24">
        <v>2020</v>
      </c>
      <c r="L37" s="24">
        <v>2021</v>
      </c>
    </row>
    <row r="38" spans="1:14">
      <c r="B38" s="49" t="s">
        <v>58</v>
      </c>
      <c r="C38" s="49"/>
      <c r="D38" s="114">
        <v>113333</v>
      </c>
      <c r="E38" s="114">
        <v>128789</v>
      </c>
      <c r="F38" s="20">
        <f>E38*(1+F13)</f>
        <v>141667.90000000002</v>
      </c>
      <c r="G38" s="20">
        <f>F38*(1+G13)</f>
        <v>155834.69000000003</v>
      </c>
      <c r="H38" s="9"/>
      <c r="I38" s="19">
        <f t="shared" ref="I38:L40" si="4">D38/3.75</f>
        <v>30222.133333333335</v>
      </c>
      <c r="J38" s="19">
        <f t="shared" si="4"/>
        <v>34343.73333333333</v>
      </c>
      <c r="K38" s="20">
        <f t="shared" si="4"/>
        <v>37778.106666666674</v>
      </c>
      <c r="L38" s="20">
        <f t="shared" si="4"/>
        <v>41555.917333333338</v>
      </c>
    </row>
    <row r="39" spans="1:14">
      <c r="B39" s="36" t="s">
        <v>59</v>
      </c>
      <c r="C39" s="36"/>
      <c r="D39" s="115">
        <v>36666</v>
      </c>
      <c r="E39" s="115">
        <v>39999</v>
      </c>
      <c r="F39" s="109">
        <f>F38*F14</f>
        <v>43917.049000000006</v>
      </c>
      <c r="G39" s="109">
        <f>G38*G14</f>
        <v>48308.753900000011</v>
      </c>
      <c r="H39" s="9"/>
      <c r="I39" s="116">
        <f t="shared" si="4"/>
        <v>9777.6</v>
      </c>
      <c r="J39" s="116">
        <f t="shared" si="4"/>
        <v>10666.4</v>
      </c>
      <c r="K39" s="117">
        <f t="shared" si="4"/>
        <v>11711.213066666669</v>
      </c>
      <c r="L39" s="117">
        <f t="shared" si="4"/>
        <v>12882.334373333337</v>
      </c>
    </row>
    <row r="40" spans="1:14">
      <c r="B40" s="43" t="s">
        <v>62</v>
      </c>
      <c r="C40" s="43"/>
      <c r="D40" s="52">
        <f>D38-D39</f>
        <v>76667</v>
      </c>
      <c r="E40" s="52">
        <f>E38-E39</f>
        <v>88790</v>
      </c>
      <c r="F40" s="85">
        <f>F38-F39</f>
        <v>97750.851000000024</v>
      </c>
      <c r="G40" s="85">
        <f>G38-G39</f>
        <v>107525.93610000002</v>
      </c>
      <c r="H40" s="17"/>
      <c r="I40" s="51">
        <f t="shared" si="4"/>
        <v>20444.533333333333</v>
      </c>
      <c r="J40" s="51">
        <f t="shared" si="4"/>
        <v>23677.333333333332</v>
      </c>
      <c r="K40" s="86">
        <f t="shared" si="4"/>
        <v>26066.893600000007</v>
      </c>
      <c r="L40" s="86">
        <f t="shared" si="4"/>
        <v>28673.582960000007</v>
      </c>
    </row>
    <row r="41" spans="1:14">
      <c r="B41" s="43"/>
      <c r="C41" s="43"/>
      <c r="D41" s="115"/>
      <c r="E41" s="115"/>
      <c r="F41" s="20"/>
      <c r="G41" s="20"/>
      <c r="H41" s="9"/>
      <c r="I41" s="115"/>
      <c r="J41" s="115"/>
      <c r="K41" s="118"/>
      <c r="L41" s="118"/>
    </row>
    <row r="42" spans="1:14">
      <c r="B42" s="43" t="s">
        <v>18</v>
      </c>
      <c r="C42" s="43"/>
      <c r="D42" s="25"/>
      <c r="E42" s="25"/>
      <c r="F42" s="20"/>
      <c r="G42" s="20"/>
      <c r="H42" s="9"/>
      <c r="I42" s="115"/>
      <c r="J42" s="115"/>
      <c r="K42" s="118"/>
      <c r="L42" s="118"/>
    </row>
    <row r="43" spans="1:14">
      <c r="B43" s="36" t="s">
        <v>19</v>
      </c>
      <c r="C43" s="36"/>
      <c r="D43" s="114">
        <v>20000</v>
      </c>
      <c r="E43" s="114">
        <v>19900</v>
      </c>
      <c r="F43" s="20">
        <f>F15</f>
        <v>21000</v>
      </c>
      <c r="G43" s="20">
        <f>G15</f>
        <v>21000</v>
      </c>
      <c r="H43" s="9"/>
      <c r="I43" s="115">
        <f t="shared" ref="I43:L48" si="5">D43/3.75</f>
        <v>5333.333333333333</v>
      </c>
      <c r="J43" s="115">
        <f t="shared" si="5"/>
        <v>5306.666666666667</v>
      </c>
      <c r="K43" s="118">
        <f t="shared" si="5"/>
        <v>5600</v>
      </c>
      <c r="L43" s="118">
        <f t="shared" si="5"/>
        <v>5600</v>
      </c>
    </row>
    <row r="44" spans="1:14">
      <c r="B44" s="36" t="s">
        <v>20</v>
      </c>
      <c r="C44" s="36"/>
      <c r="D44" s="114">
        <v>4840</v>
      </c>
      <c r="E44" s="114">
        <v>4750</v>
      </c>
      <c r="F44" s="20">
        <f>F16</f>
        <v>4000</v>
      </c>
      <c r="G44" s="20">
        <f>G16</f>
        <v>4000</v>
      </c>
      <c r="H44" s="9"/>
      <c r="I44" s="115">
        <f t="shared" si="5"/>
        <v>1290.6666666666667</v>
      </c>
      <c r="J44" s="115">
        <f t="shared" si="5"/>
        <v>1266.6666666666667</v>
      </c>
      <c r="K44" s="118">
        <f t="shared" si="5"/>
        <v>1066.6666666666667</v>
      </c>
      <c r="L44" s="118">
        <f t="shared" si="5"/>
        <v>1066.6666666666667</v>
      </c>
    </row>
    <row r="45" spans="1:14">
      <c r="B45" s="36" t="s">
        <v>21</v>
      </c>
      <c r="C45" s="36"/>
      <c r="D45" s="114">
        <v>1000</v>
      </c>
      <c r="E45" s="114">
        <v>900</v>
      </c>
      <c r="F45" s="20">
        <f>F128</f>
        <v>1031.7</v>
      </c>
      <c r="G45" s="20">
        <f>G128</f>
        <v>1086.8931</v>
      </c>
      <c r="H45" s="9"/>
      <c r="I45" s="115">
        <f t="shared" si="5"/>
        <v>266.66666666666669</v>
      </c>
      <c r="J45" s="115">
        <f t="shared" si="5"/>
        <v>240</v>
      </c>
      <c r="K45" s="118">
        <f t="shared" si="5"/>
        <v>275.12</v>
      </c>
      <c r="L45" s="118">
        <f t="shared" si="5"/>
        <v>289.83816000000002</v>
      </c>
    </row>
    <row r="46" spans="1:14">
      <c r="B46" s="36" t="s">
        <v>22</v>
      </c>
      <c r="C46" s="36"/>
      <c r="D46" s="119">
        <v>90</v>
      </c>
      <c r="E46" s="119">
        <v>90</v>
      </c>
      <c r="F46" s="109">
        <f>F135</f>
        <v>90</v>
      </c>
      <c r="G46" s="109">
        <f>G135</f>
        <v>90</v>
      </c>
      <c r="H46" s="9"/>
      <c r="I46" s="116">
        <f t="shared" si="5"/>
        <v>24</v>
      </c>
      <c r="J46" s="116">
        <f t="shared" si="5"/>
        <v>24</v>
      </c>
      <c r="K46" s="117">
        <f t="shared" si="5"/>
        <v>24</v>
      </c>
      <c r="L46" s="117">
        <f t="shared" si="5"/>
        <v>24</v>
      </c>
    </row>
    <row r="47" spans="1:14">
      <c r="B47" s="43" t="s">
        <v>23</v>
      </c>
      <c r="C47" s="43"/>
      <c r="D47" s="51">
        <f>SUM(D43:D46)</f>
        <v>25930</v>
      </c>
      <c r="E47" s="51">
        <f t="shared" ref="E47" si="6">SUM(E43:E46)</f>
        <v>25640</v>
      </c>
      <c r="F47" s="110">
        <f>SUM(F43:F46)</f>
        <v>26121.7</v>
      </c>
      <c r="G47" s="110">
        <f>SUM(G43:G46)</f>
        <v>26176.893100000001</v>
      </c>
      <c r="H47" s="17"/>
      <c r="I47" s="111">
        <f t="shared" si="5"/>
        <v>6914.666666666667</v>
      </c>
      <c r="J47" s="111">
        <f t="shared" si="5"/>
        <v>6837.333333333333</v>
      </c>
      <c r="K47" s="112">
        <f t="shared" si="5"/>
        <v>6965.7866666666669</v>
      </c>
      <c r="L47" s="112">
        <f t="shared" si="5"/>
        <v>6980.5048266666672</v>
      </c>
    </row>
    <row r="48" spans="1:14">
      <c r="B48" s="43" t="s">
        <v>63</v>
      </c>
      <c r="C48" s="43"/>
      <c r="D48" s="52">
        <f>D40-D47</f>
        <v>50737</v>
      </c>
      <c r="E48" s="52">
        <f>E40-E47</f>
        <v>63150</v>
      </c>
      <c r="F48" s="85">
        <f>F40-F47</f>
        <v>71629.151000000027</v>
      </c>
      <c r="G48" s="85">
        <f>G40-G47</f>
        <v>81349.04300000002</v>
      </c>
      <c r="H48" s="17"/>
      <c r="I48" s="51">
        <f t="shared" si="5"/>
        <v>13529.866666666667</v>
      </c>
      <c r="J48" s="51">
        <f t="shared" si="5"/>
        <v>16840</v>
      </c>
      <c r="K48" s="86">
        <f t="shared" si="5"/>
        <v>19101.10693333334</v>
      </c>
      <c r="L48" s="86">
        <f t="shared" si="5"/>
        <v>21693.07813333334</v>
      </c>
    </row>
    <row r="49" spans="2:12">
      <c r="B49" s="43"/>
      <c r="C49" s="43"/>
      <c r="D49" s="115"/>
      <c r="E49" s="115"/>
      <c r="F49" s="20"/>
      <c r="G49" s="20"/>
      <c r="H49" s="9"/>
      <c r="I49" s="115"/>
      <c r="J49" s="115"/>
      <c r="K49" s="118"/>
      <c r="L49" s="118"/>
    </row>
    <row r="50" spans="2:12">
      <c r="B50" s="36" t="s">
        <v>64</v>
      </c>
      <c r="C50" s="36"/>
      <c r="D50" s="114">
        <f>D48*D19</f>
        <v>3805.2749999999996</v>
      </c>
      <c r="E50" s="114">
        <f>E48*E19</f>
        <v>4736.25</v>
      </c>
      <c r="F50" s="109">
        <f>F48*F19</f>
        <v>5372.1863250000015</v>
      </c>
      <c r="G50" s="109">
        <f>G48*G19</f>
        <v>6101.1782250000015</v>
      </c>
      <c r="H50" s="9"/>
      <c r="I50" s="116">
        <f>D50/3.75</f>
        <v>1014.7399999999999</v>
      </c>
      <c r="J50" s="116">
        <f>E50/3.75</f>
        <v>1263</v>
      </c>
      <c r="K50" s="117">
        <f t="shared" ref="K50:L51" si="7">F50/3.75</f>
        <v>1432.5830200000005</v>
      </c>
      <c r="L50" s="117">
        <f t="shared" si="7"/>
        <v>1626.9808600000003</v>
      </c>
    </row>
    <row r="51" spans="2:12">
      <c r="B51" s="43" t="s">
        <v>65</v>
      </c>
      <c r="C51" s="43"/>
      <c r="D51" s="52">
        <f>D48-D50</f>
        <v>46931.724999999999</v>
      </c>
      <c r="E51" s="52">
        <f>E48-E50</f>
        <v>58413.75</v>
      </c>
      <c r="F51" s="113">
        <f>F48-F50</f>
        <v>66256.964675000025</v>
      </c>
      <c r="G51" s="113">
        <f>G48-G50</f>
        <v>75247.864775000024</v>
      </c>
      <c r="H51" s="17"/>
      <c r="I51" s="51">
        <f>D51/3.75</f>
        <v>12515.126666666667</v>
      </c>
      <c r="J51" s="51">
        <f>E51/3.75</f>
        <v>15577</v>
      </c>
      <c r="K51" s="86">
        <f t="shared" si="7"/>
        <v>17668.523913333342</v>
      </c>
      <c r="L51" s="86">
        <f t="shared" si="7"/>
        <v>20066.09727333334</v>
      </c>
    </row>
    <row r="52" spans="2:12" ht="17" thickBot="1">
      <c r="B52" s="50"/>
      <c r="C52" s="50"/>
      <c r="D52" s="122"/>
      <c r="E52" s="23"/>
      <c r="F52" s="22"/>
      <c r="G52" s="22"/>
      <c r="H52" s="33"/>
      <c r="I52" s="122"/>
      <c r="J52" s="23"/>
      <c r="K52" s="22"/>
      <c r="L52" s="22"/>
    </row>
    <row r="53" spans="2:12">
      <c r="B53" s="32" t="s">
        <v>121</v>
      </c>
      <c r="C53" s="32"/>
      <c r="D53" s="32"/>
      <c r="E53" s="32"/>
      <c r="F53" s="32"/>
      <c r="G53" s="32"/>
      <c r="H53" s="32"/>
      <c r="I53" s="32"/>
      <c r="J53" s="32"/>
    </row>
    <row r="54" spans="2:12" hidden="1"/>
    <row r="55" spans="2:12" hidden="1"/>
    <row r="56" spans="2:12" hidden="1"/>
    <row r="57" spans="2:12" ht="24" hidden="1">
      <c r="B57" s="55" t="s">
        <v>109</v>
      </c>
      <c r="C57" s="35"/>
      <c r="D57" s="25"/>
      <c r="E57" s="25"/>
      <c r="F57" s="25"/>
      <c r="G57" s="25"/>
      <c r="H57" s="25"/>
      <c r="I57" s="25"/>
      <c r="J57" s="25"/>
      <c r="K57" s="25"/>
      <c r="L57" s="25"/>
    </row>
    <row r="58" spans="2:12" hidden="1"/>
    <row r="59" spans="2:12" hidden="1">
      <c r="B59" s="2"/>
      <c r="C59" s="2"/>
      <c r="D59" s="172" t="s">
        <v>0</v>
      </c>
      <c r="E59" s="172"/>
      <c r="F59" s="172"/>
      <c r="G59" s="172"/>
      <c r="H59" s="28"/>
      <c r="I59" s="172" t="s">
        <v>1</v>
      </c>
      <c r="J59" s="172"/>
      <c r="K59" s="172"/>
      <c r="L59" s="27"/>
    </row>
    <row r="60" spans="2:12" ht="17" hidden="1" customHeight="1">
      <c r="B60" s="18"/>
      <c r="C60" s="18"/>
      <c r="D60" s="173" t="s">
        <v>16</v>
      </c>
      <c r="E60" s="173"/>
      <c r="F60" s="173" t="s">
        <v>17</v>
      </c>
      <c r="G60" s="173"/>
      <c r="H60" s="29"/>
      <c r="I60" s="173" t="s">
        <v>16</v>
      </c>
      <c r="J60" s="173"/>
      <c r="K60" s="173" t="s">
        <v>17</v>
      </c>
      <c r="L60" s="173"/>
    </row>
    <row r="61" spans="2:12" hidden="1">
      <c r="B61" s="3"/>
      <c r="C61" s="3"/>
      <c r="D61" s="24">
        <v>2018</v>
      </c>
      <c r="E61" s="24">
        <v>2019</v>
      </c>
      <c r="F61" s="24">
        <v>2020</v>
      </c>
      <c r="G61" s="24">
        <v>2021</v>
      </c>
      <c r="H61" s="24"/>
      <c r="I61" s="24">
        <v>2018</v>
      </c>
      <c r="J61" s="24">
        <v>2019</v>
      </c>
      <c r="K61" s="24">
        <v>2020</v>
      </c>
      <c r="L61" s="24">
        <v>2021</v>
      </c>
    </row>
    <row r="62" spans="2:12" hidden="1">
      <c r="B62" s="42" t="s">
        <v>39</v>
      </c>
      <c r="C62" s="43"/>
      <c r="D62" s="115"/>
      <c r="E62" s="115"/>
      <c r="F62" s="20"/>
      <c r="G62" s="20"/>
      <c r="H62" s="9"/>
      <c r="I62" s="19"/>
      <c r="J62" s="19"/>
      <c r="K62" s="20"/>
      <c r="L62" s="20"/>
    </row>
    <row r="63" spans="2:12" hidden="1">
      <c r="B63" s="44" t="s">
        <v>40</v>
      </c>
      <c r="C63" s="36"/>
      <c r="D63" s="114">
        <f>D107</f>
        <v>105811.72500000001</v>
      </c>
      <c r="E63" s="114">
        <f>E107</f>
        <v>163025.47500000001</v>
      </c>
      <c r="F63" s="20">
        <f>F107</f>
        <v>227112.10169143838</v>
      </c>
      <c r="G63" s="20">
        <f>G107</f>
        <v>300276.25576808222</v>
      </c>
      <c r="H63" s="9"/>
      <c r="I63" s="115">
        <f>D63/3.75</f>
        <v>28216.460000000003</v>
      </c>
      <c r="J63" s="115">
        <f t="shared" ref="J63:L67" si="8">E63/3.75</f>
        <v>43473.46</v>
      </c>
      <c r="K63" s="118">
        <f t="shared" si="8"/>
        <v>60563.227117716902</v>
      </c>
      <c r="L63" s="118">
        <f t="shared" si="8"/>
        <v>80073.668204821923</v>
      </c>
    </row>
    <row r="64" spans="2:12" hidden="1">
      <c r="B64" s="36" t="s">
        <v>26</v>
      </c>
      <c r="C64" s="43"/>
      <c r="D64" s="114">
        <v>5907</v>
      </c>
      <c r="E64" s="114">
        <f>6709</f>
        <v>6709</v>
      </c>
      <c r="F64" s="20">
        <f>F38*F22/365</f>
        <v>7374.4934246575358</v>
      </c>
      <c r="G64" s="20">
        <f>G38*G22/365</f>
        <v>8111.9427671232897</v>
      </c>
      <c r="H64" s="9"/>
      <c r="I64" s="115">
        <f>D64/3.75</f>
        <v>1575.2</v>
      </c>
      <c r="J64" s="115">
        <f t="shared" si="8"/>
        <v>1789.0666666666666</v>
      </c>
      <c r="K64" s="118">
        <f t="shared" si="8"/>
        <v>1966.5315799086761</v>
      </c>
      <c r="L64" s="118">
        <f t="shared" si="8"/>
        <v>2163.184737899544</v>
      </c>
    </row>
    <row r="65" spans="2:12" hidden="1">
      <c r="B65" s="36" t="s">
        <v>27</v>
      </c>
      <c r="C65" s="43"/>
      <c r="D65" s="114">
        <v>6209</v>
      </c>
      <c r="E65" s="114">
        <v>6645</v>
      </c>
      <c r="F65" s="20">
        <f>F39*F23/365</f>
        <v>7459.8822958904111</v>
      </c>
      <c r="G65" s="20">
        <f>G39*G23/365</f>
        <v>8205.870525479455</v>
      </c>
      <c r="H65" s="9"/>
      <c r="I65" s="115">
        <f>D65/3.75</f>
        <v>1655.7333333333333</v>
      </c>
      <c r="J65" s="115">
        <f t="shared" si="8"/>
        <v>1772</v>
      </c>
      <c r="K65" s="118">
        <f t="shared" si="8"/>
        <v>1989.3019455707763</v>
      </c>
      <c r="L65" s="118">
        <f t="shared" si="8"/>
        <v>2188.2321401278546</v>
      </c>
    </row>
    <row r="66" spans="2:12" hidden="1">
      <c r="B66" s="36" t="s">
        <v>41</v>
      </c>
      <c r="C66" s="43"/>
      <c r="D66" s="114">
        <v>28601</v>
      </c>
      <c r="E66" s="114">
        <v>37521.050000000003</v>
      </c>
      <c r="F66" s="20">
        <f>F129</f>
        <v>19068.3</v>
      </c>
      <c r="G66" s="20">
        <f>G129</f>
        <v>19981.406899999998</v>
      </c>
      <c r="H66" s="9"/>
      <c r="I66" s="116">
        <f>D66/3.75</f>
        <v>7626.9333333333334</v>
      </c>
      <c r="J66" s="116">
        <f t="shared" si="8"/>
        <v>10005.613333333335</v>
      </c>
      <c r="K66" s="117">
        <f t="shared" si="8"/>
        <v>5084.88</v>
      </c>
      <c r="L66" s="117">
        <f t="shared" si="8"/>
        <v>5328.3751733333329</v>
      </c>
    </row>
    <row r="67" spans="2:12" hidden="1">
      <c r="B67" s="43" t="s">
        <v>42</v>
      </c>
      <c r="C67" s="36"/>
      <c r="D67" s="52">
        <f>SUM(D63:D66)</f>
        <v>146528.72500000001</v>
      </c>
      <c r="E67" s="52">
        <f t="shared" ref="E67" si="9">SUM(E63:E66)</f>
        <v>213900.52500000002</v>
      </c>
      <c r="F67" s="113">
        <f>SUM(F63:F66)</f>
        <v>261014.77741198632</v>
      </c>
      <c r="G67" s="113">
        <f>SUM(G63:G66)</f>
        <v>336575.47596068494</v>
      </c>
      <c r="H67" s="17"/>
      <c r="I67" s="51">
        <f>D67/3.75</f>
        <v>39074.326666666668</v>
      </c>
      <c r="J67" s="51">
        <f t="shared" si="8"/>
        <v>57040.140000000007</v>
      </c>
      <c r="K67" s="86">
        <f t="shared" si="8"/>
        <v>69603.940643196358</v>
      </c>
      <c r="L67" s="86">
        <f t="shared" si="8"/>
        <v>89753.460256182647</v>
      </c>
    </row>
    <row r="68" spans="2:12" hidden="1">
      <c r="B68" s="43"/>
      <c r="C68" s="36"/>
      <c r="D68" s="115"/>
      <c r="E68" s="115"/>
      <c r="F68" s="20"/>
      <c r="G68" s="20"/>
      <c r="H68" s="9"/>
      <c r="I68" s="115"/>
      <c r="J68" s="115"/>
      <c r="K68" s="118"/>
      <c r="L68" s="118"/>
    </row>
    <row r="69" spans="2:12" hidden="1">
      <c r="B69" s="43" t="s">
        <v>70</v>
      </c>
      <c r="C69" s="36"/>
      <c r="D69" s="114"/>
      <c r="E69" s="114"/>
      <c r="F69" s="20"/>
      <c r="G69" s="20"/>
      <c r="H69" s="9"/>
      <c r="I69" s="115"/>
      <c r="J69" s="115"/>
      <c r="K69" s="118"/>
      <c r="L69" s="118"/>
    </row>
    <row r="70" spans="2:12" hidden="1">
      <c r="B70" s="36" t="s">
        <v>28</v>
      </c>
      <c r="C70" s="36"/>
      <c r="D70" s="114">
        <v>2590</v>
      </c>
      <c r="E70" s="114">
        <v>2850</v>
      </c>
      <c r="F70" s="20">
        <f>F39*F24/365</f>
        <v>3128.3377369863019</v>
      </c>
      <c r="G70" s="20">
        <f>G39*G24/365</f>
        <v>3441.1715106849324</v>
      </c>
      <c r="H70" s="9"/>
      <c r="I70" s="115">
        <f>D70/3.75</f>
        <v>690.66666666666663</v>
      </c>
      <c r="J70" s="115">
        <f t="shared" ref="J70:L72" si="10">E70/3.75</f>
        <v>760</v>
      </c>
      <c r="K70" s="118">
        <f t="shared" si="10"/>
        <v>834.22339652968049</v>
      </c>
      <c r="L70" s="118">
        <f t="shared" si="10"/>
        <v>917.64573618264865</v>
      </c>
    </row>
    <row r="71" spans="2:12" ht="17" hidden="1" customHeight="1">
      <c r="B71" s="36" t="s">
        <v>43</v>
      </c>
      <c r="C71" s="43"/>
      <c r="D71" s="114">
        <v>3000</v>
      </c>
      <c r="E71" s="114">
        <v>3000</v>
      </c>
      <c r="F71" s="20">
        <f>F134</f>
        <v>3000</v>
      </c>
      <c r="G71" s="20">
        <f>G134</f>
        <v>3000</v>
      </c>
      <c r="H71" s="9"/>
      <c r="I71" s="116">
        <f>D71/3.75</f>
        <v>800</v>
      </c>
      <c r="J71" s="116">
        <f t="shared" si="10"/>
        <v>800</v>
      </c>
      <c r="K71" s="117">
        <f t="shared" si="10"/>
        <v>800</v>
      </c>
      <c r="L71" s="117">
        <f t="shared" si="10"/>
        <v>800</v>
      </c>
    </row>
    <row r="72" spans="2:12" hidden="1">
      <c r="B72" s="43" t="s">
        <v>44</v>
      </c>
      <c r="C72" s="43"/>
      <c r="D72" s="52">
        <f>SUM(D70:D71)</f>
        <v>5590</v>
      </c>
      <c r="E72" s="52">
        <f t="shared" ref="E72" si="11">SUM(E70:E71)</f>
        <v>5850</v>
      </c>
      <c r="F72" s="113">
        <f>SUM(F70:F71)</f>
        <v>6128.3377369863019</v>
      </c>
      <c r="G72" s="113">
        <f>SUM(G70:G71)</f>
        <v>6441.1715106849324</v>
      </c>
      <c r="H72" s="17"/>
      <c r="I72" s="51">
        <f>D72/3.75</f>
        <v>1490.6666666666667</v>
      </c>
      <c r="J72" s="51">
        <f t="shared" si="10"/>
        <v>1560</v>
      </c>
      <c r="K72" s="86">
        <f t="shared" si="10"/>
        <v>1634.2233965296805</v>
      </c>
      <c r="L72" s="86">
        <f t="shared" si="10"/>
        <v>1717.6457361826485</v>
      </c>
    </row>
    <row r="73" spans="2:12" hidden="1">
      <c r="B73" s="43"/>
      <c r="C73" s="43"/>
      <c r="D73" s="115"/>
      <c r="E73" s="115"/>
      <c r="F73" s="20"/>
      <c r="G73" s="20"/>
      <c r="H73" s="9"/>
      <c r="I73" s="115"/>
      <c r="J73" s="115"/>
      <c r="K73" s="118"/>
      <c r="L73" s="118"/>
    </row>
    <row r="74" spans="2:12" hidden="1">
      <c r="B74" s="36" t="s">
        <v>45</v>
      </c>
      <c r="C74" s="43"/>
      <c r="D74" s="114">
        <v>94007</v>
      </c>
      <c r="E74" s="114">
        <v>102705.05000000002</v>
      </c>
      <c r="F74" s="20">
        <f>F67-F72-F75</f>
        <v>83283.999999999971</v>
      </c>
      <c r="G74" s="20">
        <f>F74+G27</f>
        <v>83283.999999999971</v>
      </c>
      <c r="H74" s="9"/>
      <c r="I74" s="115">
        <f>D74/3.75</f>
        <v>25068.533333333333</v>
      </c>
      <c r="J74" s="115">
        <f t="shared" ref="J74:L77" si="12">E74/3.75</f>
        <v>27388.01333333334</v>
      </c>
      <c r="K74" s="118">
        <f t="shared" si="12"/>
        <v>22209.066666666658</v>
      </c>
      <c r="L74" s="118">
        <f t="shared" si="12"/>
        <v>22209.066666666658</v>
      </c>
    </row>
    <row r="75" spans="2:12" hidden="1">
      <c r="B75" s="36" t="s">
        <v>46</v>
      </c>
      <c r="C75" s="43"/>
      <c r="D75" s="114">
        <f>D51</f>
        <v>46931.724999999999</v>
      </c>
      <c r="E75" s="114">
        <f>D75+E51</f>
        <v>105345.47500000001</v>
      </c>
      <c r="F75" s="20">
        <f>E75+F51</f>
        <v>171602.43967500003</v>
      </c>
      <c r="G75" s="20">
        <f>F75+G51</f>
        <v>246850.30445000005</v>
      </c>
      <c r="H75" s="9"/>
      <c r="I75" s="116">
        <f>D75/3.75</f>
        <v>12515.126666666667</v>
      </c>
      <c r="J75" s="116">
        <f t="shared" si="12"/>
        <v>28092.126666666667</v>
      </c>
      <c r="K75" s="117">
        <f t="shared" si="12"/>
        <v>45760.650580000009</v>
      </c>
      <c r="L75" s="117">
        <f t="shared" si="12"/>
        <v>65826.747853333349</v>
      </c>
    </row>
    <row r="76" spans="2:12" hidden="1">
      <c r="B76" s="43" t="s">
        <v>71</v>
      </c>
      <c r="C76" s="36"/>
      <c r="D76" s="123">
        <f>SUM(D74:D75)</f>
        <v>140938.72500000001</v>
      </c>
      <c r="E76" s="123">
        <f t="shared" ref="E76" si="13">SUM(E74:E75)</f>
        <v>208050.52500000002</v>
      </c>
      <c r="F76" s="21">
        <f>SUM(F74:F75)</f>
        <v>254886.439675</v>
      </c>
      <c r="G76" s="21">
        <f>SUM(G74:G75)</f>
        <v>330134.30445000005</v>
      </c>
      <c r="H76" s="9"/>
      <c r="I76" s="120">
        <f>D76/3.75</f>
        <v>37583.660000000003</v>
      </c>
      <c r="J76" s="120">
        <f t="shared" si="12"/>
        <v>55480.140000000007</v>
      </c>
      <c r="K76" s="121">
        <f t="shared" si="12"/>
        <v>67969.717246666667</v>
      </c>
      <c r="L76" s="121">
        <f t="shared" si="12"/>
        <v>88035.814520000014</v>
      </c>
    </row>
    <row r="77" spans="2:12" hidden="1">
      <c r="B77" s="43" t="s">
        <v>72</v>
      </c>
      <c r="C77" s="43"/>
      <c r="D77" s="52">
        <f>D72+D76</f>
        <v>146528.72500000001</v>
      </c>
      <c r="E77" s="52">
        <f>E72+E76</f>
        <v>213900.52500000002</v>
      </c>
      <c r="F77" s="85">
        <f>F72+F76</f>
        <v>261014.77741198632</v>
      </c>
      <c r="G77" s="85">
        <f>G72+G76</f>
        <v>336575.475960685</v>
      </c>
      <c r="H77" s="17"/>
      <c r="I77" s="51">
        <f>D77/3.75</f>
        <v>39074.326666666668</v>
      </c>
      <c r="J77" s="51">
        <f t="shared" si="12"/>
        <v>57040.140000000007</v>
      </c>
      <c r="K77" s="86">
        <f t="shared" si="12"/>
        <v>69603.940643196358</v>
      </c>
      <c r="L77" s="86">
        <f t="shared" si="12"/>
        <v>89753.460256182661</v>
      </c>
    </row>
    <row r="78" spans="2:12" ht="17" hidden="1" thickBot="1">
      <c r="B78" s="50"/>
      <c r="C78" s="50"/>
      <c r="D78" s="122"/>
      <c r="E78" s="23"/>
      <c r="F78" s="22"/>
      <c r="G78" s="22"/>
      <c r="H78" s="33"/>
      <c r="I78" s="122"/>
      <c r="J78" s="122"/>
      <c r="K78" s="124"/>
      <c r="L78" s="124"/>
    </row>
    <row r="79" spans="2:12" hidden="1">
      <c r="B79" s="32" t="s">
        <v>121</v>
      </c>
      <c r="C79" s="32"/>
      <c r="D79" s="32"/>
      <c r="E79" s="32"/>
      <c r="F79" s="32"/>
      <c r="G79" s="32"/>
      <c r="H79" s="32"/>
      <c r="I79" s="32"/>
      <c r="J79" s="32"/>
    </row>
    <row r="80" spans="2:12" hidden="1">
      <c r="B80" s="32"/>
      <c r="C80" s="32"/>
      <c r="D80" s="79"/>
      <c r="E80" s="79"/>
      <c r="F80" s="163"/>
      <c r="G80" s="32"/>
      <c r="H80" s="32"/>
      <c r="I80" s="32"/>
      <c r="J80" s="32"/>
    </row>
    <row r="81" spans="2:12" hidden="1">
      <c r="B81" s="32"/>
      <c r="C81" s="32"/>
      <c r="D81" s="79"/>
      <c r="E81" s="32"/>
      <c r="F81" s="32"/>
      <c r="G81" s="32"/>
      <c r="H81" s="32"/>
      <c r="I81" s="32"/>
      <c r="J81" s="32"/>
    </row>
    <row r="82" spans="2:12" hidden="1">
      <c r="B82" s="32"/>
      <c r="C82" s="32"/>
      <c r="D82" s="32"/>
      <c r="E82" s="32"/>
      <c r="F82" s="32"/>
      <c r="G82" s="32"/>
      <c r="H82" s="32"/>
      <c r="I82" s="32"/>
      <c r="J82" s="32"/>
    </row>
    <row r="83" spans="2:12" ht="24" hidden="1">
      <c r="B83" s="55" t="s">
        <v>110</v>
      </c>
      <c r="C83" s="35"/>
      <c r="D83" s="25"/>
      <c r="E83" s="25"/>
      <c r="F83" s="25"/>
      <c r="G83" s="25"/>
      <c r="H83" s="25"/>
      <c r="I83" s="25"/>
      <c r="J83" s="25"/>
      <c r="K83" s="25"/>
      <c r="L83" s="25"/>
    </row>
    <row r="84" spans="2:12" hidden="1"/>
    <row r="85" spans="2:12" hidden="1">
      <c r="B85" s="2"/>
      <c r="C85" s="2"/>
      <c r="D85" s="172" t="s">
        <v>0</v>
      </c>
      <c r="E85" s="172"/>
      <c r="F85" s="172"/>
      <c r="G85" s="172"/>
      <c r="H85" s="28"/>
      <c r="I85" s="172" t="s">
        <v>1</v>
      </c>
      <c r="J85" s="172"/>
      <c r="K85" s="172"/>
      <c r="L85" s="27"/>
    </row>
    <row r="86" spans="2:12" ht="17" hidden="1" customHeight="1">
      <c r="B86" s="18"/>
      <c r="C86" s="18"/>
      <c r="D86" s="173" t="s">
        <v>16</v>
      </c>
      <c r="E86" s="173"/>
      <c r="F86" s="173" t="s">
        <v>17</v>
      </c>
      <c r="G86" s="173"/>
      <c r="H86" s="29"/>
      <c r="I86" s="173" t="s">
        <v>16</v>
      </c>
      <c r="J86" s="173"/>
      <c r="K86" s="173" t="s">
        <v>17</v>
      </c>
      <c r="L86" s="173"/>
    </row>
    <row r="87" spans="2:12" hidden="1">
      <c r="B87" s="3"/>
      <c r="C87" s="18"/>
      <c r="D87" s="24">
        <v>2018</v>
      </c>
      <c r="E87" s="24">
        <v>2019</v>
      </c>
      <c r="F87" s="24">
        <v>2020</v>
      </c>
      <c r="G87" s="24">
        <v>2021</v>
      </c>
      <c r="H87" s="24"/>
      <c r="I87" s="24">
        <v>2018</v>
      </c>
      <c r="J87" s="24">
        <v>2019</v>
      </c>
      <c r="K87" s="24">
        <v>2020</v>
      </c>
      <c r="L87" s="24">
        <v>2021</v>
      </c>
    </row>
    <row r="88" spans="2:12" hidden="1">
      <c r="B88" s="26" t="str">
        <f>B48</f>
        <v>Net Income Before Income Tax and Zakat</v>
      </c>
      <c r="C88" s="71"/>
      <c r="D88" s="57">
        <f>D48</f>
        <v>50737</v>
      </c>
      <c r="E88" s="57">
        <f>E48</f>
        <v>63150</v>
      </c>
      <c r="F88" s="67">
        <f>F48</f>
        <v>71629.151000000027</v>
      </c>
      <c r="G88" s="67">
        <f>G48</f>
        <v>81349.04300000002</v>
      </c>
      <c r="H88" s="56"/>
      <c r="I88" s="57">
        <f>D88/3.75</f>
        <v>13529.866666666667</v>
      </c>
      <c r="J88" s="57">
        <f t="shared" ref="J88:L88" si="14">E88/3.75</f>
        <v>16840</v>
      </c>
      <c r="K88" s="67">
        <f t="shared" si="14"/>
        <v>19101.10693333334</v>
      </c>
      <c r="L88" s="67">
        <f t="shared" si="14"/>
        <v>21693.07813333334</v>
      </c>
    </row>
    <row r="89" spans="2:12" hidden="1">
      <c r="B89" s="26"/>
      <c r="C89" s="18"/>
      <c r="D89" s="57"/>
      <c r="E89" s="57"/>
      <c r="F89" s="67"/>
      <c r="G89" s="67"/>
      <c r="H89" s="56"/>
      <c r="I89" s="57"/>
      <c r="J89" s="57"/>
      <c r="K89" s="67"/>
      <c r="L89" s="67"/>
    </row>
    <row r="90" spans="2:12" hidden="1">
      <c r="B90" s="43" t="s">
        <v>47</v>
      </c>
      <c r="C90" s="36"/>
      <c r="D90" s="63"/>
      <c r="E90" s="63"/>
      <c r="F90" s="60"/>
      <c r="G90" s="60"/>
      <c r="H90" s="59"/>
      <c r="I90" s="58"/>
      <c r="J90" s="58"/>
      <c r="K90" s="60"/>
      <c r="L90" s="60"/>
    </row>
    <row r="91" spans="2:12" hidden="1">
      <c r="B91" s="36" t="s">
        <v>24</v>
      </c>
      <c r="C91" s="36"/>
      <c r="D91" s="40">
        <f>D51</f>
        <v>46931.724999999999</v>
      </c>
      <c r="E91" s="40">
        <f>E51</f>
        <v>58413.75</v>
      </c>
      <c r="F91" s="61">
        <f>F51</f>
        <v>66256.964675000025</v>
      </c>
      <c r="G91" s="61">
        <f>G51</f>
        <v>75247.864775000024</v>
      </c>
      <c r="H91" s="59"/>
      <c r="I91" s="40">
        <f>D91/3.75</f>
        <v>12515.126666666667</v>
      </c>
      <c r="J91" s="40">
        <f t="shared" ref="J91:L94" si="15">E91/3.75</f>
        <v>15577</v>
      </c>
      <c r="K91" s="61">
        <f t="shared" si="15"/>
        <v>17668.523913333342</v>
      </c>
      <c r="L91" s="61">
        <f t="shared" si="15"/>
        <v>20066.09727333334</v>
      </c>
    </row>
    <row r="92" spans="2:12" hidden="1">
      <c r="B92" s="36" t="s">
        <v>48</v>
      </c>
      <c r="C92" s="36"/>
      <c r="D92" s="40">
        <f>+D45</f>
        <v>1000</v>
      </c>
      <c r="E92" s="40">
        <f>+E45</f>
        <v>900</v>
      </c>
      <c r="F92" s="61">
        <f>+F45</f>
        <v>1031.7</v>
      </c>
      <c r="G92" s="61">
        <f>+G45</f>
        <v>1086.8931</v>
      </c>
      <c r="H92" s="59"/>
      <c r="I92" s="40">
        <f>D92/3.75</f>
        <v>266.66666666666669</v>
      </c>
      <c r="J92" s="40">
        <f t="shared" si="15"/>
        <v>240</v>
      </c>
      <c r="K92" s="61">
        <f t="shared" si="15"/>
        <v>275.12</v>
      </c>
      <c r="L92" s="61">
        <f t="shared" si="15"/>
        <v>289.83816000000002</v>
      </c>
    </row>
    <row r="93" spans="2:12" hidden="1">
      <c r="B93" s="36" t="s">
        <v>49</v>
      </c>
      <c r="C93" s="36"/>
      <c r="D93" s="62">
        <v>120</v>
      </c>
      <c r="E93" s="62">
        <v>100</v>
      </c>
      <c r="F93" s="68">
        <f>F123</f>
        <v>1202.0379835616441</v>
      </c>
      <c r="G93" s="68">
        <f>G123</f>
        <v>1170.6037983561691</v>
      </c>
      <c r="H93" s="59"/>
      <c r="I93" s="65">
        <f>D93/3.75</f>
        <v>32</v>
      </c>
      <c r="J93" s="65">
        <f t="shared" si="15"/>
        <v>26.666666666666668</v>
      </c>
      <c r="K93" s="70">
        <f t="shared" si="15"/>
        <v>320.5434622831051</v>
      </c>
      <c r="L93" s="70">
        <f t="shared" si="15"/>
        <v>312.16101289497846</v>
      </c>
    </row>
    <row r="94" spans="2:12" hidden="1">
      <c r="B94" s="43" t="s">
        <v>50</v>
      </c>
      <c r="C94" s="36"/>
      <c r="D94" s="125">
        <f>D91+D92-D93</f>
        <v>47811.724999999999</v>
      </c>
      <c r="E94" s="125">
        <f>E91+E92-E93</f>
        <v>59213.75</v>
      </c>
      <c r="F94" s="126">
        <f>F91+F92-F93</f>
        <v>66086.626691438374</v>
      </c>
      <c r="G94" s="126">
        <f>G91+G92-G93</f>
        <v>75164.154076643856</v>
      </c>
      <c r="H94" s="64"/>
      <c r="I94" s="63">
        <f>D94/3.75</f>
        <v>12749.793333333333</v>
      </c>
      <c r="J94" s="63">
        <f t="shared" si="15"/>
        <v>15790.333333333334</v>
      </c>
      <c r="K94" s="69">
        <f t="shared" si="15"/>
        <v>17623.100451050232</v>
      </c>
      <c r="L94" s="69">
        <f t="shared" si="15"/>
        <v>20043.77442043836</v>
      </c>
    </row>
    <row r="95" spans="2:12" hidden="1">
      <c r="B95" s="43"/>
      <c r="C95" s="36"/>
      <c r="D95" s="63"/>
      <c r="E95" s="63"/>
      <c r="F95" s="69"/>
      <c r="G95" s="69"/>
      <c r="H95" s="59"/>
      <c r="I95" s="40"/>
      <c r="J95" s="40"/>
      <c r="K95" s="61"/>
      <c r="L95" s="61"/>
    </row>
    <row r="96" spans="2:12" hidden="1">
      <c r="B96" s="43" t="s">
        <v>51</v>
      </c>
      <c r="C96" s="36"/>
      <c r="D96" s="63"/>
      <c r="E96" s="63"/>
      <c r="F96" s="69"/>
      <c r="G96" s="69"/>
      <c r="H96" s="64"/>
      <c r="I96" s="40"/>
      <c r="J96" s="40"/>
      <c r="K96" s="61"/>
      <c r="L96" s="61"/>
    </row>
    <row r="97" spans="2:12" hidden="1">
      <c r="B97" s="36" t="s">
        <v>52</v>
      </c>
      <c r="C97" s="36"/>
      <c r="D97" s="65">
        <v>2000</v>
      </c>
      <c r="E97" s="65">
        <v>2000</v>
      </c>
      <c r="F97" s="70">
        <v>2000</v>
      </c>
      <c r="G97" s="70">
        <v>2000</v>
      </c>
      <c r="H97" s="59"/>
      <c r="I97" s="65">
        <f>D97/3.75</f>
        <v>533.33333333333337</v>
      </c>
      <c r="J97" s="65">
        <f t="shared" ref="J97:L98" si="16">E97/3.75</f>
        <v>533.33333333333337</v>
      </c>
      <c r="K97" s="70">
        <f t="shared" si="16"/>
        <v>533.33333333333337</v>
      </c>
      <c r="L97" s="70">
        <f t="shared" si="16"/>
        <v>533.33333333333337</v>
      </c>
    </row>
    <row r="98" spans="2:12" hidden="1">
      <c r="B98" s="43" t="s">
        <v>61</v>
      </c>
      <c r="C98" s="36"/>
      <c r="D98" s="63">
        <f>D97</f>
        <v>2000</v>
      </c>
      <c r="E98" s="63">
        <f>E97</f>
        <v>2000</v>
      </c>
      <c r="F98" s="69">
        <f>F97</f>
        <v>2000</v>
      </c>
      <c r="G98" s="69">
        <f>G97</f>
        <v>2000</v>
      </c>
      <c r="H98" s="64"/>
      <c r="I98" s="63">
        <f>D98/3.75</f>
        <v>533.33333333333337</v>
      </c>
      <c r="J98" s="63">
        <f t="shared" si="16"/>
        <v>533.33333333333337</v>
      </c>
      <c r="K98" s="69">
        <f t="shared" si="16"/>
        <v>533.33333333333337</v>
      </c>
      <c r="L98" s="69">
        <f t="shared" si="16"/>
        <v>533.33333333333337</v>
      </c>
    </row>
    <row r="99" spans="2:12" hidden="1">
      <c r="B99" s="43"/>
      <c r="C99" s="36"/>
      <c r="D99" s="40"/>
      <c r="E99" s="40"/>
      <c r="F99" s="61"/>
      <c r="G99" s="61"/>
      <c r="H99" s="59"/>
      <c r="I99" s="40"/>
      <c r="J99" s="40"/>
      <c r="K99" s="61"/>
      <c r="L99" s="61"/>
    </row>
    <row r="100" spans="2:12" hidden="1">
      <c r="B100" s="43" t="s">
        <v>53</v>
      </c>
      <c r="C100" s="36"/>
      <c r="D100" s="63"/>
      <c r="E100" s="63"/>
      <c r="F100" s="69"/>
      <c r="G100" s="69"/>
      <c r="H100" s="59"/>
      <c r="I100" s="40"/>
      <c r="J100" s="40"/>
      <c r="K100" s="61"/>
      <c r="L100" s="61"/>
    </row>
    <row r="101" spans="2:12" hidden="1">
      <c r="B101" s="36" t="s">
        <v>54</v>
      </c>
      <c r="C101" s="36"/>
      <c r="D101" s="40">
        <v>0</v>
      </c>
      <c r="E101" s="40">
        <v>0</v>
      </c>
      <c r="F101" s="61">
        <v>0</v>
      </c>
      <c r="G101" s="61">
        <v>0</v>
      </c>
      <c r="H101" s="59"/>
      <c r="I101" s="40">
        <f>D101/3.75</f>
        <v>0</v>
      </c>
      <c r="J101" s="40">
        <f t="shared" ref="J101:L103" si="17">E101/3.75</f>
        <v>0</v>
      </c>
      <c r="K101" s="61">
        <f t="shared" si="17"/>
        <v>0</v>
      </c>
      <c r="L101" s="61">
        <f t="shared" si="17"/>
        <v>0</v>
      </c>
    </row>
    <row r="102" spans="2:12" hidden="1">
      <c r="B102" s="36" t="s">
        <v>55</v>
      </c>
      <c r="C102" s="36"/>
      <c r="D102" s="40">
        <v>60000</v>
      </c>
      <c r="E102" s="65">
        <v>0</v>
      </c>
      <c r="F102" s="70">
        <v>0</v>
      </c>
      <c r="G102" s="70">
        <v>0</v>
      </c>
      <c r="H102" s="59"/>
      <c r="I102" s="65">
        <f>D102/3.75</f>
        <v>16000</v>
      </c>
      <c r="J102" s="65">
        <f t="shared" si="17"/>
        <v>0</v>
      </c>
      <c r="K102" s="70">
        <f t="shared" si="17"/>
        <v>0</v>
      </c>
      <c r="L102" s="70">
        <f t="shared" si="17"/>
        <v>0</v>
      </c>
    </row>
    <row r="103" spans="2:12" hidden="1">
      <c r="B103" s="43" t="s">
        <v>56</v>
      </c>
      <c r="C103" s="36"/>
      <c r="D103" s="66">
        <f t="shared" ref="D103:E103" si="18">SUM(D101:D102)</f>
        <v>60000</v>
      </c>
      <c r="E103" s="63">
        <f t="shared" si="18"/>
        <v>0</v>
      </c>
      <c r="F103" s="69">
        <f t="shared" ref="F103:G103" si="19">SUM(F101:F102)</f>
        <v>0</v>
      </c>
      <c r="G103" s="69">
        <f t="shared" si="19"/>
        <v>0</v>
      </c>
      <c r="H103" s="64"/>
      <c r="I103" s="63">
        <f>D103/3.75</f>
        <v>16000</v>
      </c>
      <c r="J103" s="63">
        <f t="shared" si="17"/>
        <v>0</v>
      </c>
      <c r="K103" s="69">
        <f t="shared" si="17"/>
        <v>0</v>
      </c>
      <c r="L103" s="69">
        <f t="shared" si="17"/>
        <v>0</v>
      </c>
    </row>
    <row r="104" spans="2:12" hidden="1">
      <c r="B104" s="43"/>
      <c r="C104" s="36"/>
      <c r="D104" s="40"/>
      <c r="E104" s="40"/>
      <c r="F104" s="61"/>
      <c r="G104" s="61"/>
      <c r="H104" s="59"/>
      <c r="I104" s="40"/>
      <c r="J104" s="40"/>
      <c r="K104" s="61"/>
      <c r="L104" s="61"/>
    </row>
    <row r="105" spans="2:12" hidden="1">
      <c r="B105" s="36" t="s">
        <v>57</v>
      </c>
      <c r="C105" s="36"/>
      <c r="D105" s="40">
        <f>D94-D98+D103</f>
        <v>105811.72500000001</v>
      </c>
      <c r="E105" s="40">
        <f>E94-E98+E103</f>
        <v>57213.75</v>
      </c>
      <c r="F105" s="61">
        <f>F94-F98+F103</f>
        <v>64086.626691438374</v>
      </c>
      <c r="G105" s="61">
        <f>G94-G98+G103</f>
        <v>73164.154076643856</v>
      </c>
      <c r="H105" s="59"/>
      <c r="I105" s="40">
        <f>D105/3.75</f>
        <v>28216.460000000003</v>
      </c>
      <c r="J105" s="40">
        <f t="shared" ref="J105:L107" si="20">E105/3.75</f>
        <v>15257</v>
      </c>
      <c r="K105" s="61">
        <f t="shared" si="20"/>
        <v>17089.7671177169</v>
      </c>
      <c r="L105" s="61">
        <f t="shared" si="20"/>
        <v>19510.441087105028</v>
      </c>
    </row>
    <row r="106" spans="2:12" hidden="1">
      <c r="B106" s="36" t="s">
        <v>73</v>
      </c>
      <c r="C106" s="36"/>
      <c r="D106" s="65">
        <v>0</v>
      </c>
      <c r="E106" s="65">
        <f>D107</f>
        <v>105811.72500000001</v>
      </c>
      <c r="F106" s="70">
        <f>E107</f>
        <v>163025.47500000001</v>
      </c>
      <c r="G106" s="70">
        <f>F107</f>
        <v>227112.10169143838</v>
      </c>
      <c r="H106" s="59"/>
      <c r="I106" s="65">
        <f>D106/3.75</f>
        <v>0</v>
      </c>
      <c r="J106" s="65">
        <f t="shared" si="20"/>
        <v>28216.460000000003</v>
      </c>
      <c r="K106" s="70">
        <f t="shared" si="20"/>
        <v>43473.46</v>
      </c>
      <c r="L106" s="70">
        <f t="shared" si="20"/>
        <v>60563.227117716902</v>
      </c>
    </row>
    <row r="107" spans="2:12" hidden="1">
      <c r="B107" s="43" t="s">
        <v>74</v>
      </c>
      <c r="C107" s="36"/>
      <c r="D107" s="63">
        <f>SUM(D105:D106)</f>
        <v>105811.72500000001</v>
      </c>
      <c r="E107" s="63">
        <f t="shared" ref="E107:G107" si="21">SUM(E105:E106)</f>
        <v>163025.47500000001</v>
      </c>
      <c r="F107" s="69">
        <f t="shared" si="21"/>
        <v>227112.10169143838</v>
      </c>
      <c r="G107" s="69">
        <f t="shared" si="21"/>
        <v>300276.25576808222</v>
      </c>
      <c r="H107" s="64"/>
      <c r="I107" s="63">
        <f>D107/3.75</f>
        <v>28216.460000000003</v>
      </c>
      <c r="J107" s="63">
        <f t="shared" si="20"/>
        <v>43473.46</v>
      </c>
      <c r="K107" s="69">
        <f t="shared" si="20"/>
        <v>60563.227117716902</v>
      </c>
      <c r="L107" s="69">
        <f t="shared" si="20"/>
        <v>80073.668204821923</v>
      </c>
    </row>
    <row r="108" spans="2:12" ht="17" hidden="1" thickBot="1">
      <c r="B108" s="50"/>
      <c r="C108" s="54"/>
      <c r="D108" s="53"/>
      <c r="E108" s="23"/>
      <c r="F108" s="22"/>
      <c r="G108" s="22"/>
      <c r="H108" s="33"/>
      <c r="I108" s="53"/>
      <c r="J108" s="23"/>
      <c r="K108" s="22"/>
      <c r="L108" s="22"/>
    </row>
    <row r="109" spans="2:12" hidden="1">
      <c r="B109" s="32" t="s">
        <v>121</v>
      </c>
      <c r="C109" s="32"/>
      <c r="D109" s="32"/>
      <c r="E109" s="32"/>
      <c r="F109" s="32"/>
      <c r="G109" s="32"/>
      <c r="H109" s="32"/>
      <c r="I109" s="32"/>
      <c r="J109" s="32"/>
    </row>
    <row r="110" spans="2:12" hidden="1">
      <c r="B110" s="32"/>
      <c r="C110" s="32"/>
      <c r="D110" s="32"/>
      <c r="E110" s="32"/>
      <c r="F110" s="32"/>
      <c r="G110" s="32"/>
      <c r="H110" s="32"/>
      <c r="I110" s="32"/>
      <c r="J110" s="32"/>
    </row>
    <row r="111" spans="2:12" hidden="1">
      <c r="B111" s="32"/>
      <c r="C111" s="32"/>
      <c r="D111" s="32"/>
      <c r="E111" s="32"/>
      <c r="F111" s="32"/>
      <c r="G111" s="32"/>
      <c r="H111" s="32"/>
      <c r="I111" s="32"/>
      <c r="J111" s="32"/>
    </row>
    <row r="112" spans="2:12" hidden="1">
      <c r="B112" s="32"/>
      <c r="C112" s="32"/>
      <c r="D112" s="32"/>
      <c r="E112" s="32"/>
      <c r="F112" s="32"/>
      <c r="G112" s="32"/>
      <c r="H112" s="32"/>
      <c r="I112" s="32"/>
      <c r="J112" s="32"/>
    </row>
    <row r="113" spans="2:12" ht="24" hidden="1">
      <c r="B113" s="55" t="s">
        <v>111</v>
      </c>
      <c r="C113" s="3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 hidden="1"/>
    <row r="115" spans="2:12" hidden="1">
      <c r="B115" s="2"/>
      <c r="C115" s="2"/>
      <c r="D115" s="172" t="s">
        <v>0</v>
      </c>
      <c r="E115" s="172"/>
      <c r="F115" s="172"/>
      <c r="G115" s="172"/>
      <c r="H115" s="28"/>
      <c r="I115" s="172" t="s">
        <v>1</v>
      </c>
      <c r="J115" s="172"/>
      <c r="K115" s="172"/>
      <c r="L115" s="27"/>
    </row>
    <row r="116" spans="2:12" ht="17" hidden="1" customHeight="1">
      <c r="B116" s="18"/>
      <c r="C116" s="18"/>
      <c r="D116" s="173" t="s">
        <v>16</v>
      </c>
      <c r="E116" s="173"/>
      <c r="F116" s="173" t="s">
        <v>17</v>
      </c>
      <c r="G116" s="173"/>
      <c r="H116" s="29"/>
      <c r="I116" s="173" t="s">
        <v>16</v>
      </c>
      <c r="J116" s="173"/>
      <c r="K116" s="173" t="s">
        <v>17</v>
      </c>
      <c r="L116" s="173"/>
    </row>
    <row r="117" spans="2:12" hidden="1">
      <c r="B117" s="3"/>
      <c r="C117" s="18"/>
      <c r="D117" s="24">
        <v>2018</v>
      </c>
      <c r="E117" s="24">
        <v>2019</v>
      </c>
      <c r="F117" s="24">
        <v>2020</v>
      </c>
      <c r="G117" s="24">
        <v>2021</v>
      </c>
      <c r="H117" s="24"/>
      <c r="I117" s="24">
        <v>2018</v>
      </c>
      <c r="J117" s="24">
        <v>2019</v>
      </c>
      <c r="K117" s="24">
        <v>2020</v>
      </c>
      <c r="L117" s="24">
        <v>2021</v>
      </c>
    </row>
    <row r="118" spans="2:12" hidden="1">
      <c r="B118" s="42" t="s">
        <v>25</v>
      </c>
      <c r="C118" s="73"/>
      <c r="D118" s="41"/>
      <c r="E118" s="74"/>
      <c r="F118" s="20"/>
      <c r="G118" s="20"/>
      <c r="H118" s="20"/>
      <c r="I118" s="19"/>
      <c r="J118" s="19"/>
      <c r="K118" s="20"/>
      <c r="L118" s="20"/>
    </row>
    <row r="119" spans="2:12" hidden="1">
      <c r="B119" s="44" t="s">
        <v>26</v>
      </c>
      <c r="C119" s="36"/>
      <c r="D119" s="41">
        <f t="shared" ref="D119:G120" si="22">D64</f>
        <v>5907</v>
      </c>
      <c r="E119" s="41">
        <f t="shared" si="22"/>
        <v>6709</v>
      </c>
      <c r="F119" s="76">
        <f t="shared" si="22"/>
        <v>7374.4934246575358</v>
      </c>
      <c r="G119" s="76">
        <f t="shared" si="22"/>
        <v>8111.9427671232897</v>
      </c>
      <c r="H119" s="76"/>
      <c r="I119" s="38">
        <f>D119/3.75</f>
        <v>1575.2</v>
      </c>
      <c r="J119" s="38">
        <f t="shared" ref="J119:L123" si="23">E119/3.75</f>
        <v>1789.0666666666666</v>
      </c>
      <c r="K119" s="39">
        <f t="shared" si="23"/>
        <v>1966.5315799086761</v>
      </c>
      <c r="L119" s="39">
        <f t="shared" si="23"/>
        <v>2163.184737899544</v>
      </c>
    </row>
    <row r="120" spans="2:12" hidden="1">
      <c r="B120" s="36" t="s">
        <v>27</v>
      </c>
      <c r="C120" s="36"/>
      <c r="D120" s="41">
        <f t="shared" si="22"/>
        <v>6209</v>
      </c>
      <c r="E120" s="41">
        <f t="shared" si="22"/>
        <v>6645</v>
      </c>
      <c r="F120" s="76">
        <f t="shared" si="22"/>
        <v>7459.8822958904111</v>
      </c>
      <c r="G120" s="76">
        <f t="shared" si="22"/>
        <v>8205.870525479455</v>
      </c>
      <c r="H120" s="76"/>
      <c r="I120" s="38">
        <f>D120/3.75</f>
        <v>1655.7333333333333</v>
      </c>
      <c r="J120" s="38">
        <f t="shared" si="23"/>
        <v>1772</v>
      </c>
      <c r="K120" s="39">
        <f t="shared" si="23"/>
        <v>1989.3019455707763</v>
      </c>
      <c r="L120" s="39">
        <f t="shared" si="23"/>
        <v>2188.2321401278546</v>
      </c>
    </row>
    <row r="121" spans="2:12" hidden="1">
      <c r="B121" s="36" t="s">
        <v>28</v>
      </c>
      <c r="C121" s="36"/>
      <c r="D121" s="41">
        <f>D70</f>
        <v>2590</v>
      </c>
      <c r="E121" s="41">
        <f>E70</f>
        <v>2850</v>
      </c>
      <c r="F121" s="77">
        <f>F70</f>
        <v>3128.3377369863019</v>
      </c>
      <c r="G121" s="77">
        <f>G70</f>
        <v>3441.1715106849324</v>
      </c>
      <c r="H121" s="76"/>
      <c r="I121" s="48">
        <f>D121/3.75</f>
        <v>690.66666666666663</v>
      </c>
      <c r="J121" s="48">
        <f t="shared" si="23"/>
        <v>760</v>
      </c>
      <c r="K121" s="47">
        <f t="shared" si="23"/>
        <v>834.22339652968049</v>
      </c>
      <c r="L121" s="47">
        <f t="shared" si="23"/>
        <v>917.64573618264865</v>
      </c>
    </row>
    <row r="122" spans="2:12" hidden="1">
      <c r="B122" s="36" t="s">
        <v>29</v>
      </c>
      <c r="C122" s="36">
        <v>0</v>
      </c>
      <c r="D122" s="75">
        <f t="shared" ref="D122:E122" si="24">D119+D120-D121</f>
        <v>9526</v>
      </c>
      <c r="E122" s="75">
        <f t="shared" si="24"/>
        <v>10504</v>
      </c>
      <c r="F122" s="76">
        <f>F119+F120-F121</f>
        <v>11706.037983561644</v>
      </c>
      <c r="G122" s="76">
        <f>G119+G120-G121</f>
        <v>12876.641781917813</v>
      </c>
      <c r="H122" s="76"/>
      <c r="I122" s="38">
        <f>D122/3.75</f>
        <v>2540.2666666666669</v>
      </c>
      <c r="J122" s="38">
        <f t="shared" si="23"/>
        <v>2801.0666666666666</v>
      </c>
      <c r="K122" s="39">
        <f t="shared" si="23"/>
        <v>3121.6101289497719</v>
      </c>
      <c r="L122" s="39">
        <f t="shared" si="23"/>
        <v>3433.7711418447502</v>
      </c>
    </row>
    <row r="123" spans="2:12" hidden="1">
      <c r="B123" s="36" t="s">
        <v>30</v>
      </c>
      <c r="C123" s="36"/>
      <c r="D123" s="41">
        <f>D122-C122</f>
        <v>9526</v>
      </c>
      <c r="E123" s="41">
        <f>E122-D122</f>
        <v>978</v>
      </c>
      <c r="F123" s="76">
        <f>F122-E122</f>
        <v>1202.0379835616441</v>
      </c>
      <c r="G123" s="76">
        <f>G122-F122</f>
        <v>1170.6037983561691</v>
      </c>
      <c r="H123" s="76"/>
      <c r="I123" s="38">
        <f>D123/3.75</f>
        <v>2540.2666666666669</v>
      </c>
      <c r="J123" s="38">
        <f t="shared" si="23"/>
        <v>260.8</v>
      </c>
      <c r="K123" s="39">
        <f t="shared" si="23"/>
        <v>320.5434622831051</v>
      </c>
      <c r="L123" s="39">
        <f t="shared" si="23"/>
        <v>312.16101289497846</v>
      </c>
    </row>
    <row r="124" spans="2:12" hidden="1">
      <c r="B124" s="36"/>
      <c r="C124" s="36"/>
      <c r="D124" s="41"/>
      <c r="E124" s="41"/>
      <c r="F124" s="76"/>
      <c r="G124" s="76"/>
      <c r="H124" s="78"/>
      <c r="I124" s="38"/>
      <c r="J124" s="38"/>
      <c r="K124" s="39"/>
      <c r="L124" s="39"/>
    </row>
    <row r="125" spans="2:12" hidden="1">
      <c r="B125" s="43" t="s">
        <v>31</v>
      </c>
      <c r="C125" s="43"/>
      <c r="D125" s="41"/>
      <c r="E125" s="41"/>
      <c r="F125" s="76"/>
      <c r="G125" s="76"/>
      <c r="H125" s="76"/>
      <c r="I125" s="38"/>
      <c r="J125" s="38"/>
      <c r="K125" s="39"/>
      <c r="L125" s="39"/>
    </row>
    <row r="126" spans="2:12" ht="17" hidden="1">
      <c r="B126" s="128" t="s">
        <v>115</v>
      </c>
      <c r="C126" s="36"/>
      <c r="D126" s="41">
        <v>17500</v>
      </c>
      <c r="E126" s="41">
        <v>17000</v>
      </c>
      <c r="F126" s="76">
        <f>E129</f>
        <v>18100</v>
      </c>
      <c r="G126" s="76">
        <f>F129</f>
        <v>19068.3</v>
      </c>
      <c r="H126" s="76"/>
      <c r="I126" s="38">
        <f>D126/3.75</f>
        <v>4666.666666666667</v>
      </c>
      <c r="J126" s="38">
        <f t="shared" ref="J126:L129" si="25">E126/3.75</f>
        <v>4533.333333333333</v>
      </c>
      <c r="K126" s="39">
        <f t="shared" si="25"/>
        <v>4826.666666666667</v>
      </c>
      <c r="L126" s="39">
        <f t="shared" si="25"/>
        <v>5084.88</v>
      </c>
    </row>
    <row r="127" spans="2:12" hidden="1">
      <c r="B127" s="36" t="s">
        <v>32</v>
      </c>
      <c r="C127" s="36"/>
      <c r="D127" s="41">
        <v>2000</v>
      </c>
      <c r="E127" s="41">
        <v>2000</v>
      </c>
      <c r="F127" s="76">
        <f>+F25</f>
        <v>2000</v>
      </c>
      <c r="G127" s="76">
        <f>+G25</f>
        <v>2000</v>
      </c>
      <c r="H127" s="76"/>
      <c r="I127" s="38">
        <f>D127/3.75</f>
        <v>533.33333333333337</v>
      </c>
      <c r="J127" s="38">
        <f t="shared" si="25"/>
        <v>533.33333333333337</v>
      </c>
      <c r="K127" s="39">
        <f t="shared" si="25"/>
        <v>533.33333333333337</v>
      </c>
      <c r="L127" s="39">
        <f t="shared" si="25"/>
        <v>533.33333333333337</v>
      </c>
    </row>
    <row r="128" spans="2:12" hidden="1">
      <c r="B128" s="36" t="s">
        <v>33</v>
      </c>
      <c r="C128" s="36"/>
      <c r="D128" s="41">
        <f>D92</f>
        <v>1000</v>
      </c>
      <c r="E128" s="41">
        <f>E92</f>
        <v>900</v>
      </c>
      <c r="F128" s="77">
        <f>F126*F17</f>
        <v>1031.7</v>
      </c>
      <c r="G128" s="77">
        <f>G126*G17</f>
        <v>1086.8931</v>
      </c>
      <c r="H128" s="76"/>
      <c r="I128" s="48">
        <f>D128/3.75</f>
        <v>266.66666666666669</v>
      </c>
      <c r="J128" s="48">
        <f t="shared" si="25"/>
        <v>240</v>
      </c>
      <c r="K128" s="47">
        <f t="shared" si="25"/>
        <v>275.12</v>
      </c>
      <c r="L128" s="47">
        <f t="shared" si="25"/>
        <v>289.83816000000002</v>
      </c>
    </row>
    <row r="129" spans="2:12" hidden="1">
      <c r="B129" s="36" t="s">
        <v>116</v>
      </c>
      <c r="C129" s="36"/>
      <c r="D129" s="75">
        <f t="shared" ref="D129:E129" si="26">D126+D127-D128</f>
        <v>18500</v>
      </c>
      <c r="E129" s="75">
        <f t="shared" si="26"/>
        <v>18100</v>
      </c>
      <c r="F129" s="76">
        <f>F126+F127-F128</f>
        <v>19068.3</v>
      </c>
      <c r="G129" s="76">
        <f>G126+G127-G128</f>
        <v>19981.406899999998</v>
      </c>
      <c r="H129" s="76"/>
      <c r="I129" s="38">
        <f>D129/3.75</f>
        <v>4933.333333333333</v>
      </c>
      <c r="J129" s="38">
        <f t="shared" si="25"/>
        <v>4826.666666666667</v>
      </c>
      <c r="K129" s="39">
        <f t="shared" si="25"/>
        <v>5084.88</v>
      </c>
      <c r="L129" s="39">
        <f t="shared" si="25"/>
        <v>5328.3751733333329</v>
      </c>
    </row>
    <row r="130" spans="2:12" hidden="1">
      <c r="B130" s="36"/>
      <c r="C130" s="36"/>
      <c r="D130" s="41"/>
      <c r="E130" s="41"/>
      <c r="F130" s="76"/>
      <c r="G130" s="76"/>
      <c r="H130" s="76"/>
      <c r="I130" s="38"/>
      <c r="J130" s="38"/>
      <c r="K130" s="39"/>
      <c r="L130" s="39"/>
    </row>
    <row r="131" spans="2:12" hidden="1">
      <c r="B131" s="43" t="s">
        <v>34</v>
      </c>
      <c r="C131" s="43"/>
      <c r="D131" s="41"/>
      <c r="E131" s="41"/>
      <c r="F131" s="76"/>
      <c r="G131" s="76"/>
      <c r="H131" s="76"/>
      <c r="I131" s="38"/>
      <c r="J131" s="38"/>
      <c r="K131" s="39"/>
      <c r="L131" s="39"/>
    </row>
    <row r="132" spans="2:12" hidden="1">
      <c r="B132" s="36" t="s">
        <v>35</v>
      </c>
      <c r="C132" s="36"/>
      <c r="D132" s="41">
        <f>D71</f>
        <v>3000</v>
      </c>
      <c r="E132" s="41">
        <f>E71</f>
        <v>3000</v>
      </c>
      <c r="F132" s="76">
        <f>E134</f>
        <v>3000</v>
      </c>
      <c r="G132" s="76">
        <f>F134</f>
        <v>3000</v>
      </c>
      <c r="H132" s="76"/>
      <c r="I132" s="38">
        <f>D132/3.75</f>
        <v>800</v>
      </c>
      <c r="J132" s="38">
        <f t="shared" ref="J132:L135" si="27">E132/3.75</f>
        <v>800</v>
      </c>
      <c r="K132" s="39">
        <f t="shared" si="27"/>
        <v>800</v>
      </c>
      <c r="L132" s="39">
        <f t="shared" si="27"/>
        <v>800</v>
      </c>
    </row>
    <row r="133" spans="2:12" hidden="1">
      <c r="B133" s="36" t="s">
        <v>36</v>
      </c>
      <c r="C133" s="36"/>
      <c r="D133" s="41">
        <v>0</v>
      </c>
      <c r="E133" s="41">
        <v>0</v>
      </c>
      <c r="F133" s="72">
        <f>+F26</f>
        <v>0</v>
      </c>
      <c r="G133" s="72">
        <f>+G26</f>
        <v>0</v>
      </c>
      <c r="H133" s="79"/>
      <c r="I133" s="34">
        <f>D133/3.75</f>
        <v>0</v>
      </c>
      <c r="J133" s="34">
        <f t="shared" si="27"/>
        <v>0</v>
      </c>
      <c r="K133" s="72">
        <f t="shared" si="27"/>
        <v>0</v>
      </c>
      <c r="L133" s="72">
        <f t="shared" si="27"/>
        <v>0</v>
      </c>
    </row>
    <row r="134" spans="2:12" hidden="1">
      <c r="B134" s="36" t="s">
        <v>37</v>
      </c>
      <c r="C134" s="36"/>
      <c r="D134" s="75">
        <f t="shared" ref="D134" si="28">SUM(D132:D133)</f>
        <v>3000</v>
      </c>
      <c r="E134" s="75">
        <f t="shared" ref="E134" si="29">SUM(E132:E133)</f>
        <v>3000</v>
      </c>
      <c r="F134" s="79">
        <f>SUM(F132:F133)</f>
        <v>3000</v>
      </c>
      <c r="G134" s="79">
        <f>SUM(G132:G133)</f>
        <v>3000</v>
      </c>
      <c r="H134" s="79"/>
      <c r="I134" s="80">
        <f>D134/3.75</f>
        <v>800</v>
      </c>
      <c r="J134" s="80">
        <f t="shared" si="27"/>
        <v>800</v>
      </c>
      <c r="K134" s="79">
        <f t="shared" si="27"/>
        <v>800</v>
      </c>
      <c r="L134" s="79">
        <f t="shared" si="27"/>
        <v>800</v>
      </c>
    </row>
    <row r="135" spans="2:12" hidden="1">
      <c r="B135" s="36" t="s">
        <v>38</v>
      </c>
      <c r="C135" s="36"/>
      <c r="D135" s="41">
        <v>90</v>
      </c>
      <c r="E135" s="41">
        <v>90</v>
      </c>
      <c r="F135" s="79">
        <f>F132*F18</f>
        <v>90</v>
      </c>
      <c r="G135" s="79">
        <f>G132*G18</f>
        <v>90</v>
      </c>
      <c r="H135" s="79"/>
      <c r="I135" s="80">
        <f>D135/3.75</f>
        <v>24</v>
      </c>
      <c r="J135" s="80">
        <f t="shared" si="27"/>
        <v>24</v>
      </c>
      <c r="K135" s="79">
        <f t="shared" si="27"/>
        <v>24</v>
      </c>
      <c r="L135" s="79">
        <f t="shared" si="27"/>
        <v>24</v>
      </c>
    </row>
    <row r="136" spans="2:12" ht="17" hidden="1" thickBot="1">
      <c r="B136" s="50"/>
      <c r="C136" s="50"/>
      <c r="D136" s="53"/>
      <c r="E136" s="81"/>
      <c r="F136" s="82"/>
      <c r="G136" s="82"/>
      <c r="H136" s="82"/>
      <c r="I136" s="81"/>
      <c r="J136" s="81"/>
      <c r="K136" s="82"/>
      <c r="L136" s="82"/>
    </row>
    <row r="137" spans="2:12" hidden="1">
      <c r="B137" s="32" t="s">
        <v>121</v>
      </c>
      <c r="C137" s="32"/>
      <c r="D137" s="32"/>
    </row>
    <row r="138" spans="2:12" hidden="1"/>
    <row r="139" spans="2:12" hidden="1">
      <c r="D139" s="127"/>
    </row>
    <row r="140" spans="2:12" hidden="1"/>
    <row r="141" spans="2:12" ht="24" hidden="1">
      <c r="B141" s="55" t="s">
        <v>112</v>
      </c>
      <c r="C141" s="35"/>
      <c r="D141" s="55" t="s">
        <v>112</v>
      </c>
      <c r="E141" s="25"/>
      <c r="F141" s="25"/>
      <c r="G141" s="25"/>
      <c r="H141" s="25"/>
      <c r="I141" s="25"/>
      <c r="J141" s="25"/>
      <c r="K141" s="25"/>
      <c r="L141" s="25"/>
    </row>
    <row r="142" spans="2:12" hidden="1"/>
    <row r="143" spans="2:12" hidden="1">
      <c r="B143" s="4" t="s">
        <v>76</v>
      </c>
      <c r="K143"/>
      <c r="L143"/>
    </row>
    <row r="144" spans="2:12" hidden="1">
      <c r="B144" s="4" t="s">
        <v>77</v>
      </c>
      <c r="K144"/>
      <c r="L144"/>
    </row>
    <row r="145" spans="2:4" hidden="1">
      <c r="B145" s="4" t="s">
        <v>78</v>
      </c>
    </row>
    <row r="146" spans="2:4" hidden="1">
      <c r="B146" s="4" t="s">
        <v>79</v>
      </c>
    </row>
    <row r="147" spans="2:4" hidden="1">
      <c r="B147" s="4" t="s">
        <v>80</v>
      </c>
    </row>
    <row r="148" spans="2:4" ht="19" hidden="1">
      <c r="B148" s="87" t="s">
        <v>84</v>
      </c>
    </row>
    <row r="149" spans="2:4" hidden="1">
      <c r="B149" s="25" t="s">
        <v>82</v>
      </c>
    </row>
    <row r="150" spans="2:4" hidden="1"/>
    <row r="151" spans="2:4" hidden="1"/>
    <row r="152" spans="2:4" hidden="1"/>
    <row r="153" spans="2:4" hidden="1">
      <c r="B153" s="25" t="s">
        <v>81</v>
      </c>
    </row>
    <row r="154" spans="2:4" hidden="1"/>
    <row r="155" spans="2:4" hidden="1"/>
    <row r="156" spans="2:4" hidden="1">
      <c r="B156" s="25" t="s">
        <v>83</v>
      </c>
      <c r="D156" s="4" t="s">
        <v>85</v>
      </c>
    </row>
    <row r="157" spans="2:4" hidden="1">
      <c r="D157" s="4" t="s">
        <v>86</v>
      </c>
    </row>
    <row r="158" spans="2:4" hidden="1"/>
    <row r="159" spans="2:4" hidden="1"/>
    <row r="160" spans="2:4" hidden="1">
      <c r="B160" s="4" t="s">
        <v>89</v>
      </c>
      <c r="C160" s="88"/>
      <c r="D160" s="4" t="s">
        <v>60</v>
      </c>
    </row>
    <row r="161" spans="2:14" hidden="1">
      <c r="B161" s="102" t="s">
        <v>65</v>
      </c>
      <c r="C161" s="89">
        <f>F51</f>
        <v>66256.964675000025</v>
      </c>
      <c r="D161" s="91">
        <v>0</v>
      </c>
      <c r="E161" s="91">
        <f>D161+2%</f>
        <v>0.02</v>
      </c>
      <c r="F161" s="91">
        <f t="shared" ref="F161:N161" si="30">E161+2%</f>
        <v>0.04</v>
      </c>
      <c r="G161" s="91">
        <f t="shared" si="30"/>
        <v>0.06</v>
      </c>
      <c r="H161" s="91">
        <f t="shared" si="30"/>
        <v>0.08</v>
      </c>
      <c r="I161" s="91">
        <f t="shared" si="30"/>
        <v>0.1</v>
      </c>
      <c r="J161" s="91">
        <f t="shared" si="30"/>
        <v>0.12000000000000001</v>
      </c>
      <c r="K161" s="91">
        <f t="shared" si="30"/>
        <v>0.14000000000000001</v>
      </c>
      <c r="L161" s="91">
        <f t="shared" si="30"/>
        <v>0.16</v>
      </c>
      <c r="M161" s="91">
        <f t="shared" si="30"/>
        <v>0.18</v>
      </c>
      <c r="N161" s="91">
        <f t="shared" si="30"/>
        <v>0.19999999999999998</v>
      </c>
    </row>
    <row r="162" spans="2:14" hidden="1">
      <c r="B162" s="129" t="s">
        <v>87</v>
      </c>
      <c r="C162" s="92">
        <v>0.28000000000000003</v>
      </c>
      <c r="D162" s="93">
        <f t="dataTable" ref="D162:N168" dt2D="1" dtr="1" r1="F13" r2="F14" ca="1"/>
        <v>61610.901499999993</v>
      </c>
      <c r="E162" s="94">
        <v>63326.370980000007</v>
      </c>
      <c r="F162" s="94">
        <v>65041.840459999992</v>
      </c>
      <c r="G162" s="94">
        <v>66757.309940000006</v>
      </c>
      <c r="H162" s="95">
        <v>68472.779419999992</v>
      </c>
      <c r="I162" s="95">
        <v>70188.248900000006</v>
      </c>
      <c r="J162" s="95">
        <v>71903.71838000002</v>
      </c>
      <c r="K162" s="95">
        <v>73619.187860000005</v>
      </c>
      <c r="L162" s="95">
        <v>75334.657340000005</v>
      </c>
      <c r="M162" s="95">
        <v>77050.12681999999</v>
      </c>
      <c r="N162" s="95">
        <v>78765.596300000005</v>
      </c>
    </row>
    <row r="163" spans="2:14" hidden="1">
      <c r="B163" s="90"/>
      <c r="C163" s="92">
        <f>C162+1%</f>
        <v>0.29000000000000004</v>
      </c>
      <c r="D163" s="96">
        <v>60419.603250000007</v>
      </c>
      <c r="E163" s="40">
        <v>62111.246765000004</v>
      </c>
      <c r="F163" s="40">
        <v>63802.890279999992</v>
      </c>
      <c r="G163" s="40">
        <v>65494.533794999988</v>
      </c>
      <c r="H163" s="62">
        <v>67186.177309999999</v>
      </c>
      <c r="I163" s="62">
        <v>68877.820825000003</v>
      </c>
      <c r="J163" s="62">
        <v>70569.464340000006</v>
      </c>
      <c r="K163" s="62">
        <v>72261.107855000024</v>
      </c>
      <c r="L163" s="62">
        <v>73952.751369999984</v>
      </c>
      <c r="M163" s="62">
        <v>75644.394884999987</v>
      </c>
      <c r="N163" s="95">
        <v>77336.03839999999</v>
      </c>
    </row>
    <row r="164" spans="2:14" hidden="1">
      <c r="B164" s="90"/>
      <c r="C164" s="92">
        <f t="shared" ref="C164:C168" si="31">C163+1%</f>
        <v>0.30000000000000004</v>
      </c>
      <c r="D164" s="96">
        <v>59228.304999999993</v>
      </c>
      <c r="E164" s="40">
        <v>60896.122549999993</v>
      </c>
      <c r="F164" s="100">
        <v>62563.940099999993</v>
      </c>
      <c r="G164" s="100">
        <v>64231.75765</v>
      </c>
      <c r="H164" s="99">
        <v>65899.575200000007</v>
      </c>
      <c r="I164" s="99">
        <v>67567.392750000014</v>
      </c>
      <c r="J164" s="100">
        <v>69235.210300000006</v>
      </c>
      <c r="K164" s="100">
        <v>70903.027850000013</v>
      </c>
      <c r="L164" s="100">
        <v>72570.845399999977</v>
      </c>
      <c r="M164" s="62">
        <v>74238.662949999984</v>
      </c>
      <c r="N164" s="95">
        <v>75906.480499999991</v>
      </c>
    </row>
    <row r="165" spans="2:14" hidden="1">
      <c r="B165" s="90"/>
      <c r="C165" s="92">
        <f t="shared" si="31"/>
        <v>0.31000000000000005</v>
      </c>
      <c r="D165" s="96">
        <v>58037.006750000008</v>
      </c>
      <c r="E165" s="40">
        <v>59680.998334999989</v>
      </c>
      <c r="F165" s="100">
        <v>61324.98992</v>
      </c>
      <c r="G165" s="100">
        <v>62968.981504999996</v>
      </c>
      <c r="H165" s="99">
        <v>64612.973089999992</v>
      </c>
      <c r="I165" s="97">
        <v>66256.96467500001</v>
      </c>
      <c r="J165" s="100">
        <v>67900.956260000006</v>
      </c>
      <c r="K165" s="100">
        <v>69544.947845000017</v>
      </c>
      <c r="L165" s="100">
        <v>71188.939429999999</v>
      </c>
      <c r="M165" s="62">
        <v>72832.93101499998</v>
      </c>
      <c r="N165" s="95">
        <v>74476.922599999991</v>
      </c>
    </row>
    <row r="166" spans="2:14" hidden="1">
      <c r="B166" s="90"/>
      <c r="C166" s="92">
        <f t="shared" si="31"/>
        <v>0.32000000000000006</v>
      </c>
      <c r="D166" s="96">
        <v>56845.708499999993</v>
      </c>
      <c r="E166" s="40">
        <v>58465.874119999993</v>
      </c>
      <c r="F166" s="100">
        <v>60086.03974</v>
      </c>
      <c r="G166" s="100">
        <v>61706.205359999993</v>
      </c>
      <c r="H166" s="99">
        <v>63326.370979999992</v>
      </c>
      <c r="I166" s="99">
        <v>64946.536600000007</v>
      </c>
      <c r="J166" s="100">
        <v>66566.702220000006</v>
      </c>
      <c r="K166" s="100">
        <v>68186.867840000006</v>
      </c>
      <c r="L166" s="100">
        <v>69807.033459999991</v>
      </c>
      <c r="M166" s="62">
        <v>71427.199079999977</v>
      </c>
      <c r="N166" s="95">
        <v>73047.364699999991</v>
      </c>
    </row>
    <row r="167" spans="2:14" hidden="1">
      <c r="B167" s="90"/>
      <c r="C167" s="92">
        <f t="shared" si="31"/>
        <v>0.33000000000000007</v>
      </c>
      <c r="D167" s="96">
        <v>55654.410249999994</v>
      </c>
      <c r="E167" s="40">
        <v>57250.74990499999</v>
      </c>
      <c r="F167" s="40">
        <v>58847.08956</v>
      </c>
      <c r="G167" s="40">
        <v>60443.429214999996</v>
      </c>
      <c r="H167" s="40">
        <v>62039.768869999993</v>
      </c>
      <c r="I167" s="40">
        <v>63636.108525000003</v>
      </c>
      <c r="J167" s="40">
        <v>65232.448180000014</v>
      </c>
      <c r="K167" s="62">
        <v>66828.78783500001</v>
      </c>
      <c r="L167" s="62">
        <v>68425.127489999984</v>
      </c>
      <c r="M167" s="62">
        <v>70021.467144999973</v>
      </c>
      <c r="N167" s="95">
        <v>71617.806799999977</v>
      </c>
    </row>
    <row r="168" spans="2:14" hidden="1">
      <c r="B168" s="90"/>
      <c r="C168" s="92">
        <f t="shared" si="31"/>
        <v>0.34000000000000008</v>
      </c>
      <c r="D168" s="96">
        <v>54463.111999999994</v>
      </c>
      <c r="E168" s="98">
        <v>56035.625690000001</v>
      </c>
      <c r="F168" s="61">
        <v>57608.139379999986</v>
      </c>
      <c r="G168" s="61">
        <v>59180.653069999993</v>
      </c>
      <c r="H168" s="61">
        <v>60753.166759999986</v>
      </c>
      <c r="I168" s="61">
        <v>62325.680450000014</v>
      </c>
      <c r="J168" s="98">
        <v>63898.194140000007</v>
      </c>
      <c r="K168" s="98">
        <v>65470.707829999999</v>
      </c>
      <c r="L168" s="98">
        <v>67043.221519999992</v>
      </c>
      <c r="M168" s="98">
        <v>68615.735209999984</v>
      </c>
      <c r="N168" s="98">
        <v>70188.248899999977</v>
      </c>
    </row>
    <row r="169" spans="2:14" hidden="1">
      <c r="B169" s="9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5"/>
      <c r="N169" s="5"/>
    </row>
    <row r="170" spans="2:14" hidden="1">
      <c r="B170" s="90"/>
      <c r="C170" s="88"/>
      <c r="D170" s="88"/>
      <c r="E170" s="88"/>
      <c r="F170" s="88"/>
      <c r="G170" s="88"/>
      <c r="H170" s="88"/>
    </row>
    <row r="171" spans="2:14" hidden="1">
      <c r="B171" s="90"/>
    </row>
    <row r="172" spans="2:14" hidden="1">
      <c r="B172" s="90"/>
    </row>
    <row r="173" spans="2:14" hidden="1">
      <c r="B173" s="90"/>
    </row>
    <row r="174" spans="2:14" hidden="1">
      <c r="B174" s="137" t="s">
        <v>114</v>
      </c>
    </row>
    <row r="175" spans="2:14" hidden="1">
      <c r="B175" s="130" t="s">
        <v>88</v>
      </c>
      <c r="D175" s="4" t="s">
        <v>60</v>
      </c>
    </row>
    <row r="176" spans="2:14" hidden="1">
      <c r="B176" s="102" t="str">
        <f>B51</f>
        <v>Net Income For the Year</v>
      </c>
      <c r="C176" s="89">
        <f>F51</f>
        <v>66256.964675000025</v>
      </c>
      <c r="D176" s="91">
        <v>0</v>
      </c>
      <c r="E176" s="91">
        <f>D176+2%</f>
        <v>0.02</v>
      </c>
      <c r="F176" s="91">
        <f t="shared" ref="F176:N176" si="32">E176+2%</f>
        <v>0.04</v>
      </c>
      <c r="G176" s="91">
        <f t="shared" si="32"/>
        <v>0.06</v>
      </c>
      <c r="H176" s="91">
        <f t="shared" si="32"/>
        <v>0.08</v>
      </c>
      <c r="I176" s="91">
        <f t="shared" si="32"/>
        <v>0.1</v>
      </c>
      <c r="J176" s="91">
        <f t="shared" si="32"/>
        <v>0.12000000000000001</v>
      </c>
      <c r="K176" s="91">
        <f t="shared" si="32"/>
        <v>0.14000000000000001</v>
      </c>
      <c r="L176" s="91">
        <f t="shared" si="32"/>
        <v>0.16</v>
      </c>
      <c r="M176" s="91">
        <f t="shared" si="32"/>
        <v>0.18</v>
      </c>
      <c r="N176" s="91">
        <f t="shared" si="32"/>
        <v>0.19999999999999998</v>
      </c>
    </row>
    <row r="177" spans="2:14" hidden="1">
      <c r="B177" s="138">
        <v>-0.2</v>
      </c>
      <c r="C177" s="96">
        <f>C180*B177+C180</f>
        <v>16800</v>
      </c>
      <c r="D177" s="93">
        <f t="dataTable" ref="D177:N183" dt2D="1" dtr="1" r1="F13" r2="F15"/>
        <v>61922.006750000008</v>
      </c>
      <c r="E177" s="94">
        <v>63565.998335000004</v>
      </c>
      <c r="F177" s="94">
        <v>65209.98992</v>
      </c>
      <c r="G177" s="94">
        <v>66853.981505000003</v>
      </c>
      <c r="H177" s="95">
        <v>68497.97309</v>
      </c>
      <c r="I177" s="95">
        <v>70141.964675000025</v>
      </c>
      <c r="J177" s="95">
        <v>71785.956260000006</v>
      </c>
      <c r="K177" s="95">
        <v>73429.947845000017</v>
      </c>
      <c r="L177" s="95">
        <v>75073.939429999999</v>
      </c>
      <c r="M177" s="95">
        <v>76717.931014999995</v>
      </c>
      <c r="N177" s="95">
        <v>78361.922599999991</v>
      </c>
    </row>
    <row r="178" spans="2:14" hidden="1">
      <c r="B178" s="133">
        <v>-0.15</v>
      </c>
      <c r="C178" s="96">
        <v>15900</v>
      </c>
      <c r="D178" s="96">
        <v>62754.506750000008</v>
      </c>
      <c r="E178" s="40">
        <v>64398.498335000004</v>
      </c>
      <c r="F178" s="40">
        <v>66042.489919999993</v>
      </c>
      <c r="G178" s="40">
        <v>67686.481505000003</v>
      </c>
      <c r="H178" s="62">
        <v>69330.47309</v>
      </c>
      <c r="I178" s="62">
        <v>70974.464675000025</v>
      </c>
      <c r="J178" s="62">
        <v>72618.456260000006</v>
      </c>
      <c r="K178" s="62">
        <v>74262.447845000017</v>
      </c>
      <c r="L178" s="62">
        <v>75906.439429999999</v>
      </c>
      <c r="M178" s="62">
        <v>77550.431014999995</v>
      </c>
      <c r="N178" s="95">
        <v>79194.422599999991</v>
      </c>
    </row>
    <row r="179" spans="2:14" hidden="1">
      <c r="B179" s="133">
        <v>-0.1</v>
      </c>
      <c r="C179" s="96">
        <f>C180+C180*B179</f>
        <v>18900</v>
      </c>
      <c r="D179" s="96">
        <v>59979.506750000008</v>
      </c>
      <c r="E179" s="40">
        <v>61623.498335000004</v>
      </c>
      <c r="F179" s="100">
        <v>63267.48992</v>
      </c>
      <c r="G179" s="100">
        <v>64911.481505000003</v>
      </c>
      <c r="H179" s="99">
        <v>66555.47309</v>
      </c>
      <c r="I179" s="99">
        <v>68199.464675000025</v>
      </c>
      <c r="J179" s="100">
        <v>69843.456260000006</v>
      </c>
      <c r="K179" s="100">
        <v>71487.447845000017</v>
      </c>
      <c r="L179" s="100">
        <v>73131.439429999999</v>
      </c>
      <c r="M179" s="62">
        <v>74775.431014999995</v>
      </c>
      <c r="N179" s="95">
        <v>76419.422599999991</v>
      </c>
    </row>
    <row r="180" spans="2:14" hidden="1">
      <c r="B180" s="133">
        <v>0</v>
      </c>
      <c r="C180" s="96">
        <v>21000</v>
      </c>
      <c r="D180" s="96">
        <v>58037.006750000008</v>
      </c>
      <c r="E180" s="40">
        <v>59680.998335000004</v>
      </c>
      <c r="F180" s="100">
        <v>61324.98992</v>
      </c>
      <c r="G180" s="100">
        <v>62968.981505000003</v>
      </c>
      <c r="H180" s="99">
        <v>64612.97309</v>
      </c>
      <c r="I180" s="97">
        <v>66256.964675000025</v>
      </c>
      <c r="J180" s="100">
        <v>67900.956260000006</v>
      </c>
      <c r="K180" s="100">
        <v>69544.947845000017</v>
      </c>
      <c r="L180" s="100">
        <v>71188.939429999999</v>
      </c>
      <c r="M180" s="62">
        <v>72832.931014999995</v>
      </c>
      <c r="N180" s="95">
        <v>74476.922599999991</v>
      </c>
    </row>
    <row r="181" spans="2:14" hidden="1">
      <c r="B181" s="133">
        <v>0.1</v>
      </c>
      <c r="C181" s="96">
        <f>C180+C180*B181</f>
        <v>23100</v>
      </c>
      <c r="D181" s="96">
        <v>56094.506750000008</v>
      </c>
      <c r="E181" s="40">
        <v>57738.498335000004</v>
      </c>
      <c r="F181" s="100">
        <v>59382.48992</v>
      </c>
      <c r="G181" s="100">
        <v>61026.481505000003</v>
      </c>
      <c r="H181" s="99">
        <v>62670.47309</v>
      </c>
      <c r="I181" s="99">
        <v>64314.464675000025</v>
      </c>
      <c r="J181" s="100">
        <v>65958.456260000006</v>
      </c>
      <c r="K181" s="100">
        <v>67602.447845000017</v>
      </c>
      <c r="L181" s="100">
        <v>69246.439429999999</v>
      </c>
      <c r="M181" s="62">
        <v>70890.431014999995</v>
      </c>
      <c r="N181" s="95">
        <v>72534.422599999991</v>
      </c>
    </row>
    <row r="182" spans="2:14" hidden="1">
      <c r="B182" s="133">
        <v>0.15</v>
      </c>
      <c r="C182" s="96">
        <f>C180*B182+C180</f>
        <v>24150</v>
      </c>
      <c r="D182" s="96">
        <v>55123.256750000008</v>
      </c>
      <c r="E182" s="40">
        <v>56767.248335000004</v>
      </c>
      <c r="F182" s="40">
        <v>58411.23992</v>
      </c>
      <c r="G182" s="40">
        <v>60055.231505000003</v>
      </c>
      <c r="H182" s="40">
        <v>61699.22309</v>
      </c>
      <c r="I182" s="40">
        <v>63343.214675000025</v>
      </c>
      <c r="J182" s="40">
        <v>64987.206260000006</v>
      </c>
      <c r="K182" s="62">
        <v>66631.197845000017</v>
      </c>
      <c r="L182" s="62">
        <v>68275.189429999999</v>
      </c>
      <c r="M182" s="62">
        <v>69919.181014999995</v>
      </c>
      <c r="N182" s="95">
        <v>71563.172599999991</v>
      </c>
    </row>
    <row r="183" spans="2:14" hidden="1">
      <c r="B183" s="133">
        <v>0.2</v>
      </c>
      <c r="C183" s="96">
        <f>C180*B183+C180</f>
        <v>25200</v>
      </c>
      <c r="D183" s="96">
        <v>54152.006750000008</v>
      </c>
      <c r="E183" s="98">
        <v>55795.998335000004</v>
      </c>
      <c r="F183" s="61">
        <v>57439.98992</v>
      </c>
      <c r="G183" s="61">
        <v>59083.981505000003</v>
      </c>
      <c r="H183" s="61">
        <v>60727.97309</v>
      </c>
      <c r="I183" s="61">
        <v>62371.964675000025</v>
      </c>
      <c r="J183" s="98">
        <v>64015.956260000006</v>
      </c>
      <c r="K183" s="98">
        <v>65659.947845000017</v>
      </c>
      <c r="L183" s="98">
        <v>67303.939429999999</v>
      </c>
      <c r="M183" s="98">
        <v>68947.931014999995</v>
      </c>
      <c r="N183" s="98">
        <v>70591.922599999991</v>
      </c>
    </row>
    <row r="184" spans="2:14" hidden="1">
      <c r="B184" s="139" t="s">
        <v>113</v>
      </c>
    </row>
    <row r="185" spans="2:14" hidden="1">
      <c r="B185" s="130" t="s">
        <v>88</v>
      </c>
      <c r="D185" s="4" t="s">
        <v>60</v>
      </c>
    </row>
    <row r="186" spans="2:14" hidden="1">
      <c r="B186" s="102" t="s">
        <v>65</v>
      </c>
      <c r="C186" s="89">
        <f>F51</f>
        <v>66256.964675000025</v>
      </c>
      <c r="D186" s="91">
        <v>0</v>
      </c>
      <c r="E186" s="91">
        <f>D186+2%</f>
        <v>0.02</v>
      </c>
      <c r="F186" s="91">
        <f t="shared" ref="F186:N186" si="33">E186+2%</f>
        <v>0.04</v>
      </c>
      <c r="G186" s="91">
        <f t="shared" si="33"/>
        <v>0.06</v>
      </c>
      <c r="H186" s="91">
        <f t="shared" si="33"/>
        <v>0.08</v>
      </c>
      <c r="I186" s="91">
        <f t="shared" si="33"/>
        <v>0.1</v>
      </c>
      <c r="J186" s="91">
        <f t="shared" si="33"/>
        <v>0.12000000000000001</v>
      </c>
      <c r="K186" s="91">
        <f t="shared" si="33"/>
        <v>0.14000000000000001</v>
      </c>
      <c r="L186" s="91">
        <f t="shared" si="33"/>
        <v>0.16</v>
      </c>
      <c r="M186" s="91">
        <f t="shared" si="33"/>
        <v>0.18</v>
      </c>
      <c r="N186" s="91">
        <f t="shared" si="33"/>
        <v>0.19999999999999998</v>
      </c>
    </row>
    <row r="187" spans="2:14" hidden="1">
      <c r="B187" s="140">
        <v>-0.2</v>
      </c>
      <c r="C187" s="96">
        <f>C190*B187+C190</f>
        <v>3200</v>
      </c>
      <c r="D187" s="93">
        <f t="dataTable" ref="D187:N193" dt2D="1" dtr="1" r1="F13" r2="F16" ca="1"/>
        <v>58777.006750000008</v>
      </c>
      <c r="E187" s="94">
        <v>60420.998335000004</v>
      </c>
      <c r="F187" s="94">
        <v>62064.98992</v>
      </c>
      <c r="G187" s="94">
        <v>63708.981505000003</v>
      </c>
      <c r="H187" s="95">
        <v>65352.97309</v>
      </c>
      <c r="I187" s="95">
        <v>66996.964675000025</v>
      </c>
      <c r="J187" s="95">
        <v>68640.956260000006</v>
      </c>
      <c r="K187" s="95">
        <v>70284.947845000017</v>
      </c>
      <c r="L187" s="95">
        <v>71928.939429999999</v>
      </c>
      <c r="M187" s="95">
        <v>73572.931014999995</v>
      </c>
      <c r="N187" s="95">
        <v>75216.922599999991</v>
      </c>
    </row>
    <row r="188" spans="2:14" hidden="1">
      <c r="B188" s="133">
        <v>-0.15</v>
      </c>
      <c r="C188" s="96">
        <f>C190*B188+C190</f>
        <v>3400</v>
      </c>
      <c r="D188" s="96">
        <v>58592.006750000008</v>
      </c>
      <c r="E188" s="40">
        <v>60235.998335000004</v>
      </c>
      <c r="F188" s="40">
        <v>61879.98992</v>
      </c>
      <c r="G188" s="40">
        <v>63523.981505000003</v>
      </c>
      <c r="H188" s="62">
        <v>65167.97309</v>
      </c>
      <c r="I188" s="62">
        <v>66811.964675000025</v>
      </c>
      <c r="J188" s="62">
        <v>68455.956260000006</v>
      </c>
      <c r="K188" s="62">
        <v>70099.947845000017</v>
      </c>
      <c r="L188" s="62">
        <v>71743.939429999999</v>
      </c>
      <c r="M188" s="62">
        <v>73387.931014999995</v>
      </c>
      <c r="N188" s="95">
        <v>75031.922599999991</v>
      </c>
    </row>
    <row r="189" spans="2:14" hidden="1">
      <c r="B189" s="133">
        <v>-0.1</v>
      </c>
      <c r="C189" s="96">
        <f>C190*B189+C190</f>
        <v>3600</v>
      </c>
      <c r="D189" s="96">
        <v>58407.006750000008</v>
      </c>
      <c r="E189" s="40">
        <v>60050.998335000004</v>
      </c>
      <c r="F189" s="100">
        <v>61694.98992</v>
      </c>
      <c r="G189" s="100">
        <v>63338.981505000003</v>
      </c>
      <c r="H189" s="99">
        <v>64982.97309</v>
      </c>
      <c r="I189" s="99">
        <v>66626.964675000025</v>
      </c>
      <c r="J189" s="100">
        <v>68270.956260000006</v>
      </c>
      <c r="K189" s="100">
        <v>69914.947845000017</v>
      </c>
      <c r="L189" s="100">
        <v>71558.939429999999</v>
      </c>
      <c r="M189" s="62">
        <v>73202.931014999995</v>
      </c>
      <c r="N189" s="95">
        <v>74846.922599999991</v>
      </c>
    </row>
    <row r="190" spans="2:14" hidden="1">
      <c r="B190" s="133">
        <v>0</v>
      </c>
      <c r="C190" s="96">
        <f>4000</f>
        <v>4000</v>
      </c>
      <c r="D190" s="96">
        <v>58037.006750000008</v>
      </c>
      <c r="E190" s="40">
        <v>59680.998335000004</v>
      </c>
      <c r="F190" s="100">
        <v>61324.98992</v>
      </c>
      <c r="G190" s="100">
        <v>62968.981505000003</v>
      </c>
      <c r="H190" s="99">
        <v>64612.97309</v>
      </c>
      <c r="I190" s="97">
        <v>66256.964675000025</v>
      </c>
      <c r="J190" s="100">
        <v>67900.956260000006</v>
      </c>
      <c r="K190" s="100">
        <v>69544.947845000017</v>
      </c>
      <c r="L190" s="100">
        <v>71188.939429999999</v>
      </c>
      <c r="M190" s="62">
        <v>72832.931014999995</v>
      </c>
      <c r="N190" s="95">
        <v>74476.922599999991</v>
      </c>
    </row>
    <row r="191" spans="2:14" hidden="1">
      <c r="B191" s="133">
        <v>0.1</v>
      </c>
      <c r="C191" s="96">
        <f>C190*B191+C190</f>
        <v>4400</v>
      </c>
      <c r="D191" s="96">
        <v>57667.006750000008</v>
      </c>
      <c r="E191" s="40">
        <v>59310.998335000004</v>
      </c>
      <c r="F191" s="100">
        <v>60954.98992</v>
      </c>
      <c r="G191" s="100">
        <v>62598.981505000003</v>
      </c>
      <c r="H191" s="99">
        <v>64242.97309</v>
      </c>
      <c r="I191" s="99">
        <v>65886.964675000025</v>
      </c>
      <c r="J191" s="100">
        <v>67530.956260000006</v>
      </c>
      <c r="K191" s="100">
        <v>69174.947845000017</v>
      </c>
      <c r="L191" s="100">
        <v>70818.939429999999</v>
      </c>
      <c r="M191" s="62">
        <v>72462.931014999995</v>
      </c>
      <c r="N191" s="95">
        <v>74106.922599999991</v>
      </c>
    </row>
    <row r="192" spans="2:14" hidden="1">
      <c r="B192" s="133">
        <v>0.15</v>
      </c>
      <c r="C192" s="96">
        <f>C190*B192+C190</f>
        <v>4600</v>
      </c>
      <c r="D192" s="96">
        <v>57482.006750000008</v>
      </c>
      <c r="E192" s="40">
        <v>59125.998335000004</v>
      </c>
      <c r="F192" s="40">
        <v>60769.98992</v>
      </c>
      <c r="G192" s="40">
        <v>62413.981505000003</v>
      </c>
      <c r="H192" s="40">
        <v>64057.97309</v>
      </c>
      <c r="I192" s="40">
        <v>65701.964675000025</v>
      </c>
      <c r="J192" s="40">
        <v>67345.956260000006</v>
      </c>
      <c r="K192" s="62">
        <v>68989.947845000017</v>
      </c>
      <c r="L192" s="62">
        <v>70633.939429999999</v>
      </c>
      <c r="M192" s="62">
        <v>72277.931014999995</v>
      </c>
      <c r="N192" s="95">
        <v>73921.922599999991</v>
      </c>
    </row>
    <row r="193" spans="2:14" hidden="1">
      <c r="B193" s="133">
        <v>0.2</v>
      </c>
      <c r="C193" s="96">
        <f>C190*B193+C190</f>
        <v>4800</v>
      </c>
      <c r="D193" s="96">
        <v>57297.006750000008</v>
      </c>
      <c r="E193" s="98">
        <v>58940.998335000004</v>
      </c>
      <c r="F193" s="61">
        <v>60584.98992</v>
      </c>
      <c r="G193" s="61">
        <v>62228.981505000003</v>
      </c>
      <c r="H193" s="61">
        <v>63872.97309</v>
      </c>
      <c r="I193" s="61">
        <v>65516.964675000025</v>
      </c>
      <c r="J193" s="98">
        <v>67160.956260000006</v>
      </c>
      <c r="K193" s="98">
        <v>68804.947845000017</v>
      </c>
      <c r="L193" s="98">
        <v>70448.939429999999</v>
      </c>
      <c r="M193" s="98">
        <v>72092.931014999995</v>
      </c>
      <c r="N193" s="98">
        <v>73736.922599999991</v>
      </c>
    </row>
    <row r="194" spans="2:14" hidden="1">
      <c r="B194" s="90"/>
    </row>
    <row r="195" spans="2:14" hidden="1">
      <c r="B195" s="90"/>
      <c r="D195" s="4" t="s">
        <v>60</v>
      </c>
    </row>
    <row r="196" spans="2:14" hidden="1">
      <c r="B196" s="102" t="s">
        <v>65</v>
      </c>
      <c r="C196" s="89">
        <f>F51</f>
        <v>66256.964675000025</v>
      </c>
      <c r="D196" s="91">
        <v>0</v>
      </c>
      <c r="E196" s="91">
        <f>D196+2%</f>
        <v>0.02</v>
      </c>
      <c r="F196" s="91">
        <f t="shared" ref="F196:N196" si="34">E196+2%</f>
        <v>0.04</v>
      </c>
      <c r="G196" s="91">
        <f t="shared" si="34"/>
        <v>0.06</v>
      </c>
      <c r="H196" s="91">
        <f t="shared" si="34"/>
        <v>0.08</v>
      </c>
      <c r="I196" s="91">
        <f t="shared" si="34"/>
        <v>0.1</v>
      </c>
      <c r="J196" s="91">
        <f t="shared" si="34"/>
        <v>0.12000000000000001</v>
      </c>
      <c r="K196" s="91">
        <f>J196+2%</f>
        <v>0.14000000000000001</v>
      </c>
      <c r="L196" s="91">
        <f t="shared" si="34"/>
        <v>0.16</v>
      </c>
      <c r="M196" s="91">
        <f t="shared" si="34"/>
        <v>0.18</v>
      </c>
      <c r="N196" s="91">
        <f t="shared" si="34"/>
        <v>0.19999999999999998</v>
      </c>
    </row>
    <row r="197" spans="2:14" hidden="1">
      <c r="B197" s="105" t="s">
        <v>10</v>
      </c>
      <c r="C197" s="131">
        <v>5.0999999999999997E-2</v>
      </c>
      <c r="D197" s="93">
        <f t="dataTable" ref="D197:N203" dt2D="1" dtr="1" r1="F13" r2="F17" ca="1"/>
        <v>58137.461750000002</v>
      </c>
      <c r="E197" s="94">
        <v>59781.453334999998</v>
      </c>
      <c r="F197" s="94">
        <v>61425.444919999987</v>
      </c>
      <c r="G197" s="94">
        <v>63069.436504999998</v>
      </c>
      <c r="H197" s="95">
        <v>64713.428090000009</v>
      </c>
      <c r="I197" s="95">
        <v>66357.419675000012</v>
      </c>
      <c r="J197" s="95">
        <v>68001.411259999993</v>
      </c>
      <c r="K197" s="95">
        <v>69645.402845000004</v>
      </c>
      <c r="L197" s="95">
        <v>71289.394429999986</v>
      </c>
      <c r="M197" s="95">
        <v>72933.386014999996</v>
      </c>
      <c r="N197" s="95">
        <v>74577.377599999978</v>
      </c>
    </row>
    <row r="198" spans="2:14" hidden="1">
      <c r="B198" s="90"/>
      <c r="C198" s="131">
        <f>C197+0.2%</f>
        <v>5.2999999999999999E-2</v>
      </c>
      <c r="D198" s="96">
        <v>58103.976750000002</v>
      </c>
      <c r="E198" s="40">
        <v>59747.968334999998</v>
      </c>
      <c r="F198" s="40">
        <v>61391.959919999994</v>
      </c>
      <c r="G198" s="40">
        <v>63035.951505000005</v>
      </c>
      <c r="H198" s="62">
        <v>64679.943090000001</v>
      </c>
      <c r="I198" s="62">
        <v>66323.934675000026</v>
      </c>
      <c r="J198" s="62">
        <v>67967.926260000007</v>
      </c>
      <c r="K198" s="62">
        <v>69611.917845000018</v>
      </c>
      <c r="L198" s="62">
        <v>71255.90943</v>
      </c>
      <c r="M198" s="62">
        <v>72899.901014999996</v>
      </c>
      <c r="N198" s="95">
        <v>74543.892599999992</v>
      </c>
    </row>
    <row r="199" spans="2:14" hidden="1">
      <c r="B199" s="90"/>
      <c r="C199" s="131">
        <f t="shared" ref="C199:C203" si="35">C198+0.2%</f>
        <v>5.5E-2</v>
      </c>
      <c r="D199" s="96">
        <v>58070.491750000001</v>
      </c>
      <c r="E199" s="40">
        <v>59714.483334999997</v>
      </c>
      <c r="F199" s="100">
        <v>61358.474919999993</v>
      </c>
      <c r="G199" s="100">
        <v>63002.466505000004</v>
      </c>
      <c r="H199" s="99">
        <v>64646.45809</v>
      </c>
      <c r="I199" s="99">
        <v>66290.449675000025</v>
      </c>
      <c r="J199" s="100">
        <v>67934.441260000007</v>
      </c>
      <c r="K199" s="100">
        <v>69578.432845000018</v>
      </c>
      <c r="L199" s="100">
        <v>71222.424429999999</v>
      </c>
      <c r="M199" s="62">
        <v>72866.416014999995</v>
      </c>
      <c r="N199" s="95">
        <v>74510.407599999991</v>
      </c>
    </row>
    <row r="200" spans="2:14" hidden="1">
      <c r="B200" s="90"/>
      <c r="C200" s="131">
        <f t="shared" si="35"/>
        <v>5.7000000000000002E-2</v>
      </c>
      <c r="D200" s="96">
        <v>58037.006750000008</v>
      </c>
      <c r="E200" s="40">
        <v>59680.998335000004</v>
      </c>
      <c r="F200" s="100">
        <v>61324.98992</v>
      </c>
      <c r="G200" s="100">
        <v>62968.981505000003</v>
      </c>
      <c r="H200" s="99">
        <v>64612.97309</v>
      </c>
      <c r="I200" s="97">
        <v>66256.964675000025</v>
      </c>
      <c r="J200" s="100">
        <v>67900.956260000006</v>
      </c>
      <c r="K200" s="100">
        <v>69544.947845000017</v>
      </c>
      <c r="L200" s="100">
        <v>71188.939429999999</v>
      </c>
      <c r="M200" s="62">
        <v>72832.931014999995</v>
      </c>
      <c r="N200" s="95">
        <v>74476.922599999991</v>
      </c>
    </row>
    <row r="201" spans="2:14" hidden="1">
      <c r="B201" s="90"/>
      <c r="C201" s="131">
        <f t="shared" si="35"/>
        <v>5.9000000000000004E-2</v>
      </c>
      <c r="D201" s="96">
        <v>58003.52175</v>
      </c>
      <c r="E201" s="40">
        <v>59647.513334999996</v>
      </c>
      <c r="F201" s="100">
        <v>61291.504919999999</v>
      </c>
      <c r="G201" s="100">
        <v>62935.49650500001</v>
      </c>
      <c r="H201" s="99">
        <v>64579.488089999992</v>
      </c>
      <c r="I201" s="99">
        <v>66223.479675000024</v>
      </c>
      <c r="J201" s="100">
        <v>67867.471260000006</v>
      </c>
      <c r="K201" s="100">
        <v>69511.462845000016</v>
      </c>
      <c r="L201" s="100">
        <v>71155.454429999998</v>
      </c>
      <c r="M201" s="62">
        <v>72799.44601499998</v>
      </c>
      <c r="N201" s="95">
        <v>74443.43759999999</v>
      </c>
    </row>
    <row r="202" spans="2:14" hidden="1">
      <c r="B202" s="90"/>
      <c r="C202" s="131">
        <f t="shared" si="35"/>
        <v>6.1000000000000006E-2</v>
      </c>
      <c r="D202" s="96">
        <v>57970.036750000007</v>
      </c>
      <c r="E202" s="40">
        <v>59614.028335000003</v>
      </c>
      <c r="F202" s="40">
        <v>61258.019919999992</v>
      </c>
      <c r="G202" s="40">
        <v>62902.011505000002</v>
      </c>
      <c r="H202" s="40">
        <v>64546.003090000006</v>
      </c>
      <c r="I202" s="40">
        <v>66189.994675000024</v>
      </c>
      <c r="J202" s="40">
        <v>67833.986260000005</v>
      </c>
      <c r="K202" s="62">
        <v>69477.977845000016</v>
      </c>
      <c r="L202" s="62">
        <v>71121.969429999997</v>
      </c>
      <c r="M202" s="62">
        <v>72765.961014999993</v>
      </c>
      <c r="N202" s="95">
        <v>74409.95259999999</v>
      </c>
    </row>
    <row r="203" spans="2:14" hidden="1">
      <c r="B203" s="90"/>
      <c r="C203" s="131">
        <f t="shared" si="35"/>
        <v>6.3E-2</v>
      </c>
      <c r="D203" s="96">
        <v>57936.551749999999</v>
      </c>
      <c r="E203" s="98">
        <v>59580.543334999995</v>
      </c>
      <c r="F203" s="61">
        <v>61224.534919999991</v>
      </c>
      <c r="G203" s="61">
        <v>62868.526505000002</v>
      </c>
      <c r="H203" s="61">
        <v>64512.518089999998</v>
      </c>
      <c r="I203" s="61">
        <v>66156.509675000023</v>
      </c>
      <c r="J203" s="98">
        <v>67800.501260000005</v>
      </c>
      <c r="K203" s="98">
        <v>69444.492845000015</v>
      </c>
      <c r="L203" s="98">
        <v>71088.484429999997</v>
      </c>
      <c r="M203" s="98">
        <v>72732.476014999993</v>
      </c>
      <c r="N203" s="98">
        <v>74376.467599999989</v>
      </c>
    </row>
    <row r="204" spans="2:14" hidden="1"/>
    <row r="205" spans="2:14" hidden="1"/>
    <row r="206" spans="2:14" hidden="1">
      <c r="B206"/>
      <c r="C206" s="10" t="s">
        <v>6</v>
      </c>
      <c r="D206" s="11" t="s">
        <v>7</v>
      </c>
      <c r="E206" s="11" t="s">
        <v>8</v>
      </c>
    </row>
    <row r="207" spans="2:14" hidden="1">
      <c r="B207" s="134" t="s">
        <v>114</v>
      </c>
      <c r="C207" s="12">
        <f>C180</f>
        <v>21000</v>
      </c>
      <c r="D207" s="12">
        <f>I181</f>
        <v>64314.464675000025</v>
      </c>
      <c r="E207" s="14">
        <f>D207/C210-1</f>
        <v>-2.9317672633031755E-2</v>
      </c>
      <c r="F207" s="4" t="s">
        <v>123</v>
      </c>
    </row>
    <row r="208" spans="2:14" hidden="1">
      <c r="B208" s="135" t="s">
        <v>113</v>
      </c>
      <c r="C208" s="12">
        <f>C190</f>
        <v>4000</v>
      </c>
      <c r="D208" s="12">
        <f>I191</f>
        <v>65886.964675000025</v>
      </c>
      <c r="E208" s="14">
        <f>D208/C210-1</f>
        <v>-5.5843185967680009E-3</v>
      </c>
    </row>
    <row r="209" spans="2:5" hidden="1">
      <c r="B209" s="132"/>
      <c r="C209" s="12"/>
      <c r="D209" s="12"/>
      <c r="E209" s="14"/>
    </row>
    <row r="210" spans="2:5" hidden="1">
      <c r="B210" s="136" t="str">
        <f>B51</f>
        <v>Net Income For the Year</v>
      </c>
      <c r="C210" s="13">
        <f>F51</f>
        <v>66256.964675000025</v>
      </c>
      <c r="D210" s="13"/>
      <c r="E210" s="15"/>
    </row>
    <row r="211" spans="2:5" hidden="1">
      <c r="B211" s="135"/>
      <c r="C211" s="12"/>
      <c r="D211" s="12"/>
      <c r="E211" s="14"/>
    </row>
    <row r="212" spans="2:5" hidden="1">
      <c r="B212" s="135"/>
      <c r="C212" s="12"/>
      <c r="D212" s="12"/>
      <c r="E212" s="14"/>
    </row>
    <row r="213" spans="2:5" hidden="1">
      <c r="B213" s="135"/>
      <c r="C213" s="12"/>
      <c r="D213" s="12"/>
      <c r="E213" s="14"/>
    </row>
    <row r="214" spans="2:5" hidden="1">
      <c r="B214" s="135"/>
      <c r="C214" s="12"/>
      <c r="D214" s="12"/>
      <c r="E214" s="14"/>
    </row>
    <row r="215" spans="2:5" hidden="1">
      <c r="B215" s="135"/>
      <c r="C215" s="12"/>
      <c r="D215" s="12"/>
      <c r="E215" s="14"/>
    </row>
    <row r="216" spans="2:5" hidden="1">
      <c r="B216" s="135"/>
      <c r="C216" s="12"/>
      <c r="D216" s="12"/>
      <c r="E216" s="14"/>
    </row>
    <row r="217" spans="2:5" hidden="1">
      <c r="B217" s="135"/>
      <c r="C217" s="12"/>
      <c r="D217" s="12"/>
      <c r="E217" s="14"/>
    </row>
    <row r="218" spans="2:5" hidden="1">
      <c r="B218" s="135"/>
      <c r="C218" s="12"/>
      <c r="D218" s="12"/>
      <c r="E218" s="14"/>
    </row>
    <row r="219" spans="2:5" hidden="1">
      <c r="B219" s="135"/>
      <c r="C219" s="12"/>
      <c r="D219" s="12"/>
      <c r="E219" s="14"/>
    </row>
    <row r="220" spans="2:5" hidden="1">
      <c r="B220" s="135"/>
      <c r="C220" s="12"/>
      <c r="D220" s="12"/>
      <c r="E220" s="14"/>
    </row>
    <row r="221" spans="2:5" hidden="1">
      <c r="B221" s="135"/>
      <c r="C221" s="12"/>
      <c r="D221" s="12"/>
      <c r="E221" s="14"/>
    </row>
    <row r="222" spans="2:5" hidden="1">
      <c r="B222" s="135"/>
      <c r="C222" s="12"/>
      <c r="D222" s="12"/>
      <c r="E222" s="14"/>
    </row>
    <row r="223" spans="2:5" hidden="1">
      <c r="B223" s="135"/>
      <c r="C223" s="12"/>
      <c r="D223" s="12"/>
      <c r="E223" s="14"/>
    </row>
    <row r="224" spans="2:5" hidden="1">
      <c r="B224" s="135"/>
      <c r="C224" s="12"/>
      <c r="D224" s="12"/>
      <c r="E224" s="14"/>
    </row>
    <row r="225" spans="2:5" hidden="1">
      <c r="B225" s="135"/>
      <c r="C225" s="12"/>
      <c r="D225" s="12"/>
      <c r="E225" s="14"/>
    </row>
    <row r="226" spans="2:5" hidden="1">
      <c r="B226" s="135"/>
      <c r="C226" s="12"/>
      <c r="D226" s="12"/>
      <c r="E226" s="14"/>
    </row>
    <row r="227" spans="2:5" hidden="1"/>
    <row r="228" spans="2:5" hidden="1"/>
    <row r="229" spans="2:5" hidden="1"/>
    <row r="230" spans="2:5" hidden="1"/>
    <row r="231" spans="2:5" hidden="1"/>
    <row r="232" spans="2:5" hidden="1">
      <c r="C232" s="4" t="str">
        <f>B174</f>
        <v xml:space="preserve">Salaries and Benefits </v>
      </c>
      <c r="D232" s="101" t="str">
        <f>B184</f>
        <v xml:space="preserve">Rent and Overhead </v>
      </c>
    </row>
    <row r="233" spans="2:5" hidden="1">
      <c r="D233" s="101"/>
    </row>
    <row r="234" spans="2:5" hidden="1">
      <c r="B234" s="138">
        <v>-0.2</v>
      </c>
      <c r="C234" s="95">
        <v>70141.964675000025</v>
      </c>
      <c r="D234" s="95">
        <v>66996.964675000025</v>
      </c>
    </row>
    <row r="235" spans="2:5" hidden="1">
      <c r="B235" s="133">
        <v>-0.15</v>
      </c>
      <c r="C235" s="62">
        <v>70974.464675000025</v>
      </c>
      <c r="D235" s="62">
        <v>66811.964675000025</v>
      </c>
    </row>
    <row r="236" spans="2:5" hidden="1">
      <c r="B236" s="133">
        <v>-0.1</v>
      </c>
      <c r="C236" s="99">
        <v>68199.464675000025</v>
      </c>
      <c r="D236" s="99">
        <v>66626.964675000025</v>
      </c>
    </row>
    <row r="237" spans="2:5" hidden="1">
      <c r="B237" s="133">
        <v>0</v>
      </c>
      <c r="C237" s="97">
        <v>66256.964675000025</v>
      </c>
      <c r="D237" s="97">
        <v>66256.964675000025</v>
      </c>
    </row>
    <row r="238" spans="2:5" hidden="1">
      <c r="B238" s="133">
        <v>0.1</v>
      </c>
      <c r="C238" s="99">
        <v>64314.464675000025</v>
      </c>
      <c r="D238" s="99">
        <v>65886.964675000025</v>
      </c>
    </row>
    <row r="239" spans="2:5" hidden="1">
      <c r="B239" s="133">
        <v>0.15</v>
      </c>
      <c r="C239" s="40">
        <v>63343.214675000025</v>
      </c>
      <c r="D239" s="40">
        <v>65701.964675000025</v>
      </c>
    </row>
    <row r="240" spans="2:5" hidden="1">
      <c r="B240" s="133">
        <v>0.2</v>
      </c>
      <c r="C240" s="61">
        <v>62371.964675000025</v>
      </c>
      <c r="D240" s="61">
        <v>65516.964675000025</v>
      </c>
    </row>
    <row r="241" spans="2:12" hidden="1"/>
    <row r="242" spans="2:12" ht="26" hidden="1">
      <c r="B242" s="103" t="s">
        <v>90</v>
      </c>
    </row>
    <row r="243" spans="2:12" hidden="1"/>
    <row r="244" spans="2:12" hidden="1">
      <c r="B244" s="4" t="s">
        <v>91</v>
      </c>
    </row>
    <row r="245" spans="2:12" hidden="1">
      <c r="B245" s="4" t="s">
        <v>92</v>
      </c>
    </row>
    <row r="246" spans="2:12" hidden="1">
      <c r="B246" s="4" t="s">
        <v>93</v>
      </c>
    </row>
    <row r="247" spans="2:12" hidden="1">
      <c r="B247" s="4" t="s">
        <v>94</v>
      </c>
    </row>
    <row r="248" spans="2:12" hidden="1">
      <c r="B248" s="4" t="s">
        <v>95</v>
      </c>
    </row>
    <row r="249" spans="2:12" hidden="1">
      <c r="B249" s="4" t="s">
        <v>96</v>
      </c>
    </row>
    <row r="250" spans="2:12" hidden="1">
      <c r="B250" s="4" t="s">
        <v>97</v>
      </c>
    </row>
    <row r="251" spans="2:12" hidden="1">
      <c r="B251" s="4" t="s">
        <v>98</v>
      </c>
    </row>
    <row r="252" spans="2:12" hidden="1">
      <c r="B252" s="4" t="s">
        <v>99</v>
      </c>
      <c r="K252"/>
      <c r="L252"/>
    </row>
    <row r="253" spans="2:12" hidden="1">
      <c r="B253" s="25" t="s">
        <v>5</v>
      </c>
      <c r="C253" s="104">
        <v>-0.05</v>
      </c>
      <c r="D253" s="25" t="s">
        <v>106</v>
      </c>
      <c r="E253" s="25" t="s">
        <v>100</v>
      </c>
      <c r="F253" s="25" t="s">
        <v>101</v>
      </c>
      <c r="G253" s="25"/>
      <c r="H253" s="25" t="s">
        <v>102</v>
      </c>
      <c r="I253" s="25" t="s">
        <v>103</v>
      </c>
      <c r="K253"/>
      <c r="L253"/>
    </row>
    <row r="254" spans="2:12" hidden="1">
      <c r="B254" s="90" t="s">
        <v>104</v>
      </c>
      <c r="K254"/>
      <c r="L254"/>
    </row>
    <row r="255" spans="2:12" hidden="1">
      <c r="B255" s="90" t="s">
        <v>105</v>
      </c>
      <c r="K255"/>
      <c r="L255"/>
    </row>
    <row r="256" spans="2:12" hidden="1">
      <c r="B256" s="105" t="s">
        <v>10</v>
      </c>
      <c r="K256"/>
      <c r="L256"/>
    </row>
    <row r="257" spans="2:12" hidden="1">
      <c r="B257" s="105" t="s">
        <v>11</v>
      </c>
      <c r="K257"/>
      <c r="L257"/>
    </row>
    <row r="258" spans="2:12" hidden="1"/>
    <row r="259" spans="2:12" hidden="1"/>
    <row r="260" spans="2:12" hidden="1"/>
    <row r="261" spans="2:12" ht="24" hidden="1">
      <c r="B261" s="55" t="s">
        <v>122</v>
      </c>
      <c r="C261" s="35"/>
      <c r="D261" s="55" t="s">
        <v>122</v>
      </c>
      <c r="E261" s="25"/>
      <c r="F261" s="25"/>
      <c r="G261" s="25"/>
      <c r="H261" s="25"/>
      <c r="I261" s="25"/>
      <c r="J261" s="25"/>
      <c r="K261" s="25"/>
      <c r="L261" s="25"/>
    </row>
    <row r="262" spans="2:12" hidden="1"/>
    <row r="263" spans="2:12" hidden="1"/>
    <row r="264" spans="2:12" hidden="1"/>
    <row r="265" spans="2:12" hidden="1"/>
    <row r="266" spans="2:12" hidden="1"/>
    <row r="267" spans="2:12" hidden="1"/>
    <row r="268" spans="2:12" hidden="1"/>
    <row r="269" spans="2:12" hidden="1"/>
    <row r="270" spans="2:12" hidden="1"/>
    <row r="271" spans="2:12" hidden="1"/>
    <row r="272" spans="2:1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</sheetData>
  <sheetProtection sheet="1" objects="1" scenarios="1"/>
  <mergeCells count="31">
    <mergeCell ref="B2:I2"/>
    <mergeCell ref="D9:G9"/>
    <mergeCell ref="I9:K9"/>
    <mergeCell ref="D10:E10"/>
    <mergeCell ref="F10:G10"/>
    <mergeCell ref="I10:J10"/>
    <mergeCell ref="K10:L10"/>
    <mergeCell ref="D35:G35"/>
    <mergeCell ref="D36:E36"/>
    <mergeCell ref="F36:G36"/>
    <mergeCell ref="I36:J36"/>
    <mergeCell ref="K36:L36"/>
    <mergeCell ref="I35:L35"/>
    <mergeCell ref="D59:G59"/>
    <mergeCell ref="I59:K59"/>
    <mergeCell ref="D60:E60"/>
    <mergeCell ref="F60:G60"/>
    <mergeCell ref="I60:J60"/>
    <mergeCell ref="K60:L60"/>
    <mergeCell ref="D85:G85"/>
    <mergeCell ref="I85:K85"/>
    <mergeCell ref="D86:E86"/>
    <mergeCell ref="F86:G86"/>
    <mergeCell ref="I86:J86"/>
    <mergeCell ref="K86:L86"/>
    <mergeCell ref="D115:G115"/>
    <mergeCell ref="I115:K115"/>
    <mergeCell ref="D116:E116"/>
    <mergeCell ref="F116:G116"/>
    <mergeCell ref="I116:J116"/>
    <mergeCell ref="K116:L1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A759-4420-4F4B-B566-BD4D2A957C3A}">
  <dimension ref="A1:N279"/>
  <sheetViews>
    <sheetView showGridLines="0" showRowColHeaders="0" topLeftCell="B57" zoomScale="90" zoomScaleNormal="90" workbookViewId="0">
      <selection activeCell="B57" sqref="B57"/>
    </sheetView>
  </sheetViews>
  <sheetFormatPr baseColWidth="10" defaultRowHeight="16"/>
  <cols>
    <col min="1" max="1" width="0" style="4" hidden="1" customWidth="1"/>
    <col min="2" max="2" width="66.6640625" style="4" customWidth="1"/>
    <col min="3" max="3" width="2.83203125" style="4" hidden="1" customWidth="1"/>
    <col min="4" max="4" width="13.5" style="4" customWidth="1"/>
    <col min="5" max="7" width="13.6640625" style="4" customWidth="1"/>
    <col min="8" max="8" width="11.5" style="4" bestFit="1" customWidth="1"/>
    <col min="9" max="12" width="13.5" style="4" customWidth="1"/>
    <col min="13" max="14" width="12.5" bestFit="1" customWidth="1"/>
  </cols>
  <sheetData>
    <row r="1" spans="2:12" ht="20" hidden="1">
      <c r="B1" s="83" t="s">
        <v>66</v>
      </c>
      <c r="C1" s="84"/>
      <c r="D1" s="84"/>
      <c r="E1" s="84"/>
      <c r="F1" s="84"/>
      <c r="G1" s="84"/>
      <c r="H1" s="84"/>
      <c r="I1" s="84"/>
    </row>
    <row r="2" spans="2:12" ht="60" hidden="1" customHeight="1">
      <c r="B2" s="174" t="s">
        <v>67</v>
      </c>
      <c r="C2" s="174"/>
      <c r="D2" s="174"/>
      <c r="E2" s="174"/>
      <c r="F2" s="174"/>
      <c r="G2" s="174"/>
      <c r="H2" s="174"/>
      <c r="I2" s="174"/>
    </row>
    <row r="3" spans="2:12" hidden="1">
      <c r="B3" s="4" t="s">
        <v>3</v>
      </c>
    </row>
    <row r="4" spans="2:12" hidden="1">
      <c r="B4" s="4" t="s">
        <v>4</v>
      </c>
    </row>
    <row r="5" spans="2:12" hidden="1">
      <c r="B5" s="1" t="s">
        <v>75</v>
      </c>
    </row>
    <row r="6" spans="2:12" hidden="1"/>
    <row r="7" spans="2:12" ht="24" hidden="1">
      <c r="B7" s="55" t="s">
        <v>107</v>
      </c>
      <c r="C7" s="162"/>
      <c r="D7" s="25"/>
      <c r="E7" s="25"/>
      <c r="F7" s="25"/>
      <c r="G7" s="25"/>
      <c r="H7" s="25"/>
      <c r="I7" s="25"/>
      <c r="J7" s="25"/>
      <c r="K7" s="25"/>
      <c r="L7" s="25"/>
    </row>
    <row r="8" spans="2:12" hidden="1"/>
    <row r="9" spans="2:12" hidden="1">
      <c r="B9" s="2"/>
      <c r="C9" s="2"/>
      <c r="D9" s="172" t="s">
        <v>0</v>
      </c>
      <c r="E9" s="172"/>
      <c r="F9" s="172"/>
      <c r="G9" s="172"/>
      <c r="H9" s="28"/>
      <c r="I9" s="172" t="s">
        <v>1</v>
      </c>
      <c r="J9" s="172"/>
      <c r="K9" s="172"/>
      <c r="L9" s="27"/>
    </row>
    <row r="10" spans="2:12" ht="17" hidden="1" customHeight="1">
      <c r="B10" s="18"/>
      <c r="C10" s="18"/>
      <c r="D10" s="173" t="s">
        <v>16</v>
      </c>
      <c r="E10" s="173"/>
      <c r="F10" s="173" t="s">
        <v>17</v>
      </c>
      <c r="G10" s="173"/>
      <c r="H10" s="29"/>
      <c r="I10" s="173" t="s">
        <v>16</v>
      </c>
      <c r="J10" s="173"/>
      <c r="K10" s="173" t="s">
        <v>17</v>
      </c>
      <c r="L10" s="173"/>
    </row>
    <row r="11" spans="2:12" hidden="1">
      <c r="B11" s="3"/>
      <c r="C11" s="3"/>
      <c r="D11" s="24">
        <v>2018</v>
      </c>
      <c r="E11" s="24">
        <v>2019</v>
      </c>
      <c r="F11" s="24">
        <v>2020</v>
      </c>
      <c r="G11" s="24">
        <v>2021</v>
      </c>
      <c r="H11" s="24"/>
      <c r="I11" s="24">
        <v>2018</v>
      </c>
      <c r="J11" s="24">
        <v>2019</v>
      </c>
      <c r="K11" s="24">
        <v>2020</v>
      </c>
      <c r="L11" s="24">
        <v>2021</v>
      </c>
    </row>
    <row r="12" spans="2:12" hidden="1">
      <c r="B12" s="18" t="s">
        <v>9</v>
      </c>
      <c r="C12" s="6"/>
      <c r="D12" s="37"/>
      <c r="E12" s="37"/>
      <c r="F12" s="20"/>
      <c r="G12" s="20"/>
      <c r="H12" s="20"/>
      <c r="I12" s="20"/>
      <c r="J12" s="20"/>
      <c r="K12" s="20"/>
      <c r="L12" s="20"/>
    </row>
    <row r="13" spans="2:12" hidden="1">
      <c r="B13" s="36" t="s">
        <v>60</v>
      </c>
      <c r="C13" s="39"/>
      <c r="D13" s="106"/>
      <c r="E13" s="107">
        <f>E38/D38 -1</f>
        <v>0.13637687169668156</v>
      </c>
      <c r="F13" s="37">
        <v>0.1</v>
      </c>
      <c r="G13" s="37">
        <v>0.1</v>
      </c>
      <c r="H13" s="20"/>
      <c r="I13" s="107"/>
      <c r="J13" s="107">
        <f t="shared" ref="J13:L14" si="0">E13</f>
        <v>0.13637687169668156</v>
      </c>
      <c r="K13" s="107">
        <f t="shared" si="0"/>
        <v>0.1</v>
      </c>
      <c r="L13" s="107">
        <f t="shared" si="0"/>
        <v>0.1</v>
      </c>
    </row>
    <row r="14" spans="2:12" hidden="1">
      <c r="B14" s="36" t="s">
        <v>120</v>
      </c>
      <c r="C14" s="39"/>
      <c r="D14" s="107">
        <f>D39/D38</f>
        <v>0.32352448095435576</v>
      </c>
      <c r="E14" s="107">
        <f>E39/E38</f>
        <v>0.31057776673473664</v>
      </c>
      <c r="F14" s="107">
        <v>0.31</v>
      </c>
      <c r="G14" s="107">
        <v>0.31</v>
      </c>
      <c r="H14" s="20"/>
      <c r="I14" s="107">
        <f>D14</f>
        <v>0.32352448095435576</v>
      </c>
      <c r="J14" s="107">
        <f t="shared" si="0"/>
        <v>0.31057776673473664</v>
      </c>
      <c r="K14" s="107">
        <f t="shared" si="0"/>
        <v>0.31</v>
      </c>
      <c r="L14" s="107">
        <f t="shared" si="0"/>
        <v>0.31</v>
      </c>
    </row>
    <row r="15" spans="2:12" hidden="1">
      <c r="B15" s="36" t="s">
        <v>114</v>
      </c>
      <c r="C15" s="39"/>
      <c r="D15" s="39">
        <f>D43</f>
        <v>20000</v>
      </c>
      <c r="E15" s="39">
        <f>E43</f>
        <v>19900</v>
      </c>
      <c r="F15" s="39">
        <v>21000</v>
      </c>
      <c r="G15" s="39">
        <v>21000</v>
      </c>
      <c r="H15" s="20"/>
      <c r="I15" s="39">
        <f>D15/3.75</f>
        <v>5333.333333333333</v>
      </c>
      <c r="J15" s="39">
        <f t="shared" ref="J15:L16" si="1">E15/3.75</f>
        <v>5306.666666666667</v>
      </c>
      <c r="K15" s="39">
        <f t="shared" si="1"/>
        <v>5600</v>
      </c>
      <c r="L15" s="39">
        <f t="shared" si="1"/>
        <v>5600</v>
      </c>
    </row>
    <row r="16" spans="2:12" hidden="1">
      <c r="B16" s="36" t="s">
        <v>113</v>
      </c>
      <c r="C16" s="39"/>
      <c r="D16" s="61">
        <f>D44</f>
        <v>4840</v>
      </c>
      <c r="E16" s="61">
        <f>E44</f>
        <v>4750</v>
      </c>
      <c r="F16" s="39">
        <v>4000</v>
      </c>
      <c r="G16" s="39">
        <v>4000</v>
      </c>
      <c r="H16" s="20"/>
      <c r="I16" s="39">
        <f>D16/3.75</f>
        <v>1290.6666666666667</v>
      </c>
      <c r="J16" s="39">
        <f t="shared" si="1"/>
        <v>1266.6666666666667</v>
      </c>
      <c r="K16" s="39">
        <f t="shared" si="1"/>
        <v>1066.6666666666667</v>
      </c>
      <c r="L16" s="39">
        <f t="shared" si="1"/>
        <v>1066.6666666666667</v>
      </c>
    </row>
    <row r="17" spans="2:12" hidden="1">
      <c r="B17" s="36" t="s">
        <v>10</v>
      </c>
      <c r="C17" s="39"/>
      <c r="D17" s="107">
        <f>D45/D126</f>
        <v>5.7142857142857141E-2</v>
      </c>
      <c r="E17" s="107">
        <f>E45/E126</f>
        <v>5.2941176470588235E-2</v>
      </c>
      <c r="F17" s="107">
        <v>5.7000000000000002E-2</v>
      </c>
      <c r="G17" s="107">
        <v>5.7000000000000002E-2</v>
      </c>
      <c r="H17" s="85"/>
      <c r="I17" s="107">
        <f>D17</f>
        <v>5.7142857142857141E-2</v>
      </c>
      <c r="J17" s="107">
        <f t="shared" ref="J17:L19" si="2">E17</f>
        <v>5.2941176470588235E-2</v>
      </c>
      <c r="K17" s="107">
        <f t="shared" si="2"/>
        <v>5.7000000000000002E-2</v>
      </c>
      <c r="L17" s="107">
        <f t="shared" si="2"/>
        <v>5.7000000000000002E-2</v>
      </c>
    </row>
    <row r="18" spans="2:12" hidden="1">
      <c r="B18" s="36" t="s">
        <v>11</v>
      </c>
      <c r="C18" s="39"/>
      <c r="D18" s="107">
        <f>D135/D132</f>
        <v>0.03</v>
      </c>
      <c r="E18" s="107">
        <f>E135/E132</f>
        <v>0.03</v>
      </c>
      <c r="F18" s="107">
        <v>0.03</v>
      </c>
      <c r="G18" s="107">
        <v>0.03</v>
      </c>
      <c r="H18" s="20"/>
      <c r="I18" s="107">
        <f>D18</f>
        <v>0.03</v>
      </c>
      <c r="J18" s="107">
        <f t="shared" si="2"/>
        <v>0.03</v>
      </c>
      <c r="K18" s="107">
        <f t="shared" si="2"/>
        <v>0.03</v>
      </c>
      <c r="L18" s="107">
        <f t="shared" si="2"/>
        <v>0.03</v>
      </c>
    </row>
    <row r="19" spans="2:12" hidden="1">
      <c r="B19" s="36" t="s">
        <v>68</v>
      </c>
      <c r="C19" s="39"/>
      <c r="D19" s="107">
        <v>7.4999999999999997E-2</v>
      </c>
      <c r="E19" s="107">
        <v>7.4999999999999997E-2</v>
      </c>
      <c r="F19" s="107">
        <v>7.4999999999999997E-2</v>
      </c>
      <c r="G19" s="107">
        <v>7.4999999999999997E-2</v>
      </c>
      <c r="H19" s="20"/>
      <c r="I19" s="107">
        <f>D19</f>
        <v>7.4999999999999997E-2</v>
      </c>
      <c r="J19" s="107">
        <f t="shared" si="2"/>
        <v>7.4999999999999997E-2</v>
      </c>
      <c r="K19" s="107">
        <f>F19</f>
        <v>7.4999999999999997E-2</v>
      </c>
      <c r="L19" s="107">
        <f t="shared" si="2"/>
        <v>7.4999999999999997E-2</v>
      </c>
    </row>
    <row r="20" spans="2:12" hidden="1">
      <c r="B20" s="36"/>
      <c r="C20" s="39"/>
      <c r="D20" s="45"/>
      <c r="E20" s="45"/>
      <c r="F20" s="39"/>
      <c r="G20" s="39"/>
      <c r="H20" s="20"/>
      <c r="I20" s="39"/>
      <c r="J20" s="39"/>
      <c r="K20" s="39"/>
      <c r="L20" s="39"/>
    </row>
    <row r="21" spans="2:12" hidden="1">
      <c r="B21" s="42" t="s">
        <v>12</v>
      </c>
      <c r="C21" s="86"/>
      <c r="D21" s="45"/>
      <c r="E21" s="45"/>
      <c r="F21" s="30"/>
      <c r="G21" s="30"/>
      <c r="H21" s="20"/>
      <c r="I21" s="39"/>
      <c r="J21" s="39"/>
      <c r="K21" s="39"/>
      <c r="L21" s="39"/>
    </row>
    <row r="22" spans="2:12" hidden="1">
      <c r="B22" s="44" t="s">
        <v>13</v>
      </c>
      <c r="C22" s="39"/>
      <c r="D22" s="45">
        <f>D64/D38 *365</f>
        <v>19.024070659031349</v>
      </c>
      <c r="E22" s="45">
        <f>E64/E38 *365</f>
        <v>19.013929761082082</v>
      </c>
      <c r="F22" s="45">
        <v>19</v>
      </c>
      <c r="G22" s="45">
        <v>19</v>
      </c>
      <c r="H22" s="20"/>
      <c r="I22" s="39">
        <f t="shared" ref="I22:L27" si="3">D22/3.75</f>
        <v>5.0730855090750264</v>
      </c>
      <c r="J22" s="39">
        <f t="shared" si="3"/>
        <v>5.0703812696218886</v>
      </c>
      <c r="K22" s="39">
        <f t="shared" si="3"/>
        <v>5.0666666666666664</v>
      </c>
      <c r="L22" s="39">
        <f t="shared" si="3"/>
        <v>5.0666666666666664</v>
      </c>
    </row>
    <row r="23" spans="2:12" hidden="1">
      <c r="B23" s="44" t="s">
        <v>14</v>
      </c>
      <c r="C23" s="39"/>
      <c r="D23" s="45">
        <f>D65/D39 *365</f>
        <v>61.808896525391368</v>
      </c>
      <c r="E23" s="45">
        <f>E65/E39 *365</f>
        <v>60.637140928523216</v>
      </c>
      <c r="F23" s="45">
        <v>62</v>
      </c>
      <c r="G23" s="45">
        <v>62</v>
      </c>
      <c r="H23" s="20"/>
      <c r="I23" s="39">
        <f t="shared" si="3"/>
        <v>16.482372406771031</v>
      </c>
      <c r="J23" s="39">
        <f t="shared" si="3"/>
        <v>16.16990424760619</v>
      </c>
      <c r="K23" s="39">
        <f t="shared" si="3"/>
        <v>16.533333333333335</v>
      </c>
      <c r="L23" s="39">
        <f t="shared" si="3"/>
        <v>16.533333333333335</v>
      </c>
    </row>
    <row r="24" spans="2:12" hidden="1">
      <c r="B24" s="44" t="s">
        <v>15</v>
      </c>
      <c r="C24" s="39"/>
      <c r="D24" s="45">
        <f>D70/D39 *365</f>
        <v>25.782741504390987</v>
      </c>
      <c r="E24" s="45">
        <f>E70/E39 *365</f>
        <v>26.006900172504309</v>
      </c>
      <c r="F24" s="45">
        <v>26</v>
      </c>
      <c r="G24" s="45">
        <v>26</v>
      </c>
      <c r="H24" s="20"/>
      <c r="I24" s="39">
        <f t="shared" si="3"/>
        <v>6.8753977345042632</v>
      </c>
      <c r="J24" s="39">
        <f t="shared" si="3"/>
        <v>6.9351733793344827</v>
      </c>
      <c r="K24" s="39">
        <f t="shared" si="3"/>
        <v>6.9333333333333336</v>
      </c>
      <c r="L24" s="39">
        <f t="shared" si="3"/>
        <v>6.9333333333333336</v>
      </c>
    </row>
    <row r="25" spans="2:12" hidden="1">
      <c r="B25" s="44" t="s">
        <v>117</v>
      </c>
      <c r="C25" s="39"/>
      <c r="D25" s="45">
        <f>D97</f>
        <v>2000</v>
      </c>
      <c r="E25" s="45">
        <f>E97</f>
        <v>2000</v>
      </c>
      <c r="F25" s="45">
        <v>2000</v>
      </c>
      <c r="G25" s="45">
        <v>2000</v>
      </c>
      <c r="H25" s="85"/>
      <c r="I25" s="39">
        <f t="shared" si="3"/>
        <v>533.33333333333337</v>
      </c>
      <c r="J25" s="39">
        <f t="shared" si="3"/>
        <v>533.33333333333337</v>
      </c>
      <c r="K25" s="39">
        <f t="shared" si="3"/>
        <v>533.33333333333337</v>
      </c>
      <c r="L25" s="39">
        <f t="shared" si="3"/>
        <v>533.33333333333337</v>
      </c>
    </row>
    <row r="26" spans="2:12" hidden="1">
      <c r="B26" s="44" t="s">
        <v>118</v>
      </c>
      <c r="C26" s="39"/>
      <c r="D26" s="39">
        <f>D133</f>
        <v>0</v>
      </c>
      <c r="E26" s="39">
        <f>E133</f>
        <v>0</v>
      </c>
      <c r="F26" s="45">
        <v>0</v>
      </c>
      <c r="G26" s="45">
        <v>0</v>
      </c>
      <c r="H26" s="85"/>
      <c r="I26" s="39">
        <f t="shared" si="3"/>
        <v>0</v>
      </c>
      <c r="J26" s="39">
        <f t="shared" si="3"/>
        <v>0</v>
      </c>
      <c r="K26" s="39">
        <f t="shared" si="3"/>
        <v>0</v>
      </c>
      <c r="L26" s="39">
        <f t="shared" si="3"/>
        <v>0</v>
      </c>
    </row>
    <row r="27" spans="2:12" hidden="1">
      <c r="B27" s="36" t="s">
        <v>119</v>
      </c>
      <c r="C27" s="39"/>
      <c r="D27" s="39">
        <f>D102</f>
        <v>60000</v>
      </c>
      <c r="E27" s="39">
        <f>E102</f>
        <v>0</v>
      </c>
      <c r="F27" s="45">
        <v>0</v>
      </c>
      <c r="G27" s="45">
        <v>0</v>
      </c>
      <c r="H27" s="20"/>
      <c r="I27" s="39">
        <f t="shared" si="3"/>
        <v>16000</v>
      </c>
      <c r="J27" s="39">
        <f t="shared" si="3"/>
        <v>0</v>
      </c>
      <c r="K27" s="39">
        <f t="shared" si="3"/>
        <v>0</v>
      </c>
      <c r="L27" s="39">
        <f t="shared" si="3"/>
        <v>0</v>
      </c>
    </row>
    <row r="28" spans="2:12" ht="17" hidden="1" thickBot="1">
      <c r="B28" s="31"/>
      <c r="C28" s="31"/>
      <c r="D28" s="7"/>
      <c r="E28" s="7"/>
      <c r="F28" s="7"/>
      <c r="G28" s="46"/>
      <c r="H28" s="8"/>
      <c r="I28" s="7"/>
      <c r="J28" s="7"/>
      <c r="K28" s="7"/>
      <c r="L28" s="7"/>
    </row>
    <row r="29" spans="2:12" hidden="1">
      <c r="B29" s="32" t="s">
        <v>121</v>
      </c>
      <c r="C29" s="32"/>
      <c r="D29" s="32"/>
      <c r="E29" s="32"/>
      <c r="F29" s="32"/>
      <c r="G29" s="32"/>
      <c r="H29" s="32"/>
      <c r="I29" s="32"/>
      <c r="J29" s="32"/>
    </row>
    <row r="30" spans="2:12" hidden="1"/>
    <row r="31" spans="2:12" hidden="1"/>
    <row r="32" spans="2:12" hidden="1"/>
    <row r="33" spans="1:14" s="16" customFormat="1" ht="24" hidden="1">
      <c r="A33" s="30"/>
      <c r="B33" s="141" t="s">
        <v>108</v>
      </c>
      <c r="C33" s="142"/>
      <c r="D33" s="30"/>
      <c r="E33" s="30"/>
      <c r="F33" s="30"/>
      <c r="G33" s="30"/>
      <c r="H33" s="30"/>
      <c r="I33" s="30"/>
      <c r="J33" s="30"/>
      <c r="K33" s="30"/>
      <c r="L33" s="30"/>
    </row>
    <row r="34" spans="1:14" hidden="1"/>
    <row r="35" spans="1:14" hidden="1">
      <c r="B35" s="2"/>
      <c r="C35" s="2"/>
      <c r="D35" s="172" t="s">
        <v>0</v>
      </c>
      <c r="E35" s="172"/>
      <c r="F35" s="172"/>
      <c r="G35" s="172"/>
      <c r="H35" s="28"/>
      <c r="I35" s="172" t="s">
        <v>1</v>
      </c>
      <c r="J35" s="172"/>
      <c r="K35" s="172"/>
      <c r="L35" s="172"/>
      <c r="N35" s="108"/>
    </row>
    <row r="36" spans="1:14" ht="17" hidden="1" customHeight="1">
      <c r="B36" s="18"/>
      <c r="C36" s="18"/>
      <c r="D36" s="173" t="s">
        <v>16</v>
      </c>
      <c r="E36" s="173"/>
      <c r="F36" s="173" t="s">
        <v>17</v>
      </c>
      <c r="G36" s="173"/>
      <c r="H36" s="29"/>
      <c r="I36" s="173" t="s">
        <v>16</v>
      </c>
      <c r="J36" s="173"/>
      <c r="K36" s="173" t="s">
        <v>17</v>
      </c>
      <c r="L36" s="173"/>
    </row>
    <row r="37" spans="1:14" hidden="1">
      <c r="B37" s="18"/>
      <c r="C37" s="18"/>
      <c r="D37" s="24">
        <v>2018</v>
      </c>
      <c r="E37" s="24">
        <v>2019</v>
      </c>
      <c r="F37" s="24">
        <v>2020</v>
      </c>
      <c r="G37" s="24">
        <v>2021</v>
      </c>
      <c r="H37" s="24"/>
      <c r="I37" s="24">
        <v>2018</v>
      </c>
      <c r="J37" s="24">
        <v>2019</v>
      </c>
      <c r="K37" s="24">
        <v>2020</v>
      </c>
      <c r="L37" s="24">
        <v>2021</v>
      </c>
    </row>
    <row r="38" spans="1:14" hidden="1">
      <c r="B38" s="49" t="s">
        <v>58</v>
      </c>
      <c r="C38" s="49"/>
      <c r="D38" s="114">
        <v>113333</v>
      </c>
      <c r="E38" s="114">
        <v>128789</v>
      </c>
      <c r="F38" s="20">
        <f>E38*(1+F13)</f>
        <v>141667.90000000002</v>
      </c>
      <c r="G38" s="20">
        <f>F38*(1+G13)</f>
        <v>155834.69000000003</v>
      </c>
      <c r="H38" s="9"/>
      <c r="I38" s="19">
        <f t="shared" ref="I38:L40" si="4">D38/3.75</f>
        <v>30222.133333333335</v>
      </c>
      <c r="J38" s="19">
        <f t="shared" si="4"/>
        <v>34343.73333333333</v>
      </c>
      <c r="K38" s="20">
        <f t="shared" si="4"/>
        <v>37778.106666666674</v>
      </c>
      <c r="L38" s="20">
        <f t="shared" si="4"/>
        <v>41555.917333333338</v>
      </c>
    </row>
    <row r="39" spans="1:14" hidden="1">
      <c r="B39" s="36" t="s">
        <v>59</v>
      </c>
      <c r="C39" s="36"/>
      <c r="D39" s="115">
        <v>36666</v>
      </c>
      <c r="E39" s="115">
        <v>39999</v>
      </c>
      <c r="F39" s="109">
        <f>F38*F14</f>
        <v>43917.049000000006</v>
      </c>
      <c r="G39" s="109">
        <f>G38*G14</f>
        <v>48308.753900000011</v>
      </c>
      <c r="H39" s="9"/>
      <c r="I39" s="116">
        <f t="shared" si="4"/>
        <v>9777.6</v>
      </c>
      <c r="J39" s="116">
        <f t="shared" si="4"/>
        <v>10666.4</v>
      </c>
      <c r="K39" s="117">
        <f t="shared" si="4"/>
        <v>11711.213066666669</v>
      </c>
      <c r="L39" s="117">
        <f t="shared" si="4"/>
        <v>12882.334373333337</v>
      </c>
    </row>
    <row r="40" spans="1:14" hidden="1">
      <c r="B40" s="43" t="s">
        <v>62</v>
      </c>
      <c r="C40" s="43"/>
      <c r="D40" s="52">
        <f>D38-D39</f>
        <v>76667</v>
      </c>
      <c r="E40" s="52">
        <f>E38-E39</f>
        <v>88790</v>
      </c>
      <c r="F40" s="85">
        <f>F38-F39</f>
        <v>97750.851000000024</v>
      </c>
      <c r="G40" s="85">
        <f>G38-G39</f>
        <v>107525.93610000002</v>
      </c>
      <c r="H40" s="17"/>
      <c r="I40" s="51">
        <f t="shared" si="4"/>
        <v>20444.533333333333</v>
      </c>
      <c r="J40" s="51">
        <f t="shared" si="4"/>
        <v>23677.333333333332</v>
      </c>
      <c r="K40" s="86">
        <f t="shared" si="4"/>
        <v>26066.893600000007</v>
      </c>
      <c r="L40" s="86">
        <f t="shared" si="4"/>
        <v>28673.582960000007</v>
      </c>
    </row>
    <row r="41" spans="1:14" hidden="1">
      <c r="B41" s="43"/>
      <c r="C41" s="43"/>
      <c r="D41" s="115"/>
      <c r="E41" s="115"/>
      <c r="F41" s="20"/>
      <c r="G41" s="20"/>
      <c r="H41" s="9"/>
      <c r="I41" s="115"/>
      <c r="J41" s="115"/>
      <c r="K41" s="118"/>
      <c r="L41" s="118"/>
    </row>
    <row r="42" spans="1:14" hidden="1">
      <c r="B42" s="43" t="s">
        <v>18</v>
      </c>
      <c r="C42" s="43"/>
      <c r="D42" s="25"/>
      <c r="E42" s="25"/>
      <c r="F42" s="20"/>
      <c r="G42" s="20"/>
      <c r="H42" s="9"/>
      <c r="I42" s="115"/>
      <c r="J42" s="115"/>
      <c r="K42" s="118"/>
      <c r="L42" s="118"/>
    </row>
    <row r="43" spans="1:14" hidden="1">
      <c r="B43" s="36" t="s">
        <v>19</v>
      </c>
      <c r="C43" s="36"/>
      <c r="D43" s="114">
        <v>20000</v>
      </c>
      <c r="E43" s="114">
        <v>19900</v>
      </c>
      <c r="F43" s="20">
        <f>F15</f>
        <v>21000</v>
      </c>
      <c r="G43" s="20">
        <f>G15</f>
        <v>21000</v>
      </c>
      <c r="H43" s="9"/>
      <c r="I43" s="115">
        <f t="shared" ref="I43:L48" si="5">D43/3.75</f>
        <v>5333.333333333333</v>
      </c>
      <c r="J43" s="115">
        <f t="shared" si="5"/>
        <v>5306.666666666667</v>
      </c>
      <c r="K43" s="118">
        <f t="shared" si="5"/>
        <v>5600</v>
      </c>
      <c r="L43" s="118">
        <f t="shared" si="5"/>
        <v>5600</v>
      </c>
    </row>
    <row r="44" spans="1:14" hidden="1">
      <c r="B44" s="36" t="s">
        <v>20</v>
      </c>
      <c r="C44" s="36"/>
      <c r="D44" s="114">
        <v>4840</v>
      </c>
      <c r="E44" s="114">
        <v>4750</v>
      </c>
      <c r="F44" s="20">
        <f>F16</f>
        <v>4000</v>
      </c>
      <c r="G44" s="20">
        <f>G16</f>
        <v>4000</v>
      </c>
      <c r="H44" s="9"/>
      <c r="I44" s="115">
        <f t="shared" si="5"/>
        <v>1290.6666666666667</v>
      </c>
      <c r="J44" s="115">
        <f t="shared" si="5"/>
        <v>1266.6666666666667</v>
      </c>
      <c r="K44" s="118">
        <f t="shared" si="5"/>
        <v>1066.6666666666667</v>
      </c>
      <c r="L44" s="118">
        <f t="shared" si="5"/>
        <v>1066.6666666666667</v>
      </c>
    </row>
    <row r="45" spans="1:14" hidden="1">
      <c r="B45" s="36" t="s">
        <v>21</v>
      </c>
      <c r="C45" s="36"/>
      <c r="D45" s="114">
        <v>1000</v>
      </c>
      <c r="E45" s="114">
        <v>900</v>
      </c>
      <c r="F45" s="20">
        <f>F128</f>
        <v>1031.7</v>
      </c>
      <c r="G45" s="20">
        <f>G128</f>
        <v>1086.8931</v>
      </c>
      <c r="H45" s="9"/>
      <c r="I45" s="115">
        <f t="shared" si="5"/>
        <v>266.66666666666669</v>
      </c>
      <c r="J45" s="115">
        <f t="shared" si="5"/>
        <v>240</v>
      </c>
      <c r="K45" s="118">
        <f t="shared" si="5"/>
        <v>275.12</v>
      </c>
      <c r="L45" s="118">
        <f t="shared" si="5"/>
        <v>289.83816000000002</v>
      </c>
    </row>
    <row r="46" spans="1:14" hidden="1">
      <c r="B46" s="36" t="s">
        <v>22</v>
      </c>
      <c r="C46" s="36"/>
      <c r="D46" s="119">
        <v>90</v>
      </c>
      <c r="E46" s="119">
        <v>90</v>
      </c>
      <c r="F46" s="109">
        <f>F135</f>
        <v>90</v>
      </c>
      <c r="G46" s="109">
        <f>G135</f>
        <v>90</v>
      </c>
      <c r="H46" s="9"/>
      <c r="I46" s="116">
        <f t="shared" si="5"/>
        <v>24</v>
      </c>
      <c r="J46" s="116">
        <f t="shared" si="5"/>
        <v>24</v>
      </c>
      <c r="K46" s="117">
        <f t="shared" si="5"/>
        <v>24</v>
      </c>
      <c r="L46" s="117">
        <f t="shared" si="5"/>
        <v>24</v>
      </c>
    </row>
    <row r="47" spans="1:14" hidden="1">
      <c r="B47" s="43" t="s">
        <v>23</v>
      </c>
      <c r="C47" s="43"/>
      <c r="D47" s="51">
        <f>SUM(D43:D46)</f>
        <v>25930</v>
      </c>
      <c r="E47" s="51">
        <f t="shared" ref="E47" si="6">SUM(E43:E46)</f>
        <v>25640</v>
      </c>
      <c r="F47" s="110">
        <f>SUM(F43:F46)</f>
        <v>26121.7</v>
      </c>
      <c r="G47" s="110">
        <f>SUM(G43:G46)</f>
        <v>26176.893100000001</v>
      </c>
      <c r="H47" s="17"/>
      <c r="I47" s="111">
        <f t="shared" si="5"/>
        <v>6914.666666666667</v>
      </c>
      <c r="J47" s="111">
        <f t="shared" si="5"/>
        <v>6837.333333333333</v>
      </c>
      <c r="K47" s="112">
        <f t="shared" si="5"/>
        <v>6965.7866666666669</v>
      </c>
      <c r="L47" s="112">
        <f t="shared" si="5"/>
        <v>6980.5048266666672</v>
      </c>
    </row>
    <row r="48" spans="1:14" hidden="1">
      <c r="B48" s="43" t="s">
        <v>63</v>
      </c>
      <c r="C48" s="43"/>
      <c r="D48" s="52">
        <f>D40-D47</f>
        <v>50737</v>
      </c>
      <c r="E48" s="52">
        <f>E40-E47</f>
        <v>63150</v>
      </c>
      <c r="F48" s="85">
        <f>F40-F47</f>
        <v>71629.151000000027</v>
      </c>
      <c r="G48" s="85">
        <f>G40-G47</f>
        <v>81349.04300000002</v>
      </c>
      <c r="H48" s="17"/>
      <c r="I48" s="51">
        <f t="shared" si="5"/>
        <v>13529.866666666667</v>
      </c>
      <c r="J48" s="51">
        <f t="shared" si="5"/>
        <v>16840</v>
      </c>
      <c r="K48" s="86">
        <f t="shared" si="5"/>
        <v>19101.10693333334</v>
      </c>
      <c r="L48" s="86">
        <f t="shared" si="5"/>
        <v>21693.07813333334</v>
      </c>
    </row>
    <row r="49" spans="1:12" hidden="1">
      <c r="B49" s="43"/>
      <c r="C49" s="43"/>
      <c r="D49" s="115"/>
      <c r="E49" s="115"/>
      <c r="F49" s="20"/>
      <c r="G49" s="20"/>
      <c r="H49" s="9"/>
      <c r="I49" s="115"/>
      <c r="J49" s="115"/>
      <c r="K49" s="118"/>
      <c r="L49" s="118"/>
    </row>
    <row r="50" spans="1:12" hidden="1">
      <c r="B50" s="36" t="s">
        <v>64</v>
      </c>
      <c r="C50" s="36"/>
      <c r="D50" s="114">
        <f>D48*D19</f>
        <v>3805.2749999999996</v>
      </c>
      <c r="E50" s="114">
        <f>E48*E19</f>
        <v>4736.25</v>
      </c>
      <c r="F50" s="109">
        <f>F48*F19</f>
        <v>5372.1863250000015</v>
      </c>
      <c r="G50" s="109">
        <f>G48*G19</f>
        <v>6101.1782250000015</v>
      </c>
      <c r="H50" s="9"/>
      <c r="I50" s="116">
        <f>D50/3.75</f>
        <v>1014.7399999999999</v>
      </c>
      <c r="J50" s="116">
        <f>E50/3.75</f>
        <v>1263</v>
      </c>
      <c r="K50" s="117">
        <f t="shared" ref="K50:L51" si="7">F50/3.75</f>
        <v>1432.5830200000005</v>
      </c>
      <c r="L50" s="117">
        <f t="shared" si="7"/>
        <v>1626.9808600000003</v>
      </c>
    </row>
    <row r="51" spans="1:12" hidden="1">
      <c r="B51" s="43" t="s">
        <v>65</v>
      </c>
      <c r="C51" s="43"/>
      <c r="D51" s="52">
        <f>D48-D50</f>
        <v>46931.724999999999</v>
      </c>
      <c r="E51" s="52">
        <f>E48-E50</f>
        <v>58413.75</v>
      </c>
      <c r="F51" s="113">
        <f>F48-F50</f>
        <v>66256.964675000025</v>
      </c>
      <c r="G51" s="113">
        <f>G48-G50</f>
        <v>75247.864775000024</v>
      </c>
      <c r="H51" s="17"/>
      <c r="I51" s="51">
        <f>D51/3.75</f>
        <v>12515.126666666667</v>
      </c>
      <c r="J51" s="51">
        <f>E51/3.75</f>
        <v>15577</v>
      </c>
      <c r="K51" s="86">
        <f t="shared" si="7"/>
        <v>17668.523913333342</v>
      </c>
      <c r="L51" s="86">
        <f t="shared" si="7"/>
        <v>20066.09727333334</v>
      </c>
    </row>
    <row r="52" spans="1:12" ht="17" hidden="1" thickBot="1">
      <c r="B52" s="50"/>
      <c r="C52" s="50"/>
      <c r="D52" s="122"/>
      <c r="E52" s="23"/>
      <c r="F52" s="22"/>
      <c r="G52" s="22"/>
      <c r="H52" s="33"/>
      <c r="I52" s="122"/>
      <c r="J52" s="23"/>
      <c r="K52" s="22"/>
      <c r="L52" s="22"/>
    </row>
    <row r="53" spans="1:12" hidden="1">
      <c r="B53" s="32" t="s">
        <v>121</v>
      </c>
      <c r="C53" s="32"/>
      <c r="D53" s="32"/>
      <c r="E53" s="32"/>
      <c r="F53" s="32"/>
      <c r="G53" s="32"/>
      <c r="H53" s="32"/>
      <c r="I53" s="32"/>
      <c r="J53" s="32"/>
    </row>
    <row r="54" spans="1:12" hidden="1"/>
    <row r="55" spans="1:12" hidden="1"/>
    <row r="56" spans="1:12" hidden="1"/>
    <row r="57" spans="1:12" s="16" customFormat="1" ht="24">
      <c r="A57" s="30"/>
      <c r="B57" s="141" t="s">
        <v>109</v>
      </c>
      <c r="C57" s="142"/>
      <c r="D57" s="30"/>
      <c r="E57" s="30"/>
      <c r="F57" s="30"/>
      <c r="G57" s="30"/>
      <c r="H57" s="30"/>
      <c r="I57" s="30"/>
      <c r="J57" s="30"/>
      <c r="K57" s="30"/>
      <c r="L57" s="30"/>
    </row>
    <row r="59" spans="1:12">
      <c r="B59" s="2"/>
      <c r="C59" s="2"/>
      <c r="D59" s="172" t="s">
        <v>0</v>
      </c>
      <c r="E59" s="172"/>
      <c r="F59" s="172"/>
      <c r="G59" s="172"/>
      <c r="H59" s="28"/>
      <c r="I59" s="172" t="s">
        <v>1</v>
      </c>
      <c r="J59" s="172"/>
      <c r="K59" s="172"/>
      <c r="L59" s="27"/>
    </row>
    <row r="60" spans="1:12" ht="17" customHeight="1">
      <c r="B60" s="18"/>
      <c r="C60" s="18"/>
      <c r="D60" s="173" t="s">
        <v>16</v>
      </c>
      <c r="E60" s="173"/>
      <c r="F60" s="173" t="s">
        <v>17</v>
      </c>
      <c r="G60" s="173"/>
      <c r="H60" s="29"/>
      <c r="I60" s="173" t="s">
        <v>16</v>
      </c>
      <c r="J60" s="173"/>
      <c r="K60" s="173" t="s">
        <v>17</v>
      </c>
      <c r="L60" s="173"/>
    </row>
    <row r="61" spans="1:12">
      <c r="B61" s="3"/>
      <c r="C61" s="3"/>
      <c r="D61" s="24">
        <v>2018</v>
      </c>
      <c r="E61" s="24">
        <v>2019</v>
      </c>
      <c r="F61" s="24">
        <v>2020</v>
      </c>
      <c r="G61" s="24">
        <v>2021</v>
      </c>
      <c r="H61" s="24"/>
      <c r="I61" s="24">
        <v>2018</v>
      </c>
      <c r="J61" s="24">
        <v>2019</v>
      </c>
      <c r="K61" s="24">
        <v>2020</v>
      </c>
      <c r="L61" s="24">
        <v>2021</v>
      </c>
    </row>
    <row r="62" spans="1:12">
      <c r="B62" s="42" t="s">
        <v>39</v>
      </c>
      <c r="C62" s="43"/>
      <c r="D62" s="115"/>
      <c r="E62" s="115"/>
      <c r="F62" s="20"/>
      <c r="G62" s="20"/>
      <c r="H62" s="9"/>
      <c r="I62" s="19"/>
      <c r="J62" s="19"/>
      <c r="K62" s="20"/>
      <c r="L62" s="20"/>
    </row>
    <row r="63" spans="1:12">
      <c r="B63" s="44" t="s">
        <v>40</v>
      </c>
      <c r="C63" s="36"/>
      <c r="D63" s="114">
        <f>D107</f>
        <v>105811.72500000001</v>
      </c>
      <c r="E63" s="114">
        <f>E107</f>
        <v>163025.47500000001</v>
      </c>
      <c r="F63" s="20">
        <f>F107</f>
        <v>227112.10169143838</v>
      </c>
      <c r="G63" s="20">
        <f>G107</f>
        <v>300276.25576808222</v>
      </c>
      <c r="H63" s="9"/>
      <c r="I63" s="115">
        <f>D63/3.75</f>
        <v>28216.460000000003</v>
      </c>
      <c r="J63" s="115">
        <f t="shared" ref="J63:L67" si="8">E63/3.75</f>
        <v>43473.46</v>
      </c>
      <c r="K63" s="118">
        <f t="shared" si="8"/>
        <v>60563.227117716902</v>
      </c>
      <c r="L63" s="118">
        <f t="shared" si="8"/>
        <v>80073.668204821923</v>
      </c>
    </row>
    <row r="64" spans="1:12">
      <c r="B64" s="36" t="s">
        <v>26</v>
      </c>
      <c r="C64" s="43"/>
      <c r="D64" s="114">
        <v>5907</v>
      </c>
      <c r="E64" s="114">
        <f>6709</f>
        <v>6709</v>
      </c>
      <c r="F64" s="20">
        <f>F38*F22/365</f>
        <v>7374.4934246575358</v>
      </c>
      <c r="G64" s="20">
        <f>G38*G22/365</f>
        <v>8111.9427671232897</v>
      </c>
      <c r="H64" s="9"/>
      <c r="I64" s="115">
        <f>D64/3.75</f>
        <v>1575.2</v>
      </c>
      <c r="J64" s="115">
        <f t="shared" si="8"/>
        <v>1789.0666666666666</v>
      </c>
      <c r="K64" s="118">
        <f t="shared" si="8"/>
        <v>1966.5315799086761</v>
      </c>
      <c r="L64" s="118">
        <f t="shared" si="8"/>
        <v>2163.184737899544</v>
      </c>
    </row>
    <row r="65" spans="2:12">
      <c r="B65" s="36" t="s">
        <v>27</v>
      </c>
      <c r="C65" s="43"/>
      <c r="D65" s="114">
        <v>6209</v>
      </c>
      <c r="E65" s="114">
        <v>6645</v>
      </c>
      <c r="F65" s="20">
        <f>F39*F23/365</f>
        <v>7459.8822958904111</v>
      </c>
      <c r="G65" s="20">
        <f>G39*G23/365</f>
        <v>8205.870525479455</v>
      </c>
      <c r="H65" s="9"/>
      <c r="I65" s="115">
        <f>D65/3.75</f>
        <v>1655.7333333333333</v>
      </c>
      <c r="J65" s="115">
        <f t="shared" si="8"/>
        <v>1772</v>
      </c>
      <c r="K65" s="118">
        <f t="shared" si="8"/>
        <v>1989.3019455707763</v>
      </c>
      <c r="L65" s="118">
        <f t="shared" si="8"/>
        <v>2188.2321401278546</v>
      </c>
    </row>
    <row r="66" spans="2:12">
      <c r="B66" s="36" t="s">
        <v>41</v>
      </c>
      <c r="C66" s="43"/>
      <c r="D66" s="114">
        <v>28601</v>
      </c>
      <c r="E66" s="114">
        <v>37521.050000000003</v>
      </c>
      <c r="F66" s="20">
        <f>F129</f>
        <v>19068.3</v>
      </c>
      <c r="G66" s="20">
        <f>G129</f>
        <v>19981.406899999998</v>
      </c>
      <c r="H66" s="9"/>
      <c r="I66" s="116">
        <f>D66/3.75</f>
        <v>7626.9333333333334</v>
      </c>
      <c r="J66" s="116">
        <f t="shared" si="8"/>
        <v>10005.613333333335</v>
      </c>
      <c r="K66" s="117">
        <f t="shared" si="8"/>
        <v>5084.88</v>
      </c>
      <c r="L66" s="117">
        <f t="shared" si="8"/>
        <v>5328.3751733333329</v>
      </c>
    </row>
    <row r="67" spans="2:12">
      <c r="B67" s="43" t="s">
        <v>42</v>
      </c>
      <c r="C67" s="36"/>
      <c r="D67" s="52">
        <f>SUM(D63:D66)</f>
        <v>146528.72500000001</v>
      </c>
      <c r="E67" s="52">
        <f t="shared" ref="E67" si="9">SUM(E63:E66)</f>
        <v>213900.52500000002</v>
      </c>
      <c r="F67" s="113">
        <f>SUM(F63:F66)</f>
        <v>261014.77741198632</v>
      </c>
      <c r="G67" s="113">
        <f>SUM(G63:G66)</f>
        <v>336575.47596068494</v>
      </c>
      <c r="H67" s="17"/>
      <c r="I67" s="51">
        <f>D67/3.75</f>
        <v>39074.326666666668</v>
      </c>
      <c r="J67" s="51">
        <f t="shared" si="8"/>
        <v>57040.140000000007</v>
      </c>
      <c r="K67" s="86">
        <f t="shared" si="8"/>
        <v>69603.940643196358</v>
      </c>
      <c r="L67" s="86">
        <f t="shared" si="8"/>
        <v>89753.460256182647</v>
      </c>
    </row>
    <row r="68" spans="2:12">
      <c r="B68" s="43"/>
      <c r="C68" s="36"/>
      <c r="D68" s="115"/>
      <c r="E68" s="115"/>
      <c r="F68" s="20"/>
      <c r="G68" s="20"/>
      <c r="H68" s="9"/>
      <c r="I68" s="115"/>
      <c r="J68" s="115"/>
      <c r="K68" s="118"/>
      <c r="L68" s="118"/>
    </row>
    <row r="69" spans="2:12">
      <c r="B69" s="43" t="s">
        <v>70</v>
      </c>
      <c r="C69" s="36"/>
      <c r="D69" s="114"/>
      <c r="E69" s="114"/>
      <c r="F69" s="20"/>
      <c r="G69" s="20"/>
      <c r="H69" s="9"/>
      <c r="I69" s="115"/>
      <c r="J69" s="115"/>
      <c r="K69" s="118"/>
      <c r="L69" s="118"/>
    </row>
    <row r="70" spans="2:12">
      <c r="B70" s="36" t="s">
        <v>28</v>
      </c>
      <c r="C70" s="36"/>
      <c r="D70" s="114">
        <v>2590</v>
      </c>
      <c r="E70" s="114">
        <v>2850</v>
      </c>
      <c r="F70" s="20">
        <f>F39*F24/365</f>
        <v>3128.3377369863019</v>
      </c>
      <c r="G70" s="20">
        <f>G39*G24/365</f>
        <v>3441.1715106849324</v>
      </c>
      <c r="H70" s="9"/>
      <c r="I70" s="115">
        <f>D70/3.75</f>
        <v>690.66666666666663</v>
      </c>
      <c r="J70" s="115">
        <f t="shared" ref="J70:L72" si="10">E70/3.75</f>
        <v>760</v>
      </c>
      <c r="K70" s="118">
        <f t="shared" si="10"/>
        <v>834.22339652968049</v>
      </c>
      <c r="L70" s="118">
        <f t="shared" si="10"/>
        <v>917.64573618264865</v>
      </c>
    </row>
    <row r="71" spans="2:12" ht="17" customHeight="1">
      <c r="B71" s="36" t="s">
        <v>43</v>
      </c>
      <c r="C71" s="43"/>
      <c r="D71" s="114">
        <v>3000</v>
      </c>
      <c r="E71" s="114">
        <v>3000</v>
      </c>
      <c r="F71" s="20">
        <f>F134</f>
        <v>3000</v>
      </c>
      <c r="G71" s="20">
        <f>G134</f>
        <v>3000</v>
      </c>
      <c r="H71" s="9"/>
      <c r="I71" s="116">
        <f>D71/3.75</f>
        <v>800</v>
      </c>
      <c r="J71" s="116">
        <f t="shared" si="10"/>
        <v>800</v>
      </c>
      <c r="K71" s="117">
        <f t="shared" si="10"/>
        <v>800</v>
      </c>
      <c r="L71" s="117">
        <f t="shared" si="10"/>
        <v>800</v>
      </c>
    </row>
    <row r="72" spans="2:12">
      <c r="B72" s="43" t="s">
        <v>44</v>
      </c>
      <c r="C72" s="43"/>
      <c r="D72" s="52">
        <f>SUM(D70:D71)</f>
        <v>5590</v>
      </c>
      <c r="E72" s="52">
        <f t="shared" ref="E72" si="11">SUM(E70:E71)</f>
        <v>5850</v>
      </c>
      <c r="F72" s="113">
        <f>SUM(F70:F71)</f>
        <v>6128.3377369863019</v>
      </c>
      <c r="G72" s="113">
        <f>SUM(G70:G71)</f>
        <v>6441.1715106849324</v>
      </c>
      <c r="H72" s="17"/>
      <c r="I72" s="51">
        <f>D72/3.75</f>
        <v>1490.6666666666667</v>
      </c>
      <c r="J72" s="51">
        <f t="shared" si="10"/>
        <v>1560</v>
      </c>
      <c r="K72" s="86">
        <f t="shared" si="10"/>
        <v>1634.2233965296805</v>
      </c>
      <c r="L72" s="86">
        <f t="shared" si="10"/>
        <v>1717.6457361826485</v>
      </c>
    </row>
    <row r="73" spans="2:12">
      <c r="B73" s="43"/>
      <c r="C73" s="43"/>
      <c r="D73" s="115"/>
      <c r="E73" s="115"/>
      <c r="F73" s="20"/>
      <c r="G73" s="20"/>
      <c r="H73" s="9"/>
      <c r="I73" s="115"/>
      <c r="J73" s="115"/>
      <c r="K73" s="118"/>
      <c r="L73" s="118"/>
    </row>
    <row r="74" spans="2:12">
      <c r="B74" s="36" t="s">
        <v>45</v>
      </c>
      <c r="C74" s="43"/>
      <c r="D74" s="114">
        <v>94007</v>
      </c>
      <c r="E74" s="114">
        <v>102705.05000000002</v>
      </c>
      <c r="F74" s="20">
        <f>F67-F72-F75</f>
        <v>83283.999999999971</v>
      </c>
      <c r="G74" s="20">
        <f>F74+G27</f>
        <v>83283.999999999971</v>
      </c>
      <c r="H74" s="9"/>
      <c r="I74" s="115">
        <f>D74/3.75</f>
        <v>25068.533333333333</v>
      </c>
      <c r="J74" s="115">
        <f t="shared" ref="J74:L77" si="12">E74/3.75</f>
        <v>27388.01333333334</v>
      </c>
      <c r="K74" s="118">
        <f t="shared" si="12"/>
        <v>22209.066666666658</v>
      </c>
      <c r="L74" s="118">
        <f t="shared" si="12"/>
        <v>22209.066666666658</v>
      </c>
    </row>
    <row r="75" spans="2:12">
      <c r="B75" s="36" t="s">
        <v>46</v>
      </c>
      <c r="C75" s="43"/>
      <c r="D75" s="114">
        <f>D51</f>
        <v>46931.724999999999</v>
      </c>
      <c r="E75" s="114">
        <f>D75+E51</f>
        <v>105345.47500000001</v>
      </c>
      <c r="F75" s="20">
        <f>E75+F51</f>
        <v>171602.43967500003</v>
      </c>
      <c r="G75" s="20">
        <f>F75+G51</f>
        <v>246850.30445000005</v>
      </c>
      <c r="H75" s="9"/>
      <c r="I75" s="116">
        <f>D75/3.75</f>
        <v>12515.126666666667</v>
      </c>
      <c r="J75" s="116">
        <f t="shared" si="12"/>
        <v>28092.126666666667</v>
      </c>
      <c r="K75" s="117">
        <f t="shared" si="12"/>
        <v>45760.650580000009</v>
      </c>
      <c r="L75" s="117">
        <f t="shared" si="12"/>
        <v>65826.747853333349</v>
      </c>
    </row>
    <row r="76" spans="2:12">
      <c r="B76" s="43" t="s">
        <v>71</v>
      </c>
      <c r="C76" s="36"/>
      <c r="D76" s="123">
        <f>SUM(D74:D75)</f>
        <v>140938.72500000001</v>
      </c>
      <c r="E76" s="123">
        <f t="shared" ref="E76" si="13">SUM(E74:E75)</f>
        <v>208050.52500000002</v>
      </c>
      <c r="F76" s="21">
        <f>SUM(F74:F75)</f>
        <v>254886.439675</v>
      </c>
      <c r="G76" s="21">
        <f>SUM(G74:G75)</f>
        <v>330134.30445000005</v>
      </c>
      <c r="H76" s="9"/>
      <c r="I76" s="120">
        <f>D76/3.75</f>
        <v>37583.660000000003</v>
      </c>
      <c r="J76" s="120">
        <f t="shared" si="12"/>
        <v>55480.140000000007</v>
      </c>
      <c r="K76" s="121">
        <f t="shared" si="12"/>
        <v>67969.717246666667</v>
      </c>
      <c r="L76" s="121">
        <f t="shared" si="12"/>
        <v>88035.814520000014</v>
      </c>
    </row>
    <row r="77" spans="2:12">
      <c r="B77" s="43" t="s">
        <v>72</v>
      </c>
      <c r="C77" s="43"/>
      <c r="D77" s="52">
        <f>D72+D76</f>
        <v>146528.72500000001</v>
      </c>
      <c r="E77" s="52">
        <f>E72+E76</f>
        <v>213900.52500000002</v>
      </c>
      <c r="F77" s="85">
        <f>F72+F76</f>
        <v>261014.77741198632</v>
      </c>
      <c r="G77" s="85">
        <f>G72+G76</f>
        <v>336575.475960685</v>
      </c>
      <c r="H77" s="17"/>
      <c r="I77" s="51">
        <f>D77/3.75</f>
        <v>39074.326666666668</v>
      </c>
      <c r="J77" s="51">
        <f t="shared" si="12"/>
        <v>57040.140000000007</v>
      </c>
      <c r="K77" s="86">
        <f t="shared" si="12"/>
        <v>69603.940643196358</v>
      </c>
      <c r="L77" s="86">
        <f t="shared" si="12"/>
        <v>89753.460256182661</v>
      </c>
    </row>
    <row r="78" spans="2:12" ht="17" thickBot="1">
      <c r="B78" s="50"/>
      <c r="C78" s="50"/>
      <c r="D78" s="122"/>
      <c r="E78" s="23"/>
      <c r="F78" s="22"/>
      <c r="G78" s="22"/>
      <c r="H78" s="33"/>
      <c r="I78" s="122"/>
      <c r="J78" s="122"/>
      <c r="K78" s="124"/>
      <c r="L78" s="124"/>
    </row>
    <row r="79" spans="2:12">
      <c r="B79" s="32" t="s">
        <v>121</v>
      </c>
      <c r="C79" s="32"/>
      <c r="D79" s="32"/>
      <c r="E79" s="32"/>
      <c r="F79" s="32"/>
      <c r="G79" s="32"/>
      <c r="H79" s="32"/>
      <c r="I79" s="32"/>
      <c r="J79" s="32"/>
    </row>
    <row r="80" spans="2:12" hidden="1">
      <c r="B80" s="32"/>
      <c r="C80" s="32"/>
      <c r="D80" s="79"/>
      <c r="E80" s="79"/>
      <c r="F80" s="163"/>
      <c r="G80" s="32"/>
      <c r="H80" s="32"/>
      <c r="I80" s="32"/>
      <c r="J80" s="32"/>
    </row>
    <row r="81" spans="2:12" hidden="1">
      <c r="B81" s="32"/>
      <c r="C81" s="32"/>
      <c r="D81" s="79"/>
      <c r="E81" s="32"/>
      <c r="F81" s="32"/>
      <c r="G81" s="32"/>
      <c r="H81" s="32"/>
      <c r="I81" s="32"/>
      <c r="J81" s="32"/>
    </row>
    <row r="82" spans="2:12" hidden="1">
      <c r="B82" s="32"/>
      <c r="C82" s="32"/>
      <c r="D82" s="32"/>
      <c r="E82" s="32"/>
      <c r="F82" s="32"/>
      <c r="G82" s="32"/>
      <c r="H82" s="32"/>
      <c r="I82" s="32"/>
      <c r="J82" s="32"/>
    </row>
    <row r="83" spans="2:12" ht="24" hidden="1">
      <c r="B83" s="55" t="s">
        <v>110</v>
      </c>
      <c r="C83" s="162"/>
      <c r="D83" s="25"/>
      <c r="E83" s="25"/>
      <c r="F83" s="25"/>
      <c r="G83" s="25"/>
      <c r="H83" s="25"/>
      <c r="I83" s="25"/>
      <c r="J83" s="25"/>
      <c r="K83" s="25"/>
      <c r="L83" s="25"/>
    </row>
    <row r="84" spans="2:12" hidden="1"/>
    <row r="85" spans="2:12" hidden="1">
      <c r="B85" s="2"/>
      <c r="C85" s="2"/>
      <c r="D85" s="172" t="s">
        <v>0</v>
      </c>
      <c r="E85" s="172"/>
      <c r="F85" s="172"/>
      <c r="G85" s="172"/>
      <c r="H85" s="28"/>
      <c r="I85" s="172" t="s">
        <v>1</v>
      </c>
      <c r="J85" s="172"/>
      <c r="K85" s="172"/>
      <c r="L85" s="27"/>
    </row>
    <row r="86" spans="2:12" ht="17" hidden="1" customHeight="1">
      <c r="B86" s="18"/>
      <c r="C86" s="18"/>
      <c r="D86" s="173" t="s">
        <v>16</v>
      </c>
      <c r="E86" s="173"/>
      <c r="F86" s="173" t="s">
        <v>17</v>
      </c>
      <c r="G86" s="173"/>
      <c r="H86" s="29"/>
      <c r="I86" s="173" t="s">
        <v>16</v>
      </c>
      <c r="J86" s="173"/>
      <c r="K86" s="173" t="s">
        <v>17</v>
      </c>
      <c r="L86" s="173"/>
    </row>
    <row r="87" spans="2:12" hidden="1">
      <c r="B87" s="3"/>
      <c r="C87" s="18"/>
      <c r="D87" s="24">
        <v>2018</v>
      </c>
      <c r="E87" s="24">
        <v>2019</v>
      </c>
      <c r="F87" s="24">
        <v>2020</v>
      </c>
      <c r="G87" s="24">
        <v>2021</v>
      </c>
      <c r="H87" s="24"/>
      <c r="I87" s="24">
        <v>2018</v>
      </c>
      <c r="J87" s="24">
        <v>2019</v>
      </c>
      <c r="K87" s="24">
        <v>2020</v>
      </c>
      <c r="L87" s="24">
        <v>2021</v>
      </c>
    </row>
    <row r="88" spans="2:12" hidden="1">
      <c r="B88" s="26" t="str">
        <f>B48</f>
        <v>Net Income Before Income Tax and Zakat</v>
      </c>
      <c r="C88" s="71"/>
      <c r="D88" s="57">
        <f>D48</f>
        <v>50737</v>
      </c>
      <c r="E88" s="57">
        <f>E48</f>
        <v>63150</v>
      </c>
      <c r="F88" s="67">
        <f>F48</f>
        <v>71629.151000000027</v>
      </c>
      <c r="G88" s="67">
        <f>G48</f>
        <v>81349.04300000002</v>
      </c>
      <c r="H88" s="56"/>
      <c r="I88" s="57">
        <f>D88/3.75</f>
        <v>13529.866666666667</v>
      </c>
      <c r="J88" s="57">
        <f t="shared" ref="J88:L88" si="14">E88/3.75</f>
        <v>16840</v>
      </c>
      <c r="K88" s="67">
        <f t="shared" si="14"/>
        <v>19101.10693333334</v>
      </c>
      <c r="L88" s="67">
        <f t="shared" si="14"/>
        <v>21693.07813333334</v>
      </c>
    </row>
    <row r="89" spans="2:12" hidden="1">
      <c r="B89" s="26"/>
      <c r="C89" s="18"/>
      <c r="D89" s="57"/>
      <c r="E89" s="57"/>
      <c r="F89" s="67"/>
      <c r="G89" s="67"/>
      <c r="H89" s="56"/>
      <c r="I89" s="57"/>
      <c r="J89" s="57"/>
      <c r="K89" s="67"/>
      <c r="L89" s="67"/>
    </row>
    <row r="90" spans="2:12" hidden="1">
      <c r="B90" s="43" t="s">
        <v>47</v>
      </c>
      <c r="C90" s="36"/>
      <c r="D90" s="63"/>
      <c r="E90" s="63"/>
      <c r="F90" s="60"/>
      <c r="G90" s="60"/>
      <c r="H90" s="59"/>
      <c r="I90" s="58"/>
      <c r="J90" s="58"/>
      <c r="K90" s="60"/>
      <c r="L90" s="60"/>
    </row>
    <row r="91" spans="2:12" hidden="1">
      <c r="B91" s="36" t="s">
        <v>24</v>
      </c>
      <c r="C91" s="36"/>
      <c r="D91" s="40">
        <f>D51</f>
        <v>46931.724999999999</v>
      </c>
      <c r="E91" s="40">
        <f>E51</f>
        <v>58413.75</v>
      </c>
      <c r="F91" s="61">
        <f>F51</f>
        <v>66256.964675000025</v>
      </c>
      <c r="G91" s="61">
        <f>G51</f>
        <v>75247.864775000024</v>
      </c>
      <c r="H91" s="59"/>
      <c r="I91" s="40">
        <f>D91/3.75</f>
        <v>12515.126666666667</v>
      </c>
      <c r="J91" s="40">
        <f t="shared" ref="J91:L94" si="15">E91/3.75</f>
        <v>15577</v>
      </c>
      <c r="K91" s="61">
        <f t="shared" si="15"/>
        <v>17668.523913333342</v>
      </c>
      <c r="L91" s="61">
        <f t="shared" si="15"/>
        <v>20066.09727333334</v>
      </c>
    </row>
    <row r="92" spans="2:12" hidden="1">
      <c r="B92" s="36" t="s">
        <v>48</v>
      </c>
      <c r="C92" s="36"/>
      <c r="D92" s="40">
        <f>+D45</f>
        <v>1000</v>
      </c>
      <c r="E92" s="40">
        <f>+E45</f>
        <v>900</v>
      </c>
      <c r="F92" s="61">
        <f>+F45</f>
        <v>1031.7</v>
      </c>
      <c r="G92" s="61">
        <f>+G45</f>
        <v>1086.8931</v>
      </c>
      <c r="H92" s="59"/>
      <c r="I92" s="40">
        <f>D92/3.75</f>
        <v>266.66666666666669</v>
      </c>
      <c r="J92" s="40">
        <f t="shared" si="15"/>
        <v>240</v>
      </c>
      <c r="K92" s="61">
        <f t="shared" si="15"/>
        <v>275.12</v>
      </c>
      <c r="L92" s="61">
        <f t="shared" si="15"/>
        <v>289.83816000000002</v>
      </c>
    </row>
    <row r="93" spans="2:12" hidden="1">
      <c r="B93" s="36" t="s">
        <v>49</v>
      </c>
      <c r="C93" s="36"/>
      <c r="D93" s="62">
        <v>120</v>
      </c>
      <c r="E93" s="62">
        <v>100</v>
      </c>
      <c r="F93" s="68">
        <f>F123</f>
        <v>1202.0379835616441</v>
      </c>
      <c r="G93" s="68">
        <f>G123</f>
        <v>1170.6037983561691</v>
      </c>
      <c r="H93" s="59"/>
      <c r="I93" s="65">
        <f>D93/3.75</f>
        <v>32</v>
      </c>
      <c r="J93" s="65">
        <f t="shared" si="15"/>
        <v>26.666666666666668</v>
      </c>
      <c r="K93" s="70">
        <f t="shared" si="15"/>
        <v>320.5434622831051</v>
      </c>
      <c r="L93" s="70">
        <f t="shared" si="15"/>
        <v>312.16101289497846</v>
      </c>
    </row>
    <row r="94" spans="2:12" hidden="1">
      <c r="B94" s="43" t="s">
        <v>50</v>
      </c>
      <c r="C94" s="36"/>
      <c r="D94" s="125">
        <f>D91+D92-D93</f>
        <v>47811.724999999999</v>
      </c>
      <c r="E94" s="125">
        <f>E91+E92-E93</f>
        <v>59213.75</v>
      </c>
      <c r="F94" s="126">
        <f>F91+F92-F93</f>
        <v>66086.626691438374</v>
      </c>
      <c r="G94" s="126">
        <f>G91+G92-G93</f>
        <v>75164.154076643856</v>
      </c>
      <c r="H94" s="64"/>
      <c r="I94" s="63">
        <f>D94/3.75</f>
        <v>12749.793333333333</v>
      </c>
      <c r="J94" s="63">
        <f t="shared" si="15"/>
        <v>15790.333333333334</v>
      </c>
      <c r="K94" s="69">
        <f t="shared" si="15"/>
        <v>17623.100451050232</v>
      </c>
      <c r="L94" s="69">
        <f t="shared" si="15"/>
        <v>20043.77442043836</v>
      </c>
    </row>
    <row r="95" spans="2:12" hidden="1">
      <c r="B95" s="43"/>
      <c r="C95" s="36"/>
      <c r="D95" s="63"/>
      <c r="E95" s="63"/>
      <c r="F95" s="69"/>
      <c r="G95" s="69"/>
      <c r="H95" s="59"/>
      <c r="I95" s="40"/>
      <c r="J95" s="40"/>
      <c r="K95" s="61"/>
      <c r="L95" s="61"/>
    </row>
    <row r="96" spans="2:12" hidden="1">
      <c r="B96" s="43" t="s">
        <v>51</v>
      </c>
      <c r="C96" s="36"/>
      <c r="D96" s="63"/>
      <c r="E96" s="63"/>
      <c r="F96" s="69"/>
      <c r="G96" s="69"/>
      <c r="H96" s="64"/>
      <c r="I96" s="40"/>
      <c r="J96" s="40"/>
      <c r="K96" s="61"/>
      <c r="L96" s="61"/>
    </row>
    <row r="97" spans="2:12" hidden="1">
      <c r="B97" s="36" t="s">
        <v>52</v>
      </c>
      <c r="C97" s="36"/>
      <c r="D97" s="65">
        <v>2000</v>
      </c>
      <c r="E97" s="65">
        <v>2000</v>
      </c>
      <c r="F97" s="70">
        <v>2000</v>
      </c>
      <c r="G97" s="70">
        <v>2000</v>
      </c>
      <c r="H97" s="59"/>
      <c r="I97" s="65">
        <f>D97/3.75</f>
        <v>533.33333333333337</v>
      </c>
      <c r="J97" s="65">
        <f t="shared" ref="J97:L98" si="16">E97/3.75</f>
        <v>533.33333333333337</v>
      </c>
      <c r="K97" s="70">
        <f t="shared" si="16"/>
        <v>533.33333333333337</v>
      </c>
      <c r="L97" s="70">
        <f t="shared" si="16"/>
        <v>533.33333333333337</v>
      </c>
    </row>
    <row r="98" spans="2:12" hidden="1">
      <c r="B98" s="43" t="s">
        <v>61</v>
      </c>
      <c r="C98" s="36"/>
      <c r="D98" s="63">
        <f>D97</f>
        <v>2000</v>
      </c>
      <c r="E98" s="63">
        <f>E97</f>
        <v>2000</v>
      </c>
      <c r="F98" s="69">
        <f>F97</f>
        <v>2000</v>
      </c>
      <c r="G98" s="69">
        <f>G97</f>
        <v>2000</v>
      </c>
      <c r="H98" s="64"/>
      <c r="I98" s="63">
        <f>D98/3.75</f>
        <v>533.33333333333337</v>
      </c>
      <c r="J98" s="63">
        <f t="shared" si="16"/>
        <v>533.33333333333337</v>
      </c>
      <c r="K98" s="69">
        <f t="shared" si="16"/>
        <v>533.33333333333337</v>
      </c>
      <c r="L98" s="69">
        <f t="shared" si="16"/>
        <v>533.33333333333337</v>
      </c>
    </row>
    <row r="99" spans="2:12" hidden="1">
      <c r="B99" s="43"/>
      <c r="C99" s="36"/>
      <c r="D99" s="40"/>
      <c r="E99" s="40"/>
      <c r="F99" s="61"/>
      <c r="G99" s="61"/>
      <c r="H99" s="59"/>
      <c r="I99" s="40"/>
      <c r="J99" s="40"/>
      <c r="K99" s="61"/>
      <c r="L99" s="61"/>
    </row>
    <row r="100" spans="2:12" hidden="1">
      <c r="B100" s="43" t="s">
        <v>53</v>
      </c>
      <c r="C100" s="36"/>
      <c r="D100" s="63"/>
      <c r="E100" s="63"/>
      <c r="F100" s="69"/>
      <c r="G100" s="69"/>
      <c r="H100" s="59"/>
      <c r="I100" s="40"/>
      <c r="J100" s="40"/>
      <c r="K100" s="61"/>
      <c r="L100" s="61"/>
    </row>
    <row r="101" spans="2:12" hidden="1">
      <c r="B101" s="36" t="s">
        <v>54</v>
      </c>
      <c r="C101" s="36"/>
      <c r="D101" s="40">
        <v>0</v>
      </c>
      <c r="E101" s="40">
        <v>0</v>
      </c>
      <c r="F101" s="61">
        <v>0</v>
      </c>
      <c r="G101" s="61">
        <v>0</v>
      </c>
      <c r="H101" s="59"/>
      <c r="I101" s="40">
        <f>D101/3.75</f>
        <v>0</v>
      </c>
      <c r="J101" s="40">
        <f t="shared" ref="J101:L103" si="17">E101/3.75</f>
        <v>0</v>
      </c>
      <c r="K101" s="61">
        <f t="shared" si="17"/>
        <v>0</v>
      </c>
      <c r="L101" s="61">
        <f t="shared" si="17"/>
        <v>0</v>
      </c>
    </row>
    <row r="102" spans="2:12" hidden="1">
      <c r="B102" s="36" t="s">
        <v>55</v>
      </c>
      <c r="C102" s="36"/>
      <c r="D102" s="40">
        <v>60000</v>
      </c>
      <c r="E102" s="65">
        <v>0</v>
      </c>
      <c r="F102" s="70">
        <v>0</v>
      </c>
      <c r="G102" s="70">
        <v>0</v>
      </c>
      <c r="H102" s="59"/>
      <c r="I102" s="65">
        <f>D102/3.75</f>
        <v>16000</v>
      </c>
      <c r="J102" s="65">
        <f t="shared" si="17"/>
        <v>0</v>
      </c>
      <c r="K102" s="70">
        <f t="shared" si="17"/>
        <v>0</v>
      </c>
      <c r="L102" s="70">
        <f t="shared" si="17"/>
        <v>0</v>
      </c>
    </row>
    <row r="103" spans="2:12" hidden="1">
      <c r="B103" s="43" t="s">
        <v>56</v>
      </c>
      <c r="C103" s="36"/>
      <c r="D103" s="66">
        <f t="shared" ref="D103:E103" si="18">SUM(D101:D102)</f>
        <v>60000</v>
      </c>
      <c r="E103" s="63">
        <f t="shared" si="18"/>
        <v>0</v>
      </c>
      <c r="F103" s="69">
        <f t="shared" ref="F103:G103" si="19">SUM(F101:F102)</f>
        <v>0</v>
      </c>
      <c r="G103" s="69">
        <f t="shared" si="19"/>
        <v>0</v>
      </c>
      <c r="H103" s="64"/>
      <c r="I103" s="63">
        <f>D103/3.75</f>
        <v>16000</v>
      </c>
      <c r="J103" s="63">
        <f t="shared" si="17"/>
        <v>0</v>
      </c>
      <c r="K103" s="69">
        <f t="shared" si="17"/>
        <v>0</v>
      </c>
      <c r="L103" s="69">
        <f t="shared" si="17"/>
        <v>0</v>
      </c>
    </row>
    <row r="104" spans="2:12" hidden="1">
      <c r="B104" s="43"/>
      <c r="C104" s="36"/>
      <c r="D104" s="40"/>
      <c r="E104" s="40"/>
      <c r="F104" s="61"/>
      <c r="G104" s="61"/>
      <c r="H104" s="59"/>
      <c r="I104" s="40"/>
      <c r="J104" s="40"/>
      <c r="K104" s="61"/>
      <c r="L104" s="61"/>
    </row>
    <row r="105" spans="2:12" hidden="1">
      <c r="B105" s="36" t="s">
        <v>57</v>
      </c>
      <c r="C105" s="36"/>
      <c r="D105" s="40">
        <f>D94-D98+D103</f>
        <v>105811.72500000001</v>
      </c>
      <c r="E105" s="40">
        <f>E94-E98+E103</f>
        <v>57213.75</v>
      </c>
      <c r="F105" s="61">
        <f>F94-F98+F103</f>
        <v>64086.626691438374</v>
      </c>
      <c r="G105" s="61">
        <f>G94-G98+G103</f>
        <v>73164.154076643856</v>
      </c>
      <c r="H105" s="59"/>
      <c r="I105" s="40">
        <f>D105/3.75</f>
        <v>28216.460000000003</v>
      </c>
      <c r="J105" s="40">
        <f t="shared" ref="J105:L107" si="20">E105/3.75</f>
        <v>15257</v>
      </c>
      <c r="K105" s="61">
        <f t="shared" si="20"/>
        <v>17089.7671177169</v>
      </c>
      <c r="L105" s="61">
        <f t="shared" si="20"/>
        <v>19510.441087105028</v>
      </c>
    </row>
    <row r="106" spans="2:12" hidden="1">
      <c r="B106" s="36" t="s">
        <v>73</v>
      </c>
      <c r="C106" s="36"/>
      <c r="D106" s="65">
        <v>0</v>
      </c>
      <c r="E106" s="65">
        <f>D107</f>
        <v>105811.72500000001</v>
      </c>
      <c r="F106" s="70">
        <f>E107</f>
        <v>163025.47500000001</v>
      </c>
      <c r="G106" s="70">
        <f>F107</f>
        <v>227112.10169143838</v>
      </c>
      <c r="H106" s="59"/>
      <c r="I106" s="65">
        <f>D106/3.75</f>
        <v>0</v>
      </c>
      <c r="J106" s="65">
        <f t="shared" si="20"/>
        <v>28216.460000000003</v>
      </c>
      <c r="K106" s="70">
        <f t="shared" si="20"/>
        <v>43473.46</v>
      </c>
      <c r="L106" s="70">
        <f t="shared" si="20"/>
        <v>60563.227117716902</v>
      </c>
    </row>
    <row r="107" spans="2:12" hidden="1">
      <c r="B107" s="43" t="s">
        <v>74</v>
      </c>
      <c r="C107" s="36"/>
      <c r="D107" s="63">
        <f>SUM(D105:D106)</f>
        <v>105811.72500000001</v>
      </c>
      <c r="E107" s="63">
        <f t="shared" ref="E107:G107" si="21">SUM(E105:E106)</f>
        <v>163025.47500000001</v>
      </c>
      <c r="F107" s="69">
        <f t="shared" si="21"/>
        <v>227112.10169143838</v>
      </c>
      <c r="G107" s="69">
        <f t="shared" si="21"/>
        <v>300276.25576808222</v>
      </c>
      <c r="H107" s="64"/>
      <c r="I107" s="63">
        <f>D107/3.75</f>
        <v>28216.460000000003</v>
      </c>
      <c r="J107" s="63">
        <f t="shared" si="20"/>
        <v>43473.46</v>
      </c>
      <c r="K107" s="69">
        <f t="shared" si="20"/>
        <v>60563.227117716902</v>
      </c>
      <c r="L107" s="69">
        <f t="shared" si="20"/>
        <v>80073.668204821923</v>
      </c>
    </row>
    <row r="108" spans="2:12" ht="17" hidden="1" thickBot="1">
      <c r="B108" s="50"/>
      <c r="C108" s="54"/>
      <c r="D108" s="53"/>
      <c r="E108" s="23"/>
      <c r="F108" s="22"/>
      <c r="G108" s="22"/>
      <c r="H108" s="33"/>
      <c r="I108" s="53"/>
      <c r="J108" s="23"/>
      <c r="K108" s="22"/>
      <c r="L108" s="22"/>
    </row>
    <row r="109" spans="2:12" hidden="1">
      <c r="B109" s="32" t="s">
        <v>121</v>
      </c>
      <c r="C109" s="32"/>
      <c r="D109" s="32"/>
      <c r="E109" s="32"/>
      <c r="F109" s="32"/>
      <c r="G109" s="32"/>
      <c r="H109" s="32"/>
      <c r="I109" s="32"/>
      <c r="J109" s="32"/>
    </row>
    <row r="110" spans="2:12" hidden="1">
      <c r="B110" s="32"/>
      <c r="C110" s="32"/>
      <c r="D110" s="32"/>
      <c r="E110" s="32"/>
      <c r="F110" s="32"/>
      <c r="G110" s="32"/>
      <c r="H110" s="32"/>
      <c r="I110" s="32"/>
      <c r="J110" s="32"/>
    </row>
    <row r="111" spans="2:12" hidden="1">
      <c r="B111" s="32"/>
      <c r="C111" s="32"/>
      <c r="D111" s="32"/>
      <c r="E111" s="32"/>
      <c r="F111" s="32"/>
      <c r="G111" s="32"/>
      <c r="H111" s="32"/>
      <c r="I111" s="32"/>
      <c r="J111" s="32"/>
    </row>
    <row r="112" spans="2:12" hidden="1">
      <c r="B112" s="32"/>
      <c r="C112" s="32"/>
      <c r="D112" s="32"/>
      <c r="E112" s="32"/>
      <c r="F112" s="32"/>
      <c r="G112" s="32"/>
      <c r="H112" s="32"/>
      <c r="I112" s="32"/>
      <c r="J112" s="32"/>
    </row>
    <row r="113" spans="2:12" ht="24" hidden="1">
      <c r="B113" s="55" t="s">
        <v>111</v>
      </c>
      <c r="C113" s="162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 hidden="1"/>
    <row r="115" spans="2:12" hidden="1">
      <c r="B115" s="2"/>
      <c r="C115" s="2"/>
      <c r="D115" s="172" t="s">
        <v>0</v>
      </c>
      <c r="E115" s="172"/>
      <c r="F115" s="172"/>
      <c r="G115" s="172"/>
      <c r="H115" s="28"/>
      <c r="I115" s="172" t="s">
        <v>1</v>
      </c>
      <c r="J115" s="172"/>
      <c r="K115" s="172"/>
      <c r="L115" s="27"/>
    </row>
    <row r="116" spans="2:12" ht="17" hidden="1" customHeight="1">
      <c r="B116" s="18"/>
      <c r="C116" s="18"/>
      <c r="D116" s="173" t="s">
        <v>16</v>
      </c>
      <c r="E116" s="173"/>
      <c r="F116" s="173" t="s">
        <v>17</v>
      </c>
      <c r="G116" s="173"/>
      <c r="H116" s="29"/>
      <c r="I116" s="173" t="s">
        <v>16</v>
      </c>
      <c r="J116" s="173"/>
      <c r="K116" s="173" t="s">
        <v>17</v>
      </c>
      <c r="L116" s="173"/>
    </row>
    <row r="117" spans="2:12" hidden="1">
      <c r="B117" s="3"/>
      <c r="C117" s="18"/>
      <c r="D117" s="24">
        <v>2018</v>
      </c>
      <c r="E117" s="24">
        <v>2019</v>
      </c>
      <c r="F117" s="24">
        <v>2020</v>
      </c>
      <c r="G117" s="24">
        <v>2021</v>
      </c>
      <c r="H117" s="24"/>
      <c r="I117" s="24">
        <v>2018</v>
      </c>
      <c r="J117" s="24">
        <v>2019</v>
      </c>
      <c r="K117" s="24">
        <v>2020</v>
      </c>
      <c r="L117" s="24">
        <v>2021</v>
      </c>
    </row>
    <row r="118" spans="2:12" hidden="1">
      <c r="B118" s="42" t="s">
        <v>25</v>
      </c>
      <c r="C118" s="73"/>
      <c r="D118" s="41"/>
      <c r="E118" s="74"/>
      <c r="F118" s="20"/>
      <c r="G118" s="20"/>
      <c r="H118" s="20"/>
      <c r="I118" s="19"/>
      <c r="J118" s="19"/>
      <c r="K118" s="20"/>
      <c r="L118" s="20"/>
    </row>
    <row r="119" spans="2:12" hidden="1">
      <c r="B119" s="44" t="s">
        <v>26</v>
      </c>
      <c r="C119" s="36"/>
      <c r="D119" s="41">
        <f t="shared" ref="D119:G120" si="22">D64</f>
        <v>5907</v>
      </c>
      <c r="E119" s="41">
        <f t="shared" si="22"/>
        <v>6709</v>
      </c>
      <c r="F119" s="76">
        <f t="shared" si="22"/>
        <v>7374.4934246575358</v>
      </c>
      <c r="G119" s="76">
        <f t="shared" si="22"/>
        <v>8111.9427671232897</v>
      </c>
      <c r="H119" s="76"/>
      <c r="I119" s="38">
        <f>D119/3.75</f>
        <v>1575.2</v>
      </c>
      <c r="J119" s="38">
        <f t="shared" ref="J119:L123" si="23">E119/3.75</f>
        <v>1789.0666666666666</v>
      </c>
      <c r="K119" s="39">
        <f t="shared" si="23"/>
        <v>1966.5315799086761</v>
      </c>
      <c r="L119" s="39">
        <f t="shared" si="23"/>
        <v>2163.184737899544</v>
      </c>
    </row>
    <row r="120" spans="2:12" hidden="1">
      <c r="B120" s="36" t="s">
        <v>27</v>
      </c>
      <c r="C120" s="36"/>
      <c r="D120" s="41">
        <f t="shared" si="22"/>
        <v>6209</v>
      </c>
      <c r="E120" s="41">
        <f t="shared" si="22"/>
        <v>6645</v>
      </c>
      <c r="F120" s="76">
        <f t="shared" si="22"/>
        <v>7459.8822958904111</v>
      </c>
      <c r="G120" s="76">
        <f t="shared" si="22"/>
        <v>8205.870525479455</v>
      </c>
      <c r="H120" s="76"/>
      <c r="I120" s="38">
        <f>D120/3.75</f>
        <v>1655.7333333333333</v>
      </c>
      <c r="J120" s="38">
        <f t="shared" si="23"/>
        <v>1772</v>
      </c>
      <c r="K120" s="39">
        <f t="shared" si="23"/>
        <v>1989.3019455707763</v>
      </c>
      <c r="L120" s="39">
        <f t="shared" si="23"/>
        <v>2188.2321401278546</v>
      </c>
    </row>
    <row r="121" spans="2:12" hidden="1">
      <c r="B121" s="36" t="s">
        <v>28</v>
      </c>
      <c r="C121" s="36"/>
      <c r="D121" s="41">
        <f>D70</f>
        <v>2590</v>
      </c>
      <c r="E121" s="41">
        <f>E70</f>
        <v>2850</v>
      </c>
      <c r="F121" s="77">
        <f>F70</f>
        <v>3128.3377369863019</v>
      </c>
      <c r="G121" s="77">
        <f>G70</f>
        <v>3441.1715106849324</v>
      </c>
      <c r="H121" s="76"/>
      <c r="I121" s="48">
        <f>D121/3.75</f>
        <v>690.66666666666663</v>
      </c>
      <c r="J121" s="48">
        <f t="shared" si="23"/>
        <v>760</v>
      </c>
      <c r="K121" s="47">
        <f t="shared" si="23"/>
        <v>834.22339652968049</v>
      </c>
      <c r="L121" s="47">
        <f t="shared" si="23"/>
        <v>917.64573618264865</v>
      </c>
    </row>
    <row r="122" spans="2:12" hidden="1">
      <c r="B122" s="36" t="s">
        <v>29</v>
      </c>
      <c r="C122" s="36">
        <v>0</v>
      </c>
      <c r="D122" s="75">
        <f t="shared" ref="D122:E122" si="24">D119+D120-D121</f>
        <v>9526</v>
      </c>
      <c r="E122" s="75">
        <f t="shared" si="24"/>
        <v>10504</v>
      </c>
      <c r="F122" s="76">
        <f>F119+F120-F121</f>
        <v>11706.037983561644</v>
      </c>
      <c r="G122" s="76">
        <f>G119+G120-G121</f>
        <v>12876.641781917813</v>
      </c>
      <c r="H122" s="76"/>
      <c r="I122" s="38">
        <f>D122/3.75</f>
        <v>2540.2666666666669</v>
      </c>
      <c r="J122" s="38">
        <f t="shared" si="23"/>
        <v>2801.0666666666666</v>
      </c>
      <c r="K122" s="39">
        <f t="shared" si="23"/>
        <v>3121.6101289497719</v>
      </c>
      <c r="L122" s="39">
        <f t="shared" si="23"/>
        <v>3433.7711418447502</v>
      </c>
    </row>
    <row r="123" spans="2:12" hidden="1">
      <c r="B123" s="36" t="s">
        <v>30</v>
      </c>
      <c r="C123" s="36"/>
      <c r="D123" s="41">
        <f>D122-C122</f>
        <v>9526</v>
      </c>
      <c r="E123" s="41">
        <f>E122-D122</f>
        <v>978</v>
      </c>
      <c r="F123" s="76">
        <f>F122-E122</f>
        <v>1202.0379835616441</v>
      </c>
      <c r="G123" s="76">
        <f>G122-F122</f>
        <v>1170.6037983561691</v>
      </c>
      <c r="H123" s="76"/>
      <c r="I123" s="38">
        <f>D123/3.75</f>
        <v>2540.2666666666669</v>
      </c>
      <c r="J123" s="38">
        <f t="shared" si="23"/>
        <v>260.8</v>
      </c>
      <c r="K123" s="39">
        <f t="shared" si="23"/>
        <v>320.5434622831051</v>
      </c>
      <c r="L123" s="39">
        <f t="shared" si="23"/>
        <v>312.16101289497846</v>
      </c>
    </row>
    <row r="124" spans="2:12" hidden="1">
      <c r="B124" s="36"/>
      <c r="C124" s="36"/>
      <c r="D124" s="41"/>
      <c r="E124" s="41"/>
      <c r="F124" s="76"/>
      <c r="G124" s="76"/>
      <c r="H124" s="78"/>
      <c r="I124" s="38"/>
      <c r="J124" s="38"/>
      <c r="K124" s="39"/>
      <c r="L124" s="39"/>
    </row>
    <row r="125" spans="2:12" hidden="1">
      <c r="B125" s="43" t="s">
        <v>31</v>
      </c>
      <c r="C125" s="43"/>
      <c r="D125" s="41"/>
      <c r="E125" s="41"/>
      <c r="F125" s="76"/>
      <c r="G125" s="76"/>
      <c r="H125" s="76"/>
      <c r="I125" s="38"/>
      <c r="J125" s="38"/>
      <c r="K125" s="39"/>
      <c r="L125" s="39"/>
    </row>
    <row r="126" spans="2:12" ht="17" hidden="1">
      <c r="B126" s="128" t="s">
        <v>115</v>
      </c>
      <c r="C126" s="36"/>
      <c r="D126" s="41">
        <v>17500</v>
      </c>
      <c r="E126" s="41">
        <v>17000</v>
      </c>
      <c r="F126" s="76">
        <f>E129</f>
        <v>18100</v>
      </c>
      <c r="G126" s="76">
        <f>F129</f>
        <v>19068.3</v>
      </c>
      <c r="H126" s="76"/>
      <c r="I126" s="38">
        <f>D126/3.75</f>
        <v>4666.666666666667</v>
      </c>
      <c r="J126" s="38">
        <f t="shared" ref="J126:L129" si="25">E126/3.75</f>
        <v>4533.333333333333</v>
      </c>
      <c r="K126" s="39">
        <f t="shared" si="25"/>
        <v>4826.666666666667</v>
      </c>
      <c r="L126" s="39">
        <f t="shared" si="25"/>
        <v>5084.88</v>
      </c>
    </row>
    <row r="127" spans="2:12" hidden="1">
      <c r="B127" s="36" t="s">
        <v>32</v>
      </c>
      <c r="C127" s="36"/>
      <c r="D127" s="41">
        <v>2000</v>
      </c>
      <c r="E127" s="41">
        <v>2000</v>
      </c>
      <c r="F127" s="76">
        <f>+F25</f>
        <v>2000</v>
      </c>
      <c r="G127" s="76">
        <f>+G25</f>
        <v>2000</v>
      </c>
      <c r="H127" s="76"/>
      <c r="I127" s="38">
        <f>D127/3.75</f>
        <v>533.33333333333337</v>
      </c>
      <c r="J127" s="38">
        <f t="shared" si="25"/>
        <v>533.33333333333337</v>
      </c>
      <c r="K127" s="39">
        <f t="shared" si="25"/>
        <v>533.33333333333337</v>
      </c>
      <c r="L127" s="39">
        <f t="shared" si="25"/>
        <v>533.33333333333337</v>
      </c>
    </row>
    <row r="128" spans="2:12" hidden="1">
      <c r="B128" s="36" t="s">
        <v>33</v>
      </c>
      <c r="C128" s="36"/>
      <c r="D128" s="41">
        <f>D92</f>
        <v>1000</v>
      </c>
      <c r="E128" s="41">
        <f>E92</f>
        <v>900</v>
      </c>
      <c r="F128" s="77">
        <f>F126*F17</f>
        <v>1031.7</v>
      </c>
      <c r="G128" s="77">
        <f>G126*G17</f>
        <v>1086.8931</v>
      </c>
      <c r="H128" s="76"/>
      <c r="I128" s="48">
        <f>D128/3.75</f>
        <v>266.66666666666669</v>
      </c>
      <c r="J128" s="48">
        <f t="shared" si="25"/>
        <v>240</v>
      </c>
      <c r="K128" s="47">
        <f t="shared" si="25"/>
        <v>275.12</v>
      </c>
      <c r="L128" s="47">
        <f t="shared" si="25"/>
        <v>289.83816000000002</v>
      </c>
    </row>
    <row r="129" spans="2:12" hidden="1">
      <c r="B129" s="36" t="s">
        <v>116</v>
      </c>
      <c r="C129" s="36"/>
      <c r="D129" s="75">
        <f t="shared" ref="D129:E129" si="26">D126+D127-D128</f>
        <v>18500</v>
      </c>
      <c r="E129" s="75">
        <f t="shared" si="26"/>
        <v>18100</v>
      </c>
      <c r="F129" s="76">
        <f>F126+F127-F128</f>
        <v>19068.3</v>
      </c>
      <c r="G129" s="76">
        <f>G126+G127-G128</f>
        <v>19981.406899999998</v>
      </c>
      <c r="H129" s="76"/>
      <c r="I129" s="38">
        <f>D129/3.75</f>
        <v>4933.333333333333</v>
      </c>
      <c r="J129" s="38">
        <f t="shared" si="25"/>
        <v>4826.666666666667</v>
      </c>
      <c r="K129" s="39">
        <f t="shared" si="25"/>
        <v>5084.88</v>
      </c>
      <c r="L129" s="39">
        <f t="shared" si="25"/>
        <v>5328.3751733333329</v>
      </c>
    </row>
    <row r="130" spans="2:12" hidden="1">
      <c r="B130" s="36"/>
      <c r="C130" s="36"/>
      <c r="D130" s="41"/>
      <c r="E130" s="41"/>
      <c r="F130" s="76"/>
      <c r="G130" s="76"/>
      <c r="H130" s="76"/>
      <c r="I130" s="38"/>
      <c r="J130" s="38"/>
      <c r="K130" s="39"/>
      <c r="L130" s="39"/>
    </row>
    <row r="131" spans="2:12" hidden="1">
      <c r="B131" s="43" t="s">
        <v>34</v>
      </c>
      <c r="C131" s="43"/>
      <c r="D131" s="41"/>
      <c r="E131" s="41"/>
      <c r="F131" s="76"/>
      <c r="G131" s="76"/>
      <c r="H131" s="76"/>
      <c r="I131" s="38"/>
      <c r="J131" s="38"/>
      <c r="K131" s="39"/>
      <c r="L131" s="39"/>
    </row>
    <row r="132" spans="2:12" hidden="1">
      <c r="B132" s="36" t="s">
        <v>35</v>
      </c>
      <c r="C132" s="36"/>
      <c r="D132" s="41">
        <f>D71</f>
        <v>3000</v>
      </c>
      <c r="E132" s="41">
        <f>E71</f>
        <v>3000</v>
      </c>
      <c r="F132" s="76">
        <f>E134</f>
        <v>3000</v>
      </c>
      <c r="G132" s="76">
        <f>F134</f>
        <v>3000</v>
      </c>
      <c r="H132" s="76"/>
      <c r="I132" s="38">
        <f>D132/3.75</f>
        <v>800</v>
      </c>
      <c r="J132" s="38">
        <f t="shared" ref="J132:L135" si="27">E132/3.75</f>
        <v>800</v>
      </c>
      <c r="K132" s="39">
        <f t="shared" si="27"/>
        <v>800</v>
      </c>
      <c r="L132" s="39">
        <f t="shared" si="27"/>
        <v>800</v>
      </c>
    </row>
    <row r="133" spans="2:12" hidden="1">
      <c r="B133" s="36" t="s">
        <v>36</v>
      </c>
      <c r="C133" s="36"/>
      <c r="D133" s="41">
        <v>0</v>
      </c>
      <c r="E133" s="41">
        <v>0</v>
      </c>
      <c r="F133" s="72">
        <f>+F26</f>
        <v>0</v>
      </c>
      <c r="G133" s="72">
        <f>+G26</f>
        <v>0</v>
      </c>
      <c r="H133" s="79"/>
      <c r="I133" s="34">
        <f>D133/3.75</f>
        <v>0</v>
      </c>
      <c r="J133" s="34">
        <f t="shared" si="27"/>
        <v>0</v>
      </c>
      <c r="K133" s="72">
        <f t="shared" si="27"/>
        <v>0</v>
      </c>
      <c r="L133" s="72">
        <f t="shared" si="27"/>
        <v>0</v>
      </c>
    </row>
    <row r="134" spans="2:12" hidden="1">
      <c r="B134" s="36" t="s">
        <v>37</v>
      </c>
      <c r="C134" s="36"/>
      <c r="D134" s="75">
        <f t="shared" ref="D134" si="28">SUM(D132:D133)</f>
        <v>3000</v>
      </c>
      <c r="E134" s="75">
        <f t="shared" ref="E134" si="29">SUM(E132:E133)</f>
        <v>3000</v>
      </c>
      <c r="F134" s="79">
        <f>SUM(F132:F133)</f>
        <v>3000</v>
      </c>
      <c r="G134" s="79">
        <f>SUM(G132:G133)</f>
        <v>3000</v>
      </c>
      <c r="H134" s="79"/>
      <c r="I134" s="80">
        <f>D134/3.75</f>
        <v>800</v>
      </c>
      <c r="J134" s="80">
        <f t="shared" si="27"/>
        <v>800</v>
      </c>
      <c r="K134" s="79">
        <f t="shared" si="27"/>
        <v>800</v>
      </c>
      <c r="L134" s="79">
        <f t="shared" si="27"/>
        <v>800</v>
      </c>
    </row>
    <row r="135" spans="2:12" hidden="1">
      <c r="B135" s="36" t="s">
        <v>38</v>
      </c>
      <c r="C135" s="36"/>
      <c r="D135" s="41">
        <v>90</v>
      </c>
      <c r="E135" s="41">
        <v>90</v>
      </c>
      <c r="F135" s="79">
        <f>F132*F18</f>
        <v>90</v>
      </c>
      <c r="G135" s="79">
        <f>G132*G18</f>
        <v>90</v>
      </c>
      <c r="H135" s="79"/>
      <c r="I135" s="80">
        <f>D135/3.75</f>
        <v>24</v>
      </c>
      <c r="J135" s="80">
        <f t="shared" si="27"/>
        <v>24</v>
      </c>
      <c r="K135" s="79">
        <f t="shared" si="27"/>
        <v>24</v>
      </c>
      <c r="L135" s="79">
        <f t="shared" si="27"/>
        <v>24</v>
      </c>
    </row>
    <row r="136" spans="2:12" ht="17" hidden="1" thickBot="1">
      <c r="B136" s="50"/>
      <c r="C136" s="50"/>
      <c r="D136" s="53"/>
      <c r="E136" s="81"/>
      <c r="F136" s="82"/>
      <c r="G136" s="82"/>
      <c r="H136" s="82"/>
      <c r="I136" s="81"/>
      <c r="J136" s="81"/>
      <c r="K136" s="82"/>
      <c r="L136" s="82"/>
    </row>
    <row r="137" spans="2:12" hidden="1">
      <c r="B137" s="32" t="s">
        <v>121</v>
      </c>
      <c r="C137" s="32"/>
      <c r="D137" s="32"/>
    </row>
    <row r="138" spans="2:12" hidden="1"/>
    <row r="139" spans="2:12" hidden="1">
      <c r="D139" s="127"/>
    </row>
    <row r="140" spans="2:12" hidden="1"/>
    <row r="141" spans="2:12" ht="24" hidden="1">
      <c r="B141" s="55" t="s">
        <v>112</v>
      </c>
      <c r="C141" s="162"/>
      <c r="D141" s="55" t="s">
        <v>112</v>
      </c>
      <c r="E141" s="25"/>
      <c r="F141" s="25"/>
      <c r="G141" s="25"/>
      <c r="H141" s="25"/>
      <c r="I141" s="25"/>
      <c r="J141" s="25"/>
      <c r="K141" s="25"/>
      <c r="L141" s="25"/>
    </row>
    <row r="142" spans="2:12" hidden="1"/>
    <row r="143" spans="2:12" hidden="1">
      <c r="B143" s="4" t="s">
        <v>76</v>
      </c>
      <c r="K143"/>
      <c r="L143"/>
    </row>
    <row r="144" spans="2:12" hidden="1">
      <c r="B144" s="4" t="s">
        <v>77</v>
      </c>
      <c r="K144"/>
      <c r="L144"/>
    </row>
    <row r="145" spans="2:4" hidden="1">
      <c r="B145" s="4" t="s">
        <v>78</v>
      </c>
    </row>
    <row r="146" spans="2:4" hidden="1">
      <c r="B146" s="4" t="s">
        <v>79</v>
      </c>
    </row>
    <row r="147" spans="2:4" hidden="1">
      <c r="B147" s="4" t="s">
        <v>80</v>
      </c>
    </row>
    <row r="148" spans="2:4" ht="19" hidden="1">
      <c r="B148" s="87" t="s">
        <v>84</v>
      </c>
    </row>
    <row r="149" spans="2:4" hidden="1">
      <c r="B149" s="25" t="s">
        <v>82</v>
      </c>
    </row>
    <row r="150" spans="2:4" hidden="1"/>
    <row r="151" spans="2:4" hidden="1"/>
    <row r="152" spans="2:4" hidden="1"/>
    <row r="153" spans="2:4" hidden="1">
      <c r="B153" s="25" t="s">
        <v>81</v>
      </c>
    </row>
    <row r="154" spans="2:4" hidden="1"/>
    <row r="155" spans="2:4" hidden="1"/>
    <row r="156" spans="2:4" hidden="1">
      <c r="B156" s="25" t="s">
        <v>83</v>
      </c>
      <c r="D156" s="4" t="s">
        <v>85</v>
      </c>
    </row>
    <row r="157" spans="2:4" hidden="1">
      <c r="D157" s="4" t="s">
        <v>86</v>
      </c>
    </row>
    <row r="158" spans="2:4" hidden="1"/>
    <row r="159" spans="2:4" hidden="1"/>
    <row r="160" spans="2:4" hidden="1">
      <c r="B160" s="4" t="s">
        <v>89</v>
      </c>
      <c r="C160" s="88"/>
      <c r="D160" s="4" t="s">
        <v>60</v>
      </c>
    </row>
    <row r="161" spans="2:14" hidden="1">
      <c r="B161" s="102" t="s">
        <v>65</v>
      </c>
      <c r="C161" s="89">
        <f>F51</f>
        <v>66256.964675000025</v>
      </c>
      <c r="D161" s="91">
        <v>0</v>
      </c>
      <c r="E161" s="91">
        <f>D161+2%</f>
        <v>0.02</v>
      </c>
      <c r="F161" s="91">
        <f t="shared" ref="F161:N161" si="30">E161+2%</f>
        <v>0.04</v>
      </c>
      <c r="G161" s="91">
        <f t="shared" si="30"/>
        <v>0.06</v>
      </c>
      <c r="H161" s="91">
        <f t="shared" si="30"/>
        <v>0.08</v>
      </c>
      <c r="I161" s="91">
        <f t="shared" si="30"/>
        <v>0.1</v>
      </c>
      <c r="J161" s="91">
        <f t="shared" si="30"/>
        <v>0.12000000000000001</v>
      </c>
      <c r="K161" s="91">
        <f t="shared" si="30"/>
        <v>0.14000000000000001</v>
      </c>
      <c r="L161" s="91">
        <f t="shared" si="30"/>
        <v>0.16</v>
      </c>
      <c r="M161" s="91">
        <f t="shared" si="30"/>
        <v>0.18</v>
      </c>
      <c r="N161" s="91">
        <f t="shared" si="30"/>
        <v>0.19999999999999998</v>
      </c>
    </row>
    <row r="162" spans="2:14" hidden="1">
      <c r="B162" s="129" t="s">
        <v>87</v>
      </c>
      <c r="C162" s="92">
        <v>0.28000000000000003</v>
      </c>
      <c r="D162" s="93">
        <f t="dataTable" ref="D162:N168" dt2D="1" dtr="1" r1="F13" r2="F14" ca="1"/>
        <v>61610.901499999993</v>
      </c>
      <c r="E162" s="94">
        <v>63326.370980000007</v>
      </c>
      <c r="F162" s="94">
        <v>65041.840459999992</v>
      </c>
      <c r="G162" s="94">
        <v>66757.309940000006</v>
      </c>
      <c r="H162" s="95">
        <v>68472.779419999992</v>
      </c>
      <c r="I162" s="95">
        <v>70188.248900000006</v>
      </c>
      <c r="J162" s="95">
        <v>71903.71838000002</v>
      </c>
      <c r="K162" s="95">
        <v>73619.187860000005</v>
      </c>
      <c r="L162" s="95">
        <v>75334.657340000005</v>
      </c>
      <c r="M162" s="95">
        <v>77050.12681999999</v>
      </c>
      <c r="N162" s="95">
        <v>78765.596300000005</v>
      </c>
    </row>
    <row r="163" spans="2:14" hidden="1">
      <c r="B163" s="90"/>
      <c r="C163" s="92">
        <f>C162+1%</f>
        <v>0.29000000000000004</v>
      </c>
      <c r="D163" s="96">
        <v>60419.603250000007</v>
      </c>
      <c r="E163" s="40">
        <v>62111.246765000004</v>
      </c>
      <c r="F163" s="40">
        <v>63802.890279999992</v>
      </c>
      <c r="G163" s="40">
        <v>65494.533794999988</v>
      </c>
      <c r="H163" s="62">
        <v>67186.177309999999</v>
      </c>
      <c r="I163" s="62">
        <v>68877.820825000003</v>
      </c>
      <c r="J163" s="62">
        <v>70569.464340000006</v>
      </c>
      <c r="K163" s="62">
        <v>72261.107855000024</v>
      </c>
      <c r="L163" s="62">
        <v>73952.751369999984</v>
      </c>
      <c r="M163" s="62">
        <v>75644.394884999987</v>
      </c>
      <c r="N163" s="95">
        <v>77336.03839999999</v>
      </c>
    </row>
    <row r="164" spans="2:14" hidden="1">
      <c r="B164" s="90"/>
      <c r="C164" s="92">
        <f t="shared" ref="C164:C168" si="31">C163+1%</f>
        <v>0.30000000000000004</v>
      </c>
      <c r="D164" s="96">
        <v>59228.304999999993</v>
      </c>
      <c r="E164" s="40">
        <v>60896.122549999993</v>
      </c>
      <c r="F164" s="100">
        <v>62563.940099999993</v>
      </c>
      <c r="G164" s="100">
        <v>64231.75765</v>
      </c>
      <c r="H164" s="99">
        <v>65899.575200000007</v>
      </c>
      <c r="I164" s="99">
        <v>67567.392750000014</v>
      </c>
      <c r="J164" s="100">
        <v>69235.210300000006</v>
      </c>
      <c r="K164" s="100">
        <v>70903.027850000013</v>
      </c>
      <c r="L164" s="100">
        <v>72570.845399999977</v>
      </c>
      <c r="M164" s="62">
        <v>74238.662949999984</v>
      </c>
      <c r="N164" s="95">
        <v>75906.480499999991</v>
      </c>
    </row>
    <row r="165" spans="2:14" hidden="1">
      <c r="B165" s="90"/>
      <c r="C165" s="92">
        <f t="shared" si="31"/>
        <v>0.31000000000000005</v>
      </c>
      <c r="D165" s="96">
        <v>58037.006750000008</v>
      </c>
      <c r="E165" s="40">
        <v>59680.998334999989</v>
      </c>
      <c r="F165" s="100">
        <v>61324.98992</v>
      </c>
      <c r="G165" s="100">
        <v>62968.981504999996</v>
      </c>
      <c r="H165" s="99">
        <v>64612.973089999992</v>
      </c>
      <c r="I165" s="97">
        <v>66256.96467500001</v>
      </c>
      <c r="J165" s="100">
        <v>67900.956260000006</v>
      </c>
      <c r="K165" s="100">
        <v>69544.947845000017</v>
      </c>
      <c r="L165" s="100">
        <v>71188.939429999999</v>
      </c>
      <c r="M165" s="62">
        <v>72832.93101499998</v>
      </c>
      <c r="N165" s="95">
        <v>74476.922599999991</v>
      </c>
    </row>
    <row r="166" spans="2:14" hidden="1">
      <c r="B166" s="90"/>
      <c r="C166" s="92">
        <f t="shared" si="31"/>
        <v>0.32000000000000006</v>
      </c>
      <c r="D166" s="96">
        <v>56845.708499999993</v>
      </c>
      <c r="E166" s="40">
        <v>58465.874119999993</v>
      </c>
      <c r="F166" s="100">
        <v>60086.03974</v>
      </c>
      <c r="G166" s="100">
        <v>61706.205359999993</v>
      </c>
      <c r="H166" s="99">
        <v>63326.370979999992</v>
      </c>
      <c r="I166" s="99">
        <v>64946.536600000007</v>
      </c>
      <c r="J166" s="100">
        <v>66566.702220000006</v>
      </c>
      <c r="K166" s="100">
        <v>68186.867840000006</v>
      </c>
      <c r="L166" s="100">
        <v>69807.033459999991</v>
      </c>
      <c r="M166" s="62">
        <v>71427.199079999977</v>
      </c>
      <c r="N166" s="95">
        <v>73047.364699999991</v>
      </c>
    </row>
    <row r="167" spans="2:14" hidden="1">
      <c r="B167" s="90"/>
      <c r="C167" s="92">
        <f t="shared" si="31"/>
        <v>0.33000000000000007</v>
      </c>
      <c r="D167" s="96">
        <v>55654.410249999994</v>
      </c>
      <c r="E167" s="40">
        <v>57250.74990499999</v>
      </c>
      <c r="F167" s="40">
        <v>58847.08956</v>
      </c>
      <c r="G167" s="40">
        <v>60443.429214999996</v>
      </c>
      <c r="H167" s="40">
        <v>62039.768869999993</v>
      </c>
      <c r="I167" s="40">
        <v>63636.108525000003</v>
      </c>
      <c r="J167" s="40">
        <v>65232.448180000014</v>
      </c>
      <c r="K167" s="62">
        <v>66828.78783500001</v>
      </c>
      <c r="L167" s="62">
        <v>68425.127489999984</v>
      </c>
      <c r="M167" s="62">
        <v>70021.467144999973</v>
      </c>
      <c r="N167" s="95">
        <v>71617.806799999977</v>
      </c>
    </row>
    <row r="168" spans="2:14" hidden="1">
      <c r="B168" s="90"/>
      <c r="C168" s="92">
        <f t="shared" si="31"/>
        <v>0.34000000000000008</v>
      </c>
      <c r="D168" s="96">
        <v>54463.111999999994</v>
      </c>
      <c r="E168" s="98">
        <v>56035.625690000001</v>
      </c>
      <c r="F168" s="61">
        <v>57608.139379999986</v>
      </c>
      <c r="G168" s="61">
        <v>59180.653069999993</v>
      </c>
      <c r="H168" s="61">
        <v>60753.166759999986</v>
      </c>
      <c r="I168" s="61">
        <v>62325.680450000014</v>
      </c>
      <c r="J168" s="98">
        <v>63898.194140000007</v>
      </c>
      <c r="K168" s="98">
        <v>65470.707829999999</v>
      </c>
      <c r="L168" s="98">
        <v>67043.221519999992</v>
      </c>
      <c r="M168" s="98">
        <v>68615.735209999984</v>
      </c>
      <c r="N168" s="98">
        <v>70188.248899999977</v>
      </c>
    </row>
    <row r="169" spans="2:14" hidden="1">
      <c r="B169" s="9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5"/>
      <c r="N169" s="5"/>
    </row>
    <row r="170" spans="2:14" hidden="1">
      <c r="B170" s="90"/>
      <c r="C170" s="88"/>
      <c r="D170" s="88"/>
      <c r="E170" s="88"/>
      <c r="F170" s="88"/>
      <c r="G170" s="88"/>
      <c r="H170" s="88"/>
    </row>
    <row r="171" spans="2:14" hidden="1">
      <c r="B171" s="90"/>
    </row>
    <row r="172" spans="2:14" hidden="1">
      <c r="B172" s="90"/>
    </row>
    <row r="173" spans="2:14" hidden="1">
      <c r="B173" s="90"/>
    </row>
    <row r="174" spans="2:14" hidden="1">
      <c r="B174" s="137" t="s">
        <v>114</v>
      </c>
    </row>
    <row r="175" spans="2:14" hidden="1">
      <c r="B175" s="130" t="s">
        <v>88</v>
      </c>
      <c r="D175" s="4" t="s">
        <v>60</v>
      </c>
    </row>
    <row r="176" spans="2:14" hidden="1">
      <c r="B176" s="102" t="str">
        <f>B51</f>
        <v>Net Income For the Year</v>
      </c>
      <c r="C176" s="89">
        <f>F51</f>
        <v>66256.964675000025</v>
      </c>
      <c r="D176" s="91">
        <v>0</v>
      </c>
      <c r="E176" s="91">
        <f>D176+2%</f>
        <v>0.02</v>
      </c>
      <c r="F176" s="91">
        <f t="shared" ref="F176:N176" si="32">E176+2%</f>
        <v>0.04</v>
      </c>
      <c r="G176" s="91">
        <f t="shared" si="32"/>
        <v>0.06</v>
      </c>
      <c r="H176" s="91">
        <f t="shared" si="32"/>
        <v>0.08</v>
      </c>
      <c r="I176" s="91">
        <f t="shared" si="32"/>
        <v>0.1</v>
      </c>
      <c r="J176" s="91">
        <f t="shared" si="32"/>
        <v>0.12000000000000001</v>
      </c>
      <c r="K176" s="91">
        <f t="shared" si="32"/>
        <v>0.14000000000000001</v>
      </c>
      <c r="L176" s="91">
        <f t="shared" si="32"/>
        <v>0.16</v>
      </c>
      <c r="M176" s="91">
        <f t="shared" si="32"/>
        <v>0.18</v>
      </c>
      <c r="N176" s="91">
        <f t="shared" si="32"/>
        <v>0.19999999999999998</v>
      </c>
    </row>
    <row r="177" spans="2:14" hidden="1">
      <c r="B177" s="138">
        <v>-0.2</v>
      </c>
      <c r="C177" s="96">
        <f>C180*B177+C180</f>
        <v>16800</v>
      </c>
      <c r="D177" s="93">
        <f t="dataTable" ref="D177:N183" dt2D="1" dtr="1" r1="F13" r2="F15"/>
        <v>61922.006750000008</v>
      </c>
      <c r="E177" s="94">
        <v>63565.998335000004</v>
      </c>
      <c r="F177" s="94">
        <v>65209.98992</v>
      </c>
      <c r="G177" s="94">
        <v>66853.981505000003</v>
      </c>
      <c r="H177" s="95">
        <v>68497.97309</v>
      </c>
      <c r="I177" s="95">
        <v>70141.964675000025</v>
      </c>
      <c r="J177" s="95">
        <v>71785.956260000006</v>
      </c>
      <c r="K177" s="95">
        <v>73429.947845000017</v>
      </c>
      <c r="L177" s="95">
        <v>75073.939429999999</v>
      </c>
      <c r="M177" s="95">
        <v>76717.931014999995</v>
      </c>
      <c r="N177" s="95">
        <v>78361.922599999991</v>
      </c>
    </row>
    <row r="178" spans="2:14" hidden="1">
      <c r="B178" s="133">
        <v>-0.15</v>
      </c>
      <c r="C178" s="96">
        <v>15900</v>
      </c>
      <c r="D178" s="96">
        <v>62754.506750000008</v>
      </c>
      <c r="E178" s="40">
        <v>64398.498335000004</v>
      </c>
      <c r="F178" s="40">
        <v>66042.489919999993</v>
      </c>
      <c r="G178" s="40">
        <v>67686.481505000003</v>
      </c>
      <c r="H178" s="62">
        <v>69330.47309</v>
      </c>
      <c r="I178" s="62">
        <v>70974.464675000025</v>
      </c>
      <c r="J178" s="62">
        <v>72618.456260000006</v>
      </c>
      <c r="K178" s="62">
        <v>74262.447845000017</v>
      </c>
      <c r="L178" s="62">
        <v>75906.439429999999</v>
      </c>
      <c r="M178" s="62">
        <v>77550.431014999995</v>
      </c>
      <c r="N178" s="95">
        <v>79194.422599999991</v>
      </c>
    </row>
    <row r="179" spans="2:14" hidden="1">
      <c r="B179" s="133">
        <v>-0.1</v>
      </c>
      <c r="C179" s="96">
        <f>C180+C180*B179</f>
        <v>18900</v>
      </c>
      <c r="D179" s="96">
        <v>59979.506750000008</v>
      </c>
      <c r="E179" s="40">
        <v>61623.498335000004</v>
      </c>
      <c r="F179" s="100">
        <v>63267.48992</v>
      </c>
      <c r="G179" s="100">
        <v>64911.481505000003</v>
      </c>
      <c r="H179" s="99">
        <v>66555.47309</v>
      </c>
      <c r="I179" s="99">
        <v>68199.464675000025</v>
      </c>
      <c r="J179" s="100">
        <v>69843.456260000006</v>
      </c>
      <c r="K179" s="100">
        <v>71487.447845000017</v>
      </c>
      <c r="L179" s="100">
        <v>73131.439429999999</v>
      </c>
      <c r="M179" s="62">
        <v>74775.431014999995</v>
      </c>
      <c r="N179" s="95">
        <v>76419.422599999991</v>
      </c>
    </row>
    <row r="180" spans="2:14" hidden="1">
      <c r="B180" s="133">
        <v>0</v>
      </c>
      <c r="C180" s="96">
        <v>21000</v>
      </c>
      <c r="D180" s="96">
        <v>58037.006750000008</v>
      </c>
      <c r="E180" s="40">
        <v>59680.998335000004</v>
      </c>
      <c r="F180" s="100">
        <v>61324.98992</v>
      </c>
      <c r="G180" s="100">
        <v>62968.981505000003</v>
      </c>
      <c r="H180" s="99">
        <v>64612.97309</v>
      </c>
      <c r="I180" s="97">
        <v>66256.964675000025</v>
      </c>
      <c r="J180" s="100">
        <v>67900.956260000006</v>
      </c>
      <c r="K180" s="100">
        <v>69544.947845000017</v>
      </c>
      <c r="L180" s="100">
        <v>71188.939429999999</v>
      </c>
      <c r="M180" s="62">
        <v>72832.931014999995</v>
      </c>
      <c r="N180" s="95">
        <v>74476.922599999991</v>
      </c>
    </row>
    <row r="181" spans="2:14" hidden="1">
      <c r="B181" s="133">
        <v>0.1</v>
      </c>
      <c r="C181" s="96">
        <f>C180+C180*B181</f>
        <v>23100</v>
      </c>
      <c r="D181" s="96">
        <v>56094.506750000008</v>
      </c>
      <c r="E181" s="40">
        <v>57738.498335000004</v>
      </c>
      <c r="F181" s="100">
        <v>59382.48992</v>
      </c>
      <c r="G181" s="100">
        <v>61026.481505000003</v>
      </c>
      <c r="H181" s="99">
        <v>62670.47309</v>
      </c>
      <c r="I181" s="99">
        <v>64314.464675000025</v>
      </c>
      <c r="J181" s="100">
        <v>65958.456260000006</v>
      </c>
      <c r="K181" s="100">
        <v>67602.447845000017</v>
      </c>
      <c r="L181" s="100">
        <v>69246.439429999999</v>
      </c>
      <c r="M181" s="62">
        <v>70890.431014999995</v>
      </c>
      <c r="N181" s="95">
        <v>72534.422599999991</v>
      </c>
    </row>
    <row r="182" spans="2:14" hidden="1">
      <c r="B182" s="133">
        <v>0.15</v>
      </c>
      <c r="C182" s="96">
        <f>C180*B182+C180</f>
        <v>24150</v>
      </c>
      <c r="D182" s="96">
        <v>55123.256750000008</v>
      </c>
      <c r="E182" s="40">
        <v>56767.248335000004</v>
      </c>
      <c r="F182" s="40">
        <v>58411.23992</v>
      </c>
      <c r="G182" s="40">
        <v>60055.231505000003</v>
      </c>
      <c r="H182" s="40">
        <v>61699.22309</v>
      </c>
      <c r="I182" s="40">
        <v>63343.214675000025</v>
      </c>
      <c r="J182" s="40">
        <v>64987.206260000006</v>
      </c>
      <c r="K182" s="62">
        <v>66631.197845000017</v>
      </c>
      <c r="L182" s="62">
        <v>68275.189429999999</v>
      </c>
      <c r="M182" s="62">
        <v>69919.181014999995</v>
      </c>
      <c r="N182" s="95">
        <v>71563.172599999991</v>
      </c>
    </row>
    <row r="183" spans="2:14" hidden="1">
      <c r="B183" s="133">
        <v>0.2</v>
      </c>
      <c r="C183" s="96">
        <f>C180*B183+C180</f>
        <v>25200</v>
      </c>
      <c r="D183" s="96">
        <v>54152.006750000008</v>
      </c>
      <c r="E183" s="98">
        <v>55795.998335000004</v>
      </c>
      <c r="F183" s="61">
        <v>57439.98992</v>
      </c>
      <c r="G183" s="61">
        <v>59083.981505000003</v>
      </c>
      <c r="H183" s="61">
        <v>60727.97309</v>
      </c>
      <c r="I183" s="61">
        <v>62371.964675000025</v>
      </c>
      <c r="J183" s="98">
        <v>64015.956260000006</v>
      </c>
      <c r="K183" s="98">
        <v>65659.947845000017</v>
      </c>
      <c r="L183" s="98">
        <v>67303.939429999999</v>
      </c>
      <c r="M183" s="98">
        <v>68947.931014999995</v>
      </c>
      <c r="N183" s="98">
        <v>70591.922599999991</v>
      </c>
    </row>
    <row r="184" spans="2:14" hidden="1">
      <c r="B184" s="139" t="s">
        <v>113</v>
      </c>
    </row>
    <row r="185" spans="2:14" hidden="1">
      <c r="B185" s="130" t="s">
        <v>88</v>
      </c>
      <c r="D185" s="4" t="s">
        <v>60</v>
      </c>
    </row>
    <row r="186" spans="2:14" hidden="1">
      <c r="B186" s="102" t="s">
        <v>65</v>
      </c>
      <c r="C186" s="89">
        <f>F51</f>
        <v>66256.964675000025</v>
      </c>
      <c r="D186" s="91">
        <v>0</v>
      </c>
      <c r="E186" s="91">
        <f>D186+2%</f>
        <v>0.02</v>
      </c>
      <c r="F186" s="91">
        <f t="shared" ref="F186:N186" si="33">E186+2%</f>
        <v>0.04</v>
      </c>
      <c r="G186" s="91">
        <f t="shared" si="33"/>
        <v>0.06</v>
      </c>
      <c r="H186" s="91">
        <f t="shared" si="33"/>
        <v>0.08</v>
      </c>
      <c r="I186" s="91">
        <f t="shared" si="33"/>
        <v>0.1</v>
      </c>
      <c r="J186" s="91">
        <f t="shared" si="33"/>
        <v>0.12000000000000001</v>
      </c>
      <c r="K186" s="91">
        <f t="shared" si="33"/>
        <v>0.14000000000000001</v>
      </c>
      <c r="L186" s="91">
        <f t="shared" si="33"/>
        <v>0.16</v>
      </c>
      <c r="M186" s="91">
        <f t="shared" si="33"/>
        <v>0.18</v>
      </c>
      <c r="N186" s="91">
        <f t="shared" si="33"/>
        <v>0.19999999999999998</v>
      </c>
    </row>
    <row r="187" spans="2:14" hidden="1">
      <c r="B187" s="140">
        <v>-0.2</v>
      </c>
      <c r="C187" s="96">
        <f>C190*B187+C190</f>
        <v>3200</v>
      </c>
      <c r="D187" s="93">
        <f t="dataTable" ref="D187:N193" dt2D="1" dtr="1" r1="F13" r2="F16" ca="1"/>
        <v>58777.006750000008</v>
      </c>
      <c r="E187" s="94">
        <v>60420.998335000004</v>
      </c>
      <c r="F187" s="94">
        <v>62064.98992</v>
      </c>
      <c r="G187" s="94">
        <v>63708.981505000003</v>
      </c>
      <c r="H187" s="95">
        <v>65352.97309</v>
      </c>
      <c r="I187" s="95">
        <v>66996.964675000025</v>
      </c>
      <c r="J187" s="95">
        <v>68640.956260000006</v>
      </c>
      <c r="K187" s="95">
        <v>70284.947845000017</v>
      </c>
      <c r="L187" s="95">
        <v>71928.939429999999</v>
      </c>
      <c r="M187" s="95">
        <v>73572.931014999995</v>
      </c>
      <c r="N187" s="95">
        <v>75216.922599999991</v>
      </c>
    </row>
    <row r="188" spans="2:14" hidden="1">
      <c r="B188" s="133">
        <v>-0.15</v>
      </c>
      <c r="C188" s="96">
        <f>C190*B188+C190</f>
        <v>3400</v>
      </c>
      <c r="D188" s="96">
        <v>58592.006750000008</v>
      </c>
      <c r="E188" s="40">
        <v>60235.998335000004</v>
      </c>
      <c r="F188" s="40">
        <v>61879.98992</v>
      </c>
      <c r="G188" s="40">
        <v>63523.981505000003</v>
      </c>
      <c r="H188" s="62">
        <v>65167.97309</v>
      </c>
      <c r="I188" s="62">
        <v>66811.964675000025</v>
      </c>
      <c r="J188" s="62">
        <v>68455.956260000006</v>
      </c>
      <c r="K188" s="62">
        <v>70099.947845000017</v>
      </c>
      <c r="L188" s="62">
        <v>71743.939429999999</v>
      </c>
      <c r="M188" s="62">
        <v>73387.931014999995</v>
      </c>
      <c r="N188" s="95">
        <v>75031.922599999991</v>
      </c>
    </row>
    <row r="189" spans="2:14" hidden="1">
      <c r="B189" s="133">
        <v>-0.1</v>
      </c>
      <c r="C189" s="96">
        <f>C190*B189+C190</f>
        <v>3600</v>
      </c>
      <c r="D189" s="96">
        <v>58407.006750000008</v>
      </c>
      <c r="E189" s="40">
        <v>60050.998335000004</v>
      </c>
      <c r="F189" s="100">
        <v>61694.98992</v>
      </c>
      <c r="G189" s="100">
        <v>63338.981505000003</v>
      </c>
      <c r="H189" s="99">
        <v>64982.97309</v>
      </c>
      <c r="I189" s="99">
        <v>66626.964675000025</v>
      </c>
      <c r="J189" s="100">
        <v>68270.956260000006</v>
      </c>
      <c r="K189" s="100">
        <v>69914.947845000017</v>
      </c>
      <c r="L189" s="100">
        <v>71558.939429999999</v>
      </c>
      <c r="M189" s="62">
        <v>73202.931014999995</v>
      </c>
      <c r="N189" s="95">
        <v>74846.922599999991</v>
      </c>
    </row>
    <row r="190" spans="2:14" hidden="1">
      <c r="B190" s="133">
        <v>0</v>
      </c>
      <c r="C190" s="96">
        <f>4000</f>
        <v>4000</v>
      </c>
      <c r="D190" s="96">
        <v>58037.006750000008</v>
      </c>
      <c r="E190" s="40">
        <v>59680.998335000004</v>
      </c>
      <c r="F190" s="100">
        <v>61324.98992</v>
      </c>
      <c r="G190" s="100">
        <v>62968.981505000003</v>
      </c>
      <c r="H190" s="99">
        <v>64612.97309</v>
      </c>
      <c r="I190" s="97">
        <v>66256.964675000025</v>
      </c>
      <c r="J190" s="100">
        <v>67900.956260000006</v>
      </c>
      <c r="K190" s="100">
        <v>69544.947845000017</v>
      </c>
      <c r="L190" s="100">
        <v>71188.939429999999</v>
      </c>
      <c r="M190" s="62">
        <v>72832.931014999995</v>
      </c>
      <c r="N190" s="95">
        <v>74476.922599999991</v>
      </c>
    </row>
    <row r="191" spans="2:14" hidden="1">
      <c r="B191" s="133">
        <v>0.1</v>
      </c>
      <c r="C191" s="96">
        <f>C190*B191+C190</f>
        <v>4400</v>
      </c>
      <c r="D191" s="96">
        <v>57667.006750000008</v>
      </c>
      <c r="E191" s="40">
        <v>59310.998335000004</v>
      </c>
      <c r="F191" s="100">
        <v>60954.98992</v>
      </c>
      <c r="G191" s="100">
        <v>62598.981505000003</v>
      </c>
      <c r="H191" s="99">
        <v>64242.97309</v>
      </c>
      <c r="I191" s="99">
        <v>65886.964675000025</v>
      </c>
      <c r="J191" s="100">
        <v>67530.956260000006</v>
      </c>
      <c r="K191" s="100">
        <v>69174.947845000017</v>
      </c>
      <c r="L191" s="100">
        <v>70818.939429999999</v>
      </c>
      <c r="M191" s="62">
        <v>72462.931014999995</v>
      </c>
      <c r="N191" s="95">
        <v>74106.922599999991</v>
      </c>
    </row>
    <row r="192" spans="2:14" hidden="1">
      <c r="B192" s="133">
        <v>0.15</v>
      </c>
      <c r="C192" s="96">
        <f>C190*B192+C190</f>
        <v>4600</v>
      </c>
      <c r="D192" s="96">
        <v>57482.006750000008</v>
      </c>
      <c r="E192" s="40">
        <v>59125.998335000004</v>
      </c>
      <c r="F192" s="40">
        <v>60769.98992</v>
      </c>
      <c r="G192" s="40">
        <v>62413.981505000003</v>
      </c>
      <c r="H192" s="40">
        <v>64057.97309</v>
      </c>
      <c r="I192" s="40">
        <v>65701.964675000025</v>
      </c>
      <c r="J192" s="40">
        <v>67345.956260000006</v>
      </c>
      <c r="K192" s="62">
        <v>68989.947845000017</v>
      </c>
      <c r="L192" s="62">
        <v>70633.939429999999</v>
      </c>
      <c r="M192" s="62">
        <v>72277.931014999995</v>
      </c>
      <c r="N192" s="95">
        <v>73921.922599999991</v>
      </c>
    </row>
    <row r="193" spans="2:14" hidden="1">
      <c r="B193" s="133">
        <v>0.2</v>
      </c>
      <c r="C193" s="96">
        <f>C190*B193+C190</f>
        <v>4800</v>
      </c>
      <c r="D193" s="96">
        <v>57297.006750000008</v>
      </c>
      <c r="E193" s="98">
        <v>58940.998335000004</v>
      </c>
      <c r="F193" s="61">
        <v>60584.98992</v>
      </c>
      <c r="G193" s="61">
        <v>62228.981505000003</v>
      </c>
      <c r="H193" s="61">
        <v>63872.97309</v>
      </c>
      <c r="I193" s="61">
        <v>65516.964675000025</v>
      </c>
      <c r="J193" s="98">
        <v>67160.956260000006</v>
      </c>
      <c r="K193" s="98">
        <v>68804.947845000017</v>
      </c>
      <c r="L193" s="98">
        <v>70448.939429999999</v>
      </c>
      <c r="M193" s="98">
        <v>72092.931014999995</v>
      </c>
      <c r="N193" s="98">
        <v>73736.922599999991</v>
      </c>
    </row>
    <row r="194" spans="2:14" hidden="1">
      <c r="B194" s="90"/>
    </row>
    <row r="195" spans="2:14" hidden="1">
      <c r="B195" s="90"/>
      <c r="D195" s="4" t="s">
        <v>60</v>
      </c>
    </row>
    <row r="196" spans="2:14" hidden="1">
      <c r="B196" s="102" t="s">
        <v>65</v>
      </c>
      <c r="C196" s="89">
        <f>F51</f>
        <v>66256.964675000025</v>
      </c>
      <c r="D196" s="91">
        <v>0</v>
      </c>
      <c r="E196" s="91">
        <f>D196+2%</f>
        <v>0.02</v>
      </c>
      <c r="F196" s="91">
        <f t="shared" ref="F196:N196" si="34">E196+2%</f>
        <v>0.04</v>
      </c>
      <c r="G196" s="91">
        <f t="shared" si="34"/>
        <v>0.06</v>
      </c>
      <c r="H196" s="91">
        <f t="shared" si="34"/>
        <v>0.08</v>
      </c>
      <c r="I196" s="91">
        <f t="shared" si="34"/>
        <v>0.1</v>
      </c>
      <c r="J196" s="91">
        <f t="shared" si="34"/>
        <v>0.12000000000000001</v>
      </c>
      <c r="K196" s="91">
        <f>J196+2%</f>
        <v>0.14000000000000001</v>
      </c>
      <c r="L196" s="91">
        <f t="shared" si="34"/>
        <v>0.16</v>
      </c>
      <c r="M196" s="91">
        <f t="shared" si="34"/>
        <v>0.18</v>
      </c>
      <c r="N196" s="91">
        <f t="shared" si="34"/>
        <v>0.19999999999999998</v>
      </c>
    </row>
    <row r="197" spans="2:14" hidden="1">
      <c r="B197" s="105" t="s">
        <v>10</v>
      </c>
      <c r="C197" s="131">
        <v>5.0999999999999997E-2</v>
      </c>
      <c r="D197" s="93">
        <f t="dataTable" ref="D197:N203" dt2D="1" dtr="1" r1="F13" r2="F17" ca="1"/>
        <v>58137.461750000002</v>
      </c>
      <c r="E197" s="94">
        <v>59781.453334999998</v>
      </c>
      <c r="F197" s="94">
        <v>61425.444919999987</v>
      </c>
      <c r="G197" s="94">
        <v>63069.436504999998</v>
      </c>
      <c r="H197" s="95">
        <v>64713.428090000009</v>
      </c>
      <c r="I197" s="95">
        <v>66357.419675000012</v>
      </c>
      <c r="J197" s="95">
        <v>68001.411259999993</v>
      </c>
      <c r="K197" s="95">
        <v>69645.402845000004</v>
      </c>
      <c r="L197" s="95">
        <v>71289.394429999986</v>
      </c>
      <c r="M197" s="95">
        <v>72933.386014999996</v>
      </c>
      <c r="N197" s="95">
        <v>74577.377599999978</v>
      </c>
    </row>
    <row r="198" spans="2:14" hidden="1">
      <c r="B198" s="90"/>
      <c r="C198" s="131">
        <f>C197+0.2%</f>
        <v>5.2999999999999999E-2</v>
      </c>
      <c r="D198" s="96">
        <v>58103.976750000002</v>
      </c>
      <c r="E198" s="40">
        <v>59747.968334999998</v>
      </c>
      <c r="F198" s="40">
        <v>61391.959919999994</v>
      </c>
      <c r="G198" s="40">
        <v>63035.951505000005</v>
      </c>
      <c r="H198" s="62">
        <v>64679.943090000001</v>
      </c>
      <c r="I198" s="62">
        <v>66323.934675000026</v>
      </c>
      <c r="J198" s="62">
        <v>67967.926260000007</v>
      </c>
      <c r="K198" s="62">
        <v>69611.917845000018</v>
      </c>
      <c r="L198" s="62">
        <v>71255.90943</v>
      </c>
      <c r="M198" s="62">
        <v>72899.901014999996</v>
      </c>
      <c r="N198" s="95">
        <v>74543.892599999992</v>
      </c>
    </row>
    <row r="199" spans="2:14" hidden="1">
      <c r="B199" s="90"/>
      <c r="C199" s="131">
        <f t="shared" ref="C199:C203" si="35">C198+0.2%</f>
        <v>5.5E-2</v>
      </c>
      <c r="D199" s="96">
        <v>58070.491750000001</v>
      </c>
      <c r="E199" s="40">
        <v>59714.483334999997</v>
      </c>
      <c r="F199" s="100">
        <v>61358.474919999993</v>
      </c>
      <c r="G199" s="100">
        <v>63002.466505000004</v>
      </c>
      <c r="H199" s="99">
        <v>64646.45809</v>
      </c>
      <c r="I199" s="99">
        <v>66290.449675000025</v>
      </c>
      <c r="J199" s="100">
        <v>67934.441260000007</v>
      </c>
      <c r="K199" s="100">
        <v>69578.432845000018</v>
      </c>
      <c r="L199" s="100">
        <v>71222.424429999999</v>
      </c>
      <c r="M199" s="62">
        <v>72866.416014999995</v>
      </c>
      <c r="N199" s="95">
        <v>74510.407599999991</v>
      </c>
    </row>
    <row r="200" spans="2:14" hidden="1">
      <c r="B200" s="90"/>
      <c r="C200" s="131">
        <f t="shared" si="35"/>
        <v>5.7000000000000002E-2</v>
      </c>
      <c r="D200" s="96">
        <v>58037.006750000008</v>
      </c>
      <c r="E200" s="40">
        <v>59680.998335000004</v>
      </c>
      <c r="F200" s="100">
        <v>61324.98992</v>
      </c>
      <c r="G200" s="100">
        <v>62968.981505000003</v>
      </c>
      <c r="H200" s="99">
        <v>64612.97309</v>
      </c>
      <c r="I200" s="97">
        <v>66256.964675000025</v>
      </c>
      <c r="J200" s="100">
        <v>67900.956260000006</v>
      </c>
      <c r="K200" s="100">
        <v>69544.947845000017</v>
      </c>
      <c r="L200" s="100">
        <v>71188.939429999999</v>
      </c>
      <c r="M200" s="62">
        <v>72832.931014999995</v>
      </c>
      <c r="N200" s="95">
        <v>74476.922599999991</v>
      </c>
    </row>
    <row r="201" spans="2:14" hidden="1">
      <c r="B201" s="90"/>
      <c r="C201" s="131">
        <f t="shared" si="35"/>
        <v>5.9000000000000004E-2</v>
      </c>
      <c r="D201" s="96">
        <v>58003.52175</v>
      </c>
      <c r="E201" s="40">
        <v>59647.513334999996</v>
      </c>
      <c r="F201" s="100">
        <v>61291.504919999999</v>
      </c>
      <c r="G201" s="100">
        <v>62935.49650500001</v>
      </c>
      <c r="H201" s="99">
        <v>64579.488089999992</v>
      </c>
      <c r="I201" s="99">
        <v>66223.479675000024</v>
      </c>
      <c r="J201" s="100">
        <v>67867.471260000006</v>
      </c>
      <c r="K201" s="100">
        <v>69511.462845000016</v>
      </c>
      <c r="L201" s="100">
        <v>71155.454429999998</v>
      </c>
      <c r="M201" s="62">
        <v>72799.44601499998</v>
      </c>
      <c r="N201" s="95">
        <v>74443.43759999999</v>
      </c>
    </row>
    <row r="202" spans="2:14" hidden="1">
      <c r="B202" s="90"/>
      <c r="C202" s="131">
        <f t="shared" si="35"/>
        <v>6.1000000000000006E-2</v>
      </c>
      <c r="D202" s="96">
        <v>57970.036750000007</v>
      </c>
      <c r="E202" s="40">
        <v>59614.028335000003</v>
      </c>
      <c r="F202" s="40">
        <v>61258.019919999992</v>
      </c>
      <c r="G202" s="40">
        <v>62902.011505000002</v>
      </c>
      <c r="H202" s="40">
        <v>64546.003090000006</v>
      </c>
      <c r="I202" s="40">
        <v>66189.994675000024</v>
      </c>
      <c r="J202" s="40">
        <v>67833.986260000005</v>
      </c>
      <c r="K202" s="62">
        <v>69477.977845000016</v>
      </c>
      <c r="L202" s="62">
        <v>71121.969429999997</v>
      </c>
      <c r="M202" s="62">
        <v>72765.961014999993</v>
      </c>
      <c r="N202" s="95">
        <v>74409.95259999999</v>
      </c>
    </row>
    <row r="203" spans="2:14" hidden="1">
      <c r="B203" s="90"/>
      <c r="C203" s="131">
        <f t="shared" si="35"/>
        <v>6.3E-2</v>
      </c>
      <c r="D203" s="96">
        <v>57936.551749999999</v>
      </c>
      <c r="E203" s="98">
        <v>59580.543334999995</v>
      </c>
      <c r="F203" s="61">
        <v>61224.534919999991</v>
      </c>
      <c r="G203" s="61">
        <v>62868.526505000002</v>
      </c>
      <c r="H203" s="61">
        <v>64512.518089999998</v>
      </c>
      <c r="I203" s="61">
        <v>66156.509675000023</v>
      </c>
      <c r="J203" s="98">
        <v>67800.501260000005</v>
      </c>
      <c r="K203" s="98">
        <v>69444.492845000015</v>
      </c>
      <c r="L203" s="98">
        <v>71088.484429999997</v>
      </c>
      <c r="M203" s="98">
        <v>72732.476014999993</v>
      </c>
      <c r="N203" s="98">
        <v>74376.467599999989</v>
      </c>
    </row>
    <row r="204" spans="2:14" hidden="1"/>
    <row r="205" spans="2:14" hidden="1"/>
    <row r="206" spans="2:14" hidden="1">
      <c r="B206"/>
      <c r="C206" s="10" t="s">
        <v>6</v>
      </c>
      <c r="D206" s="11" t="s">
        <v>7</v>
      </c>
      <c r="E206" s="11" t="s">
        <v>8</v>
      </c>
    </row>
    <row r="207" spans="2:14" hidden="1">
      <c r="B207" s="134" t="s">
        <v>114</v>
      </c>
      <c r="C207" s="12">
        <f>C180</f>
        <v>21000</v>
      </c>
      <c r="D207" s="12">
        <f>I181</f>
        <v>64314.464675000025</v>
      </c>
      <c r="E207" s="14">
        <f>D207/C210-1</f>
        <v>-2.9317672633031755E-2</v>
      </c>
      <c r="F207" s="4" t="s">
        <v>123</v>
      </c>
    </row>
    <row r="208" spans="2:14" hidden="1">
      <c r="B208" s="135" t="s">
        <v>113</v>
      </c>
      <c r="C208" s="12">
        <f>C190</f>
        <v>4000</v>
      </c>
      <c r="D208" s="12">
        <f>I191</f>
        <v>65886.964675000025</v>
      </c>
      <c r="E208" s="14">
        <f>D208/C210-1</f>
        <v>-5.5843185967680009E-3</v>
      </c>
    </row>
    <row r="209" spans="2:5" hidden="1">
      <c r="B209" s="132"/>
      <c r="C209" s="12"/>
      <c r="D209" s="12"/>
      <c r="E209" s="14"/>
    </row>
    <row r="210" spans="2:5" hidden="1">
      <c r="B210" s="136" t="str">
        <f>B51</f>
        <v>Net Income For the Year</v>
      </c>
      <c r="C210" s="13">
        <f>F51</f>
        <v>66256.964675000025</v>
      </c>
      <c r="D210" s="13"/>
      <c r="E210" s="15"/>
    </row>
    <row r="211" spans="2:5" hidden="1">
      <c r="B211" s="135"/>
      <c r="C211" s="12"/>
      <c r="D211" s="12"/>
      <c r="E211" s="14"/>
    </row>
    <row r="212" spans="2:5" hidden="1">
      <c r="B212" s="135"/>
      <c r="C212" s="12"/>
      <c r="D212" s="12"/>
      <c r="E212" s="14"/>
    </row>
    <row r="213" spans="2:5" hidden="1">
      <c r="B213" s="135"/>
      <c r="C213" s="12"/>
      <c r="D213" s="12"/>
      <c r="E213" s="14"/>
    </row>
    <row r="214" spans="2:5" hidden="1">
      <c r="B214" s="135"/>
      <c r="C214" s="12"/>
      <c r="D214" s="12"/>
      <c r="E214" s="14"/>
    </row>
    <row r="215" spans="2:5" hidden="1">
      <c r="B215" s="135"/>
      <c r="C215" s="12"/>
      <c r="D215" s="12"/>
      <c r="E215" s="14"/>
    </row>
    <row r="216" spans="2:5" hidden="1">
      <c r="B216" s="135"/>
      <c r="C216" s="12"/>
      <c r="D216" s="12"/>
      <c r="E216" s="14"/>
    </row>
    <row r="217" spans="2:5" hidden="1">
      <c r="B217" s="135"/>
      <c r="C217" s="12"/>
      <c r="D217" s="12"/>
      <c r="E217" s="14"/>
    </row>
    <row r="218" spans="2:5" hidden="1">
      <c r="B218" s="135"/>
      <c r="C218" s="12"/>
      <c r="D218" s="12"/>
      <c r="E218" s="14"/>
    </row>
    <row r="219" spans="2:5" hidden="1">
      <c r="B219" s="135"/>
      <c r="C219" s="12"/>
      <c r="D219" s="12"/>
      <c r="E219" s="14"/>
    </row>
    <row r="220" spans="2:5" hidden="1">
      <c r="B220" s="135"/>
      <c r="C220" s="12"/>
      <c r="D220" s="12"/>
      <c r="E220" s="14"/>
    </row>
    <row r="221" spans="2:5" hidden="1">
      <c r="B221" s="135"/>
      <c r="C221" s="12"/>
      <c r="D221" s="12"/>
      <c r="E221" s="14"/>
    </row>
    <row r="222" spans="2:5" hidden="1">
      <c r="B222" s="135"/>
      <c r="C222" s="12"/>
      <c r="D222" s="12"/>
      <c r="E222" s="14"/>
    </row>
    <row r="223" spans="2:5" hidden="1">
      <c r="B223" s="135"/>
      <c r="C223" s="12"/>
      <c r="D223" s="12"/>
      <c r="E223" s="14"/>
    </row>
    <row r="224" spans="2:5" hidden="1">
      <c r="B224" s="135"/>
      <c r="C224" s="12"/>
      <c r="D224" s="12"/>
      <c r="E224" s="14"/>
    </row>
    <row r="225" spans="2:5" hidden="1">
      <c r="B225" s="135"/>
      <c r="C225" s="12"/>
      <c r="D225" s="12"/>
      <c r="E225" s="14"/>
    </row>
    <row r="226" spans="2:5" hidden="1">
      <c r="B226" s="135"/>
      <c r="C226" s="12"/>
      <c r="D226" s="12"/>
      <c r="E226" s="14"/>
    </row>
    <row r="227" spans="2:5" hidden="1"/>
    <row r="228" spans="2:5" hidden="1"/>
    <row r="229" spans="2:5" hidden="1"/>
    <row r="230" spans="2:5" hidden="1"/>
    <row r="231" spans="2:5" hidden="1"/>
    <row r="232" spans="2:5" hidden="1">
      <c r="C232" s="4" t="str">
        <f>B174</f>
        <v xml:space="preserve">Salaries and Benefits </v>
      </c>
      <c r="D232" s="101" t="str">
        <f>B184</f>
        <v xml:space="preserve">Rent and Overhead </v>
      </c>
    </row>
    <row r="233" spans="2:5" hidden="1">
      <c r="D233" s="101"/>
    </row>
    <row r="234" spans="2:5" hidden="1">
      <c r="B234" s="138">
        <v>-0.2</v>
      </c>
      <c r="C234" s="95">
        <v>70141.964675000025</v>
      </c>
      <c r="D234" s="95">
        <v>66996.964675000025</v>
      </c>
    </row>
    <row r="235" spans="2:5" hidden="1">
      <c r="B235" s="133">
        <v>-0.15</v>
      </c>
      <c r="C235" s="62">
        <v>70974.464675000025</v>
      </c>
      <c r="D235" s="62">
        <v>66811.964675000025</v>
      </c>
    </row>
    <row r="236" spans="2:5" hidden="1">
      <c r="B236" s="133">
        <v>-0.1</v>
      </c>
      <c r="C236" s="99">
        <v>68199.464675000025</v>
      </c>
      <c r="D236" s="99">
        <v>66626.964675000025</v>
      </c>
    </row>
    <row r="237" spans="2:5" hidden="1">
      <c r="B237" s="133">
        <v>0</v>
      </c>
      <c r="C237" s="97">
        <v>66256.964675000025</v>
      </c>
      <c r="D237" s="97">
        <v>66256.964675000025</v>
      </c>
    </row>
    <row r="238" spans="2:5" hidden="1">
      <c r="B238" s="133">
        <v>0.1</v>
      </c>
      <c r="C238" s="99">
        <v>64314.464675000025</v>
      </c>
      <c r="D238" s="99">
        <v>65886.964675000025</v>
      </c>
    </row>
    <row r="239" spans="2:5" hidden="1">
      <c r="B239" s="133">
        <v>0.15</v>
      </c>
      <c r="C239" s="40">
        <v>63343.214675000025</v>
      </c>
      <c r="D239" s="40">
        <v>65701.964675000025</v>
      </c>
    </row>
    <row r="240" spans="2:5" hidden="1">
      <c r="B240" s="133">
        <v>0.2</v>
      </c>
      <c r="C240" s="61">
        <v>62371.964675000025</v>
      </c>
      <c r="D240" s="61">
        <v>65516.964675000025</v>
      </c>
    </row>
    <row r="241" spans="2:12" hidden="1"/>
    <row r="242" spans="2:12" ht="26" hidden="1">
      <c r="B242" s="103" t="s">
        <v>90</v>
      </c>
    </row>
    <row r="243" spans="2:12" hidden="1"/>
    <row r="244" spans="2:12" hidden="1">
      <c r="B244" s="4" t="s">
        <v>91</v>
      </c>
    </row>
    <row r="245" spans="2:12" hidden="1">
      <c r="B245" s="4" t="s">
        <v>92</v>
      </c>
    </row>
    <row r="246" spans="2:12" hidden="1">
      <c r="B246" s="4" t="s">
        <v>93</v>
      </c>
    </row>
    <row r="247" spans="2:12" hidden="1">
      <c r="B247" s="4" t="s">
        <v>94</v>
      </c>
    </row>
    <row r="248" spans="2:12" hidden="1">
      <c r="B248" s="4" t="s">
        <v>95</v>
      </c>
    </row>
    <row r="249" spans="2:12" hidden="1">
      <c r="B249" s="4" t="s">
        <v>96</v>
      </c>
    </row>
    <row r="250" spans="2:12" hidden="1">
      <c r="B250" s="4" t="s">
        <v>97</v>
      </c>
    </row>
    <row r="251" spans="2:12" hidden="1">
      <c r="B251" s="4" t="s">
        <v>98</v>
      </c>
    </row>
    <row r="252" spans="2:12" hidden="1">
      <c r="B252" s="4" t="s">
        <v>99</v>
      </c>
      <c r="K252"/>
      <c r="L252"/>
    </row>
    <row r="253" spans="2:12" hidden="1">
      <c r="B253" s="25" t="s">
        <v>5</v>
      </c>
      <c r="C253" s="104">
        <v>-0.05</v>
      </c>
      <c r="D253" s="25" t="s">
        <v>106</v>
      </c>
      <c r="E253" s="25" t="s">
        <v>100</v>
      </c>
      <c r="F253" s="25" t="s">
        <v>101</v>
      </c>
      <c r="G253" s="25"/>
      <c r="H253" s="25" t="s">
        <v>102</v>
      </c>
      <c r="I253" s="25" t="s">
        <v>103</v>
      </c>
      <c r="K253"/>
      <c r="L253"/>
    </row>
    <row r="254" spans="2:12" hidden="1">
      <c r="B254" s="90" t="s">
        <v>104</v>
      </c>
      <c r="K254"/>
      <c r="L254"/>
    </row>
    <row r="255" spans="2:12" hidden="1">
      <c r="B255" s="90" t="s">
        <v>105</v>
      </c>
      <c r="K255"/>
      <c r="L255"/>
    </row>
    <row r="256" spans="2:12" hidden="1">
      <c r="B256" s="105" t="s">
        <v>10</v>
      </c>
      <c r="K256"/>
      <c r="L256"/>
    </row>
    <row r="257" spans="2:12" hidden="1">
      <c r="B257" s="105" t="s">
        <v>11</v>
      </c>
      <c r="K257"/>
      <c r="L257"/>
    </row>
    <row r="258" spans="2:12" hidden="1"/>
    <row r="259" spans="2:12" hidden="1"/>
    <row r="260" spans="2:12" hidden="1"/>
    <row r="261" spans="2:12" ht="24" hidden="1">
      <c r="B261" s="55" t="s">
        <v>122</v>
      </c>
      <c r="C261" s="162"/>
      <c r="D261" s="55" t="s">
        <v>122</v>
      </c>
      <c r="E261" s="25"/>
      <c r="F261" s="25"/>
      <c r="G261" s="25"/>
      <c r="H261" s="25"/>
      <c r="I261" s="25"/>
      <c r="J261" s="25"/>
      <c r="K261" s="25"/>
      <c r="L261" s="25"/>
    </row>
    <row r="262" spans="2:12" hidden="1"/>
    <row r="263" spans="2:12" hidden="1"/>
    <row r="264" spans="2:12" hidden="1"/>
    <row r="265" spans="2:12" hidden="1"/>
    <row r="266" spans="2:12" hidden="1"/>
    <row r="267" spans="2:12" hidden="1"/>
    <row r="268" spans="2:12" hidden="1"/>
    <row r="269" spans="2:12" hidden="1"/>
    <row r="270" spans="2:12" hidden="1"/>
    <row r="271" spans="2:12" hidden="1"/>
    <row r="272" spans="2:12" hidden="1"/>
    <row r="273" hidden="1"/>
    <row r="274" hidden="1"/>
    <row r="275" hidden="1"/>
    <row r="276" hidden="1"/>
    <row r="277" hidden="1"/>
    <row r="278" hidden="1"/>
    <row r="279" hidden="1"/>
  </sheetData>
  <sheetProtection sheet="1" objects="1" scenarios="1"/>
  <mergeCells count="31">
    <mergeCell ref="B2:I2"/>
    <mergeCell ref="D9:G9"/>
    <mergeCell ref="I9:K9"/>
    <mergeCell ref="D10:E10"/>
    <mergeCell ref="F10:G10"/>
    <mergeCell ref="I10:J10"/>
    <mergeCell ref="K10:L10"/>
    <mergeCell ref="D35:G35"/>
    <mergeCell ref="I35:L35"/>
    <mergeCell ref="D36:E36"/>
    <mergeCell ref="F36:G36"/>
    <mergeCell ref="I36:J36"/>
    <mergeCell ref="K36:L36"/>
    <mergeCell ref="D59:G59"/>
    <mergeCell ref="I59:K59"/>
    <mergeCell ref="D60:E60"/>
    <mergeCell ref="F60:G60"/>
    <mergeCell ref="I60:J60"/>
    <mergeCell ref="K60:L60"/>
    <mergeCell ref="D85:G85"/>
    <mergeCell ref="I85:K85"/>
    <mergeCell ref="D86:E86"/>
    <mergeCell ref="F86:G86"/>
    <mergeCell ref="I86:J86"/>
    <mergeCell ref="K86:L86"/>
    <mergeCell ref="D115:G115"/>
    <mergeCell ref="I115:K115"/>
    <mergeCell ref="D116:E116"/>
    <mergeCell ref="F116:G116"/>
    <mergeCell ref="I116:J116"/>
    <mergeCell ref="K116:L1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725F-1E48-0842-9FE4-BCF76B3BBF66}">
  <dimension ref="A1:N273"/>
  <sheetViews>
    <sheetView showGridLines="0" showRowColHeaders="0" topLeftCell="B83" zoomScale="90" zoomScaleNormal="90" workbookViewId="0">
      <selection activeCell="B83" sqref="B83"/>
    </sheetView>
  </sheetViews>
  <sheetFormatPr baseColWidth="10" defaultRowHeight="16"/>
  <cols>
    <col min="1" max="1" width="0" style="4" hidden="1" customWidth="1"/>
    <col min="2" max="2" width="66.6640625" style="4" customWidth="1"/>
    <col min="3" max="3" width="2.83203125" style="4" hidden="1" customWidth="1"/>
    <col min="4" max="4" width="13.5" style="4" customWidth="1"/>
    <col min="5" max="7" width="13.6640625" style="4" customWidth="1"/>
    <col min="8" max="8" width="11.5" style="4" bestFit="1" customWidth="1"/>
    <col min="9" max="12" width="13.5" style="4" customWidth="1"/>
    <col min="13" max="14" width="12.5" bestFit="1" customWidth="1"/>
  </cols>
  <sheetData>
    <row r="1" spans="2:12" ht="20" hidden="1">
      <c r="B1" s="83" t="s">
        <v>66</v>
      </c>
      <c r="C1" s="84"/>
      <c r="D1" s="84"/>
      <c r="E1" s="84"/>
      <c r="F1" s="84"/>
      <c r="G1" s="84"/>
      <c r="H1" s="84"/>
      <c r="I1" s="84"/>
    </row>
    <row r="2" spans="2:12" ht="60" hidden="1" customHeight="1">
      <c r="B2" s="174" t="s">
        <v>67</v>
      </c>
      <c r="C2" s="174"/>
      <c r="D2" s="174"/>
      <c r="E2" s="174"/>
      <c r="F2" s="174"/>
      <c r="G2" s="174"/>
      <c r="H2" s="174"/>
      <c r="I2" s="174"/>
    </row>
    <row r="3" spans="2:12" hidden="1">
      <c r="B3" s="4" t="s">
        <v>3</v>
      </c>
    </row>
    <row r="4" spans="2:12" hidden="1">
      <c r="B4" s="4" t="s">
        <v>4</v>
      </c>
    </row>
    <row r="5" spans="2:12" hidden="1">
      <c r="B5" s="1" t="s">
        <v>75</v>
      </c>
    </row>
    <row r="6" spans="2:12" hidden="1"/>
    <row r="7" spans="2:12" ht="24" hidden="1">
      <c r="B7" s="55" t="s">
        <v>107</v>
      </c>
      <c r="C7" s="162"/>
      <c r="D7" s="25"/>
      <c r="E7" s="25"/>
      <c r="F7" s="25"/>
      <c r="G7" s="25"/>
      <c r="H7" s="25"/>
      <c r="I7" s="25"/>
      <c r="J7" s="25"/>
      <c r="K7" s="25"/>
      <c r="L7" s="25"/>
    </row>
    <row r="8" spans="2:12" hidden="1"/>
    <row r="9" spans="2:12" hidden="1">
      <c r="B9" s="2"/>
      <c r="C9" s="2"/>
      <c r="D9" s="172" t="s">
        <v>0</v>
      </c>
      <c r="E9" s="172"/>
      <c r="F9" s="172"/>
      <c r="G9" s="172"/>
      <c r="H9" s="28"/>
      <c r="I9" s="172" t="s">
        <v>1</v>
      </c>
      <c r="J9" s="172"/>
      <c r="K9" s="172"/>
      <c r="L9" s="27"/>
    </row>
    <row r="10" spans="2:12" ht="17" hidden="1" customHeight="1">
      <c r="B10" s="18"/>
      <c r="C10" s="18"/>
      <c r="D10" s="173" t="s">
        <v>16</v>
      </c>
      <c r="E10" s="173"/>
      <c r="F10" s="173" t="s">
        <v>17</v>
      </c>
      <c r="G10" s="173"/>
      <c r="H10" s="29"/>
      <c r="I10" s="173" t="s">
        <v>16</v>
      </c>
      <c r="J10" s="173"/>
      <c r="K10" s="173" t="s">
        <v>17</v>
      </c>
      <c r="L10" s="173"/>
    </row>
    <row r="11" spans="2:12" hidden="1">
      <c r="B11" s="3"/>
      <c r="C11" s="3"/>
      <c r="D11" s="24">
        <v>2018</v>
      </c>
      <c r="E11" s="24">
        <v>2019</v>
      </c>
      <c r="F11" s="24">
        <v>2020</v>
      </c>
      <c r="G11" s="24">
        <v>2021</v>
      </c>
      <c r="H11" s="24"/>
      <c r="I11" s="24">
        <v>2018</v>
      </c>
      <c r="J11" s="24">
        <v>2019</v>
      </c>
      <c r="K11" s="24">
        <v>2020</v>
      </c>
      <c r="L11" s="24">
        <v>2021</v>
      </c>
    </row>
    <row r="12" spans="2:12" hidden="1">
      <c r="B12" s="18" t="s">
        <v>9</v>
      </c>
      <c r="C12" s="6"/>
      <c r="D12" s="37"/>
      <c r="E12" s="37"/>
      <c r="F12" s="20"/>
      <c r="G12" s="20"/>
      <c r="H12" s="20"/>
      <c r="I12" s="20"/>
      <c r="J12" s="20"/>
      <c r="K12" s="20"/>
      <c r="L12" s="20"/>
    </row>
    <row r="13" spans="2:12" hidden="1">
      <c r="B13" s="36" t="s">
        <v>60</v>
      </c>
      <c r="C13" s="39"/>
      <c r="D13" s="106"/>
      <c r="E13" s="107">
        <f>E38/D38 -1</f>
        <v>0.13637687169668156</v>
      </c>
      <c r="F13" s="37">
        <v>0.1</v>
      </c>
      <c r="G13" s="37">
        <v>0.1</v>
      </c>
      <c r="H13" s="20"/>
      <c r="I13" s="107"/>
      <c r="J13" s="107">
        <f t="shared" ref="J13:L14" si="0">E13</f>
        <v>0.13637687169668156</v>
      </c>
      <c r="K13" s="107">
        <f t="shared" si="0"/>
        <v>0.1</v>
      </c>
      <c r="L13" s="107">
        <f t="shared" si="0"/>
        <v>0.1</v>
      </c>
    </row>
    <row r="14" spans="2:12" hidden="1">
      <c r="B14" s="36" t="s">
        <v>120</v>
      </c>
      <c r="C14" s="39"/>
      <c r="D14" s="107">
        <f>D39/D38</f>
        <v>0.32352448095435576</v>
      </c>
      <c r="E14" s="107">
        <f>E39/E38</f>
        <v>0.31057776673473664</v>
      </c>
      <c r="F14" s="107">
        <v>0.31</v>
      </c>
      <c r="G14" s="107">
        <v>0.31</v>
      </c>
      <c r="H14" s="20"/>
      <c r="I14" s="107">
        <f>D14</f>
        <v>0.32352448095435576</v>
      </c>
      <c r="J14" s="107">
        <f t="shared" si="0"/>
        <v>0.31057776673473664</v>
      </c>
      <c r="K14" s="107">
        <f t="shared" si="0"/>
        <v>0.31</v>
      </c>
      <c r="L14" s="107">
        <f t="shared" si="0"/>
        <v>0.31</v>
      </c>
    </row>
    <row r="15" spans="2:12" hidden="1">
      <c r="B15" s="36" t="s">
        <v>114</v>
      </c>
      <c r="C15" s="39"/>
      <c r="D15" s="39">
        <f>D43</f>
        <v>20000</v>
      </c>
      <c r="E15" s="39">
        <f>E43</f>
        <v>19900</v>
      </c>
      <c r="F15" s="39">
        <v>21000</v>
      </c>
      <c r="G15" s="39">
        <v>21000</v>
      </c>
      <c r="H15" s="20"/>
      <c r="I15" s="39">
        <f>D15/3.75</f>
        <v>5333.333333333333</v>
      </c>
      <c r="J15" s="39">
        <f t="shared" ref="J15:L16" si="1">E15/3.75</f>
        <v>5306.666666666667</v>
      </c>
      <c r="K15" s="39">
        <f t="shared" si="1"/>
        <v>5600</v>
      </c>
      <c r="L15" s="39">
        <f t="shared" si="1"/>
        <v>5600</v>
      </c>
    </row>
    <row r="16" spans="2:12" hidden="1">
      <c r="B16" s="36" t="s">
        <v>113</v>
      </c>
      <c r="C16" s="39"/>
      <c r="D16" s="61">
        <f>D44</f>
        <v>4840</v>
      </c>
      <c r="E16" s="61">
        <f>E44</f>
        <v>4750</v>
      </c>
      <c r="F16" s="39">
        <v>4000</v>
      </c>
      <c r="G16" s="39">
        <v>4000</v>
      </c>
      <c r="H16" s="20"/>
      <c r="I16" s="39">
        <f>D16/3.75</f>
        <v>1290.6666666666667</v>
      </c>
      <c r="J16" s="39">
        <f t="shared" si="1"/>
        <v>1266.6666666666667</v>
      </c>
      <c r="K16" s="39">
        <f t="shared" si="1"/>
        <v>1066.6666666666667</v>
      </c>
      <c r="L16" s="39">
        <f t="shared" si="1"/>
        <v>1066.6666666666667</v>
      </c>
    </row>
    <row r="17" spans="2:12" hidden="1">
      <c r="B17" s="36" t="s">
        <v>10</v>
      </c>
      <c r="C17" s="39"/>
      <c r="D17" s="107">
        <f>D45/D126</f>
        <v>5.7142857142857141E-2</v>
      </c>
      <c r="E17" s="107">
        <f>E45/E126</f>
        <v>5.2941176470588235E-2</v>
      </c>
      <c r="F17" s="107">
        <v>5.7000000000000002E-2</v>
      </c>
      <c r="G17" s="107">
        <v>5.7000000000000002E-2</v>
      </c>
      <c r="H17" s="85"/>
      <c r="I17" s="107">
        <f>D17</f>
        <v>5.7142857142857141E-2</v>
      </c>
      <c r="J17" s="107">
        <f t="shared" ref="J17:L19" si="2">E17</f>
        <v>5.2941176470588235E-2</v>
      </c>
      <c r="K17" s="107">
        <f t="shared" si="2"/>
        <v>5.7000000000000002E-2</v>
      </c>
      <c r="L17" s="107">
        <f t="shared" si="2"/>
        <v>5.7000000000000002E-2</v>
      </c>
    </row>
    <row r="18" spans="2:12" hidden="1">
      <c r="B18" s="36" t="s">
        <v>11</v>
      </c>
      <c r="C18" s="39"/>
      <c r="D18" s="107">
        <f>D135/D132</f>
        <v>0.03</v>
      </c>
      <c r="E18" s="107">
        <f>E135/E132</f>
        <v>0.03</v>
      </c>
      <c r="F18" s="107">
        <v>0.03</v>
      </c>
      <c r="G18" s="107">
        <v>0.03</v>
      </c>
      <c r="H18" s="20"/>
      <c r="I18" s="107">
        <f>D18</f>
        <v>0.03</v>
      </c>
      <c r="J18" s="107">
        <f t="shared" si="2"/>
        <v>0.03</v>
      </c>
      <c r="K18" s="107">
        <f t="shared" si="2"/>
        <v>0.03</v>
      </c>
      <c r="L18" s="107">
        <f t="shared" si="2"/>
        <v>0.03</v>
      </c>
    </row>
    <row r="19" spans="2:12" hidden="1">
      <c r="B19" s="36" t="s">
        <v>68</v>
      </c>
      <c r="C19" s="39"/>
      <c r="D19" s="107">
        <v>7.4999999999999997E-2</v>
      </c>
      <c r="E19" s="107">
        <v>7.4999999999999997E-2</v>
      </c>
      <c r="F19" s="107">
        <v>7.4999999999999997E-2</v>
      </c>
      <c r="G19" s="107">
        <v>7.4999999999999997E-2</v>
      </c>
      <c r="H19" s="20"/>
      <c r="I19" s="107">
        <f>D19</f>
        <v>7.4999999999999997E-2</v>
      </c>
      <c r="J19" s="107">
        <f t="shared" si="2"/>
        <v>7.4999999999999997E-2</v>
      </c>
      <c r="K19" s="107">
        <f>F19</f>
        <v>7.4999999999999997E-2</v>
      </c>
      <c r="L19" s="107">
        <f t="shared" si="2"/>
        <v>7.4999999999999997E-2</v>
      </c>
    </row>
    <row r="20" spans="2:12" hidden="1">
      <c r="B20" s="36"/>
      <c r="C20" s="39"/>
      <c r="D20" s="45"/>
      <c r="E20" s="45"/>
      <c r="F20" s="39"/>
      <c r="G20" s="39"/>
      <c r="H20" s="20"/>
      <c r="I20" s="39"/>
      <c r="J20" s="39"/>
      <c r="K20" s="39"/>
      <c r="L20" s="39"/>
    </row>
    <row r="21" spans="2:12" hidden="1">
      <c r="B21" s="42" t="s">
        <v>12</v>
      </c>
      <c r="C21" s="86"/>
      <c r="D21" s="45"/>
      <c r="E21" s="45"/>
      <c r="F21" s="30"/>
      <c r="G21" s="30"/>
      <c r="H21" s="20"/>
      <c r="I21" s="39"/>
      <c r="J21" s="39"/>
      <c r="K21" s="39"/>
      <c r="L21" s="39"/>
    </row>
    <row r="22" spans="2:12" hidden="1">
      <c r="B22" s="44" t="s">
        <v>13</v>
      </c>
      <c r="C22" s="39"/>
      <c r="D22" s="45">
        <f>D64/D38 *365</f>
        <v>19.024070659031349</v>
      </c>
      <c r="E22" s="45">
        <f>E64/E38 *365</f>
        <v>19.013929761082082</v>
      </c>
      <c r="F22" s="45">
        <v>19</v>
      </c>
      <c r="G22" s="45">
        <v>19</v>
      </c>
      <c r="H22" s="20"/>
      <c r="I22" s="39">
        <f t="shared" ref="I22:L27" si="3">D22/3.75</f>
        <v>5.0730855090750264</v>
      </c>
      <c r="J22" s="39">
        <f t="shared" si="3"/>
        <v>5.0703812696218886</v>
      </c>
      <c r="K22" s="39">
        <f t="shared" si="3"/>
        <v>5.0666666666666664</v>
      </c>
      <c r="L22" s="39">
        <f t="shared" si="3"/>
        <v>5.0666666666666664</v>
      </c>
    </row>
    <row r="23" spans="2:12" hidden="1">
      <c r="B23" s="44" t="s">
        <v>14</v>
      </c>
      <c r="C23" s="39"/>
      <c r="D23" s="45">
        <f>D65/D39 *365</f>
        <v>61.808896525391368</v>
      </c>
      <c r="E23" s="45">
        <f>E65/E39 *365</f>
        <v>60.637140928523216</v>
      </c>
      <c r="F23" s="45">
        <v>62</v>
      </c>
      <c r="G23" s="45">
        <v>62</v>
      </c>
      <c r="H23" s="20"/>
      <c r="I23" s="39">
        <f t="shared" si="3"/>
        <v>16.482372406771031</v>
      </c>
      <c r="J23" s="39">
        <f t="shared" si="3"/>
        <v>16.16990424760619</v>
      </c>
      <c r="K23" s="39">
        <f t="shared" si="3"/>
        <v>16.533333333333335</v>
      </c>
      <c r="L23" s="39">
        <f t="shared" si="3"/>
        <v>16.533333333333335</v>
      </c>
    </row>
    <row r="24" spans="2:12" hidden="1">
      <c r="B24" s="44" t="s">
        <v>15</v>
      </c>
      <c r="C24" s="39"/>
      <c r="D24" s="45">
        <f>D70/D39 *365</f>
        <v>25.782741504390987</v>
      </c>
      <c r="E24" s="45">
        <f>E70/E39 *365</f>
        <v>26.006900172504309</v>
      </c>
      <c r="F24" s="45">
        <v>26</v>
      </c>
      <c r="G24" s="45">
        <v>26</v>
      </c>
      <c r="H24" s="20"/>
      <c r="I24" s="39">
        <f t="shared" si="3"/>
        <v>6.8753977345042632</v>
      </c>
      <c r="J24" s="39">
        <f t="shared" si="3"/>
        <v>6.9351733793344827</v>
      </c>
      <c r="K24" s="39">
        <f t="shared" si="3"/>
        <v>6.9333333333333336</v>
      </c>
      <c r="L24" s="39">
        <f t="shared" si="3"/>
        <v>6.9333333333333336</v>
      </c>
    </row>
    <row r="25" spans="2:12" hidden="1">
      <c r="B25" s="44" t="s">
        <v>117</v>
      </c>
      <c r="C25" s="39"/>
      <c r="D25" s="45">
        <f>D97</f>
        <v>2000</v>
      </c>
      <c r="E25" s="45">
        <f>E97</f>
        <v>2000</v>
      </c>
      <c r="F25" s="45">
        <v>2000</v>
      </c>
      <c r="G25" s="45">
        <v>2000</v>
      </c>
      <c r="H25" s="85"/>
      <c r="I25" s="39">
        <f t="shared" si="3"/>
        <v>533.33333333333337</v>
      </c>
      <c r="J25" s="39">
        <f t="shared" si="3"/>
        <v>533.33333333333337</v>
      </c>
      <c r="K25" s="39">
        <f t="shared" si="3"/>
        <v>533.33333333333337</v>
      </c>
      <c r="L25" s="39">
        <f t="shared" si="3"/>
        <v>533.33333333333337</v>
      </c>
    </row>
    <row r="26" spans="2:12" hidden="1">
      <c r="B26" s="44" t="s">
        <v>118</v>
      </c>
      <c r="C26" s="39"/>
      <c r="D26" s="39">
        <f>D133</f>
        <v>0</v>
      </c>
      <c r="E26" s="39">
        <f>E133</f>
        <v>0</v>
      </c>
      <c r="F26" s="45">
        <v>0</v>
      </c>
      <c r="G26" s="45">
        <v>0</v>
      </c>
      <c r="H26" s="85"/>
      <c r="I26" s="39">
        <f t="shared" si="3"/>
        <v>0</v>
      </c>
      <c r="J26" s="39">
        <f t="shared" si="3"/>
        <v>0</v>
      </c>
      <c r="K26" s="39">
        <f t="shared" si="3"/>
        <v>0</v>
      </c>
      <c r="L26" s="39">
        <f t="shared" si="3"/>
        <v>0</v>
      </c>
    </row>
    <row r="27" spans="2:12" hidden="1">
      <c r="B27" s="36" t="s">
        <v>119</v>
      </c>
      <c r="C27" s="39"/>
      <c r="D27" s="39">
        <f>D102</f>
        <v>60000</v>
      </c>
      <c r="E27" s="39">
        <f>E102</f>
        <v>0</v>
      </c>
      <c r="F27" s="45">
        <v>0</v>
      </c>
      <c r="G27" s="45">
        <v>0</v>
      </c>
      <c r="H27" s="20"/>
      <c r="I27" s="39">
        <f t="shared" si="3"/>
        <v>16000</v>
      </c>
      <c r="J27" s="39">
        <f t="shared" si="3"/>
        <v>0</v>
      </c>
      <c r="K27" s="39">
        <f t="shared" si="3"/>
        <v>0</v>
      </c>
      <c r="L27" s="39">
        <f t="shared" si="3"/>
        <v>0</v>
      </c>
    </row>
    <row r="28" spans="2:12" ht="17" hidden="1" thickBot="1">
      <c r="B28" s="31"/>
      <c r="C28" s="31"/>
      <c r="D28" s="7"/>
      <c r="E28" s="7"/>
      <c r="F28" s="7"/>
      <c r="G28" s="46"/>
      <c r="H28" s="8"/>
      <c r="I28" s="7"/>
      <c r="J28" s="7"/>
      <c r="K28" s="7"/>
      <c r="L28" s="7"/>
    </row>
    <row r="29" spans="2:12" hidden="1">
      <c r="B29" s="32" t="s">
        <v>121</v>
      </c>
      <c r="C29" s="32"/>
      <c r="D29" s="32"/>
      <c r="E29" s="32"/>
      <c r="F29" s="32"/>
      <c r="G29" s="32"/>
      <c r="H29" s="32"/>
      <c r="I29" s="32"/>
      <c r="J29" s="32"/>
    </row>
    <row r="30" spans="2:12" hidden="1"/>
    <row r="31" spans="2:12" hidden="1"/>
    <row r="32" spans="2:12" hidden="1"/>
    <row r="33" spans="1:14" s="16" customFormat="1" ht="24" hidden="1">
      <c r="A33" s="30"/>
      <c r="B33" s="141" t="s">
        <v>108</v>
      </c>
      <c r="C33" s="142"/>
      <c r="D33" s="30"/>
      <c r="E33" s="30"/>
      <c r="F33" s="30"/>
      <c r="G33" s="30"/>
      <c r="H33" s="30"/>
      <c r="I33" s="30"/>
      <c r="J33" s="30"/>
      <c r="K33" s="30"/>
      <c r="L33" s="30"/>
    </row>
    <row r="34" spans="1:14" hidden="1"/>
    <row r="35" spans="1:14" hidden="1">
      <c r="B35" s="2"/>
      <c r="C35" s="2"/>
      <c r="D35" s="172" t="s">
        <v>0</v>
      </c>
      <c r="E35" s="172"/>
      <c r="F35" s="172"/>
      <c r="G35" s="172"/>
      <c r="H35" s="28"/>
      <c r="I35" s="172" t="s">
        <v>1</v>
      </c>
      <c r="J35" s="172"/>
      <c r="K35" s="172"/>
      <c r="L35" s="172"/>
      <c r="N35" s="108"/>
    </row>
    <row r="36" spans="1:14" ht="17" hidden="1" customHeight="1">
      <c r="B36" s="18"/>
      <c r="C36" s="18"/>
      <c r="D36" s="173" t="s">
        <v>16</v>
      </c>
      <c r="E36" s="173"/>
      <c r="F36" s="173" t="s">
        <v>17</v>
      </c>
      <c r="G36" s="173"/>
      <c r="H36" s="29"/>
      <c r="I36" s="173" t="s">
        <v>16</v>
      </c>
      <c r="J36" s="173"/>
      <c r="K36" s="173" t="s">
        <v>17</v>
      </c>
      <c r="L36" s="173"/>
    </row>
    <row r="37" spans="1:14" hidden="1">
      <c r="B37" s="18"/>
      <c r="C37" s="18"/>
      <c r="D37" s="24">
        <v>2018</v>
      </c>
      <c r="E37" s="24">
        <v>2019</v>
      </c>
      <c r="F37" s="24">
        <v>2020</v>
      </c>
      <c r="G37" s="24">
        <v>2021</v>
      </c>
      <c r="H37" s="24"/>
      <c r="I37" s="24">
        <v>2018</v>
      </c>
      <c r="J37" s="24">
        <v>2019</v>
      </c>
      <c r="K37" s="24">
        <v>2020</v>
      </c>
      <c r="L37" s="24">
        <v>2021</v>
      </c>
    </row>
    <row r="38" spans="1:14" hidden="1">
      <c r="B38" s="49" t="s">
        <v>58</v>
      </c>
      <c r="C38" s="49"/>
      <c r="D38" s="114">
        <v>113333</v>
      </c>
      <c r="E38" s="114">
        <v>128789</v>
      </c>
      <c r="F38" s="20">
        <f>E38*(1+F13)</f>
        <v>141667.90000000002</v>
      </c>
      <c r="G38" s="20">
        <f>F38*(1+G13)</f>
        <v>155834.69000000003</v>
      </c>
      <c r="H38" s="9"/>
      <c r="I38" s="19">
        <f t="shared" ref="I38:L40" si="4">D38/3.75</f>
        <v>30222.133333333335</v>
      </c>
      <c r="J38" s="19">
        <f t="shared" si="4"/>
        <v>34343.73333333333</v>
      </c>
      <c r="K38" s="20">
        <f t="shared" si="4"/>
        <v>37778.106666666674</v>
      </c>
      <c r="L38" s="20">
        <f t="shared" si="4"/>
        <v>41555.917333333338</v>
      </c>
    </row>
    <row r="39" spans="1:14" hidden="1">
      <c r="B39" s="36" t="s">
        <v>59</v>
      </c>
      <c r="C39" s="36"/>
      <c r="D39" s="115">
        <v>36666</v>
      </c>
      <c r="E39" s="115">
        <v>39999</v>
      </c>
      <c r="F39" s="109">
        <f>F38*F14</f>
        <v>43917.049000000006</v>
      </c>
      <c r="G39" s="109">
        <f>G38*G14</f>
        <v>48308.753900000011</v>
      </c>
      <c r="H39" s="9"/>
      <c r="I39" s="116">
        <f t="shared" si="4"/>
        <v>9777.6</v>
      </c>
      <c r="J39" s="116">
        <f t="shared" si="4"/>
        <v>10666.4</v>
      </c>
      <c r="K39" s="117">
        <f t="shared" si="4"/>
        <v>11711.213066666669</v>
      </c>
      <c r="L39" s="117">
        <f t="shared" si="4"/>
        <v>12882.334373333337</v>
      </c>
    </row>
    <row r="40" spans="1:14" hidden="1">
      <c r="B40" s="43" t="s">
        <v>62</v>
      </c>
      <c r="C40" s="43"/>
      <c r="D40" s="52">
        <f>D38-D39</f>
        <v>76667</v>
      </c>
      <c r="E40" s="52">
        <f>E38-E39</f>
        <v>88790</v>
      </c>
      <c r="F40" s="85">
        <f>F38-F39</f>
        <v>97750.851000000024</v>
      </c>
      <c r="G40" s="85">
        <f>G38-G39</f>
        <v>107525.93610000002</v>
      </c>
      <c r="H40" s="17"/>
      <c r="I40" s="51">
        <f t="shared" si="4"/>
        <v>20444.533333333333</v>
      </c>
      <c r="J40" s="51">
        <f t="shared" si="4"/>
        <v>23677.333333333332</v>
      </c>
      <c r="K40" s="86">
        <f t="shared" si="4"/>
        <v>26066.893600000007</v>
      </c>
      <c r="L40" s="86">
        <f t="shared" si="4"/>
        <v>28673.582960000007</v>
      </c>
    </row>
    <row r="41" spans="1:14" hidden="1">
      <c r="B41" s="43"/>
      <c r="C41" s="43"/>
      <c r="D41" s="115"/>
      <c r="E41" s="115"/>
      <c r="F41" s="20"/>
      <c r="G41" s="20"/>
      <c r="H41" s="9"/>
      <c r="I41" s="115"/>
      <c r="J41" s="115"/>
      <c r="K41" s="118"/>
      <c r="L41" s="118"/>
    </row>
    <row r="42" spans="1:14" hidden="1">
      <c r="B42" s="43" t="s">
        <v>18</v>
      </c>
      <c r="C42" s="43"/>
      <c r="D42" s="25"/>
      <c r="E42" s="25"/>
      <c r="F42" s="20"/>
      <c r="G42" s="20"/>
      <c r="H42" s="9"/>
      <c r="I42" s="115"/>
      <c r="J42" s="115"/>
      <c r="K42" s="118"/>
      <c r="L42" s="118"/>
    </row>
    <row r="43" spans="1:14" hidden="1">
      <c r="B43" s="36" t="s">
        <v>19</v>
      </c>
      <c r="C43" s="36"/>
      <c r="D43" s="114">
        <v>20000</v>
      </c>
      <c r="E43" s="114">
        <v>19900</v>
      </c>
      <c r="F43" s="20">
        <f>F15</f>
        <v>21000</v>
      </c>
      <c r="G43" s="20">
        <f>G15</f>
        <v>21000</v>
      </c>
      <c r="H43" s="9"/>
      <c r="I43" s="115">
        <f t="shared" ref="I43:L48" si="5">D43/3.75</f>
        <v>5333.333333333333</v>
      </c>
      <c r="J43" s="115">
        <f t="shared" si="5"/>
        <v>5306.666666666667</v>
      </c>
      <c r="K43" s="118">
        <f t="shared" si="5"/>
        <v>5600</v>
      </c>
      <c r="L43" s="118">
        <f t="shared" si="5"/>
        <v>5600</v>
      </c>
    </row>
    <row r="44" spans="1:14" hidden="1">
      <c r="B44" s="36" t="s">
        <v>20</v>
      </c>
      <c r="C44" s="36"/>
      <c r="D44" s="114">
        <v>4840</v>
      </c>
      <c r="E44" s="114">
        <v>4750</v>
      </c>
      <c r="F44" s="20">
        <f>F16</f>
        <v>4000</v>
      </c>
      <c r="G44" s="20">
        <f>G16</f>
        <v>4000</v>
      </c>
      <c r="H44" s="9"/>
      <c r="I44" s="115">
        <f t="shared" si="5"/>
        <v>1290.6666666666667</v>
      </c>
      <c r="J44" s="115">
        <f t="shared" si="5"/>
        <v>1266.6666666666667</v>
      </c>
      <c r="K44" s="118">
        <f t="shared" si="5"/>
        <v>1066.6666666666667</v>
      </c>
      <c r="L44" s="118">
        <f t="shared" si="5"/>
        <v>1066.6666666666667</v>
      </c>
    </row>
    <row r="45" spans="1:14" hidden="1">
      <c r="B45" s="36" t="s">
        <v>21</v>
      </c>
      <c r="C45" s="36"/>
      <c r="D45" s="114">
        <v>1000</v>
      </c>
      <c r="E45" s="114">
        <v>900</v>
      </c>
      <c r="F45" s="20">
        <f>F128</f>
        <v>1031.7</v>
      </c>
      <c r="G45" s="20">
        <f>G128</f>
        <v>1086.8931</v>
      </c>
      <c r="H45" s="9"/>
      <c r="I45" s="115">
        <f t="shared" si="5"/>
        <v>266.66666666666669</v>
      </c>
      <c r="J45" s="115">
        <f t="shared" si="5"/>
        <v>240</v>
      </c>
      <c r="K45" s="118">
        <f t="shared" si="5"/>
        <v>275.12</v>
      </c>
      <c r="L45" s="118">
        <f t="shared" si="5"/>
        <v>289.83816000000002</v>
      </c>
    </row>
    <row r="46" spans="1:14" hidden="1">
      <c r="B46" s="36" t="s">
        <v>22</v>
      </c>
      <c r="C46" s="36"/>
      <c r="D46" s="119">
        <v>90</v>
      </c>
      <c r="E46" s="119">
        <v>90</v>
      </c>
      <c r="F46" s="109">
        <f>F135</f>
        <v>90</v>
      </c>
      <c r="G46" s="109">
        <f>G135</f>
        <v>90</v>
      </c>
      <c r="H46" s="9"/>
      <c r="I46" s="116">
        <f t="shared" si="5"/>
        <v>24</v>
      </c>
      <c r="J46" s="116">
        <f t="shared" si="5"/>
        <v>24</v>
      </c>
      <c r="K46" s="117">
        <f t="shared" si="5"/>
        <v>24</v>
      </c>
      <c r="L46" s="117">
        <f t="shared" si="5"/>
        <v>24</v>
      </c>
    </row>
    <row r="47" spans="1:14" hidden="1">
      <c r="B47" s="43" t="s">
        <v>23</v>
      </c>
      <c r="C47" s="43"/>
      <c r="D47" s="51">
        <f>SUM(D43:D46)</f>
        <v>25930</v>
      </c>
      <c r="E47" s="51">
        <f t="shared" ref="E47" si="6">SUM(E43:E46)</f>
        <v>25640</v>
      </c>
      <c r="F47" s="110">
        <f>SUM(F43:F46)</f>
        <v>26121.7</v>
      </c>
      <c r="G47" s="110">
        <f>SUM(G43:G46)</f>
        <v>26176.893100000001</v>
      </c>
      <c r="H47" s="17"/>
      <c r="I47" s="111">
        <f t="shared" si="5"/>
        <v>6914.666666666667</v>
      </c>
      <c r="J47" s="111">
        <f t="shared" si="5"/>
        <v>6837.333333333333</v>
      </c>
      <c r="K47" s="112">
        <f t="shared" si="5"/>
        <v>6965.7866666666669</v>
      </c>
      <c r="L47" s="112">
        <f t="shared" si="5"/>
        <v>6980.5048266666672</v>
      </c>
    </row>
    <row r="48" spans="1:14" hidden="1">
      <c r="B48" s="43" t="s">
        <v>63</v>
      </c>
      <c r="C48" s="43"/>
      <c r="D48" s="52">
        <f>D40-D47</f>
        <v>50737</v>
      </c>
      <c r="E48" s="52">
        <f>E40-E47</f>
        <v>63150</v>
      </c>
      <c r="F48" s="85">
        <f>F40-F47</f>
        <v>71629.151000000027</v>
      </c>
      <c r="G48" s="85">
        <f>G40-G47</f>
        <v>81349.04300000002</v>
      </c>
      <c r="H48" s="17"/>
      <c r="I48" s="51">
        <f t="shared" si="5"/>
        <v>13529.866666666667</v>
      </c>
      <c r="J48" s="51">
        <f t="shared" si="5"/>
        <v>16840</v>
      </c>
      <c r="K48" s="86">
        <f t="shared" si="5"/>
        <v>19101.10693333334</v>
      </c>
      <c r="L48" s="86">
        <f t="shared" si="5"/>
        <v>21693.07813333334</v>
      </c>
    </row>
    <row r="49" spans="2:12" hidden="1">
      <c r="B49" s="43"/>
      <c r="C49" s="43"/>
      <c r="D49" s="115"/>
      <c r="E49" s="115"/>
      <c r="F49" s="20"/>
      <c r="G49" s="20"/>
      <c r="H49" s="9"/>
      <c r="I49" s="115"/>
      <c r="J49" s="115"/>
      <c r="K49" s="118"/>
      <c r="L49" s="118"/>
    </row>
    <row r="50" spans="2:12" hidden="1">
      <c r="B50" s="36" t="s">
        <v>64</v>
      </c>
      <c r="C50" s="36"/>
      <c r="D50" s="114">
        <f>D48*D19</f>
        <v>3805.2749999999996</v>
      </c>
      <c r="E50" s="114">
        <f>E48*E19</f>
        <v>4736.25</v>
      </c>
      <c r="F50" s="109">
        <f>F48*F19</f>
        <v>5372.1863250000015</v>
      </c>
      <c r="G50" s="109">
        <f>G48*G19</f>
        <v>6101.1782250000015</v>
      </c>
      <c r="H50" s="9"/>
      <c r="I50" s="116">
        <f>D50/3.75</f>
        <v>1014.7399999999999</v>
      </c>
      <c r="J50" s="116">
        <f>E50/3.75</f>
        <v>1263</v>
      </c>
      <c r="K50" s="117">
        <f t="shared" ref="K50:L51" si="7">F50/3.75</f>
        <v>1432.5830200000005</v>
      </c>
      <c r="L50" s="117">
        <f t="shared" si="7"/>
        <v>1626.9808600000003</v>
      </c>
    </row>
    <row r="51" spans="2:12" hidden="1">
      <c r="B51" s="43" t="s">
        <v>65</v>
      </c>
      <c r="C51" s="43"/>
      <c r="D51" s="52">
        <f>D48-D50</f>
        <v>46931.724999999999</v>
      </c>
      <c r="E51" s="52">
        <f>E48-E50</f>
        <v>58413.75</v>
      </c>
      <c r="F51" s="113">
        <f>F48-F50</f>
        <v>66256.964675000025</v>
      </c>
      <c r="G51" s="113">
        <f>G48-G50</f>
        <v>75247.864775000024</v>
      </c>
      <c r="H51" s="17"/>
      <c r="I51" s="51">
        <f>D51/3.75</f>
        <v>12515.126666666667</v>
      </c>
      <c r="J51" s="51">
        <f>E51/3.75</f>
        <v>15577</v>
      </c>
      <c r="K51" s="86">
        <f t="shared" si="7"/>
        <v>17668.523913333342</v>
      </c>
      <c r="L51" s="86">
        <f t="shared" si="7"/>
        <v>20066.09727333334</v>
      </c>
    </row>
    <row r="52" spans="2:12" ht="17" hidden="1" thickBot="1">
      <c r="B52" s="50"/>
      <c r="C52" s="50"/>
      <c r="D52" s="122"/>
      <c r="E52" s="23"/>
      <c r="F52" s="22"/>
      <c r="G52" s="22"/>
      <c r="H52" s="33"/>
      <c r="I52" s="122"/>
      <c r="J52" s="23"/>
      <c r="K52" s="22"/>
      <c r="L52" s="22"/>
    </row>
    <row r="53" spans="2:12" hidden="1">
      <c r="B53" s="32" t="s">
        <v>121</v>
      </c>
      <c r="C53" s="32"/>
      <c r="D53" s="32"/>
      <c r="E53" s="32"/>
      <c r="F53" s="32"/>
      <c r="G53" s="32"/>
      <c r="H53" s="32"/>
      <c r="I53" s="32"/>
      <c r="J53" s="32"/>
    </row>
    <row r="54" spans="2:12" hidden="1"/>
    <row r="55" spans="2:12" hidden="1"/>
    <row r="56" spans="2:12" hidden="1"/>
    <row r="57" spans="2:12" ht="24" hidden="1">
      <c r="B57" s="55" t="s">
        <v>109</v>
      </c>
      <c r="C57" s="162"/>
      <c r="D57" s="25"/>
      <c r="E57" s="25"/>
      <c r="F57" s="25"/>
      <c r="G57" s="25"/>
      <c r="H57" s="25"/>
      <c r="I57" s="25"/>
      <c r="J57" s="25"/>
      <c r="K57" s="25"/>
      <c r="L57" s="25"/>
    </row>
    <row r="58" spans="2:12" hidden="1"/>
    <row r="59" spans="2:12" hidden="1">
      <c r="B59" s="2"/>
      <c r="C59" s="2"/>
      <c r="D59" s="172" t="s">
        <v>0</v>
      </c>
      <c r="E59" s="172"/>
      <c r="F59" s="172"/>
      <c r="G59" s="172"/>
      <c r="H59" s="28"/>
      <c r="I59" s="172" t="s">
        <v>1</v>
      </c>
      <c r="J59" s="172"/>
      <c r="K59" s="172"/>
      <c r="L59" s="27"/>
    </row>
    <row r="60" spans="2:12" ht="17" hidden="1" customHeight="1">
      <c r="B60" s="18"/>
      <c r="C60" s="18"/>
      <c r="D60" s="173" t="s">
        <v>16</v>
      </c>
      <c r="E60" s="173"/>
      <c r="F60" s="173" t="s">
        <v>17</v>
      </c>
      <c r="G60" s="173"/>
      <c r="H60" s="29"/>
      <c r="I60" s="173" t="s">
        <v>16</v>
      </c>
      <c r="J60" s="173"/>
      <c r="K60" s="173" t="s">
        <v>17</v>
      </c>
      <c r="L60" s="173"/>
    </row>
    <row r="61" spans="2:12" hidden="1">
      <c r="B61" s="3"/>
      <c r="C61" s="3"/>
      <c r="D61" s="24">
        <v>2018</v>
      </c>
      <c r="E61" s="24">
        <v>2019</v>
      </c>
      <c r="F61" s="24">
        <v>2020</v>
      </c>
      <c r="G61" s="24">
        <v>2021</v>
      </c>
      <c r="H61" s="24"/>
      <c r="I61" s="24">
        <v>2018</v>
      </c>
      <c r="J61" s="24">
        <v>2019</v>
      </c>
      <c r="K61" s="24">
        <v>2020</v>
      </c>
      <c r="L61" s="24">
        <v>2021</v>
      </c>
    </row>
    <row r="62" spans="2:12" hidden="1">
      <c r="B62" s="42" t="s">
        <v>39</v>
      </c>
      <c r="C62" s="43"/>
      <c r="D62" s="115"/>
      <c r="E62" s="115"/>
      <c r="F62" s="20"/>
      <c r="G62" s="20"/>
      <c r="H62" s="9"/>
      <c r="I62" s="19"/>
      <c r="J62" s="19"/>
      <c r="K62" s="20"/>
      <c r="L62" s="20"/>
    </row>
    <row r="63" spans="2:12" hidden="1">
      <c r="B63" s="44" t="s">
        <v>40</v>
      </c>
      <c r="C63" s="36"/>
      <c r="D63" s="114">
        <f>D107</f>
        <v>105811.72500000001</v>
      </c>
      <c r="E63" s="114">
        <f>E107</f>
        <v>163025.47500000001</v>
      </c>
      <c r="F63" s="20">
        <f>F107</f>
        <v>227112.10169143838</v>
      </c>
      <c r="G63" s="20">
        <f>G107</f>
        <v>300276.25576808222</v>
      </c>
      <c r="H63" s="9"/>
      <c r="I63" s="115">
        <f>D63/3.75</f>
        <v>28216.460000000003</v>
      </c>
      <c r="J63" s="115">
        <f t="shared" ref="J63:L67" si="8">E63/3.75</f>
        <v>43473.46</v>
      </c>
      <c r="K63" s="118">
        <f t="shared" si="8"/>
        <v>60563.227117716902</v>
      </c>
      <c r="L63" s="118">
        <f t="shared" si="8"/>
        <v>80073.668204821923</v>
      </c>
    </row>
    <row r="64" spans="2:12" hidden="1">
      <c r="B64" s="36" t="s">
        <v>26</v>
      </c>
      <c r="C64" s="43"/>
      <c r="D64" s="114">
        <v>5907</v>
      </c>
      <c r="E64" s="114">
        <f>6709</f>
        <v>6709</v>
      </c>
      <c r="F64" s="20">
        <f>F38*F22/365</f>
        <v>7374.4934246575358</v>
      </c>
      <c r="G64" s="20">
        <f>G38*G22/365</f>
        <v>8111.9427671232897</v>
      </c>
      <c r="H64" s="9"/>
      <c r="I64" s="115">
        <f>D64/3.75</f>
        <v>1575.2</v>
      </c>
      <c r="J64" s="115">
        <f t="shared" si="8"/>
        <v>1789.0666666666666</v>
      </c>
      <c r="K64" s="118">
        <f t="shared" si="8"/>
        <v>1966.5315799086761</v>
      </c>
      <c r="L64" s="118">
        <f t="shared" si="8"/>
        <v>2163.184737899544</v>
      </c>
    </row>
    <row r="65" spans="2:12" hidden="1">
      <c r="B65" s="36" t="s">
        <v>27</v>
      </c>
      <c r="C65" s="43"/>
      <c r="D65" s="114">
        <v>6209</v>
      </c>
      <c r="E65" s="114">
        <v>6645</v>
      </c>
      <c r="F65" s="20">
        <f>F39*F23/365</f>
        <v>7459.8822958904111</v>
      </c>
      <c r="G65" s="20">
        <f>G39*G23/365</f>
        <v>8205.870525479455</v>
      </c>
      <c r="H65" s="9"/>
      <c r="I65" s="115">
        <f>D65/3.75</f>
        <v>1655.7333333333333</v>
      </c>
      <c r="J65" s="115">
        <f t="shared" si="8"/>
        <v>1772</v>
      </c>
      <c r="K65" s="118">
        <f t="shared" si="8"/>
        <v>1989.3019455707763</v>
      </c>
      <c r="L65" s="118">
        <f t="shared" si="8"/>
        <v>2188.2321401278546</v>
      </c>
    </row>
    <row r="66" spans="2:12" hidden="1">
      <c r="B66" s="36" t="s">
        <v>41</v>
      </c>
      <c r="C66" s="43"/>
      <c r="D66" s="114">
        <v>28601</v>
      </c>
      <c r="E66" s="114">
        <v>37521.050000000003</v>
      </c>
      <c r="F66" s="20">
        <f>F129</f>
        <v>19068.3</v>
      </c>
      <c r="G66" s="20">
        <f>G129</f>
        <v>19981.406899999998</v>
      </c>
      <c r="H66" s="9"/>
      <c r="I66" s="116">
        <f>D66/3.75</f>
        <v>7626.9333333333334</v>
      </c>
      <c r="J66" s="116">
        <f t="shared" si="8"/>
        <v>10005.613333333335</v>
      </c>
      <c r="K66" s="117">
        <f t="shared" si="8"/>
        <v>5084.88</v>
      </c>
      <c r="L66" s="117">
        <f t="shared" si="8"/>
        <v>5328.3751733333329</v>
      </c>
    </row>
    <row r="67" spans="2:12" hidden="1">
      <c r="B67" s="43" t="s">
        <v>42</v>
      </c>
      <c r="C67" s="36"/>
      <c r="D67" s="52">
        <f>SUM(D63:D66)</f>
        <v>146528.72500000001</v>
      </c>
      <c r="E67" s="52">
        <f t="shared" ref="E67" si="9">SUM(E63:E66)</f>
        <v>213900.52500000002</v>
      </c>
      <c r="F67" s="113">
        <f>SUM(F63:F66)</f>
        <v>261014.77741198632</v>
      </c>
      <c r="G67" s="113">
        <f>SUM(G63:G66)</f>
        <v>336575.47596068494</v>
      </c>
      <c r="H67" s="17"/>
      <c r="I67" s="51">
        <f>D67/3.75</f>
        <v>39074.326666666668</v>
      </c>
      <c r="J67" s="51">
        <f t="shared" si="8"/>
        <v>57040.140000000007</v>
      </c>
      <c r="K67" s="86">
        <f t="shared" si="8"/>
        <v>69603.940643196358</v>
      </c>
      <c r="L67" s="86">
        <f t="shared" si="8"/>
        <v>89753.460256182647</v>
      </c>
    </row>
    <row r="68" spans="2:12" hidden="1">
      <c r="B68" s="43"/>
      <c r="C68" s="36"/>
      <c r="D68" s="115"/>
      <c r="E68" s="115"/>
      <c r="F68" s="20"/>
      <c r="G68" s="20"/>
      <c r="H68" s="9"/>
      <c r="I68" s="115"/>
      <c r="J68" s="115"/>
      <c r="K68" s="118"/>
      <c r="L68" s="118"/>
    </row>
    <row r="69" spans="2:12" hidden="1">
      <c r="B69" s="43" t="s">
        <v>70</v>
      </c>
      <c r="C69" s="36"/>
      <c r="D69" s="114"/>
      <c r="E69" s="114"/>
      <c r="F69" s="20"/>
      <c r="G69" s="20"/>
      <c r="H69" s="9"/>
      <c r="I69" s="115"/>
      <c r="J69" s="115"/>
      <c r="K69" s="118"/>
      <c r="L69" s="118"/>
    </row>
    <row r="70" spans="2:12" hidden="1">
      <c r="B70" s="36" t="s">
        <v>28</v>
      </c>
      <c r="C70" s="36"/>
      <c r="D70" s="114">
        <v>2590</v>
      </c>
      <c r="E70" s="114">
        <v>2850</v>
      </c>
      <c r="F70" s="20">
        <f>F39*F24/365</f>
        <v>3128.3377369863019</v>
      </c>
      <c r="G70" s="20">
        <f>G39*G24/365</f>
        <v>3441.1715106849324</v>
      </c>
      <c r="H70" s="9"/>
      <c r="I70" s="115">
        <f>D70/3.75</f>
        <v>690.66666666666663</v>
      </c>
      <c r="J70" s="115">
        <f t="shared" ref="J70:L72" si="10">E70/3.75</f>
        <v>760</v>
      </c>
      <c r="K70" s="118">
        <f t="shared" si="10"/>
        <v>834.22339652968049</v>
      </c>
      <c r="L70" s="118">
        <f t="shared" si="10"/>
        <v>917.64573618264865</v>
      </c>
    </row>
    <row r="71" spans="2:12" ht="17" hidden="1" customHeight="1">
      <c r="B71" s="36" t="s">
        <v>43</v>
      </c>
      <c r="C71" s="43"/>
      <c r="D71" s="114">
        <v>3000</v>
      </c>
      <c r="E71" s="114">
        <v>3000</v>
      </c>
      <c r="F71" s="20">
        <f>F134</f>
        <v>3000</v>
      </c>
      <c r="G71" s="20">
        <f>G134</f>
        <v>3000</v>
      </c>
      <c r="H71" s="9"/>
      <c r="I71" s="116">
        <f>D71/3.75</f>
        <v>800</v>
      </c>
      <c r="J71" s="116">
        <f t="shared" si="10"/>
        <v>800</v>
      </c>
      <c r="K71" s="117">
        <f t="shared" si="10"/>
        <v>800</v>
      </c>
      <c r="L71" s="117">
        <f t="shared" si="10"/>
        <v>800</v>
      </c>
    </row>
    <row r="72" spans="2:12" hidden="1">
      <c r="B72" s="43" t="s">
        <v>44</v>
      </c>
      <c r="C72" s="43"/>
      <c r="D72" s="52">
        <f>SUM(D70:D71)</f>
        <v>5590</v>
      </c>
      <c r="E72" s="52">
        <f t="shared" ref="E72" si="11">SUM(E70:E71)</f>
        <v>5850</v>
      </c>
      <c r="F72" s="113">
        <f>SUM(F70:F71)</f>
        <v>6128.3377369863019</v>
      </c>
      <c r="G72" s="113">
        <f>SUM(G70:G71)</f>
        <v>6441.1715106849324</v>
      </c>
      <c r="H72" s="17"/>
      <c r="I72" s="51">
        <f>D72/3.75</f>
        <v>1490.6666666666667</v>
      </c>
      <c r="J72" s="51">
        <f t="shared" si="10"/>
        <v>1560</v>
      </c>
      <c r="K72" s="86">
        <f t="shared" si="10"/>
        <v>1634.2233965296805</v>
      </c>
      <c r="L72" s="86">
        <f t="shared" si="10"/>
        <v>1717.6457361826485</v>
      </c>
    </row>
    <row r="73" spans="2:12" hidden="1">
      <c r="B73" s="43"/>
      <c r="C73" s="43"/>
      <c r="D73" s="115"/>
      <c r="E73" s="115"/>
      <c r="F73" s="20"/>
      <c r="G73" s="20"/>
      <c r="H73" s="9"/>
      <c r="I73" s="115"/>
      <c r="J73" s="115"/>
      <c r="K73" s="118"/>
      <c r="L73" s="118"/>
    </row>
    <row r="74" spans="2:12" hidden="1">
      <c r="B74" s="36" t="s">
        <v>45</v>
      </c>
      <c r="C74" s="43"/>
      <c r="D74" s="114">
        <v>94007</v>
      </c>
      <c r="E74" s="114">
        <v>102705.05000000002</v>
      </c>
      <c r="F74" s="20">
        <f>F67-F72-F75</f>
        <v>83283.999999999971</v>
      </c>
      <c r="G74" s="20">
        <f>F74+G27</f>
        <v>83283.999999999971</v>
      </c>
      <c r="H74" s="9"/>
      <c r="I74" s="115">
        <f>D74/3.75</f>
        <v>25068.533333333333</v>
      </c>
      <c r="J74" s="115">
        <f t="shared" ref="J74:L77" si="12">E74/3.75</f>
        <v>27388.01333333334</v>
      </c>
      <c r="K74" s="118">
        <f t="shared" si="12"/>
        <v>22209.066666666658</v>
      </c>
      <c r="L74" s="118">
        <f t="shared" si="12"/>
        <v>22209.066666666658</v>
      </c>
    </row>
    <row r="75" spans="2:12" hidden="1">
      <c r="B75" s="36" t="s">
        <v>46</v>
      </c>
      <c r="C75" s="43"/>
      <c r="D75" s="114">
        <f>D51</f>
        <v>46931.724999999999</v>
      </c>
      <c r="E75" s="114">
        <f>D75+E51</f>
        <v>105345.47500000001</v>
      </c>
      <c r="F75" s="20">
        <f>E75+F51</f>
        <v>171602.43967500003</v>
      </c>
      <c r="G75" s="20">
        <f>F75+G51</f>
        <v>246850.30445000005</v>
      </c>
      <c r="H75" s="9"/>
      <c r="I75" s="116">
        <f>D75/3.75</f>
        <v>12515.126666666667</v>
      </c>
      <c r="J75" s="116">
        <f t="shared" si="12"/>
        <v>28092.126666666667</v>
      </c>
      <c r="K75" s="117">
        <f t="shared" si="12"/>
        <v>45760.650580000009</v>
      </c>
      <c r="L75" s="117">
        <f t="shared" si="12"/>
        <v>65826.747853333349</v>
      </c>
    </row>
    <row r="76" spans="2:12" hidden="1">
      <c r="B76" s="43" t="s">
        <v>71</v>
      </c>
      <c r="C76" s="36"/>
      <c r="D76" s="123">
        <f>SUM(D74:D75)</f>
        <v>140938.72500000001</v>
      </c>
      <c r="E76" s="123">
        <f t="shared" ref="E76" si="13">SUM(E74:E75)</f>
        <v>208050.52500000002</v>
      </c>
      <c r="F76" s="21">
        <f>SUM(F74:F75)</f>
        <v>254886.439675</v>
      </c>
      <c r="G76" s="21">
        <f>SUM(G74:G75)</f>
        <v>330134.30445000005</v>
      </c>
      <c r="H76" s="9"/>
      <c r="I76" s="120">
        <f>D76/3.75</f>
        <v>37583.660000000003</v>
      </c>
      <c r="J76" s="120">
        <f t="shared" si="12"/>
        <v>55480.140000000007</v>
      </c>
      <c r="K76" s="121">
        <f t="shared" si="12"/>
        <v>67969.717246666667</v>
      </c>
      <c r="L76" s="121">
        <f t="shared" si="12"/>
        <v>88035.814520000014</v>
      </c>
    </row>
    <row r="77" spans="2:12" hidden="1">
      <c r="B77" s="43" t="s">
        <v>72</v>
      </c>
      <c r="C77" s="43"/>
      <c r="D77" s="52">
        <f>D72+D76</f>
        <v>146528.72500000001</v>
      </c>
      <c r="E77" s="52">
        <f>E72+E76</f>
        <v>213900.52500000002</v>
      </c>
      <c r="F77" s="85">
        <f>F72+F76</f>
        <v>261014.77741198632</v>
      </c>
      <c r="G77" s="85">
        <f>G72+G76</f>
        <v>336575.475960685</v>
      </c>
      <c r="H77" s="17"/>
      <c r="I77" s="51">
        <f>D77/3.75</f>
        <v>39074.326666666668</v>
      </c>
      <c r="J77" s="51">
        <f t="shared" si="12"/>
        <v>57040.140000000007</v>
      </c>
      <c r="K77" s="86">
        <f t="shared" si="12"/>
        <v>69603.940643196358</v>
      </c>
      <c r="L77" s="86">
        <f t="shared" si="12"/>
        <v>89753.460256182661</v>
      </c>
    </row>
    <row r="78" spans="2:12" ht="17" hidden="1" thickBot="1">
      <c r="B78" s="50"/>
      <c r="C78" s="50"/>
      <c r="D78" s="122"/>
      <c r="E78" s="23"/>
      <c r="F78" s="22"/>
      <c r="G78" s="22"/>
      <c r="H78" s="33"/>
      <c r="I78" s="122"/>
      <c r="J78" s="122"/>
      <c r="K78" s="124"/>
      <c r="L78" s="124"/>
    </row>
    <row r="79" spans="2:12" hidden="1">
      <c r="B79" s="32" t="s">
        <v>121</v>
      </c>
      <c r="C79" s="32"/>
      <c r="D79" s="32"/>
      <c r="E79" s="32"/>
      <c r="F79" s="32"/>
      <c r="G79" s="32"/>
      <c r="H79" s="32"/>
      <c r="I79" s="32"/>
      <c r="J79" s="32"/>
    </row>
    <row r="80" spans="2:12" hidden="1">
      <c r="B80" s="32"/>
      <c r="C80" s="32"/>
      <c r="D80" s="79"/>
      <c r="E80" s="79"/>
      <c r="F80" s="163"/>
      <c r="G80" s="32"/>
      <c r="H80" s="32"/>
      <c r="I80" s="32"/>
      <c r="J80" s="32"/>
    </row>
    <row r="81" spans="1:12" hidden="1">
      <c r="B81" s="32"/>
      <c r="C81" s="32"/>
      <c r="D81" s="79"/>
      <c r="E81" s="32"/>
      <c r="F81" s="32"/>
      <c r="G81" s="32"/>
      <c r="H81" s="32"/>
      <c r="I81" s="32"/>
      <c r="J81" s="32"/>
    </row>
    <row r="82" spans="1:12" hidden="1">
      <c r="B82" s="32"/>
      <c r="C82" s="32"/>
      <c r="D82" s="32"/>
      <c r="E82" s="32"/>
      <c r="F82" s="32"/>
      <c r="G82" s="32"/>
      <c r="H82" s="32"/>
      <c r="I82" s="32"/>
      <c r="J82" s="32"/>
    </row>
    <row r="83" spans="1:12" s="16" customFormat="1" ht="24">
      <c r="A83" s="30"/>
      <c r="B83" s="141" t="s">
        <v>110</v>
      </c>
      <c r="C83" s="142"/>
      <c r="D83" s="30"/>
      <c r="E83" s="30"/>
      <c r="F83" s="30"/>
      <c r="G83" s="30"/>
      <c r="H83" s="30"/>
      <c r="I83" s="30"/>
      <c r="J83" s="30"/>
      <c r="K83" s="30"/>
      <c r="L83" s="30"/>
    </row>
    <row r="85" spans="1:12">
      <c r="B85" s="2"/>
      <c r="C85" s="2"/>
      <c r="D85" s="172" t="s">
        <v>0</v>
      </c>
      <c r="E85" s="172"/>
      <c r="F85" s="172"/>
      <c r="G85" s="172"/>
      <c r="H85" s="28"/>
      <c r="I85" s="172" t="s">
        <v>1</v>
      </c>
      <c r="J85" s="172"/>
      <c r="K85" s="172"/>
      <c r="L85" s="27"/>
    </row>
    <row r="86" spans="1:12" ht="17" customHeight="1">
      <c r="B86" s="18"/>
      <c r="C86" s="18"/>
      <c r="D86" s="173" t="s">
        <v>16</v>
      </c>
      <c r="E86" s="173"/>
      <c r="F86" s="173" t="s">
        <v>17</v>
      </c>
      <c r="G86" s="173"/>
      <c r="H86" s="29"/>
      <c r="I86" s="173" t="s">
        <v>16</v>
      </c>
      <c r="J86" s="173"/>
      <c r="K86" s="173" t="s">
        <v>17</v>
      </c>
      <c r="L86" s="173"/>
    </row>
    <row r="87" spans="1:12">
      <c r="B87" s="3"/>
      <c r="C87" s="18"/>
      <c r="D87" s="24">
        <v>2018</v>
      </c>
      <c r="E87" s="24">
        <v>2019</v>
      </c>
      <c r="F87" s="24">
        <v>2020</v>
      </c>
      <c r="G87" s="24">
        <v>2021</v>
      </c>
      <c r="H87" s="24"/>
      <c r="I87" s="24">
        <v>2018</v>
      </c>
      <c r="J87" s="24">
        <v>2019</v>
      </c>
      <c r="K87" s="24">
        <v>2020</v>
      </c>
      <c r="L87" s="24">
        <v>2021</v>
      </c>
    </row>
    <row r="88" spans="1:12">
      <c r="B88" s="26" t="str">
        <f>B48</f>
        <v>Net Income Before Income Tax and Zakat</v>
      </c>
      <c r="C88" s="71"/>
      <c r="D88" s="57">
        <f>D48</f>
        <v>50737</v>
      </c>
      <c r="E88" s="57">
        <f>E48</f>
        <v>63150</v>
      </c>
      <c r="F88" s="67">
        <f>F48</f>
        <v>71629.151000000027</v>
      </c>
      <c r="G88" s="67">
        <f>G48</f>
        <v>81349.04300000002</v>
      </c>
      <c r="H88" s="56"/>
      <c r="I88" s="57">
        <f>D88/3.75</f>
        <v>13529.866666666667</v>
      </c>
      <c r="J88" s="57">
        <f t="shared" ref="J88:L88" si="14">E88/3.75</f>
        <v>16840</v>
      </c>
      <c r="K88" s="67">
        <f t="shared" si="14"/>
        <v>19101.10693333334</v>
      </c>
      <c r="L88" s="67">
        <f t="shared" si="14"/>
        <v>21693.07813333334</v>
      </c>
    </row>
    <row r="89" spans="1:12">
      <c r="B89" s="26"/>
      <c r="C89" s="18"/>
      <c r="D89" s="57"/>
      <c r="E89" s="57"/>
      <c r="F89" s="67"/>
      <c r="G89" s="67"/>
      <c r="H89" s="56"/>
      <c r="I89" s="57"/>
      <c r="J89" s="57"/>
      <c r="K89" s="67"/>
      <c r="L89" s="67"/>
    </row>
    <row r="90" spans="1:12">
      <c r="B90" s="43" t="s">
        <v>47</v>
      </c>
      <c r="C90" s="36"/>
      <c r="D90" s="63"/>
      <c r="E90" s="63"/>
      <c r="F90" s="60"/>
      <c r="G90" s="60"/>
      <c r="H90" s="59"/>
      <c r="I90" s="58"/>
      <c r="J90" s="58"/>
      <c r="K90" s="60"/>
      <c r="L90" s="60"/>
    </row>
    <row r="91" spans="1:12">
      <c r="B91" s="36" t="s">
        <v>24</v>
      </c>
      <c r="C91" s="36"/>
      <c r="D91" s="40">
        <f>D51</f>
        <v>46931.724999999999</v>
      </c>
      <c r="E91" s="40">
        <f>E51</f>
        <v>58413.75</v>
      </c>
      <c r="F91" s="61">
        <f>F51</f>
        <v>66256.964675000025</v>
      </c>
      <c r="G91" s="61">
        <f>G51</f>
        <v>75247.864775000024</v>
      </c>
      <c r="H91" s="59"/>
      <c r="I91" s="40">
        <f>D91/3.75</f>
        <v>12515.126666666667</v>
      </c>
      <c r="J91" s="40">
        <f t="shared" ref="J91:L94" si="15">E91/3.75</f>
        <v>15577</v>
      </c>
      <c r="K91" s="61">
        <f t="shared" si="15"/>
        <v>17668.523913333342</v>
      </c>
      <c r="L91" s="61">
        <f t="shared" si="15"/>
        <v>20066.09727333334</v>
      </c>
    </row>
    <row r="92" spans="1:12">
      <c r="B92" s="36" t="s">
        <v>48</v>
      </c>
      <c r="C92" s="36"/>
      <c r="D92" s="40">
        <f>+D45</f>
        <v>1000</v>
      </c>
      <c r="E92" s="40">
        <f>+E45</f>
        <v>900</v>
      </c>
      <c r="F92" s="61">
        <f>+F45</f>
        <v>1031.7</v>
      </c>
      <c r="G92" s="61">
        <f>+G45</f>
        <v>1086.8931</v>
      </c>
      <c r="H92" s="59"/>
      <c r="I92" s="40">
        <f>D92/3.75</f>
        <v>266.66666666666669</v>
      </c>
      <c r="J92" s="40">
        <f t="shared" si="15"/>
        <v>240</v>
      </c>
      <c r="K92" s="61">
        <f t="shared" si="15"/>
        <v>275.12</v>
      </c>
      <c r="L92" s="61">
        <f t="shared" si="15"/>
        <v>289.83816000000002</v>
      </c>
    </row>
    <row r="93" spans="1:12">
      <c r="B93" s="36" t="s">
        <v>49</v>
      </c>
      <c r="C93" s="36"/>
      <c r="D93" s="62">
        <v>120</v>
      </c>
      <c r="E93" s="62">
        <v>100</v>
      </c>
      <c r="F93" s="68">
        <f>F123</f>
        <v>1202.0379835616441</v>
      </c>
      <c r="G93" s="68">
        <f>G123</f>
        <v>1170.6037983561691</v>
      </c>
      <c r="H93" s="59"/>
      <c r="I93" s="65">
        <f>D93/3.75</f>
        <v>32</v>
      </c>
      <c r="J93" s="65">
        <f t="shared" si="15"/>
        <v>26.666666666666668</v>
      </c>
      <c r="K93" s="70">
        <f t="shared" si="15"/>
        <v>320.5434622831051</v>
      </c>
      <c r="L93" s="70">
        <f t="shared" si="15"/>
        <v>312.16101289497846</v>
      </c>
    </row>
    <row r="94" spans="1:12">
      <c r="B94" s="43" t="s">
        <v>50</v>
      </c>
      <c r="C94" s="36"/>
      <c r="D94" s="125">
        <f>D91+D92-D93</f>
        <v>47811.724999999999</v>
      </c>
      <c r="E94" s="125">
        <f>E91+E92-E93</f>
        <v>59213.75</v>
      </c>
      <c r="F94" s="126">
        <f>F91+F92-F93</f>
        <v>66086.626691438374</v>
      </c>
      <c r="G94" s="126">
        <f>G91+G92-G93</f>
        <v>75164.154076643856</v>
      </c>
      <c r="H94" s="64"/>
      <c r="I94" s="63">
        <f>D94/3.75</f>
        <v>12749.793333333333</v>
      </c>
      <c r="J94" s="63">
        <f t="shared" si="15"/>
        <v>15790.333333333334</v>
      </c>
      <c r="K94" s="69">
        <f t="shared" si="15"/>
        <v>17623.100451050232</v>
      </c>
      <c r="L94" s="69">
        <f t="shared" si="15"/>
        <v>20043.77442043836</v>
      </c>
    </row>
    <row r="95" spans="1:12">
      <c r="B95" s="43"/>
      <c r="C95" s="36"/>
      <c r="D95" s="63"/>
      <c r="E95" s="63"/>
      <c r="F95" s="69"/>
      <c r="G95" s="69"/>
      <c r="H95" s="59"/>
      <c r="I95" s="40"/>
      <c r="J95" s="40"/>
      <c r="K95" s="61"/>
      <c r="L95" s="61"/>
    </row>
    <row r="96" spans="1:12">
      <c r="B96" s="43" t="s">
        <v>51</v>
      </c>
      <c r="C96" s="36"/>
      <c r="D96" s="63"/>
      <c r="E96" s="63"/>
      <c r="F96" s="69"/>
      <c r="G96" s="69"/>
      <c r="H96" s="64"/>
      <c r="I96" s="40"/>
      <c r="J96" s="40"/>
      <c r="K96" s="61"/>
      <c r="L96" s="61"/>
    </row>
    <row r="97" spans="2:12">
      <c r="B97" s="36" t="s">
        <v>52</v>
      </c>
      <c r="C97" s="36"/>
      <c r="D97" s="65">
        <v>2000</v>
      </c>
      <c r="E97" s="65">
        <v>2000</v>
      </c>
      <c r="F97" s="70">
        <v>2000</v>
      </c>
      <c r="G97" s="70">
        <v>2000</v>
      </c>
      <c r="H97" s="59"/>
      <c r="I97" s="65">
        <f>D97/3.75</f>
        <v>533.33333333333337</v>
      </c>
      <c r="J97" s="65">
        <f t="shared" ref="J97:L98" si="16">E97/3.75</f>
        <v>533.33333333333337</v>
      </c>
      <c r="K97" s="70">
        <f t="shared" si="16"/>
        <v>533.33333333333337</v>
      </c>
      <c r="L97" s="70">
        <f t="shared" si="16"/>
        <v>533.33333333333337</v>
      </c>
    </row>
    <row r="98" spans="2:12">
      <c r="B98" s="43" t="s">
        <v>61</v>
      </c>
      <c r="C98" s="36"/>
      <c r="D98" s="63">
        <f>D97</f>
        <v>2000</v>
      </c>
      <c r="E98" s="63">
        <f>E97</f>
        <v>2000</v>
      </c>
      <c r="F98" s="69">
        <f>F97</f>
        <v>2000</v>
      </c>
      <c r="G98" s="69">
        <f>G97</f>
        <v>2000</v>
      </c>
      <c r="H98" s="64"/>
      <c r="I98" s="63">
        <f>D98/3.75</f>
        <v>533.33333333333337</v>
      </c>
      <c r="J98" s="63">
        <f t="shared" si="16"/>
        <v>533.33333333333337</v>
      </c>
      <c r="K98" s="69">
        <f t="shared" si="16"/>
        <v>533.33333333333337</v>
      </c>
      <c r="L98" s="69">
        <f t="shared" si="16"/>
        <v>533.33333333333337</v>
      </c>
    </row>
    <row r="99" spans="2:12">
      <c r="B99" s="43"/>
      <c r="C99" s="36"/>
      <c r="D99" s="40"/>
      <c r="E99" s="40"/>
      <c r="F99" s="61"/>
      <c r="G99" s="61"/>
      <c r="H99" s="59"/>
      <c r="I99" s="40"/>
      <c r="J99" s="40"/>
      <c r="K99" s="61"/>
      <c r="L99" s="61"/>
    </row>
    <row r="100" spans="2:12">
      <c r="B100" s="43" t="s">
        <v>53</v>
      </c>
      <c r="C100" s="36"/>
      <c r="D100" s="63"/>
      <c r="E100" s="63"/>
      <c r="F100" s="69"/>
      <c r="G100" s="69"/>
      <c r="H100" s="59"/>
      <c r="I100" s="40"/>
      <c r="J100" s="40"/>
      <c r="K100" s="61"/>
      <c r="L100" s="61"/>
    </row>
    <row r="101" spans="2:12">
      <c r="B101" s="36" t="s">
        <v>54</v>
      </c>
      <c r="C101" s="36"/>
      <c r="D101" s="40">
        <v>0</v>
      </c>
      <c r="E101" s="40">
        <v>0</v>
      </c>
      <c r="F101" s="61">
        <v>0</v>
      </c>
      <c r="G101" s="61">
        <v>0</v>
      </c>
      <c r="H101" s="59"/>
      <c r="I101" s="40">
        <f>D101/3.75</f>
        <v>0</v>
      </c>
      <c r="J101" s="40">
        <f t="shared" ref="J101:L103" si="17">E101/3.75</f>
        <v>0</v>
      </c>
      <c r="K101" s="61">
        <f t="shared" si="17"/>
        <v>0</v>
      </c>
      <c r="L101" s="61">
        <f t="shared" si="17"/>
        <v>0</v>
      </c>
    </row>
    <row r="102" spans="2:12">
      <c r="B102" s="36" t="s">
        <v>55</v>
      </c>
      <c r="C102" s="36"/>
      <c r="D102" s="40">
        <v>60000</v>
      </c>
      <c r="E102" s="65">
        <v>0</v>
      </c>
      <c r="F102" s="70">
        <v>0</v>
      </c>
      <c r="G102" s="70">
        <v>0</v>
      </c>
      <c r="H102" s="59"/>
      <c r="I102" s="65">
        <f>D102/3.75</f>
        <v>16000</v>
      </c>
      <c r="J102" s="65">
        <f t="shared" si="17"/>
        <v>0</v>
      </c>
      <c r="K102" s="70">
        <f t="shared" si="17"/>
        <v>0</v>
      </c>
      <c r="L102" s="70">
        <f t="shared" si="17"/>
        <v>0</v>
      </c>
    </row>
    <row r="103" spans="2:12">
      <c r="B103" s="43" t="s">
        <v>56</v>
      </c>
      <c r="C103" s="36"/>
      <c r="D103" s="66">
        <f t="shared" ref="D103:E103" si="18">SUM(D101:D102)</f>
        <v>60000</v>
      </c>
      <c r="E103" s="63">
        <f t="shared" si="18"/>
        <v>0</v>
      </c>
      <c r="F103" s="69">
        <f t="shared" ref="F103:G103" si="19">SUM(F101:F102)</f>
        <v>0</v>
      </c>
      <c r="G103" s="69">
        <f t="shared" si="19"/>
        <v>0</v>
      </c>
      <c r="H103" s="64"/>
      <c r="I103" s="63">
        <f>D103/3.75</f>
        <v>16000</v>
      </c>
      <c r="J103" s="63">
        <f t="shared" si="17"/>
        <v>0</v>
      </c>
      <c r="K103" s="69">
        <f t="shared" si="17"/>
        <v>0</v>
      </c>
      <c r="L103" s="69">
        <f t="shared" si="17"/>
        <v>0</v>
      </c>
    </row>
    <row r="104" spans="2:12">
      <c r="B104" s="43"/>
      <c r="C104" s="36"/>
      <c r="D104" s="40"/>
      <c r="E104" s="40"/>
      <c r="F104" s="61"/>
      <c r="G104" s="61"/>
      <c r="H104" s="59"/>
      <c r="I104" s="40"/>
      <c r="J104" s="40"/>
      <c r="K104" s="61"/>
      <c r="L104" s="61"/>
    </row>
    <row r="105" spans="2:12">
      <c r="B105" s="36" t="s">
        <v>57</v>
      </c>
      <c r="C105" s="36"/>
      <c r="D105" s="40">
        <f>D94-D98+D103</f>
        <v>105811.72500000001</v>
      </c>
      <c r="E105" s="40">
        <f>E94-E98+E103</f>
        <v>57213.75</v>
      </c>
      <c r="F105" s="61">
        <f>F94-F98+F103</f>
        <v>64086.626691438374</v>
      </c>
      <c r="G105" s="61">
        <f>G94-G98+G103</f>
        <v>73164.154076643856</v>
      </c>
      <c r="H105" s="59"/>
      <c r="I105" s="40">
        <f>D105/3.75</f>
        <v>28216.460000000003</v>
      </c>
      <c r="J105" s="40">
        <f t="shared" ref="J105:L107" si="20">E105/3.75</f>
        <v>15257</v>
      </c>
      <c r="K105" s="61">
        <f t="shared" si="20"/>
        <v>17089.7671177169</v>
      </c>
      <c r="L105" s="61">
        <f t="shared" si="20"/>
        <v>19510.441087105028</v>
      </c>
    </row>
    <row r="106" spans="2:12">
      <c r="B106" s="36" t="s">
        <v>73</v>
      </c>
      <c r="C106" s="36"/>
      <c r="D106" s="65">
        <v>0</v>
      </c>
      <c r="E106" s="65">
        <f>D107</f>
        <v>105811.72500000001</v>
      </c>
      <c r="F106" s="70">
        <f>E107</f>
        <v>163025.47500000001</v>
      </c>
      <c r="G106" s="70">
        <f>F107</f>
        <v>227112.10169143838</v>
      </c>
      <c r="H106" s="59"/>
      <c r="I106" s="65">
        <f>D106/3.75</f>
        <v>0</v>
      </c>
      <c r="J106" s="65">
        <f t="shared" si="20"/>
        <v>28216.460000000003</v>
      </c>
      <c r="K106" s="70">
        <f t="shared" si="20"/>
        <v>43473.46</v>
      </c>
      <c r="L106" s="70">
        <f t="shared" si="20"/>
        <v>60563.227117716902</v>
      </c>
    </row>
    <row r="107" spans="2:12">
      <c r="B107" s="43" t="s">
        <v>74</v>
      </c>
      <c r="C107" s="36"/>
      <c r="D107" s="63">
        <f>SUM(D105:D106)</f>
        <v>105811.72500000001</v>
      </c>
      <c r="E107" s="63">
        <f t="shared" ref="E107:G107" si="21">SUM(E105:E106)</f>
        <v>163025.47500000001</v>
      </c>
      <c r="F107" s="69">
        <f t="shared" si="21"/>
        <v>227112.10169143838</v>
      </c>
      <c r="G107" s="69">
        <f t="shared" si="21"/>
        <v>300276.25576808222</v>
      </c>
      <c r="H107" s="64"/>
      <c r="I107" s="63">
        <f>D107/3.75</f>
        <v>28216.460000000003</v>
      </c>
      <c r="J107" s="63">
        <f t="shared" si="20"/>
        <v>43473.46</v>
      </c>
      <c r="K107" s="69">
        <f t="shared" si="20"/>
        <v>60563.227117716902</v>
      </c>
      <c r="L107" s="69">
        <f t="shared" si="20"/>
        <v>80073.668204821923</v>
      </c>
    </row>
    <row r="108" spans="2:12" ht="17" thickBot="1">
      <c r="B108" s="50"/>
      <c r="C108" s="54"/>
      <c r="D108" s="53"/>
      <c r="E108" s="23"/>
      <c r="F108" s="22"/>
      <c r="G108" s="22"/>
      <c r="H108" s="33"/>
      <c r="I108" s="53"/>
      <c r="J108" s="23"/>
      <c r="K108" s="22"/>
      <c r="L108" s="22"/>
    </row>
    <row r="109" spans="2:12">
      <c r="B109" s="32" t="s">
        <v>121</v>
      </c>
      <c r="C109" s="32"/>
      <c r="D109" s="32"/>
      <c r="E109" s="32"/>
      <c r="F109" s="32"/>
      <c r="G109" s="32"/>
      <c r="H109" s="32"/>
      <c r="I109" s="32"/>
      <c r="J109" s="32"/>
    </row>
    <row r="110" spans="2:12" hidden="1">
      <c r="B110" s="32"/>
      <c r="C110" s="32"/>
      <c r="D110" s="32"/>
      <c r="E110" s="32"/>
      <c r="F110" s="32"/>
      <c r="G110" s="32"/>
      <c r="H110" s="32"/>
      <c r="I110" s="32"/>
      <c r="J110" s="32"/>
    </row>
    <row r="111" spans="2:12" hidden="1">
      <c r="B111" s="32"/>
      <c r="C111" s="32"/>
      <c r="D111" s="32"/>
      <c r="E111" s="32"/>
      <c r="F111" s="32"/>
      <c r="G111" s="32"/>
      <c r="H111" s="32"/>
      <c r="I111" s="32"/>
      <c r="J111" s="32"/>
    </row>
    <row r="112" spans="2:12" hidden="1">
      <c r="B112" s="32"/>
      <c r="C112" s="32"/>
      <c r="D112" s="32"/>
      <c r="E112" s="32"/>
      <c r="F112" s="32"/>
      <c r="G112" s="32"/>
      <c r="H112" s="32"/>
      <c r="I112" s="32"/>
      <c r="J112" s="32"/>
    </row>
    <row r="113" spans="2:12" ht="24" hidden="1">
      <c r="B113" s="55" t="s">
        <v>111</v>
      </c>
      <c r="C113" s="162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 hidden="1"/>
    <row r="115" spans="2:12" hidden="1">
      <c r="B115" s="2"/>
      <c r="C115" s="2"/>
      <c r="D115" s="172" t="s">
        <v>0</v>
      </c>
      <c r="E115" s="172"/>
      <c r="F115" s="172"/>
      <c r="G115" s="172"/>
      <c r="H115" s="28"/>
      <c r="I115" s="172" t="s">
        <v>1</v>
      </c>
      <c r="J115" s="172"/>
      <c r="K115" s="172"/>
      <c r="L115" s="27"/>
    </row>
    <row r="116" spans="2:12" ht="17" hidden="1" customHeight="1">
      <c r="B116" s="18"/>
      <c r="C116" s="18"/>
      <c r="D116" s="173" t="s">
        <v>16</v>
      </c>
      <c r="E116" s="173"/>
      <c r="F116" s="173" t="s">
        <v>17</v>
      </c>
      <c r="G116" s="173"/>
      <c r="H116" s="29"/>
      <c r="I116" s="173" t="s">
        <v>16</v>
      </c>
      <c r="J116" s="173"/>
      <c r="K116" s="173" t="s">
        <v>17</v>
      </c>
      <c r="L116" s="173"/>
    </row>
    <row r="117" spans="2:12" hidden="1">
      <c r="B117" s="3"/>
      <c r="C117" s="18"/>
      <c r="D117" s="24">
        <v>2018</v>
      </c>
      <c r="E117" s="24">
        <v>2019</v>
      </c>
      <c r="F117" s="24">
        <v>2020</v>
      </c>
      <c r="G117" s="24">
        <v>2021</v>
      </c>
      <c r="H117" s="24"/>
      <c r="I117" s="24">
        <v>2018</v>
      </c>
      <c r="J117" s="24">
        <v>2019</v>
      </c>
      <c r="K117" s="24">
        <v>2020</v>
      </c>
      <c r="L117" s="24">
        <v>2021</v>
      </c>
    </row>
    <row r="118" spans="2:12" hidden="1">
      <c r="B118" s="42" t="s">
        <v>25</v>
      </c>
      <c r="C118" s="73"/>
      <c r="D118" s="41"/>
      <c r="E118" s="74"/>
      <c r="F118" s="20"/>
      <c r="G118" s="20"/>
      <c r="H118" s="20"/>
      <c r="I118" s="19"/>
      <c r="J118" s="19"/>
      <c r="K118" s="20"/>
      <c r="L118" s="20"/>
    </row>
    <row r="119" spans="2:12" hidden="1">
      <c r="B119" s="44" t="s">
        <v>26</v>
      </c>
      <c r="C119" s="36"/>
      <c r="D119" s="41">
        <f t="shared" ref="D119:G120" si="22">D64</f>
        <v>5907</v>
      </c>
      <c r="E119" s="41">
        <f t="shared" si="22"/>
        <v>6709</v>
      </c>
      <c r="F119" s="76">
        <f t="shared" si="22"/>
        <v>7374.4934246575358</v>
      </c>
      <c r="G119" s="76">
        <f t="shared" si="22"/>
        <v>8111.9427671232897</v>
      </c>
      <c r="H119" s="76"/>
      <c r="I119" s="38">
        <f>D119/3.75</f>
        <v>1575.2</v>
      </c>
      <c r="J119" s="38">
        <f t="shared" ref="J119:L123" si="23">E119/3.75</f>
        <v>1789.0666666666666</v>
      </c>
      <c r="K119" s="39">
        <f t="shared" si="23"/>
        <v>1966.5315799086761</v>
      </c>
      <c r="L119" s="39">
        <f t="shared" si="23"/>
        <v>2163.184737899544</v>
      </c>
    </row>
    <row r="120" spans="2:12" hidden="1">
      <c r="B120" s="36" t="s">
        <v>27</v>
      </c>
      <c r="C120" s="36"/>
      <c r="D120" s="41">
        <f t="shared" si="22"/>
        <v>6209</v>
      </c>
      <c r="E120" s="41">
        <f t="shared" si="22"/>
        <v>6645</v>
      </c>
      <c r="F120" s="76">
        <f t="shared" si="22"/>
        <v>7459.8822958904111</v>
      </c>
      <c r="G120" s="76">
        <f t="shared" si="22"/>
        <v>8205.870525479455</v>
      </c>
      <c r="H120" s="76"/>
      <c r="I120" s="38">
        <f>D120/3.75</f>
        <v>1655.7333333333333</v>
      </c>
      <c r="J120" s="38">
        <f t="shared" si="23"/>
        <v>1772</v>
      </c>
      <c r="K120" s="39">
        <f t="shared" si="23"/>
        <v>1989.3019455707763</v>
      </c>
      <c r="L120" s="39">
        <f t="shared" si="23"/>
        <v>2188.2321401278546</v>
      </c>
    </row>
    <row r="121" spans="2:12" hidden="1">
      <c r="B121" s="36" t="s">
        <v>28</v>
      </c>
      <c r="C121" s="36"/>
      <c r="D121" s="41">
        <f>D70</f>
        <v>2590</v>
      </c>
      <c r="E121" s="41">
        <f>E70</f>
        <v>2850</v>
      </c>
      <c r="F121" s="77">
        <f>F70</f>
        <v>3128.3377369863019</v>
      </c>
      <c r="G121" s="77">
        <f>G70</f>
        <v>3441.1715106849324</v>
      </c>
      <c r="H121" s="76"/>
      <c r="I121" s="48">
        <f>D121/3.75</f>
        <v>690.66666666666663</v>
      </c>
      <c r="J121" s="48">
        <f t="shared" si="23"/>
        <v>760</v>
      </c>
      <c r="K121" s="47">
        <f t="shared" si="23"/>
        <v>834.22339652968049</v>
      </c>
      <c r="L121" s="47">
        <f t="shared" si="23"/>
        <v>917.64573618264865</v>
      </c>
    </row>
    <row r="122" spans="2:12" hidden="1">
      <c r="B122" s="36" t="s">
        <v>29</v>
      </c>
      <c r="C122" s="36">
        <v>0</v>
      </c>
      <c r="D122" s="75">
        <f t="shared" ref="D122:E122" si="24">D119+D120-D121</f>
        <v>9526</v>
      </c>
      <c r="E122" s="75">
        <f t="shared" si="24"/>
        <v>10504</v>
      </c>
      <c r="F122" s="76">
        <f>F119+F120-F121</f>
        <v>11706.037983561644</v>
      </c>
      <c r="G122" s="76">
        <f>G119+G120-G121</f>
        <v>12876.641781917813</v>
      </c>
      <c r="H122" s="76"/>
      <c r="I122" s="38">
        <f>D122/3.75</f>
        <v>2540.2666666666669</v>
      </c>
      <c r="J122" s="38">
        <f t="shared" si="23"/>
        <v>2801.0666666666666</v>
      </c>
      <c r="K122" s="39">
        <f t="shared" si="23"/>
        <v>3121.6101289497719</v>
      </c>
      <c r="L122" s="39">
        <f t="shared" si="23"/>
        <v>3433.7711418447502</v>
      </c>
    </row>
    <row r="123" spans="2:12" hidden="1">
      <c r="B123" s="36" t="s">
        <v>30</v>
      </c>
      <c r="C123" s="36"/>
      <c r="D123" s="41">
        <f>D122-C122</f>
        <v>9526</v>
      </c>
      <c r="E123" s="41">
        <f>E122-D122</f>
        <v>978</v>
      </c>
      <c r="F123" s="76">
        <f>F122-E122</f>
        <v>1202.0379835616441</v>
      </c>
      <c r="G123" s="76">
        <f>G122-F122</f>
        <v>1170.6037983561691</v>
      </c>
      <c r="H123" s="76"/>
      <c r="I123" s="38">
        <f>D123/3.75</f>
        <v>2540.2666666666669</v>
      </c>
      <c r="J123" s="38">
        <f t="shared" si="23"/>
        <v>260.8</v>
      </c>
      <c r="K123" s="39">
        <f t="shared" si="23"/>
        <v>320.5434622831051</v>
      </c>
      <c r="L123" s="39">
        <f t="shared" si="23"/>
        <v>312.16101289497846</v>
      </c>
    </row>
    <row r="124" spans="2:12" hidden="1">
      <c r="B124" s="36"/>
      <c r="C124" s="36"/>
      <c r="D124" s="41"/>
      <c r="E124" s="41"/>
      <c r="F124" s="76"/>
      <c r="G124" s="76"/>
      <c r="H124" s="78"/>
      <c r="I124" s="38"/>
      <c r="J124" s="38"/>
      <c r="K124" s="39"/>
      <c r="L124" s="39"/>
    </row>
    <row r="125" spans="2:12" hidden="1">
      <c r="B125" s="43" t="s">
        <v>31</v>
      </c>
      <c r="C125" s="43"/>
      <c r="D125" s="41"/>
      <c r="E125" s="41"/>
      <c r="F125" s="76"/>
      <c r="G125" s="76"/>
      <c r="H125" s="76"/>
      <c r="I125" s="38"/>
      <c r="J125" s="38"/>
      <c r="K125" s="39"/>
      <c r="L125" s="39"/>
    </row>
    <row r="126" spans="2:12" ht="17" hidden="1">
      <c r="B126" s="128" t="s">
        <v>115</v>
      </c>
      <c r="C126" s="36"/>
      <c r="D126" s="41">
        <v>17500</v>
      </c>
      <c r="E126" s="41">
        <v>17000</v>
      </c>
      <c r="F126" s="76">
        <f>E129</f>
        <v>18100</v>
      </c>
      <c r="G126" s="76">
        <f>F129</f>
        <v>19068.3</v>
      </c>
      <c r="H126" s="76"/>
      <c r="I126" s="38">
        <f>D126/3.75</f>
        <v>4666.666666666667</v>
      </c>
      <c r="J126" s="38">
        <f t="shared" ref="J126:L129" si="25">E126/3.75</f>
        <v>4533.333333333333</v>
      </c>
      <c r="K126" s="39">
        <f t="shared" si="25"/>
        <v>4826.666666666667</v>
      </c>
      <c r="L126" s="39">
        <f t="shared" si="25"/>
        <v>5084.88</v>
      </c>
    </row>
    <row r="127" spans="2:12" hidden="1">
      <c r="B127" s="36" t="s">
        <v>32</v>
      </c>
      <c r="C127" s="36"/>
      <c r="D127" s="41">
        <v>2000</v>
      </c>
      <c r="E127" s="41">
        <v>2000</v>
      </c>
      <c r="F127" s="76">
        <f>+F25</f>
        <v>2000</v>
      </c>
      <c r="G127" s="76">
        <f>+G25</f>
        <v>2000</v>
      </c>
      <c r="H127" s="76"/>
      <c r="I127" s="38">
        <f>D127/3.75</f>
        <v>533.33333333333337</v>
      </c>
      <c r="J127" s="38">
        <f t="shared" si="25"/>
        <v>533.33333333333337</v>
      </c>
      <c r="K127" s="39">
        <f t="shared" si="25"/>
        <v>533.33333333333337</v>
      </c>
      <c r="L127" s="39">
        <f t="shared" si="25"/>
        <v>533.33333333333337</v>
      </c>
    </row>
    <row r="128" spans="2:12" hidden="1">
      <c r="B128" s="36" t="s">
        <v>33</v>
      </c>
      <c r="C128" s="36"/>
      <c r="D128" s="41">
        <f>D92</f>
        <v>1000</v>
      </c>
      <c r="E128" s="41">
        <f>E92</f>
        <v>900</v>
      </c>
      <c r="F128" s="77">
        <f>F126*F17</f>
        <v>1031.7</v>
      </c>
      <c r="G128" s="77">
        <f>G126*G17</f>
        <v>1086.8931</v>
      </c>
      <c r="H128" s="76"/>
      <c r="I128" s="48">
        <f>D128/3.75</f>
        <v>266.66666666666669</v>
      </c>
      <c r="J128" s="48">
        <f t="shared" si="25"/>
        <v>240</v>
      </c>
      <c r="K128" s="47">
        <f t="shared" si="25"/>
        <v>275.12</v>
      </c>
      <c r="L128" s="47">
        <f t="shared" si="25"/>
        <v>289.83816000000002</v>
      </c>
    </row>
    <row r="129" spans="2:12" hidden="1">
      <c r="B129" s="36" t="s">
        <v>116</v>
      </c>
      <c r="C129" s="36"/>
      <c r="D129" s="75">
        <f t="shared" ref="D129:E129" si="26">D126+D127-D128</f>
        <v>18500</v>
      </c>
      <c r="E129" s="75">
        <f t="shared" si="26"/>
        <v>18100</v>
      </c>
      <c r="F129" s="76">
        <f>F126+F127-F128</f>
        <v>19068.3</v>
      </c>
      <c r="G129" s="76">
        <f>G126+G127-G128</f>
        <v>19981.406899999998</v>
      </c>
      <c r="H129" s="76"/>
      <c r="I129" s="38">
        <f>D129/3.75</f>
        <v>4933.333333333333</v>
      </c>
      <c r="J129" s="38">
        <f t="shared" si="25"/>
        <v>4826.666666666667</v>
      </c>
      <c r="K129" s="39">
        <f t="shared" si="25"/>
        <v>5084.88</v>
      </c>
      <c r="L129" s="39">
        <f t="shared" si="25"/>
        <v>5328.3751733333329</v>
      </c>
    </row>
    <row r="130" spans="2:12" hidden="1">
      <c r="B130" s="36"/>
      <c r="C130" s="36"/>
      <c r="D130" s="41"/>
      <c r="E130" s="41"/>
      <c r="F130" s="76"/>
      <c r="G130" s="76"/>
      <c r="H130" s="76"/>
      <c r="I130" s="38"/>
      <c r="J130" s="38"/>
      <c r="K130" s="39"/>
      <c r="L130" s="39"/>
    </row>
    <row r="131" spans="2:12" hidden="1">
      <c r="B131" s="43" t="s">
        <v>34</v>
      </c>
      <c r="C131" s="43"/>
      <c r="D131" s="41"/>
      <c r="E131" s="41"/>
      <c r="F131" s="76"/>
      <c r="G131" s="76"/>
      <c r="H131" s="76"/>
      <c r="I131" s="38"/>
      <c r="J131" s="38"/>
      <c r="K131" s="39"/>
      <c r="L131" s="39"/>
    </row>
    <row r="132" spans="2:12" hidden="1">
      <c r="B132" s="36" t="s">
        <v>35</v>
      </c>
      <c r="C132" s="36"/>
      <c r="D132" s="41">
        <f>D71</f>
        <v>3000</v>
      </c>
      <c r="E132" s="41">
        <f>E71</f>
        <v>3000</v>
      </c>
      <c r="F132" s="76">
        <f>E134</f>
        <v>3000</v>
      </c>
      <c r="G132" s="76">
        <f>F134</f>
        <v>3000</v>
      </c>
      <c r="H132" s="76"/>
      <c r="I132" s="38">
        <f>D132/3.75</f>
        <v>800</v>
      </c>
      <c r="J132" s="38">
        <f t="shared" ref="J132:L135" si="27">E132/3.75</f>
        <v>800</v>
      </c>
      <c r="K132" s="39">
        <f t="shared" si="27"/>
        <v>800</v>
      </c>
      <c r="L132" s="39">
        <f t="shared" si="27"/>
        <v>800</v>
      </c>
    </row>
    <row r="133" spans="2:12" hidden="1">
      <c r="B133" s="36" t="s">
        <v>36</v>
      </c>
      <c r="C133" s="36"/>
      <c r="D133" s="41">
        <v>0</v>
      </c>
      <c r="E133" s="41">
        <v>0</v>
      </c>
      <c r="F133" s="72">
        <f>+F26</f>
        <v>0</v>
      </c>
      <c r="G133" s="72">
        <f>+G26</f>
        <v>0</v>
      </c>
      <c r="H133" s="79"/>
      <c r="I133" s="34">
        <f>D133/3.75</f>
        <v>0</v>
      </c>
      <c r="J133" s="34">
        <f t="shared" si="27"/>
        <v>0</v>
      </c>
      <c r="K133" s="72">
        <f t="shared" si="27"/>
        <v>0</v>
      </c>
      <c r="L133" s="72">
        <f t="shared" si="27"/>
        <v>0</v>
      </c>
    </row>
    <row r="134" spans="2:12" hidden="1">
      <c r="B134" s="36" t="s">
        <v>37</v>
      </c>
      <c r="C134" s="36"/>
      <c r="D134" s="75">
        <f t="shared" ref="D134" si="28">SUM(D132:D133)</f>
        <v>3000</v>
      </c>
      <c r="E134" s="75">
        <f t="shared" ref="E134" si="29">SUM(E132:E133)</f>
        <v>3000</v>
      </c>
      <c r="F134" s="79">
        <f>SUM(F132:F133)</f>
        <v>3000</v>
      </c>
      <c r="G134" s="79">
        <f>SUM(G132:G133)</f>
        <v>3000</v>
      </c>
      <c r="H134" s="79"/>
      <c r="I134" s="80">
        <f>D134/3.75</f>
        <v>800</v>
      </c>
      <c r="J134" s="80">
        <f t="shared" si="27"/>
        <v>800</v>
      </c>
      <c r="K134" s="79">
        <f t="shared" si="27"/>
        <v>800</v>
      </c>
      <c r="L134" s="79">
        <f t="shared" si="27"/>
        <v>800</v>
      </c>
    </row>
    <row r="135" spans="2:12" hidden="1">
      <c r="B135" s="36" t="s">
        <v>38</v>
      </c>
      <c r="C135" s="36"/>
      <c r="D135" s="41">
        <v>90</v>
      </c>
      <c r="E135" s="41">
        <v>90</v>
      </c>
      <c r="F135" s="79">
        <f>F132*F18</f>
        <v>90</v>
      </c>
      <c r="G135" s="79">
        <f>G132*G18</f>
        <v>90</v>
      </c>
      <c r="H135" s="79"/>
      <c r="I135" s="80">
        <f>D135/3.75</f>
        <v>24</v>
      </c>
      <c r="J135" s="80">
        <f t="shared" si="27"/>
        <v>24</v>
      </c>
      <c r="K135" s="79">
        <f t="shared" si="27"/>
        <v>24</v>
      </c>
      <c r="L135" s="79">
        <f t="shared" si="27"/>
        <v>24</v>
      </c>
    </row>
    <row r="136" spans="2:12" ht="17" hidden="1" thickBot="1">
      <c r="B136" s="50"/>
      <c r="C136" s="50"/>
      <c r="D136" s="53"/>
      <c r="E136" s="81"/>
      <c r="F136" s="82"/>
      <c r="G136" s="82"/>
      <c r="H136" s="82"/>
      <c r="I136" s="81"/>
      <c r="J136" s="81"/>
      <c r="K136" s="82"/>
      <c r="L136" s="82"/>
    </row>
    <row r="137" spans="2:12" hidden="1">
      <c r="B137" s="32" t="s">
        <v>121</v>
      </c>
      <c r="C137" s="32"/>
      <c r="D137" s="32"/>
    </row>
    <row r="138" spans="2:12" hidden="1"/>
    <row r="139" spans="2:12" hidden="1">
      <c r="D139" s="127"/>
    </row>
    <row r="140" spans="2:12" hidden="1"/>
    <row r="141" spans="2:12" ht="24" hidden="1">
      <c r="B141" s="55" t="s">
        <v>112</v>
      </c>
      <c r="C141" s="162"/>
      <c r="D141" s="55" t="s">
        <v>112</v>
      </c>
      <c r="E141" s="25"/>
      <c r="F141" s="25"/>
      <c r="G141" s="25"/>
      <c r="H141" s="25"/>
      <c r="I141" s="25"/>
      <c r="J141" s="25"/>
      <c r="K141" s="25"/>
      <c r="L141" s="25"/>
    </row>
    <row r="142" spans="2:12" hidden="1"/>
    <row r="143" spans="2:12" hidden="1">
      <c r="B143" s="4" t="s">
        <v>76</v>
      </c>
      <c r="K143"/>
      <c r="L143"/>
    </row>
    <row r="144" spans="2:12" hidden="1">
      <c r="B144" s="4" t="s">
        <v>77</v>
      </c>
      <c r="K144"/>
      <c r="L144"/>
    </row>
    <row r="145" spans="2:4" hidden="1">
      <c r="B145" s="4" t="s">
        <v>78</v>
      </c>
    </row>
    <row r="146" spans="2:4" hidden="1">
      <c r="B146" s="4" t="s">
        <v>79</v>
      </c>
    </row>
    <row r="147" spans="2:4" hidden="1">
      <c r="B147" s="4" t="s">
        <v>80</v>
      </c>
    </row>
    <row r="148" spans="2:4" ht="19" hidden="1">
      <c r="B148" s="87" t="s">
        <v>84</v>
      </c>
    </row>
    <row r="149" spans="2:4" hidden="1">
      <c r="B149" s="25" t="s">
        <v>82</v>
      </c>
    </row>
    <row r="150" spans="2:4" hidden="1"/>
    <row r="151" spans="2:4" hidden="1"/>
    <row r="152" spans="2:4" hidden="1"/>
    <row r="153" spans="2:4" hidden="1">
      <c r="B153" s="25" t="s">
        <v>81</v>
      </c>
    </row>
    <row r="154" spans="2:4" hidden="1"/>
    <row r="155" spans="2:4" hidden="1"/>
    <row r="156" spans="2:4" hidden="1">
      <c r="B156" s="25" t="s">
        <v>83</v>
      </c>
      <c r="D156" s="4" t="s">
        <v>85</v>
      </c>
    </row>
    <row r="157" spans="2:4" hidden="1">
      <c r="D157" s="4" t="s">
        <v>86</v>
      </c>
    </row>
    <row r="158" spans="2:4" hidden="1"/>
    <row r="159" spans="2:4" hidden="1"/>
    <row r="160" spans="2:4" hidden="1">
      <c r="B160" s="4" t="s">
        <v>89</v>
      </c>
      <c r="C160" s="88"/>
      <c r="D160" s="4" t="s">
        <v>60</v>
      </c>
    </row>
    <row r="161" spans="2:14" hidden="1">
      <c r="B161" s="102" t="s">
        <v>65</v>
      </c>
      <c r="C161" s="89">
        <f>F51</f>
        <v>66256.964675000025</v>
      </c>
      <c r="D161" s="91">
        <v>0</v>
      </c>
      <c r="E161" s="91">
        <f>D161+2%</f>
        <v>0.02</v>
      </c>
      <c r="F161" s="91">
        <f t="shared" ref="F161:N161" si="30">E161+2%</f>
        <v>0.04</v>
      </c>
      <c r="G161" s="91">
        <f t="shared" si="30"/>
        <v>0.06</v>
      </c>
      <c r="H161" s="91">
        <f t="shared" si="30"/>
        <v>0.08</v>
      </c>
      <c r="I161" s="91">
        <f t="shared" si="30"/>
        <v>0.1</v>
      </c>
      <c r="J161" s="91">
        <f t="shared" si="30"/>
        <v>0.12000000000000001</v>
      </c>
      <c r="K161" s="91">
        <f t="shared" si="30"/>
        <v>0.14000000000000001</v>
      </c>
      <c r="L161" s="91">
        <f t="shared" si="30"/>
        <v>0.16</v>
      </c>
      <c r="M161" s="91">
        <f t="shared" si="30"/>
        <v>0.18</v>
      </c>
      <c r="N161" s="91">
        <f t="shared" si="30"/>
        <v>0.19999999999999998</v>
      </c>
    </row>
    <row r="162" spans="2:14" hidden="1">
      <c r="B162" s="129" t="s">
        <v>87</v>
      </c>
      <c r="C162" s="92">
        <v>0.28000000000000003</v>
      </c>
      <c r="D162" s="93">
        <f t="dataTable" ref="D162:N168" dt2D="1" dtr="1" r1="F13" r2="F14" ca="1"/>
        <v>61610.901499999993</v>
      </c>
      <c r="E162" s="94">
        <v>63326.370980000007</v>
      </c>
      <c r="F162" s="94">
        <v>65041.840459999992</v>
      </c>
      <c r="G162" s="94">
        <v>66757.309940000006</v>
      </c>
      <c r="H162" s="95">
        <v>68472.779419999992</v>
      </c>
      <c r="I162" s="95">
        <v>70188.248900000006</v>
      </c>
      <c r="J162" s="95">
        <v>71903.71838000002</v>
      </c>
      <c r="K162" s="95">
        <v>73619.187860000005</v>
      </c>
      <c r="L162" s="95">
        <v>75334.657340000005</v>
      </c>
      <c r="M162" s="95">
        <v>77050.12681999999</v>
      </c>
      <c r="N162" s="95">
        <v>78765.596300000005</v>
      </c>
    </row>
    <row r="163" spans="2:14" hidden="1">
      <c r="B163" s="90"/>
      <c r="C163" s="92">
        <f>C162+1%</f>
        <v>0.29000000000000004</v>
      </c>
      <c r="D163" s="96">
        <v>60419.603250000007</v>
      </c>
      <c r="E163" s="40">
        <v>62111.246765000004</v>
      </c>
      <c r="F163" s="40">
        <v>63802.890279999992</v>
      </c>
      <c r="G163" s="40">
        <v>65494.533794999988</v>
      </c>
      <c r="H163" s="62">
        <v>67186.177309999999</v>
      </c>
      <c r="I163" s="62">
        <v>68877.820825000003</v>
      </c>
      <c r="J163" s="62">
        <v>70569.464340000006</v>
      </c>
      <c r="K163" s="62">
        <v>72261.107855000024</v>
      </c>
      <c r="L163" s="62">
        <v>73952.751369999984</v>
      </c>
      <c r="M163" s="62">
        <v>75644.394884999987</v>
      </c>
      <c r="N163" s="95">
        <v>77336.03839999999</v>
      </c>
    </row>
    <row r="164" spans="2:14" hidden="1">
      <c r="B164" s="90"/>
      <c r="C164" s="92">
        <f t="shared" ref="C164:C168" si="31">C163+1%</f>
        <v>0.30000000000000004</v>
      </c>
      <c r="D164" s="96">
        <v>59228.304999999993</v>
      </c>
      <c r="E164" s="40">
        <v>60896.122549999993</v>
      </c>
      <c r="F164" s="100">
        <v>62563.940099999993</v>
      </c>
      <c r="G164" s="100">
        <v>64231.75765</v>
      </c>
      <c r="H164" s="99">
        <v>65899.575200000007</v>
      </c>
      <c r="I164" s="99">
        <v>67567.392750000014</v>
      </c>
      <c r="J164" s="100">
        <v>69235.210300000006</v>
      </c>
      <c r="K164" s="100">
        <v>70903.027850000013</v>
      </c>
      <c r="L164" s="100">
        <v>72570.845399999977</v>
      </c>
      <c r="M164" s="62">
        <v>74238.662949999984</v>
      </c>
      <c r="N164" s="95">
        <v>75906.480499999991</v>
      </c>
    </row>
    <row r="165" spans="2:14" hidden="1">
      <c r="B165" s="90"/>
      <c r="C165" s="92">
        <f t="shared" si="31"/>
        <v>0.31000000000000005</v>
      </c>
      <c r="D165" s="96">
        <v>58037.006750000008</v>
      </c>
      <c r="E165" s="40">
        <v>59680.998334999989</v>
      </c>
      <c r="F165" s="100">
        <v>61324.98992</v>
      </c>
      <c r="G165" s="100">
        <v>62968.981504999996</v>
      </c>
      <c r="H165" s="99">
        <v>64612.973089999992</v>
      </c>
      <c r="I165" s="97">
        <v>66256.96467500001</v>
      </c>
      <c r="J165" s="100">
        <v>67900.956260000006</v>
      </c>
      <c r="K165" s="100">
        <v>69544.947845000017</v>
      </c>
      <c r="L165" s="100">
        <v>71188.939429999999</v>
      </c>
      <c r="M165" s="62">
        <v>72832.93101499998</v>
      </c>
      <c r="N165" s="95">
        <v>74476.922599999991</v>
      </c>
    </row>
    <row r="166" spans="2:14" hidden="1">
      <c r="B166" s="90"/>
      <c r="C166" s="92">
        <f t="shared" si="31"/>
        <v>0.32000000000000006</v>
      </c>
      <c r="D166" s="96">
        <v>56845.708499999993</v>
      </c>
      <c r="E166" s="40">
        <v>58465.874119999993</v>
      </c>
      <c r="F166" s="100">
        <v>60086.03974</v>
      </c>
      <c r="G166" s="100">
        <v>61706.205359999993</v>
      </c>
      <c r="H166" s="99">
        <v>63326.370979999992</v>
      </c>
      <c r="I166" s="99">
        <v>64946.536600000007</v>
      </c>
      <c r="J166" s="100">
        <v>66566.702220000006</v>
      </c>
      <c r="K166" s="100">
        <v>68186.867840000006</v>
      </c>
      <c r="L166" s="100">
        <v>69807.033459999991</v>
      </c>
      <c r="M166" s="62">
        <v>71427.199079999977</v>
      </c>
      <c r="N166" s="95">
        <v>73047.364699999991</v>
      </c>
    </row>
    <row r="167" spans="2:14" hidden="1">
      <c r="B167" s="90"/>
      <c r="C167" s="92">
        <f t="shared" si="31"/>
        <v>0.33000000000000007</v>
      </c>
      <c r="D167" s="96">
        <v>55654.410249999994</v>
      </c>
      <c r="E167" s="40">
        <v>57250.74990499999</v>
      </c>
      <c r="F167" s="40">
        <v>58847.08956</v>
      </c>
      <c r="G167" s="40">
        <v>60443.429214999996</v>
      </c>
      <c r="H167" s="40">
        <v>62039.768869999993</v>
      </c>
      <c r="I167" s="40">
        <v>63636.108525000003</v>
      </c>
      <c r="J167" s="40">
        <v>65232.448180000014</v>
      </c>
      <c r="K167" s="62">
        <v>66828.78783500001</v>
      </c>
      <c r="L167" s="62">
        <v>68425.127489999984</v>
      </c>
      <c r="M167" s="62">
        <v>70021.467144999973</v>
      </c>
      <c r="N167" s="95">
        <v>71617.806799999977</v>
      </c>
    </row>
    <row r="168" spans="2:14" hidden="1">
      <c r="B168" s="90"/>
      <c r="C168" s="92">
        <f t="shared" si="31"/>
        <v>0.34000000000000008</v>
      </c>
      <c r="D168" s="96">
        <v>54463.111999999994</v>
      </c>
      <c r="E168" s="98">
        <v>56035.625690000001</v>
      </c>
      <c r="F168" s="61">
        <v>57608.139379999986</v>
      </c>
      <c r="G168" s="61">
        <v>59180.653069999993</v>
      </c>
      <c r="H168" s="61">
        <v>60753.166759999986</v>
      </c>
      <c r="I168" s="61">
        <v>62325.680450000014</v>
      </c>
      <c r="J168" s="98">
        <v>63898.194140000007</v>
      </c>
      <c r="K168" s="98">
        <v>65470.707829999999</v>
      </c>
      <c r="L168" s="98">
        <v>67043.221519999992</v>
      </c>
      <c r="M168" s="98">
        <v>68615.735209999984</v>
      </c>
      <c r="N168" s="98">
        <v>70188.248899999977</v>
      </c>
    </row>
    <row r="169" spans="2:14" hidden="1">
      <c r="B169" s="9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5"/>
      <c r="N169" s="5"/>
    </row>
    <row r="170" spans="2:14" hidden="1">
      <c r="B170" s="90"/>
      <c r="C170" s="88"/>
      <c r="D170" s="88"/>
      <c r="E170" s="88"/>
      <c r="F170" s="88"/>
      <c r="G170" s="88"/>
      <c r="H170" s="88"/>
    </row>
    <row r="171" spans="2:14" hidden="1">
      <c r="B171" s="90"/>
    </row>
    <row r="172" spans="2:14" hidden="1">
      <c r="B172" s="90"/>
    </row>
    <row r="173" spans="2:14" hidden="1">
      <c r="B173" s="90"/>
    </row>
    <row r="174" spans="2:14" hidden="1">
      <c r="B174" s="137" t="s">
        <v>114</v>
      </c>
    </row>
    <row r="175" spans="2:14" hidden="1">
      <c r="B175" s="130" t="s">
        <v>88</v>
      </c>
      <c r="D175" s="4" t="s">
        <v>60</v>
      </c>
    </row>
    <row r="176" spans="2:14" hidden="1">
      <c r="B176" s="102" t="str">
        <f>B51</f>
        <v>Net Income For the Year</v>
      </c>
      <c r="C176" s="89">
        <f>F51</f>
        <v>66256.964675000025</v>
      </c>
      <c r="D176" s="91">
        <v>0</v>
      </c>
      <c r="E176" s="91">
        <f>D176+2%</f>
        <v>0.02</v>
      </c>
      <c r="F176" s="91">
        <f t="shared" ref="F176:N176" si="32">E176+2%</f>
        <v>0.04</v>
      </c>
      <c r="G176" s="91">
        <f t="shared" si="32"/>
        <v>0.06</v>
      </c>
      <c r="H176" s="91">
        <f t="shared" si="32"/>
        <v>0.08</v>
      </c>
      <c r="I176" s="91">
        <f t="shared" si="32"/>
        <v>0.1</v>
      </c>
      <c r="J176" s="91">
        <f t="shared" si="32"/>
        <v>0.12000000000000001</v>
      </c>
      <c r="K176" s="91">
        <f t="shared" si="32"/>
        <v>0.14000000000000001</v>
      </c>
      <c r="L176" s="91">
        <f t="shared" si="32"/>
        <v>0.16</v>
      </c>
      <c r="M176" s="91">
        <f t="shared" si="32"/>
        <v>0.18</v>
      </c>
      <c r="N176" s="91">
        <f t="shared" si="32"/>
        <v>0.19999999999999998</v>
      </c>
    </row>
    <row r="177" spans="2:14" hidden="1">
      <c r="B177" s="138">
        <v>-0.2</v>
      </c>
      <c r="C177" s="96">
        <f>C180*B177+C180</f>
        <v>16800</v>
      </c>
      <c r="D177" s="93">
        <f t="dataTable" ref="D177:N183" dt2D="1" dtr="1" r1="F13" r2="F15"/>
        <v>61922.006750000008</v>
      </c>
      <c r="E177" s="94">
        <v>63565.998335000004</v>
      </c>
      <c r="F177" s="94">
        <v>65209.98992</v>
      </c>
      <c r="G177" s="94">
        <v>66853.981505000003</v>
      </c>
      <c r="H177" s="95">
        <v>68497.97309</v>
      </c>
      <c r="I177" s="95">
        <v>70141.964675000025</v>
      </c>
      <c r="J177" s="95">
        <v>71785.956260000006</v>
      </c>
      <c r="K177" s="95">
        <v>73429.947845000017</v>
      </c>
      <c r="L177" s="95">
        <v>75073.939429999999</v>
      </c>
      <c r="M177" s="95">
        <v>76717.931014999995</v>
      </c>
      <c r="N177" s="95">
        <v>78361.922599999991</v>
      </c>
    </row>
    <row r="178" spans="2:14" hidden="1">
      <c r="B178" s="133">
        <v>-0.15</v>
      </c>
      <c r="C178" s="96">
        <v>15900</v>
      </c>
      <c r="D178" s="96">
        <v>62754.506750000008</v>
      </c>
      <c r="E178" s="40">
        <v>64398.498335000004</v>
      </c>
      <c r="F178" s="40">
        <v>66042.489919999993</v>
      </c>
      <c r="G178" s="40">
        <v>67686.481505000003</v>
      </c>
      <c r="H178" s="62">
        <v>69330.47309</v>
      </c>
      <c r="I178" s="62">
        <v>70974.464675000025</v>
      </c>
      <c r="J178" s="62">
        <v>72618.456260000006</v>
      </c>
      <c r="K178" s="62">
        <v>74262.447845000017</v>
      </c>
      <c r="L178" s="62">
        <v>75906.439429999999</v>
      </c>
      <c r="M178" s="62">
        <v>77550.431014999995</v>
      </c>
      <c r="N178" s="95">
        <v>79194.422599999991</v>
      </c>
    </row>
    <row r="179" spans="2:14" hidden="1">
      <c r="B179" s="133">
        <v>-0.1</v>
      </c>
      <c r="C179" s="96">
        <f>C180+C180*B179</f>
        <v>18900</v>
      </c>
      <c r="D179" s="96">
        <v>59979.506750000008</v>
      </c>
      <c r="E179" s="40">
        <v>61623.498335000004</v>
      </c>
      <c r="F179" s="100">
        <v>63267.48992</v>
      </c>
      <c r="G179" s="100">
        <v>64911.481505000003</v>
      </c>
      <c r="H179" s="99">
        <v>66555.47309</v>
      </c>
      <c r="I179" s="99">
        <v>68199.464675000025</v>
      </c>
      <c r="J179" s="100">
        <v>69843.456260000006</v>
      </c>
      <c r="K179" s="100">
        <v>71487.447845000017</v>
      </c>
      <c r="L179" s="100">
        <v>73131.439429999999</v>
      </c>
      <c r="M179" s="62">
        <v>74775.431014999995</v>
      </c>
      <c r="N179" s="95">
        <v>76419.422599999991</v>
      </c>
    </row>
    <row r="180" spans="2:14" hidden="1">
      <c r="B180" s="133">
        <v>0</v>
      </c>
      <c r="C180" s="96">
        <v>21000</v>
      </c>
      <c r="D180" s="96">
        <v>58037.006750000008</v>
      </c>
      <c r="E180" s="40">
        <v>59680.998335000004</v>
      </c>
      <c r="F180" s="100">
        <v>61324.98992</v>
      </c>
      <c r="G180" s="100">
        <v>62968.981505000003</v>
      </c>
      <c r="H180" s="99">
        <v>64612.97309</v>
      </c>
      <c r="I180" s="97">
        <v>66256.964675000025</v>
      </c>
      <c r="J180" s="100">
        <v>67900.956260000006</v>
      </c>
      <c r="K180" s="100">
        <v>69544.947845000017</v>
      </c>
      <c r="L180" s="100">
        <v>71188.939429999999</v>
      </c>
      <c r="M180" s="62">
        <v>72832.931014999995</v>
      </c>
      <c r="N180" s="95">
        <v>74476.922599999991</v>
      </c>
    </row>
    <row r="181" spans="2:14" hidden="1">
      <c r="B181" s="133">
        <v>0.1</v>
      </c>
      <c r="C181" s="96">
        <f>C180+C180*B181</f>
        <v>23100</v>
      </c>
      <c r="D181" s="96">
        <v>56094.506750000008</v>
      </c>
      <c r="E181" s="40">
        <v>57738.498335000004</v>
      </c>
      <c r="F181" s="100">
        <v>59382.48992</v>
      </c>
      <c r="G181" s="100">
        <v>61026.481505000003</v>
      </c>
      <c r="H181" s="99">
        <v>62670.47309</v>
      </c>
      <c r="I181" s="99">
        <v>64314.464675000025</v>
      </c>
      <c r="J181" s="100">
        <v>65958.456260000006</v>
      </c>
      <c r="K181" s="100">
        <v>67602.447845000017</v>
      </c>
      <c r="L181" s="100">
        <v>69246.439429999999</v>
      </c>
      <c r="M181" s="62">
        <v>70890.431014999995</v>
      </c>
      <c r="N181" s="95">
        <v>72534.422599999991</v>
      </c>
    </row>
    <row r="182" spans="2:14" hidden="1">
      <c r="B182" s="133">
        <v>0.15</v>
      </c>
      <c r="C182" s="96">
        <f>C180*B182+C180</f>
        <v>24150</v>
      </c>
      <c r="D182" s="96">
        <v>55123.256750000008</v>
      </c>
      <c r="E182" s="40">
        <v>56767.248335000004</v>
      </c>
      <c r="F182" s="40">
        <v>58411.23992</v>
      </c>
      <c r="G182" s="40">
        <v>60055.231505000003</v>
      </c>
      <c r="H182" s="40">
        <v>61699.22309</v>
      </c>
      <c r="I182" s="40">
        <v>63343.214675000025</v>
      </c>
      <c r="J182" s="40">
        <v>64987.206260000006</v>
      </c>
      <c r="K182" s="62">
        <v>66631.197845000017</v>
      </c>
      <c r="L182" s="62">
        <v>68275.189429999999</v>
      </c>
      <c r="M182" s="62">
        <v>69919.181014999995</v>
      </c>
      <c r="N182" s="95">
        <v>71563.172599999991</v>
      </c>
    </row>
    <row r="183" spans="2:14" hidden="1">
      <c r="B183" s="133">
        <v>0.2</v>
      </c>
      <c r="C183" s="96">
        <f>C180*B183+C180</f>
        <v>25200</v>
      </c>
      <c r="D183" s="96">
        <v>54152.006750000008</v>
      </c>
      <c r="E183" s="98">
        <v>55795.998335000004</v>
      </c>
      <c r="F183" s="61">
        <v>57439.98992</v>
      </c>
      <c r="G183" s="61">
        <v>59083.981505000003</v>
      </c>
      <c r="H183" s="61">
        <v>60727.97309</v>
      </c>
      <c r="I183" s="61">
        <v>62371.964675000025</v>
      </c>
      <c r="J183" s="98">
        <v>64015.956260000006</v>
      </c>
      <c r="K183" s="98">
        <v>65659.947845000017</v>
      </c>
      <c r="L183" s="98">
        <v>67303.939429999999</v>
      </c>
      <c r="M183" s="98">
        <v>68947.931014999995</v>
      </c>
      <c r="N183" s="98">
        <v>70591.922599999991</v>
      </c>
    </row>
    <row r="184" spans="2:14" hidden="1">
      <c r="B184" s="139" t="s">
        <v>113</v>
      </c>
    </row>
    <row r="185" spans="2:14" hidden="1">
      <c r="B185" s="130" t="s">
        <v>88</v>
      </c>
      <c r="D185" s="4" t="s">
        <v>60</v>
      </c>
    </row>
    <row r="186" spans="2:14" hidden="1">
      <c r="B186" s="102" t="s">
        <v>65</v>
      </c>
      <c r="C186" s="89">
        <f>F51</f>
        <v>66256.964675000025</v>
      </c>
      <c r="D186" s="91">
        <v>0</v>
      </c>
      <c r="E186" s="91">
        <f>D186+2%</f>
        <v>0.02</v>
      </c>
      <c r="F186" s="91">
        <f t="shared" ref="F186:N186" si="33">E186+2%</f>
        <v>0.04</v>
      </c>
      <c r="G186" s="91">
        <f t="shared" si="33"/>
        <v>0.06</v>
      </c>
      <c r="H186" s="91">
        <f t="shared" si="33"/>
        <v>0.08</v>
      </c>
      <c r="I186" s="91">
        <f t="shared" si="33"/>
        <v>0.1</v>
      </c>
      <c r="J186" s="91">
        <f t="shared" si="33"/>
        <v>0.12000000000000001</v>
      </c>
      <c r="K186" s="91">
        <f t="shared" si="33"/>
        <v>0.14000000000000001</v>
      </c>
      <c r="L186" s="91">
        <f t="shared" si="33"/>
        <v>0.16</v>
      </c>
      <c r="M186" s="91">
        <f t="shared" si="33"/>
        <v>0.18</v>
      </c>
      <c r="N186" s="91">
        <f t="shared" si="33"/>
        <v>0.19999999999999998</v>
      </c>
    </row>
    <row r="187" spans="2:14" hidden="1">
      <c r="B187" s="140">
        <v>-0.2</v>
      </c>
      <c r="C187" s="96">
        <f>C190*B187+C190</f>
        <v>3200</v>
      </c>
      <c r="D187" s="93">
        <f t="dataTable" ref="D187:N193" dt2D="1" dtr="1" r1="F13" r2="F16" ca="1"/>
        <v>58777.006750000008</v>
      </c>
      <c r="E187" s="94">
        <v>60420.998335000004</v>
      </c>
      <c r="F187" s="94">
        <v>62064.98992</v>
      </c>
      <c r="G187" s="94">
        <v>63708.981505000003</v>
      </c>
      <c r="H187" s="95">
        <v>65352.97309</v>
      </c>
      <c r="I187" s="95">
        <v>66996.964675000025</v>
      </c>
      <c r="J187" s="95">
        <v>68640.956260000006</v>
      </c>
      <c r="K187" s="95">
        <v>70284.947845000017</v>
      </c>
      <c r="L187" s="95">
        <v>71928.939429999999</v>
      </c>
      <c r="M187" s="95">
        <v>73572.931014999995</v>
      </c>
      <c r="N187" s="95">
        <v>75216.922599999991</v>
      </c>
    </row>
    <row r="188" spans="2:14" hidden="1">
      <c r="B188" s="133">
        <v>-0.15</v>
      </c>
      <c r="C188" s="96">
        <f>C190*B188+C190</f>
        <v>3400</v>
      </c>
      <c r="D188" s="96">
        <v>58592.006750000008</v>
      </c>
      <c r="E188" s="40">
        <v>60235.998335000004</v>
      </c>
      <c r="F188" s="40">
        <v>61879.98992</v>
      </c>
      <c r="G188" s="40">
        <v>63523.981505000003</v>
      </c>
      <c r="H188" s="62">
        <v>65167.97309</v>
      </c>
      <c r="I188" s="62">
        <v>66811.964675000025</v>
      </c>
      <c r="J188" s="62">
        <v>68455.956260000006</v>
      </c>
      <c r="K188" s="62">
        <v>70099.947845000017</v>
      </c>
      <c r="L188" s="62">
        <v>71743.939429999999</v>
      </c>
      <c r="M188" s="62">
        <v>73387.931014999995</v>
      </c>
      <c r="N188" s="95">
        <v>75031.922599999991</v>
      </c>
    </row>
    <row r="189" spans="2:14" hidden="1">
      <c r="B189" s="133">
        <v>-0.1</v>
      </c>
      <c r="C189" s="96">
        <f>C190*B189+C190</f>
        <v>3600</v>
      </c>
      <c r="D189" s="96">
        <v>58407.006750000008</v>
      </c>
      <c r="E189" s="40">
        <v>60050.998335000004</v>
      </c>
      <c r="F189" s="100">
        <v>61694.98992</v>
      </c>
      <c r="G189" s="100">
        <v>63338.981505000003</v>
      </c>
      <c r="H189" s="99">
        <v>64982.97309</v>
      </c>
      <c r="I189" s="99">
        <v>66626.964675000025</v>
      </c>
      <c r="J189" s="100">
        <v>68270.956260000006</v>
      </c>
      <c r="K189" s="100">
        <v>69914.947845000017</v>
      </c>
      <c r="L189" s="100">
        <v>71558.939429999999</v>
      </c>
      <c r="M189" s="62">
        <v>73202.931014999995</v>
      </c>
      <c r="N189" s="95">
        <v>74846.922599999991</v>
      </c>
    </row>
    <row r="190" spans="2:14" hidden="1">
      <c r="B190" s="133">
        <v>0</v>
      </c>
      <c r="C190" s="96">
        <f>4000</f>
        <v>4000</v>
      </c>
      <c r="D190" s="96">
        <v>58037.006750000008</v>
      </c>
      <c r="E190" s="40">
        <v>59680.998335000004</v>
      </c>
      <c r="F190" s="100">
        <v>61324.98992</v>
      </c>
      <c r="G190" s="100">
        <v>62968.981505000003</v>
      </c>
      <c r="H190" s="99">
        <v>64612.97309</v>
      </c>
      <c r="I190" s="97">
        <v>66256.964675000025</v>
      </c>
      <c r="J190" s="100">
        <v>67900.956260000006</v>
      </c>
      <c r="K190" s="100">
        <v>69544.947845000017</v>
      </c>
      <c r="L190" s="100">
        <v>71188.939429999999</v>
      </c>
      <c r="M190" s="62">
        <v>72832.931014999995</v>
      </c>
      <c r="N190" s="95">
        <v>74476.922599999991</v>
      </c>
    </row>
    <row r="191" spans="2:14" hidden="1">
      <c r="B191" s="133">
        <v>0.1</v>
      </c>
      <c r="C191" s="96">
        <f>C190*B191+C190</f>
        <v>4400</v>
      </c>
      <c r="D191" s="96">
        <v>57667.006750000008</v>
      </c>
      <c r="E191" s="40">
        <v>59310.998335000004</v>
      </c>
      <c r="F191" s="100">
        <v>60954.98992</v>
      </c>
      <c r="G191" s="100">
        <v>62598.981505000003</v>
      </c>
      <c r="H191" s="99">
        <v>64242.97309</v>
      </c>
      <c r="I191" s="99">
        <v>65886.964675000025</v>
      </c>
      <c r="J191" s="100">
        <v>67530.956260000006</v>
      </c>
      <c r="K191" s="100">
        <v>69174.947845000017</v>
      </c>
      <c r="L191" s="100">
        <v>70818.939429999999</v>
      </c>
      <c r="M191" s="62">
        <v>72462.931014999995</v>
      </c>
      <c r="N191" s="95">
        <v>74106.922599999991</v>
      </c>
    </row>
    <row r="192" spans="2:14" hidden="1">
      <c r="B192" s="133">
        <v>0.15</v>
      </c>
      <c r="C192" s="96">
        <f>C190*B192+C190</f>
        <v>4600</v>
      </c>
      <c r="D192" s="96">
        <v>57482.006750000008</v>
      </c>
      <c r="E192" s="40">
        <v>59125.998335000004</v>
      </c>
      <c r="F192" s="40">
        <v>60769.98992</v>
      </c>
      <c r="G192" s="40">
        <v>62413.981505000003</v>
      </c>
      <c r="H192" s="40">
        <v>64057.97309</v>
      </c>
      <c r="I192" s="40">
        <v>65701.964675000025</v>
      </c>
      <c r="J192" s="40">
        <v>67345.956260000006</v>
      </c>
      <c r="K192" s="62">
        <v>68989.947845000017</v>
      </c>
      <c r="L192" s="62">
        <v>70633.939429999999</v>
      </c>
      <c r="M192" s="62">
        <v>72277.931014999995</v>
      </c>
      <c r="N192" s="95">
        <v>73921.922599999991</v>
      </c>
    </row>
    <row r="193" spans="2:14" hidden="1">
      <c r="B193" s="133">
        <v>0.2</v>
      </c>
      <c r="C193" s="96">
        <f>C190*B193+C190</f>
        <v>4800</v>
      </c>
      <c r="D193" s="96">
        <v>57297.006750000008</v>
      </c>
      <c r="E193" s="98">
        <v>58940.998335000004</v>
      </c>
      <c r="F193" s="61">
        <v>60584.98992</v>
      </c>
      <c r="G193" s="61">
        <v>62228.981505000003</v>
      </c>
      <c r="H193" s="61">
        <v>63872.97309</v>
      </c>
      <c r="I193" s="61">
        <v>65516.964675000025</v>
      </c>
      <c r="J193" s="98">
        <v>67160.956260000006</v>
      </c>
      <c r="K193" s="98">
        <v>68804.947845000017</v>
      </c>
      <c r="L193" s="98">
        <v>70448.939429999999</v>
      </c>
      <c r="M193" s="98">
        <v>72092.931014999995</v>
      </c>
      <c r="N193" s="98">
        <v>73736.922599999991</v>
      </c>
    </row>
    <row r="194" spans="2:14" hidden="1">
      <c r="B194" s="90"/>
    </row>
    <row r="195" spans="2:14" hidden="1">
      <c r="B195" s="90"/>
      <c r="D195" s="4" t="s">
        <v>60</v>
      </c>
    </row>
    <row r="196" spans="2:14" hidden="1">
      <c r="B196" s="102" t="s">
        <v>65</v>
      </c>
      <c r="C196" s="89">
        <f>F51</f>
        <v>66256.964675000025</v>
      </c>
      <c r="D196" s="91">
        <v>0</v>
      </c>
      <c r="E196" s="91">
        <f>D196+2%</f>
        <v>0.02</v>
      </c>
      <c r="F196" s="91">
        <f t="shared" ref="F196:N196" si="34">E196+2%</f>
        <v>0.04</v>
      </c>
      <c r="G196" s="91">
        <f t="shared" si="34"/>
        <v>0.06</v>
      </c>
      <c r="H196" s="91">
        <f t="shared" si="34"/>
        <v>0.08</v>
      </c>
      <c r="I196" s="91">
        <f t="shared" si="34"/>
        <v>0.1</v>
      </c>
      <c r="J196" s="91">
        <f t="shared" si="34"/>
        <v>0.12000000000000001</v>
      </c>
      <c r="K196" s="91">
        <f>J196+2%</f>
        <v>0.14000000000000001</v>
      </c>
      <c r="L196" s="91">
        <f t="shared" si="34"/>
        <v>0.16</v>
      </c>
      <c r="M196" s="91">
        <f t="shared" si="34"/>
        <v>0.18</v>
      </c>
      <c r="N196" s="91">
        <f t="shared" si="34"/>
        <v>0.19999999999999998</v>
      </c>
    </row>
    <row r="197" spans="2:14" hidden="1">
      <c r="B197" s="105" t="s">
        <v>10</v>
      </c>
      <c r="C197" s="131">
        <v>5.0999999999999997E-2</v>
      </c>
      <c r="D197" s="93">
        <f t="dataTable" ref="D197:N203" dt2D="1" dtr="1" r1="F13" r2="F17" ca="1"/>
        <v>58137.461750000002</v>
      </c>
      <c r="E197" s="94">
        <v>59781.453334999998</v>
      </c>
      <c r="F197" s="94">
        <v>61425.444919999987</v>
      </c>
      <c r="G197" s="94">
        <v>63069.436504999998</v>
      </c>
      <c r="H197" s="95">
        <v>64713.428090000009</v>
      </c>
      <c r="I197" s="95">
        <v>66357.419675000012</v>
      </c>
      <c r="J197" s="95">
        <v>68001.411259999993</v>
      </c>
      <c r="K197" s="95">
        <v>69645.402845000004</v>
      </c>
      <c r="L197" s="95">
        <v>71289.394429999986</v>
      </c>
      <c r="M197" s="95">
        <v>72933.386014999996</v>
      </c>
      <c r="N197" s="95">
        <v>74577.377599999978</v>
      </c>
    </row>
    <row r="198" spans="2:14" hidden="1">
      <c r="B198" s="90"/>
      <c r="C198" s="131">
        <f>C197+0.2%</f>
        <v>5.2999999999999999E-2</v>
      </c>
      <c r="D198" s="96">
        <v>58103.976750000002</v>
      </c>
      <c r="E198" s="40">
        <v>59747.968334999998</v>
      </c>
      <c r="F198" s="40">
        <v>61391.959919999994</v>
      </c>
      <c r="G198" s="40">
        <v>63035.951505000005</v>
      </c>
      <c r="H198" s="62">
        <v>64679.943090000001</v>
      </c>
      <c r="I198" s="62">
        <v>66323.934675000026</v>
      </c>
      <c r="J198" s="62">
        <v>67967.926260000007</v>
      </c>
      <c r="K198" s="62">
        <v>69611.917845000018</v>
      </c>
      <c r="L198" s="62">
        <v>71255.90943</v>
      </c>
      <c r="M198" s="62">
        <v>72899.901014999996</v>
      </c>
      <c r="N198" s="95">
        <v>74543.892599999992</v>
      </c>
    </row>
    <row r="199" spans="2:14" hidden="1">
      <c r="B199" s="90"/>
      <c r="C199" s="131">
        <f t="shared" ref="C199:C203" si="35">C198+0.2%</f>
        <v>5.5E-2</v>
      </c>
      <c r="D199" s="96">
        <v>58070.491750000001</v>
      </c>
      <c r="E199" s="40">
        <v>59714.483334999997</v>
      </c>
      <c r="F199" s="100">
        <v>61358.474919999993</v>
      </c>
      <c r="G199" s="100">
        <v>63002.466505000004</v>
      </c>
      <c r="H199" s="99">
        <v>64646.45809</v>
      </c>
      <c r="I199" s="99">
        <v>66290.449675000025</v>
      </c>
      <c r="J199" s="100">
        <v>67934.441260000007</v>
      </c>
      <c r="K199" s="100">
        <v>69578.432845000018</v>
      </c>
      <c r="L199" s="100">
        <v>71222.424429999999</v>
      </c>
      <c r="M199" s="62">
        <v>72866.416014999995</v>
      </c>
      <c r="N199" s="95">
        <v>74510.407599999991</v>
      </c>
    </row>
    <row r="200" spans="2:14" hidden="1">
      <c r="B200" s="90"/>
      <c r="C200" s="131">
        <f t="shared" si="35"/>
        <v>5.7000000000000002E-2</v>
      </c>
      <c r="D200" s="96">
        <v>58037.006750000008</v>
      </c>
      <c r="E200" s="40">
        <v>59680.998335000004</v>
      </c>
      <c r="F200" s="100">
        <v>61324.98992</v>
      </c>
      <c r="G200" s="100">
        <v>62968.981505000003</v>
      </c>
      <c r="H200" s="99">
        <v>64612.97309</v>
      </c>
      <c r="I200" s="97">
        <v>66256.964675000025</v>
      </c>
      <c r="J200" s="100">
        <v>67900.956260000006</v>
      </c>
      <c r="K200" s="100">
        <v>69544.947845000017</v>
      </c>
      <c r="L200" s="100">
        <v>71188.939429999999</v>
      </c>
      <c r="M200" s="62">
        <v>72832.931014999995</v>
      </c>
      <c r="N200" s="95">
        <v>74476.922599999991</v>
      </c>
    </row>
    <row r="201" spans="2:14" hidden="1">
      <c r="B201" s="90"/>
      <c r="C201" s="131">
        <f t="shared" si="35"/>
        <v>5.9000000000000004E-2</v>
      </c>
      <c r="D201" s="96">
        <v>58003.52175</v>
      </c>
      <c r="E201" s="40">
        <v>59647.513334999996</v>
      </c>
      <c r="F201" s="100">
        <v>61291.504919999999</v>
      </c>
      <c r="G201" s="100">
        <v>62935.49650500001</v>
      </c>
      <c r="H201" s="99">
        <v>64579.488089999992</v>
      </c>
      <c r="I201" s="99">
        <v>66223.479675000024</v>
      </c>
      <c r="J201" s="100">
        <v>67867.471260000006</v>
      </c>
      <c r="K201" s="100">
        <v>69511.462845000016</v>
      </c>
      <c r="L201" s="100">
        <v>71155.454429999998</v>
      </c>
      <c r="M201" s="62">
        <v>72799.44601499998</v>
      </c>
      <c r="N201" s="95">
        <v>74443.43759999999</v>
      </c>
    </row>
    <row r="202" spans="2:14" hidden="1">
      <c r="B202" s="90"/>
      <c r="C202" s="131">
        <f t="shared" si="35"/>
        <v>6.1000000000000006E-2</v>
      </c>
      <c r="D202" s="96">
        <v>57970.036750000007</v>
      </c>
      <c r="E202" s="40">
        <v>59614.028335000003</v>
      </c>
      <c r="F202" s="40">
        <v>61258.019919999992</v>
      </c>
      <c r="G202" s="40">
        <v>62902.011505000002</v>
      </c>
      <c r="H202" s="40">
        <v>64546.003090000006</v>
      </c>
      <c r="I202" s="40">
        <v>66189.994675000024</v>
      </c>
      <c r="J202" s="40">
        <v>67833.986260000005</v>
      </c>
      <c r="K202" s="62">
        <v>69477.977845000016</v>
      </c>
      <c r="L202" s="62">
        <v>71121.969429999997</v>
      </c>
      <c r="M202" s="62">
        <v>72765.961014999993</v>
      </c>
      <c r="N202" s="95">
        <v>74409.95259999999</v>
      </c>
    </row>
    <row r="203" spans="2:14" hidden="1">
      <c r="B203" s="90"/>
      <c r="C203" s="131">
        <f t="shared" si="35"/>
        <v>6.3E-2</v>
      </c>
      <c r="D203" s="96">
        <v>57936.551749999999</v>
      </c>
      <c r="E203" s="98">
        <v>59580.543334999995</v>
      </c>
      <c r="F203" s="61">
        <v>61224.534919999991</v>
      </c>
      <c r="G203" s="61">
        <v>62868.526505000002</v>
      </c>
      <c r="H203" s="61">
        <v>64512.518089999998</v>
      </c>
      <c r="I203" s="61">
        <v>66156.509675000023</v>
      </c>
      <c r="J203" s="98">
        <v>67800.501260000005</v>
      </c>
      <c r="K203" s="98">
        <v>69444.492845000015</v>
      </c>
      <c r="L203" s="98">
        <v>71088.484429999997</v>
      </c>
      <c r="M203" s="98">
        <v>72732.476014999993</v>
      </c>
      <c r="N203" s="98">
        <v>74376.467599999989</v>
      </c>
    </row>
    <row r="204" spans="2:14" hidden="1"/>
    <row r="205" spans="2:14" hidden="1"/>
    <row r="206" spans="2:14" hidden="1">
      <c r="B206"/>
      <c r="C206" s="10" t="s">
        <v>6</v>
      </c>
      <c r="D206" s="11" t="s">
        <v>7</v>
      </c>
      <c r="E206" s="11" t="s">
        <v>8</v>
      </c>
    </row>
    <row r="207" spans="2:14" hidden="1">
      <c r="B207" s="134" t="s">
        <v>114</v>
      </c>
      <c r="C207" s="12">
        <f>C180</f>
        <v>21000</v>
      </c>
      <c r="D207" s="12">
        <f>I181</f>
        <v>64314.464675000025</v>
      </c>
      <c r="E207" s="14">
        <f>D207/C210-1</f>
        <v>-2.9317672633031755E-2</v>
      </c>
      <c r="F207" s="4" t="s">
        <v>123</v>
      </c>
    </row>
    <row r="208" spans="2:14" hidden="1">
      <c r="B208" s="135" t="s">
        <v>113</v>
      </c>
      <c r="C208" s="12">
        <f>C190</f>
        <v>4000</v>
      </c>
      <c r="D208" s="12">
        <f>I191</f>
        <v>65886.964675000025</v>
      </c>
      <c r="E208" s="14">
        <f>D208/C210-1</f>
        <v>-5.5843185967680009E-3</v>
      </c>
    </row>
    <row r="209" spans="2:5" hidden="1">
      <c r="B209" s="132"/>
      <c r="C209" s="12"/>
      <c r="D209" s="12"/>
      <c r="E209" s="14"/>
    </row>
    <row r="210" spans="2:5" hidden="1">
      <c r="B210" s="136" t="str">
        <f>B51</f>
        <v>Net Income For the Year</v>
      </c>
      <c r="C210" s="13">
        <f>F51</f>
        <v>66256.964675000025</v>
      </c>
      <c r="D210" s="13"/>
      <c r="E210" s="15"/>
    </row>
    <row r="211" spans="2:5" hidden="1">
      <c r="B211" s="135"/>
      <c r="C211" s="12"/>
      <c r="D211" s="12"/>
      <c r="E211" s="14"/>
    </row>
    <row r="212" spans="2:5" hidden="1">
      <c r="B212" s="135"/>
      <c r="C212" s="12"/>
      <c r="D212" s="12"/>
      <c r="E212" s="14"/>
    </row>
    <row r="213" spans="2:5" hidden="1">
      <c r="B213" s="135"/>
      <c r="C213" s="12"/>
      <c r="D213" s="12"/>
      <c r="E213" s="14"/>
    </row>
    <row r="214" spans="2:5" hidden="1">
      <c r="B214" s="135"/>
      <c r="C214" s="12"/>
      <c r="D214" s="12"/>
      <c r="E214" s="14"/>
    </row>
    <row r="215" spans="2:5" hidden="1">
      <c r="B215" s="135"/>
      <c r="C215" s="12"/>
      <c r="D215" s="12"/>
      <c r="E215" s="14"/>
    </row>
    <row r="216" spans="2:5" hidden="1">
      <c r="B216" s="135"/>
      <c r="C216" s="12"/>
      <c r="D216" s="12"/>
      <c r="E216" s="14"/>
    </row>
    <row r="217" spans="2:5" hidden="1">
      <c r="B217" s="135"/>
      <c r="C217" s="12"/>
      <c r="D217" s="12"/>
      <c r="E217" s="14"/>
    </row>
    <row r="218" spans="2:5" hidden="1">
      <c r="B218" s="135"/>
      <c r="C218" s="12"/>
      <c r="D218" s="12"/>
      <c r="E218" s="14"/>
    </row>
    <row r="219" spans="2:5" hidden="1">
      <c r="B219" s="135"/>
      <c r="C219" s="12"/>
      <c r="D219" s="12"/>
      <c r="E219" s="14"/>
    </row>
    <row r="220" spans="2:5" hidden="1">
      <c r="B220" s="135"/>
      <c r="C220" s="12"/>
      <c r="D220" s="12"/>
      <c r="E220" s="14"/>
    </row>
    <row r="221" spans="2:5" hidden="1">
      <c r="B221" s="135"/>
      <c r="C221" s="12"/>
      <c r="D221" s="12"/>
      <c r="E221" s="14"/>
    </row>
    <row r="222" spans="2:5" hidden="1">
      <c r="B222" s="135"/>
      <c r="C222" s="12"/>
      <c r="D222" s="12"/>
      <c r="E222" s="14"/>
    </row>
    <row r="223" spans="2:5" hidden="1">
      <c r="B223" s="135"/>
      <c r="C223" s="12"/>
      <c r="D223" s="12"/>
      <c r="E223" s="14"/>
    </row>
    <row r="224" spans="2:5" hidden="1">
      <c r="B224" s="135"/>
      <c r="C224" s="12"/>
      <c r="D224" s="12"/>
      <c r="E224" s="14"/>
    </row>
    <row r="225" spans="2:5" hidden="1">
      <c r="B225" s="135"/>
      <c r="C225" s="12"/>
      <c r="D225" s="12"/>
      <c r="E225" s="14"/>
    </row>
    <row r="226" spans="2:5" hidden="1">
      <c r="B226" s="135"/>
      <c r="C226" s="12"/>
      <c r="D226" s="12"/>
      <c r="E226" s="14"/>
    </row>
    <row r="227" spans="2:5" hidden="1"/>
    <row r="228" spans="2:5" hidden="1"/>
    <row r="229" spans="2:5" hidden="1"/>
    <row r="230" spans="2:5" hidden="1"/>
    <row r="231" spans="2:5" hidden="1"/>
    <row r="232" spans="2:5" hidden="1">
      <c r="C232" s="4" t="str">
        <f>B174</f>
        <v xml:space="preserve">Salaries and Benefits </v>
      </c>
      <c r="D232" s="101" t="str">
        <f>B184</f>
        <v xml:space="preserve">Rent and Overhead </v>
      </c>
    </row>
    <row r="233" spans="2:5" hidden="1">
      <c r="D233" s="101"/>
    </row>
    <row r="234" spans="2:5" hidden="1">
      <c r="B234" s="138">
        <v>-0.2</v>
      </c>
      <c r="C234" s="95">
        <v>70141.964675000025</v>
      </c>
      <c r="D234" s="95">
        <v>66996.964675000025</v>
      </c>
    </row>
    <row r="235" spans="2:5" hidden="1">
      <c r="B235" s="133">
        <v>-0.15</v>
      </c>
      <c r="C235" s="62">
        <v>70974.464675000025</v>
      </c>
      <c r="D235" s="62">
        <v>66811.964675000025</v>
      </c>
    </row>
    <row r="236" spans="2:5" hidden="1">
      <c r="B236" s="133">
        <v>-0.1</v>
      </c>
      <c r="C236" s="99">
        <v>68199.464675000025</v>
      </c>
      <c r="D236" s="99">
        <v>66626.964675000025</v>
      </c>
    </row>
    <row r="237" spans="2:5" hidden="1">
      <c r="B237" s="133">
        <v>0</v>
      </c>
      <c r="C237" s="97">
        <v>66256.964675000025</v>
      </c>
      <c r="D237" s="97">
        <v>66256.964675000025</v>
      </c>
    </row>
    <row r="238" spans="2:5" hidden="1">
      <c r="B238" s="133">
        <v>0.1</v>
      </c>
      <c r="C238" s="99">
        <v>64314.464675000025</v>
      </c>
      <c r="D238" s="99">
        <v>65886.964675000025</v>
      </c>
    </row>
    <row r="239" spans="2:5" hidden="1">
      <c r="B239" s="133">
        <v>0.15</v>
      </c>
      <c r="C239" s="40">
        <v>63343.214675000025</v>
      </c>
      <c r="D239" s="40">
        <v>65701.964675000025</v>
      </c>
    </row>
    <row r="240" spans="2:5" hidden="1">
      <c r="B240" s="133">
        <v>0.2</v>
      </c>
      <c r="C240" s="61">
        <v>62371.964675000025</v>
      </c>
      <c r="D240" s="61">
        <v>65516.964675000025</v>
      </c>
    </row>
    <row r="241" spans="2:12" hidden="1"/>
    <row r="242" spans="2:12" ht="26" hidden="1">
      <c r="B242" s="103" t="s">
        <v>90</v>
      </c>
    </row>
    <row r="243" spans="2:12" hidden="1"/>
    <row r="244" spans="2:12" hidden="1">
      <c r="B244" s="4" t="s">
        <v>91</v>
      </c>
    </row>
    <row r="245" spans="2:12" hidden="1">
      <c r="B245" s="4" t="s">
        <v>92</v>
      </c>
    </row>
    <row r="246" spans="2:12" hidden="1">
      <c r="B246" s="4" t="s">
        <v>93</v>
      </c>
    </row>
    <row r="247" spans="2:12" hidden="1">
      <c r="B247" s="4" t="s">
        <v>94</v>
      </c>
    </row>
    <row r="248" spans="2:12" hidden="1">
      <c r="B248" s="4" t="s">
        <v>95</v>
      </c>
    </row>
    <row r="249" spans="2:12" hidden="1">
      <c r="B249" s="4" t="s">
        <v>96</v>
      </c>
    </row>
    <row r="250" spans="2:12" hidden="1">
      <c r="B250" s="4" t="s">
        <v>97</v>
      </c>
    </row>
    <row r="251" spans="2:12" hidden="1">
      <c r="B251" s="4" t="s">
        <v>98</v>
      </c>
    </row>
    <row r="252" spans="2:12" hidden="1">
      <c r="B252" s="4" t="s">
        <v>99</v>
      </c>
      <c r="K252"/>
      <c r="L252"/>
    </row>
    <row r="253" spans="2:12" hidden="1">
      <c r="B253" s="25" t="s">
        <v>5</v>
      </c>
      <c r="C253" s="104">
        <v>-0.05</v>
      </c>
      <c r="D253" s="25" t="s">
        <v>106</v>
      </c>
      <c r="E253" s="25" t="s">
        <v>100</v>
      </c>
      <c r="F253" s="25" t="s">
        <v>101</v>
      </c>
      <c r="G253" s="25"/>
      <c r="H253" s="25" t="s">
        <v>102</v>
      </c>
      <c r="I253" s="25" t="s">
        <v>103</v>
      </c>
      <c r="K253"/>
      <c r="L253"/>
    </row>
    <row r="254" spans="2:12" hidden="1">
      <c r="B254" s="90" t="s">
        <v>104</v>
      </c>
      <c r="K254"/>
      <c r="L254"/>
    </row>
    <row r="255" spans="2:12" hidden="1">
      <c r="B255" s="90" t="s">
        <v>105</v>
      </c>
      <c r="K255"/>
      <c r="L255"/>
    </row>
    <row r="256" spans="2:12" hidden="1">
      <c r="B256" s="105" t="s">
        <v>10</v>
      </c>
      <c r="K256"/>
      <c r="L256"/>
    </row>
    <row r="257" spans="2:12" hidden="1">
      <c r="B257" s="105" t="s">
        <v>11</v>
      </c>
      <c r="K257"/>
      <c r="L257"/>
    </row>
    <row r="258" spans="2:12" hidden="1"/>
    <row r="259" spans="2:12" hidden="1"/>
    <row r="260" spans="2:12" hidden="1"/>
    <row r="261" spans="2:12" ht="24" hidden="1">
      <c r="B261" s="55" t="s">
        <v>122</v>
      </c>
      <c r="C261" s="162"/>
      <c r="D261" s="55" t="s">
        <v>122</v>
      </c>
      <c r="E261" s="25"/>
      <c r="F261" s="25"/>
      <c r="G261" s="25"/>
      <c r="H261" s="25"/>
      <c r="I261" s="25"/>
      <c r="J261" s="25"/>
      <c r="K261" s="25"/>
      <c r="L261" s="25"/>
    </row>
    <row r="262" spans="2:12" hidden="1"/>
    <row r="263" spans="2:12" hidden="1"/>
    <row r="264" spans="2:12" hidden="1"/>
    <row r="265" spans="2:12" hidden="1"/>
    <row r="266" spans="2:12" hidden="1"/>
    <row r="267" spans="2:12" hidden="1"/>
    <row r="268" spans="2:12" hidden="1"/>
    <row r="269" spans="2:12" hidden="1"/>
    <row r="270" spans="2:12" hidden="1"/>
    <row r="271" spans="2:12" hidden="1"/>
    <row r="272" spans="2:12" hidden="1"/>
    <row r="273" hidden="1"/>
  </sheetData>
  <sheetProtection sheet="1" objects="1" scenarios="1"/>
  <mergeCells count="31">
    <mergeCell ref="B2:I2"/>
    <mergeCell ref="D9:G9"/>
    <mergeCell ref="I9:K9"/>
    <mergeCell ref="D10:E10"/>
    <mergeCell ref="F10:G10"/>
    <mergeCell ref="I10:J10"/>
    <mergeCell ref="K10:L10"/>
    <mergeCell ref="D35:G35"/>
    <mergeCell ref="I35:L35"/>
    <mergeCell ref="D36:E36"/>
    <mergeCell ref="F36:G36"/>
    <mergeCell ref="I36:J36"/>
    <mergeCell ref="K36:L36"/>
    <mergeCell ref="D59:G59"/>
    <mergeCell ref="I59:K59"/>
    <mergeCell ref="D60:E60"/>
    <mergeCell ref="F60:G60"/>
    <mergeCell ref="I60:J60"/>
    <mergeCell ref="K60:L60"/>
    <mergeCell ref="D85:G85"/>
    <mergeCell ref="I85:K85"/>
    <mergeCell ref="D86:E86"/>
    <mergeCell ref="F86:G86"/>
    <mergeCell ref="I86:J86"/>
    <mergeCell ref="K86:L86"/>
    <mergeCell ref="D115:G115"/>
    <mergeCell ref="I115:K115"/>
    <mergeCell ref="D116:E116"/>
    <mergeCell ref="F116:G116"/>
    <mergeCell ref="I116:J116"/>
    <mergeCell ref="K116:L1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1F87-0724-1B4F-979A-55DD784AB4EF}">
  <dimension ref="A1:N265"/>
  <sheetViews>
    <sheetView showGridLines="0" showRowColHeaders="0" tabSelected="1" topLeftCell="B113" zoomScale="90" zoomScaleNormal="90" workbookViewId="0">
      <selection activeCell="B113" sqref="B113"/>
    </sheetView>
  </sheetViews>
  <sheetFormatPr baseColWidth="10" defaultRowHeight="16"/>
  <cols>
    <col min="1" max="1" width="0" style="4" hidden="1" customWidth="1"/>
    <col min="2" max="2" width="66.6640625" style="4" customWidth="1"/>
    <col min="3" max="3" width="2.83203125" style="4" hidden="1" customWidth="1"/>
    <col min="4" max="4" width="13.5" style="4" customWidth="1"/>
    <col min="5" max="7" width="13.6640625" style="4" customWidth="1"/>
    <col min="8" max="8" width="11.5" style="4" bestFit="1" customWidth="1"/>
    <col min="9" max="12" width="13.5" style="4" customWidth="1"/>
    <col min="13" max="14" width="12.5" bestFit="1" customWidth="1"/>
  </cols>
  <sheetData>
    <row r="1" spans="2:12" ht="20" hidden="1">
      <c r="B1" s="83" t="s">
        <v>66</v>
      </c>
      <c r="C1" s="84"/>
      <c r="D1" s="84"/>
      <c r="E1" s="84"/>
      <c r="F1" s="84"/>
      <c r="G1" s="84"/>
      <c r="H1" s="84"/>
      <c r="I1" s="84"/>
    </row>
    <row r="2" spans="2:12" ht="60" hidden="1" customHeight="1">
      <c r="B2" s="174" t="s">
        <v>67</v>
      </c>
      <c r="C2" s="174"/>
      <c r="D2" s="174"/>
      <c r="E2" s="174"/>
      <c r="F2" s="174"/>
      <c r="G2" s="174"/>
      <c r="H2" s="174"/>
      <c r="I2" s="174"/>
    </row>
    <row r="3" spans="2:12" hidden="1">
      <c r="B3" s="4" t="s">
        <v>3</v>
      </c>
    </row>
    <row r="4" spans="2:12" hidden="1">
      <c r="B4" s="4" t="s">
        <v>4</v>
      </c>
    </row>
    <row r="5" spans="2:12" hidden="1">
      <c r="B5" s="1" t="s">
        <v>75</v>
      </c>
    </row>
    <row r="6" spans="2:12" hidden="1"/>
    <row r="7" spans="2:12" ht="24" hidden="1">
      <c r="B7" s="55" t="s">
        <v>107</v>
      </c>
      <c r="C7" s="162"/>
      <c r="D7" s="25"/>
      <c r="E7" s="25"/>
      <c r="F7" s="25"/>
      <c r="G7" s="25"/>
      <c r="H7" s="25"/>
      <c r="I7" s="25"/>
      <c r="J7" s="25"/>
      <c r="K7" s="25"/>
      <c r="L7" s="25"/>
    </row>
    <row r="8" spans="2:12" hidden="1"/>
    <row r="9" spans="2:12" hidden="1">
      <c r="B9" s="2"/>
      <c r="C9" s="2"/>
      <c r="D9" s="172" t="s">
        <v>0</v>
      </c>
      <c r="E9" s="172"/>
      <c r="F9" s="172"/>
      <c r="G9" s="172"/>
      <c r="H9" s="28"/>
      <c r="I9" s="172" t="s">
        <v>1</v>
      </c>
      <c r="J9" s="172"/>
      <c r="K9" s="172"/>
      <c r="L9" s="27"/>
    </row>
    <row r="10" spans="2:12" ht="17" hidden="1" customHeight="1">
      <c r="B10" s="18"/>
      <c r="C10" s="18"/>
      <c r="D10" s="173" t="s">
        <v>16</v>
      </c>
      <c r="E10" s="173"/>
      <c r="F10" s="173" t="s">
        <v>17</v>
      </c>
      <c r="G10" s="173"/>
      <c r="H10" s="29"/>
      <c r="I10" s="173" t="s">
        <v>16</v>
      </c>
      <c r="J10" s="173"/>
      <c r="K10" s="173" t="s">
        <v>17</v>
      </c>
      <c r="L10" s="173"/>
    </row>
    <row r="11" spans="2:12" hidden="1">
      <c r="B11" s="3"/>
      <c r="C11" s="3"/>
      <c r="D11" s="24">
        <v>2018</v>
      </c>
      <c r="E11" s="24">
        <v>2019</v>
      </c>
      <c r="F11" s="24">
        <v>2020</v>
      </c>
      <c r="G11" s="24">
        <v>2021</v>
      </c>
      <c r="H11" s="24"/>
      <c r="I11" s="24">
        <v>2018</v>
      </c>
      <c r="J11" s="24">
        <v>2019</v>
      </c>
      <c r="K11" s="24">
        <v>2020</v>
      </c>
      <c r="L11" s="24">
        <v>2021</v>
      </c>
    </row>
    <row r="12" spans="2:12" hidden="1">
      <c r="B12" s="18" t="s">
        <v>9</v>
      </c>
      <c r="C12" s="6"/>
      <c r="D12" s="37"/>
      <c r="E12" s="37"/>
      <c r="F12" s="20"/>
      <c r="G12" s="20"/>
      <c r="H12" s="20"/>
      <c r="I12" s="20"/>
      <c r="J12" s="20"/>
      <c r="K12" s="20"/>
      <c r="L12" s="20"/>
    </row>
    <row r="13" spans="2:12" hidden="1">
      <c r="B13" s="36" t="s">
        <v>60</v>
      </c>
      <c r="C13" s="39"/>
      <c r="D13" s="106"/>
      <c r="E13" s="107">
        <f>E38/D38 -1</f>
        <v>0.13637687169668156</v>
      </c>
      <c r="F13" s="37">
        <v>0.1</v>
      </c>
      <c r="G13" s="37">
        <v>0.1</v>
      </c>
      <c r="H13" s="20"/>
      <c r="I13" s="107"/>
      <c r="J13" s="107">
        <f t="shared" ref="J13:L14" si="0">E13</f>
        <v>0.13637687169668156</v>
      </c>
      <c r="K13" s="107">
        <f t="shared" si="0"/>
        <v>0.1</v>
      </c>
      <c r="L13" s="107">
        <f t="shared" si="0"/>
        <v>0.1</v>
      </c>
    </row>
    <row r="14" spans="2:12" hidden="1">
      <c r="B14" s="36" t="s">
        <v>120</v>
      </c>
      <c r="C14" s="39"/>
      <c r="D14" s="107">
        <f>D39/D38</f>
        <v>0.32352448095435576</v>
      </c>
      <c r="E14" s="107">
        <f>E39/E38</f>
        <v>0.31057776673473664</v>
      </c>
      <c r="F14" s="107">
        <v>0.31</v>
      </c>
      <c r="G14" s="107">
        <v>0.31</v>
      </c>
      <c r="H14" s="20"/>
      <c r="I14" s="107">
        <f>D14</f>
        <v>0.32352448095435576</v>
      </c>
      <c r="J14" s="107">
        <f t="shared" si="0"/>
        <v>0.31057776673473664</v>
      </c>
      <c r="K14" s="107">
        <f t="shared" si="0"/>
        <v>0.31</v>
      </c>
      <c r="L14" s="107">
        <f t="shared" si="0"/>
        <v>0.31</v>
      </c>
    </row>
    <row r="15" spans="2:12" hidden="1">
      <c r="B15" s="36" t="s">
        <v>114</v>
      </c>
      <c r="C15" s="39"/>
      <c r="D15" s="39">
        <f>D43</f>
        <v>20000</v>
      </c>
      <c r="E15" s="39">
        <f>E43</f>
        <v>19900</v>
      </c>
      <c r="F15" s="39">
        <v>21000</v>
      </c>
      <c r="G15" s="39">
        <v>21000</v>
      </c>
      <c r="H15" s="20"/>
      <c r="I15" s="39">
        <f>D15/3.75</f>
        <v>5333.333333333333</v>
      </c>
      <c r="J15" s="39">
        <f t="shared" ref="J15:L16" si="1">E15/3.75</f>
        <v>5306.666666666667</v>
      </c>
      <c r="K15" s="39">
        <f t="shared" si="1"/>
        <v>5600</v>
      </c>
      <c r="L15" s="39">
        <f t="shared" si="1"/>
        <v>5600</v>
      </c>
    </row>
    <row r="16" spans="2:12" hidden="1">
      <c r="B16" s="36" t="s">
        <v>113</v>
      </c>
      <c r="C16" s="39"/>
      <c r="D16" s="61">
        <f>D44</f>
        <v>4840</v>
      </c>
      <c r="E16" s="61">
        <f>E44</f>
        <v>4750</v>
      </c>
      <c r="F16" s="39">
        <v>4000</v>
      </c>
      <c r="G16" s="39">
        <v>4000</v>
      </c>
      <c r="H16" s="20"/>
      <c r="I16" s="39">
        <f>D16/3.75</f>
        <v>1290.6666666666667</v>
      </c>
      <c r="J16" s="39">
        <f t="shared" si="1"/>
        <v>1266.6666666666667</v>
      </c>
      <c r="K16" s="39">
        <f t="shared" si="1"/>
        <v>1066.6666666666667</v>
      </c>
      <c r="L16" s="39">
        <f t="shared" si="1"/>
        <v>1066.6666666666667</v>
      </c>
    </row>
    <row r="17" spans="2:12" hidden="1">
      <c r="B17" s="36" t="s">
        <v>10</v>
      </c>
      <c r="C17" s="39"/>
      <c r="D17" s="107">
        <f>D45/D126</f>
        <v>5.7142857142857141E-2</v>
      </c>
      <c r="E17" s="107">
        <f>E45/E126</f>
        <v>5.2941176470588235E-2</v>
      </c>
      <c r="F17" s="107">
        <v>5.7000000000000002E-2</v>
      </c>
      <c r="G17" s="107">
        <v>5.7000000000000002E-2</v>
      </c>
      <c r="H17" s="85"/>
      <c r="I17" s="107">
        <f>D17</f>
        <v>5.7142857142857141E-2</v>
      </c>
      <c r="J17" s="107">
        <f t="shared" ref="J17:L19" si="2">E17</f>
        <v>5.2941176470588235E-2</v>
      </c>
      <c r="K17" s="107">
        <f t="shared" si="2"/>
        <v>5.7000000000000002E-2</v>
      </c>
      <c r="L17" s="107">
        <f t="shared" si="2"/>
        <v>5.7000000000000002E-2</v>
      </c>
    </row>
    <row r="18" spans="2:12" hidden="1">
      <c r="B18" s="36" t="s">
        <v>11</v>
      </c>
      <c r="C18" s="39"/>
      <c r="D18" s="107">
        <f>D135/D132</f>
        <v>0.03</v>
      </c>
      <c r="E18" s="107">
        <f>E135/E132</f>
        <v>0.03</v>
      </c>
      <c r="F18" s="107">
        <v>0.03</v>
      </c>
      <c r="G18" s="107">
        <v>0.03</v>
      </c>
      <c r="H18" s="20"/>
      <c r="I18" s="107">
        <f>D18</f>
        <v>0.03</v>
      </c>
      <c r="J18" s="107">
        <f t="shared" si="2"/>
        <v>0.03</v>
      </c>
      <c r="K18" s="107">
        <f t="shared" si="2"/>
        <v>0.03</v>
      </c>
      <c r="L18" s="107">
        <f t="shared" si="2"/>
        <v>0.03</v>
      </c>
    </row>
    <row r="19" spans="2:12" hidden="1">
      <c r="B19" s="36" t="s">
        <v>68</v>
      </c>
      <c r="C19" s="39"/>
      <c r="D19" s="107">
        <v>7.4999999999999997E-2</v>
      </c>
      <c r="E19" s="107">
        <v>7.4999999999999997E-2</v>
      </c>
      <c r="F19" s="107">
        <v>7.4999999999999997E-2</v>
      </c>
      <c r="G19" s="107">
        <v>7.4999999999999997E-2</v>
      </c>
      <c r="H19" s="20"/>
      <c r="I19" s="107">
        <f>D19</f>
        <v>7.4999999999999997E-2</v>
      </c>
      <c r="J19" s="107">
        <f t="shared" si="2"/>
        <v>7.4999999999999997E-2</v>
      </c>
      <c r="K19" s="107">
        <f>F19</f>
        <v>7.4999999999999997E-2</v>
      </c>
      <c r="L19" s="107">
        <f t="shared" si="2"/>
        <v>7.4999999999999997E-2</v>
      </c>
    </row>
    <row r="20" spans="2:12" hidden="1">
      <c r="B20" s="36"/>
      <c r="C20" s="39"/>
      <c r="D20" s="45"/>
      <c r="E20" s="45"/>
      <c r="F20" s="39"/>
      <c r="G20" s="39"/>
      <c r="H20" s="20"/>
      <c r="I20" s="39"/>
      <c r="J20" s="39"/>
      <c r="K20" s="39"/>
      <c r="L20" s="39"/>
    </row>
    <row r="21" spans="2:12" hidden="1">
      <c r="B21" s="42" t="s">
        <v>12</v>
      </c>
      <c r="C21" s="86"/>
      <c r="D21" s="45"/>
      <c r="E21" s="45"/>
      <c r="F21" s="30"/>
      <c r="G21" s="30"/>
      <c r="H21" s="20"/>
      <c r="I21" s="39"/>
      <c r="J21" s="39"/>
      <c r="K21" s="39"/>
      <c r="L21" s="39"/>
    </row>
    <row r="22" spans="2:12" hidden="1">
      <c r="B22" s="44" t="s">
        <v>13</v>
      </c>
      <c r="C22" s="39"/>
      <c r="D22" s="45">
        <f>D64/D38 *365</f>
        <v>19.024070659031349</v>
      </c>
      <c r="E22" s="45">
        <f>E64/E38 *365</f>
        <v>19.013929761082082</v>
      </c>
      <c r="F22" s="45">
        <v>19</v>
      </c>
      <c r="G22" s="45">
        <v>19</v>
      </c>
      <c r="H22" s="20"/>
      <c r="I22" s="39">
        <f t="shared" ref="I22:L27" si="3">D22/3.75</f>
        <v>5.0730855090750264</v>
      </c>
      <c r="J22" s="39">
        <f t="shared" si="3"/>
        <v>5.0703812696218886</v>
      </c>
      <c r="K22" s="39">
        <f t="shared" si="3"/>
        <v>5.0666666666666664</v>
      </c>
      <c r="L22" s="39">
        <f t="shared" si="3"/>
        <v>5.0666666666666664</v>
      </c>
    </row>
    <row r="23" spans="2:12" hidden="1">
      <c r="B23" s="44" t="s">
        <v>14</v>
      </c>
      <c r="C23" s="39"/>
      <c r="D23" s="45">
        <f>D65/D39 *365</f>
        <v>61.808896525391368</v>
      </c>
      <c r="E23" s="45">
        <f>E65/E39 *365</f>
        <v>60.637140928523216</v>
      </c>
      <c r="F23" s="45">
        <v>62</v>
      </c>
      <c r="G23" s="45">
        <v>62</v>
      </c>
      <c r="H23" s="20"/>
      <c r="I23" s="39">
        <f t="shared" si="3"/>
        <v>16.482372406771031</v>
      </c>
      <c r="J23" s="39">
        <f t="shared" si="3"/>
        <v>16.16990424760619</v>
      </c>
      <c r="K23" s="39">
        <f t="shared" si="3"/>
        <v>16.533333333333335</v>
      </c>
      <c r="L23" s="39">
        <f t="shared" si="3"/>
        <v>16.533333333333335</v>
      </c>
    </row>
    <row r="24" spans="2:12" hidden="1">
      <c r="B24" s="44" t="s">
        <v>15</v>
      </c>
      <c r="C24" s="39"/>
      <c r="D24" s="45">
        <f>D70/D39 *365</f>
        <v>25.782741504390987</v>
      </c>
      <c r="E24" s="45">
        <f>E70/E39 *365</f>
        <v>26.006900172504309</v>
      </c>
      <c r="F24" s="45">
        <v>26</v>
      </c>
      <c r="G24" s="45">
        <v>26</v>
      </c>
      <c r="H24" s="20"/>
      <c r="I24" s="39">
        <f t="shared" si="3"/>
        <v>6.8753977345042632</v>
      </c>
      <c r="J24" s="39">
        <f t="shared" si="3"/>
        <v>6.9351733793344827</v>
      </c>
      <c r="K24" s="39">
        <f t="shared" si="3"/>
        <v>6.9333333333333336</v>
      </c>
      <c r="L24" s="39">
        <f t="shared" si="3"/>
        <v>6.9333333333333336</v>
      </c>
    </row>
    <row r="25" spans="2:12" hidden="1">
      <c r="B25" s="44" t="s">
        <v>117</v>
      </c>
      <c r="C25" s="39"/>
      <c r="D25" s="45">
        <f>D97</f>
        <v>2000</v>
      </c>
      <c r="E25" s="45">
        <f>E97</f>
        <v>2000</v>
      </c>
      <c r="F25" s="45">
        <v>2000</v>
      </c>
      <c r="G25" s="45">
        <v>2000</v>
      </c>
      <c r="H25" s="85"/>
      <c r="I25" s="39">
        <f t="shared" si="3"/>
        <v>533.33333333333337</v>
      </c>
      <c r="J25" s="39">
        <f t="shared" si="3"/>
        <v>533.33333333333337</v>
      </c>
      <c r="K25" s="39">
        <f t="shared" si="3"/>
        <v>533.33333333333337</v>
      </c>
      <c r="L25" s="39">
        <f t="shared" si="3"/>
        <v>533.33333333333337</v>
      </c>
    </row>
    <row r="26" spans="2:12" hidden="1">
      <c r="B26" s="44" t="s">
        <v>118</v>
      </c>
      <c r="C26" s="39"/>
      <c r="D26" s="39">
        <f>D133</f>
        <v>0</v>
      </c>
      <c r="E26" s="39">
        <f>E133</f>
        <v>0</v>
      </c>
      <c r="F26" s="45">
        <v>0</v>
      </c>
      <c r="G26" s="45">
        <v>0</v>
      </c>
      <c r="H26" s="85"/>
      <c r="I26" s="39">
        <f t="shared" si="3"/>
        <v>0</v>
      </c>
      <c r="J26" s="39">
        <f t="shared" si="3"/>
        <v>0</v>
      </c>
      <c r="K26" s="39">
        <f t="shared" si="3"/>
        <v>0</v>
      </c>
      <c r="L26" s="39">
        <f t="shared" si="3"/>
        <v>0</v>
      </c>
    </row>
    <row r="27" spans="2:12" hidden="1">
      <c r="B27" s="36" t="s">
        <v>119</v>
      </c>
      <c r="C27" s="39"/>
      <c r="D27" s="39">
        <f>D102</f>
        <v>60000</v>
      </c>
      <c r="E27" s="39">
        <f>E102</f>
        <v>0</v>
      </c>
      <c r="F27" s="45">
        <v>0</v>
      </c>
      <c r="G27" s="45">
        <v>0</v>
      </c>
      <c r="H27" s="20"/>
      <c r="I27" s="39">
        <f t="shared" si="3"/>
        <v>16000</v>
      </c>
      <c r="J27" s="39">
        <f t="shared" si="3"/>
        <v>0</v>
      </c>
      <c r="K27" s="39">
        <f t="shared" si="3"/>
        <v>0</v>
      </c>
      <c r="L27" s="39">
        <f t="shared" si="3"/>
        <v>0</v>
      </c>
    </row>
    <row r="28" spans="2:12" ht="17" hidden="1" thickBot="1">
      <c r="B28" s="31"/>
      <c r="C28" s="31"/>
      <c r="D28" s="7"/>
      <c r="E28" s="7"/>
      <c r="F28" s="7"/>
      <c r="G28" s="46"/>
      <c r="H28" s="8"/>
      <c r="I28" s="7"/>
      <c r="J28" s="7"/>
      <c r="K28" s="7"/>
      <c r="L28" s="7"/>
    </row>
    <row r="29" spans="2:12" hidden="1">
      <c r="B29" s="32" t="s">
        <v>121</v>
      </c>
      <c r="C29" s="32"/>
      <c r="D29" s="32"/>
      <c r="E29" s="32"/>
      <c r="F29" s="32"/>
      <c r="G29" s="32"/>
      <c r="H29" s="32"/>
      <c r="I29" s="32"/>
      <c r="J29" s="32"/>
    </row>
    <row r="30" spans="2:12" hidden="1"/>
    <row r="31" spans="2:12" hidden="1"/>
    <row r="32" spans="2:12" hidden="1"/>
    <row r="33" spans="1:14" s="16" customFormat="1" ht="24" hidden="1">
      <c r="A33" s="30"/>
      <c r="B33" s="141" t="s">
        <v>108</v>
      </c>
      <c r="C33" s="142"/>
      <c r="D33" s="30"/>
      <c r="E33" s="30"/>
      <c r="F33" s="30"/>
      <c r="G33" s="30"/>
      <c r="H33" s="30"/>
      <c r="I33" s="30"/>
      <c r="J33" s="30"/>
      <c r="K33" s="30"/>
      <c r="L33" s="30"/>
    </row>
    <row r="34" spans="1:14" hidden="1"/>
    <row r="35" spans="1:14" hidden="1">
      <c r="B35" s="2"/>
      <c r="C35" s="2"/>
      <c r="D35" s="172" t="s">
        <v>0</v>
      </c>
      <c r="E35" s="172"/>
      <c r="F35" s="172"/>
      <c r="G35" s="172"/>
      <c r="H35" s="28"/>
      <c r="I35" s="172" t="s">
        <v>1</v>
      </c>
      <c r="J35" s="172"/>
      <c r="K35" s="172"/>
      <c r="L35" s="172"/>
      <c r="N35" s="108"/>
    </row>
    <row r="36" spans="1:14" ht="17" hidden="1" customHeight="1">
      <c r="B36" s="18"/>
      <c r="C36" s="18"/>
      <c r="D36" s="173" t="s">
        <v>16</v>
      </c>
      <c r="E36" s="173"/>
      <c r="F36" s="173" t="s">
        <v>17</v>
      </c>
      <c r="G36" s="173"/>
      <c r="H36" s="29"/>
      <c r="I36" s="173" t="s">
        <v>16</v>
      </c>
      <c r="J36" s="173"/>
      <c r="K36" s="173" t="s">
        <v>17</v>
      </c>
      <c r="L36" s="173"/>
    </row>
    <row r="37" spans="1:14" hidden="1">
      <c r="B37" s="18"/>
      <c r="C37" s="18"/>
      <c r="D37" s="24">
        <v>2018</v>
      </c>
      <c r="E37" s="24">
        <v>2019</v>
      </c>
      <c r="F37" s="24">
        <v>2020</v>
      </c>
      <c r="G37" s="24">
        <v>2021</v>
      </c>
      <c r="H37" s="24"/>
      <c r="I37" s="24">
        <v>2018</v>
      </c>
      <c r="J37" s="24">
        <v>2019</v>
      </c>
      <c r="K37" s="24">
        <v>2020</v>
      </c>
      <c r="L37" s="24">
        <v>2021</v>
      </c>
    </row>
    <row r="38" spans="1:14" hidden="1">
      <c r="B38" s="49" t="s">
        <v>58</v>
      </c>
      <c r="C38" s="49"/>
      <c r="D38" s="114">
        <v>113333</v>
      </c>
      <c r="E38" s="114">
        <v>128789</v>
      </c>
      <c r="F38" s="20">
        <f>E38*(1+F13)</f>
        <v>141667.90000000002</v>
      </c>
      <c r="G38" s="20">
        <f>F38*(1+G13)</f>
        <v>155834.69000000003</v>
      </c>
      <c r="H38" s="9"/>
      <c r="I38" s="19">
        <f t="shared" ref="I38:L40" si="4">D38/3.75</f>
        <v>30222.133333333335</v>
      </c>
      <c r="J38" s="19">
        <f t="shared" si="4"/>
        <v>34343.73333333333</v>
      </c>
      <c r="K38" s="20">
        <f t="shared" si="4"/>
        <v>37778.106666666674</v>
      </c>
      <c r="L38" s="20">
        <f t="shared" si="4"/>
        <v>41555.917333333338</v>
      </c>
    </row>
    <row r="39" spans="1:14" hidden="1">
      <c r="B39" s="36" t="s">
        <v>59</v>
      </c>
      <c r="C39" s="36"/>
      <c r="D39" s="115">
        <v>36666</v>
      </c>
      <c r="E39" s="115">
        <v>39999</v>
      </c>
      <c r="F39" s="109">
        <f>F38*F14</f>
        <v>43917.049000000006</v>
      </c>
      <c r="G39" s="109">
        <f>G38*G14</f>
        <v>48308.753900000011</v>
      </c>
      <c r="H39" s="9"/>
      <c r="I39" s="116">
        <f t="shared" si="4"/>
        <v>9777.6</v>
      </c>
      <c r="J39" s="116">
        <f t="shared" si="4"/>
        <v>10666.4</v>
      </c>
      <c r="K39" s="117">
        <f t="shared" si="4"/>
        <v>11711.213066666669</v>
      </c>
      <c r="L39" s="117">
        <f t="shared" si="4"/>
        <v>12882.334373333337</v>
      </c>
    </row>
    <row r="40" spans="1:14" hidden="1">
      <c r="B40" s="43" t="s">
        <v>62</v>
      </c>
      <c r="C40" s="43"/>
      <c r="D40" s="52">
        <f>D38-D39</f>
        <v>76667</v>
      </c>
      <c r="E40" s="52">
        <f>E38-E39</f>
        <v>88790</v>
      </c>
      <c r="F40" s="85">
        <f>F38-F39</f>
        <v>97750.851000000024</v>
      </c>
      <c r="G40" s="85">
        <f>G38-G39</f>
        <v>107525.93610000002</v>
      </c>
      <c r="H40" s="17"/>
      <c r="I40" s="51">
        <f t="shared" si="4"/>
        <v>20444.533333333333</v>
      </c>
      <c r="J40" s="51">
        <f t="shared" si="4"/>
        <v>23677.333333333332</v>
      </c>
      <c r="K40" s="86">
        <f t="shared" si="4"/>
        <v>26066.893600000007</v>
      </c>
      <c r="L40" s="86">
        <f t="shared" si="4"/>
        <v>28673.582960000007</v>
      </c>
    </row>
    <row r="41" spans="1:14" hidden="1">
      <c r="B41" s="43"/>
      <c r="C41" s="43"/>
      <c r="D41" s="115"/>
      <c r="E41" s="115"/>
      <c r="F41" s="20"/>
      <c r="G41" s="20"/>
      <c r="H41" s="9"/>
      <c r="I41" s="115"/>
      <c r="J41" s="115"/>
      <c r="K41" s="118"/>
      <c r="L41" s="118"/>
    </row>
    <row r="42" spans="1:14" hidden="1">
      <c r="B42" s="43" t="s">
        <v>18</v>
      </c>
      <c r="C42" s="43"/>
      <c r="D42" s="25"/>
      <c r="E42" s="25"/>
      <c r="F42" s="20"/>
      <c r="G42" s="20"/>
      <c r="H42" s="9"/>
      <c r="I42" s="115"/>
      <c r="J42" s="115"/>
      <c r="K42" s="118"/>
      <c r="L42" s="118"/>
    </row>
    <row r="43" spans="1:14" hidden="1">
      <c r="B43" s="36" t="s">
        <v>19</v>
      </c>
      <c r="C43" s="36"/>
      <c r="D43" s="114">
        <v>20000</v>
      </c>
      <c r="E43" s="114">
        <v>19900</v>
      </c>
      <c r="F43" s="20">
        <f>F15</f>
        <v>21000</v>
      </c>
      <c r="G43" s="20">
        <f>G15</f>
        <v>21000</v>
      </c>
      <c r="H43" s="9"/>
      <c r="I43" s="115">
        <f t="shared" ref="I43:L48" si="5">D43/3.75</f>
        <v>5333.333333333333</v>
      </c>
      <c r="J43" s="115">
        <f t="shared" si="5"/>
        <v>5306.666666666667</v>
      </c>
      <c r="K43" s="118">
        <f t="shared" si="5"/>
        <v>5600</v>
      </c>
      <c r="L43" s="118">
        <f t="shared" si="5"/>
        <v>5600</v>
      </c>
    </row>
    <row r="44" spans="1:14" hidden="1">
      <c r="B44" s="36" t="s">
        <v>20</v>
      </c>
      <c r="C44" s="36"/>
      <c r="D44" s="114">
        <v>4840</v>
      </c>
      <c r="E44" s="114">
        <v>4750</v>
      </c>
      <c r="F44" s="20">
        <f>F16</f>
        <v>4000</v>
      </c>
      <c r="G44" s="20">
        <f>G16</f>
        <v>4000</v>
      </c>
      <c r="H44" s="9"/>
      <c r="I44" s="115">
        <f t="shared" si="5"/>
        <v>1290.6666666666667</v>
      </c>
      <c r="J44" s="115">
        <f t="shared" si="5"/>
        <v>1266.6666666666667</v>
      </c>
      <c r="K44" s="118">
        <f t="shared" si="5"/>
        <v>1066.6666666666667</v>
      </c>
      <c r="L44" s="118">
        <f t="shared" si="5"/>
        <v>1066.6666666666667</v>
      </c>
    </row>
    <row r="45" spans="1:14" hidden="1">
      <c r="B45" s="36" t="s">
        <v>21</v>
      </c>
      <c r="C45" s="36"/>
      <c r="D45" s="114">
        <v>1000</v>
      </c>
      <c r="E45" s="114">
        <v>900</v>
      </c>
      <c r="F45" s="20">
        <f>F128</f>
        <v>1031.7</v>
      </c>
      <c r="G45" s="20">
        <f>G128</f>
        <v>1086.8931</v>
      </c>
      <c r="H45" s="9"/>
      <c r="I45" s="115">
        <f t="shared" si="5"/>
        <v>266.66666666666669</v>
      </c>
      <c r="J45" s="115">
        <f t="shared" si="5"/>
        <v>240</v>
      </c>
      <c r="K45" s="118">
        <f t="shared" si="5"/>
        <v>275.12</v>
      </c>
      <c r="L45" s="118">
        <f t="shared" si="5"/>
        <v>289.83816000000002</v>
      </c>
    </row>
    <row r="46" spans="1:14" hidden="1">
      <c r="B46" s="36" t="s">
        <v>22</v>
      </c>
      <c r="C46" s="36"/>
      <c r="D46" s="119">
        <v>90</v>
      </c>
      <c r="E46" s="119">
        <v>90</v>
      </c>
      <c r="F46" s="109">
        <f>F135</f>
        <v>90</v>
      </c>
      <c r="G46" s="109">
        <f>G135</f>
        <v>90</v>
      </c>
      <c r="H46" s="9"/>
      <c r="I46" s="116">
        <f t="shared" si="5"/>
        <v>24</v>
      </c>
      <c r="J46" s="116">
        <f t="shared" si="5"/>
        <v>24</v>
      </c>
      <c r="K46" s="117">
        <f t="shared" si="5"/>
        <v>24</v>
      </c>
      <c r="L46" s="117">
        <f t="shared" si="5"/>
        <v>24</v>
      </c>
    </row>
    <row r="47" spans="1:14" hidden="1">
      <c r="B47" s="43" t="s">
        <v>23</v>
      </c>
      <c r="C47" s="43"/>
      <c r="D47" s="51">
        <f>SUM(D43:D46)</f>
        <v>25930</v>
      </c>
      <c r="E47" s="51">
        <f t="shared" ref="E47" si="6">SUM(E43:E46)</f>
        <v>25640</v>
      </c>
      <c r="F47" s="110">
        <f>SUM(F43:F46)</f>
        <v>26121.7</v>
      </c>
      <c r="G47" s="110">
        <f>SUM(G43:G46)</f>
        <v>26176.893100000001</v>
      </c>
      <c r="H47" s="17"/>
      <c r="I47" s="111">
        <f t="shared" si="5"/>
        <v>6914.666666666667</v>
      </c>
      <c r="J47" s="111">
        <f t="shared" si="5"/>
        <v>6837.333333333333</v>
      </c>
      <c r="K47" s="112">
        <f t="shared" si="5"/>
        <v>6965.7866666666669</v>
      </c>
      <c r="L47" s="112">
        <f t="shared" si="5"/>
        <v>6980.5048266666672</v>
      </c>
    </row>
    <row r="48" spans="1:14" hidden="1">
      <c r="B48" s="43" t="s">
        <v>63</v>
      </c>
      <c r="C48" s="43"/>
      <c r="D48" s="52">
        <f>D40-D47</f>
        <v>50737</v>
      </c>
      <c r="E48" s="52">
        <f>E40-E47</f>
        <v>63150</v>
      </c>
      <c r="F48" s="85">
        <f>F40-F47</f>
        <v>71629.151000000027</v>
      </c>
      <c r="G48" s="85">
        <f>G40-G47</f>
        <v>81349.04300000002</v>
      </c>
      <c r="H48" s="17"/>
      <c r="I48" s="51">
        <f t="shared" si="5"/>
        <v>13529.866666666667</v>
      </c>
      <c r="J48" s="51">
        <f t="shared" si="5"/>
        <v>16840</v>
      </c>
      <c r="K48" s="86">
        <f t="shared" si="5"/>
        <v>19101.10693333334</v>
      </c>
      <c r="L48" s="86">
        <f t="shared" si="5"/>
        <v>21693.07813333334</v>
      </c>
    </row>
    <row r="49" spans="2:12" hidden="1">
      <c r="B49" s="43"/>
      <c r="C49" s="43"/>
      <c r="D49" s="115"/>
      <c r="E49" s="115"/>
      <c r="F49" s="20"/>
      <c r="G49" s="20"/>
      <c r="H49" s="9"/>
      <c r="I49" s="115"/>
      <c r="J49" s="115"/>
      <c r="K49" s="118"/>
      <c r="L49" s="118"/>
    </row>
    <row r="50" spans="2:12" hidden="1">
      <c r="B50" s="36" t="s">
        <v>64</v>
      </c>
      <c r="C50" s="36"/>
      <c r="D50" s="114">
        <f>D48*D19</f>
        <v>3805.2749999999996</v>
      </c>
      <c r="E50" s="114">
        <f>E48*E19</f>
        <v>4736.25</v>
      </c>
      <c r="F50" s="109">
        <f>F48*F19</f>
        <v>5372.1863250000015</v>
      </c>
      <c r="G50" s="109">
        <f>G48*G19</f>
        <v>6101.1782250000015</v>
      </c>
      <c r="H50" s="9"/>
      <c r="I50" s="116">
        <f>D50/3.75</f>
        <v>1014.7399999999999</v>
      </c>
      <c r="J50" s="116">
        <f>E50/3.75</f>
        <v>1263</v>
      </c>
      <c r="K50" s="117">
        <f t="shared" ref="K50:L51" si="7">F50/3.75</f>
        <v>1432.5830200000005</v>
      </c>
      <c r="L50" s="117">
        <f t="shared" si="7"/>
        <v>1626.9808600000003</v>
      </c>
    </row>
    <row r="51" spans="2:12" hidden="1">
      <c r="B51" s="43" t="s">
        <v>65</v>
      </c>
      <c r="C51" s="43"/>
      <c r="D51" s="52">
        <f>D48-D50</f>
        <v>46931.724999999999</v>
      </c>
      <c r="E51" s="52">
        <f>E48-E50</f>
        <v>58413.75</v>
      </c>
      <c r="F51" s="113">
        <f>F48-F50</f>
        <v>66256.964675000025</v>
      </c>
      <c r="G51" s="113">
        <f>G48-G50</f>
        <v>75247.864775000024</v>
      </c>
      <c r="H51" s="17"/>
      <c r="I51" s="51">
        <f>D51/3.75</f>
        <v>12515.126666666667</v>
      </c>
      <c r="J51" s="51">
        <f>E51/3.75</f>
        <v>15577</v>
      </c>
      <c r="K51" s="86">
        <f t="shared" si="7"/>
        <v>17668.523913333342</v>
      </c>
      <c r="L51" s="86">
        <f t="shared" si="7"/>
        <v>20066.09727333334</v>
      </c>
    </row>
    <row r="52" spans="2:12" ht="17" hidden="1" thickBot="1">
      <c r="B52" s="50"/>
      <c r="C52" s="50"/>
      <c r="D52" s="122"/>
      <c r="E52" s="23"/>
      <c r="F52" s="22"/>
      <c r="G52" s="22"/>
      <c r="H52" s="33"/>
      <c r="I52" s="122"/>
      <c r="J52" s="23"/>
      <c r="K52" s="22"/>
      <c r="L52" s="22"/>
    </row>
    <row r="53" spans="2:12" hidden="1">
      <c r="B53" s="32" t="s">
        <v>121</v>
      </c>
      <c r="C53" s="32"/>
      <c r="D53" s="32"/>
      <c r="E53" s="32"/>
      <c r="F53" s="32"/>
      <c r="G53" s="32"/>
      <c r="H53" s="32"/>
      <c r="I53" s="32"/>
      <c r="J53" s="32"/>
    </row>
    <row r="54" spans="2:12" hidden="1"/>
    <row r="55" spans="2:12" hidden="1"/>
    <row r="56" spans="2:12" hidden="1"/>
    <row r="57" spans="2:12" ht="24" hidden="1">
      <c r="B57" s="55" t="s">
        <v>109</v>
      </c>
      <c r="C57" s="162"/>
      <c r="D57" s="25"/>
      <c r="E57" s="25"/>
      <c r="F57" s="25"/>
      <c r="G57" s="25"/>
      <c r="H57" s="25"/>
      <c r="I57" s="25"/>
      <c r="J57" s="25"/>
      <c r="K57" s="25"/>
      <c r="L57" s="25"/>
    </row>
    <row r="58" spans="2:12" hidden="1"/>
    <row r="59" spans="2:12" hidden="1">
      <c r="B59" s="2"/>
      <c r="C59" s="2"/>
      <c r="D59" s="172" t="s">
        <v>0</v>
      </c>
      <c r="E59" s="172"/>
      <c r="F59" s="172"/>
      <c r="G59" s="172"/>
      <c r="H59" s="28"/>
      <c r="I59" s="172" t="s">
        <v>1</v>
      </c>
      <c r="J59" s="172"/>
      <c r="K59" s="172"/>
      <c r="L59" s="27"/>
    </row>
    <row r="60" spans="2:12" ht="17" hidden="1" customHeight="1">
      <c r="B60" s="18"/>
      <c r="C60" s="18"/>
      <c r="D60" s="173" t="s">
        <v>16</v>
      </c>
      <c r="E60" s="173"/>
      <c r="F60" s="173" t="s">
        <v>17</v>
      </c>
      <c r="G60" s="173"/>
      <c r="H60" s="29"/>
      <c r="I60" s="173" t="s">
        <v>16</v>
      </c>
      <c r="J60" s="173"/>
      <c r="K60" s="173" t="s">
        <v>17</v>
      </c>
      <c r="L60" s="173"/>
    </row>
    <row r="61" spans="2:12" hidden="1">
      <c r="B61" s="3"/>
      <c r="C61" s="3"/>
      <c r="D61" s="24">
        <v>2018</v>
      </c>
      <c r="E61" s="24">
        <v>2019</v>
      </c>
      <c r="F61" s="24">
        <v>2020</v>
      </c>
      <c r="G61" s="24">
        <v>2021</v>
      </c>
      <c r="H61" s="24"/>
      <c r="I61" s="24">
        <v>2018</v>
      </c>
      <c r="J61" s="24">
        <v>2019</v>
      </c>
      <c r="K61" s="24">
        <v>2020</v>
      </c>
      <c r="L61" s="24">
        <v>2021</v>
      </c>
    </row>
    <row r="62" spans="2:12" hidden="1">
      <c r="B62" s="42" t="s">
        <v>39</v>
      </c>
      <c r="C62" s="43"/>
      <c r="D62" s="115"/>
      <c r="E62" s="115"/>
      <c r="F62" s="20"/>
      <c r="G62" s="20"/>
      <c r="H62" s="9"/>
      <c r="I62" s="19"/>
      <c r="J62" s="19"/>
      <c r="K62" s="20"/>
      <c r="L62" s="20"/>
    </row>
    <row r="63" spans="2:12" hidden="1">
      <c r="B63" s="44" t="s">
        <v>40</v>
      </c>
      <c r="C63" s="36"/>
      <c r="D63" s="114">
        <f>D107</f>
        <v>105811.72500000001</v>
      </c>
      <c r="E63" s="114">
        <f>E107</f>
        <v>163025.47500000001</v>
      </c>
      <c r="F63" s="20">
        <f>F107</f>
        <v>227112.10169143838</v>
      </c>
      <c r="G63" s="20">
        <f>G107</f>
        <v>300276.25576808222</v>
      </c>
      <c r="H63" s="9"/>
      <c r="I63" s="115">
        <f>D63/3.75</f>
        <v>28216.460000000003</v>
      </c>
      <c r="J63" s="115">
        <f t="shared" ref="J63:L67" si="8">E63/3.75</f>
        <v>43473.46</v>
      </c>
      <c r="K63" s="118">
        <f t="shared" si="8"/>
        <v>60563.227117716902</v>
      </c>
      <c r="L63" s="118">
        <f t="shared" si="8"/>
        <v>80073.668204821923</v>
      </c>
    </row>
    <row r="64" spans="2:12" hidden="1">
      <c r="B64" s="36" t="s">
        <v>26</v>
      </c>
      <c r="C64" s="43"/>
      <c r="D64" s="114">
        <v>5907</v>
      </c>
      <c r="E64" s="114">
        <f>6709</f>
        <v>6709</v>
      </c>
      <c r="F64" s="20">
        <f>F38*F22/365</f>
        <v>7374.4934246575358</v>
      </c>
      <c r="G64" s="20">
        <f>G38*G22/365</f>
        <v>8111.9427671232897</v>
      </c>
      <c r="H64" s="9"/>
      <c r="I64" s="115">
        <f>D64/3.75</f>
        <v>1575.2</v>
      </c>
      <c r="J64" s="115">
        <f t="shared" si="8"/>
        <v>1789.0666666666666</v>
      </c>
      <c r="K64" s="118">
        <f t="shared" si="8"/>
        <v>1966.5315799086761</v>
      </c>
      <c r="L64" s="118">
        <f t="shared" si="8"/>
        <v>2163.184737899544</v>
      </c>
    </row>
    <row r="65" spans="2:12" hidden="1">
      <c r="B65" s="36" t="s">
        <v>27</v>
      </c>
      <c r="C65" s="43"/>
      <c r="D65" s="114">
        <v>6209</v>
      </c>
      <c r="E65" s="114">
        <v>6645</v>
      </c>
      <c r="F65" s="20">
        <f>F39*F23/365</f>
        <v>7459.8822958904111</v>
      </c>
      <c r="G65" s="20">
        <f>G39*G23/365</f>
        <v>8205.870525479455</v>
      </c>
      <c r="H65" s="9"/>
      <c r="I65" s="115">
        <f>D65/3.75</f>
        <v>1655.7333333333333</v>
      </c>
      <c r="J65" s="115">
        <f t="shared" si="8"/>
        <v>1772</v>
      </c>
      <c r="K65" s="118">
        <f t="shared" si="8"/>
        <v>1989.3019455707763</v>
      </c>
      <c r="L65" s="118">
        <f t="shared" si="8"/>
        <v>2188.2321401278546</v>
      </c>
    </row>
    <row r="66" spans="2:12" hidden="1">
      <c r="B66" s="36" t="s">
        <v>41</v>
      </c>
      <c r="C66" s="43"/>
      <c r="D66" s="114">
        <v>28601</v>
      </c>
      <c r="E66" s="114">
        <v>37521.050000000003</v>
      </c>
      <c r="F66" s="20">
        <f>F129</f>
        <v>19068.3</v>
      </c>
      <c r="G66" s="20">
        <f>G129</f>
        <v>19981.406899999998</v>
      </c>
      <c r="H66" s="9"/>
      <c r="I66" s="116">
        <f>D66/3.75</f>
        <v>7626.9333333333334</v>
      </c>
      <c r="J66" s="116">
        <f t="shared" si="8"/>
        <v>10005.613333333335</v>
      </c>
      <c r="K66" s="117">
        <f t="shared" si="8"/>
        <v>5084.88</v>
      </c>
      <c r="L66" s="117">
        <f t="shared" si="8"/>
        <v>5328.3751733333329</v>
      </c>
    </row>
    <row r="67" spans="2:12" hidden="1">
      <c r="B67" s="43" t="s">
        <v>42</v>
      </c>
      <c r="C67" s="36"/>
      <c r="D67" s="52">
        <f>SUM(D63:D66)</f>
        <v>146528.72500000001</v>
      </c>
      <c r="E67" s="52">
        <f t="shared" ref="E67" si="9">SUM(E63:E66)</f>
        <v>213900.52500000002</v>
      </c>
      <c r="F67" s="113">
        <f>SUM(F63:F66)</f>
        <v>261014.77741198632</v>
      </c>
      <c r="G67" s="113">
        <f>SUM(G63:G66)</f>
        <v>336575.47596068494</v>
      </c>
      <c r="H67" s="17"/>
      <c r="I67" s="51">
        <f>D67/3.75</f>
        <v>39074.326666666668</v>
      </c>
      <c r="J67" s="51">
        <f t="shared" si="8"/>
        <v>57040.140000000007</v>
      </c>
      <c r="K67" s="86">
        <f t="shared" si="8"/>
        <v>69603.940643196358</v>
      </c>
      <c r="L67" s="86">
        <f t="shared" si="8"/>
        <v>89753.460256182647</v>
      </c>
    </row>
    <row r="68" spans="2:12" hidden="1">
      <c r="B68" s="43"/>
      <c r="C68" s="36"/>
      <c r="D68" s="115"/>
      <c r="E68" s="115"/>
      <c r="F68" s="20"/>
      <c r="G68" s="20"/>
      <c r="H68" s="9"/>
      <c r="I68" s="115"/>
      <c r="J68" s="115"/>
      <c r="K68" s="118"/>
      <c r="L68" s="118"/>
    </row>
    <row r="69" spans="2:12" hidden="1">
      <c r="B69" s="43" t="s">
        <v>70</v>
      </c>
      <c r="C69" s="36"/>
      <c r="D69" s="114"/>
      <c r="E69" s="114"/>
      <c r="F69" s="20"/>
      <c r="G69" s="20"/>
      <c r="H69" s="9"/>
      <c r="I69" s="115"/>
      <c r="J69" s="115"/>
      <c r="K69" s="118"/>
      <c r="L69" s="118"/>
    </row>
    <row r="70" spans="2:12" hidden="1">
      <c r="B70" s="36" t="s">
        <v>28</v>
      </c>
      <c r="C70" s="36"/>
      <c r="D70" s="114">
        <v>2590</v>
      </c>
      <c r="E70" s="114">
        <v>2850</v>
      </c>
      <c r="F70" s="20">
        <f>F39*F24/365</f>
        <v>3128.3377369863019</v>
      </c>
      <c r="G70" s="20">
        <f>G39*G24/365</f>
        <v>3441.1715106849324</v>
      </c>
      <c r="H70" s="9"/>
      <c r="I70" s="115">
        <f>D70/3.75</f>
        <v>690.66666666666663</v>
      </c>
      <c r="J70" s="115">
        <f t="shared" ref="J70:L72" si="10">E70/3.75</f>
        <v>760</v>
      </c>
      <c r="K70" s="118">
        <f t="shared" si="10"/>
        <v>834.22339652968049</v>
      </c>
      <c r="L70" s="118">
        <f t="shared" si="10"/>
        <v>917.64573618264865</v>
      </c>
    </row>
    <row r="71" spans="2:12" ht="17" hidden="1" customHeight="1">
      <c r="B71" s="36" t="s">
        <v>43</v>
      </c>
      <c r="C71" s="43"/>
      <c r="D71" s="114">
        <v>3000</v>
      </c>
      <c r="E71" s="114">
        <v>3000</v>
      </c>
      <c r="F71" s="20">
        <f>F134</f>
        <v>3000</v>
      </c>
      <c r="G71" s="20">
        <f>G134</f>
        <v>3000</v>
      </c>
      <c r="H71" s="9"/>
      <c r="I71" s="116">
        <f>D71/3.75</f>
        <v>800</v>
      </c>
      <c r="J71" s="116">
        <f t="shared" si="10"/>
        <v>800</v>
      </c>
      <c r="K71" s="117">
        <f t="shared" si="10"/>
        <v>800</v>
      </c>
      <c r="L71" s="117">
        <f t="shared" si="10"/>
        <v>800</v>
      </c>
    </row>
    <row r="72" spans="2:12" hidden="1">
      <c r="B72" s="43" t="s">
        <v>44</v>
      </c>
      <c r="C72" s="43"/>
      <c r="D72" s="52">
        <f>SUM(D70:D71)</f>
        <v>5590</v>
      </c>
      <c r="E72" s="52">
        <f t="shared" ref="E72" si="11">SUM(E70:E71)</f>
        <v>5850</v>
      </c>
      <c r="F72" s="113">
        <f>SUM(F70:F71)</f>
        <v>6128.3377369863019</v>
      </c>
      <c r="G72" s="113">
        <f>SUM(G70:G71)</f>
        <v>6441.1715106849324</v>
      </c>
      <c r="H72" s="17"/>
      <c r="I72" s="51">
        <f>D72/3.75</f>
        <v>1490.6666666666667</v>
      </c>
      <c r="J72" s="51">
        <f t="shared" si="10"/>
        <v>1560</v>
      </c>
      <c r="K72" s="86">
        <f t="shared" si="10"/>
        <v>1634.2233965296805</v>
      </c>
      <c r="L72" s="86">
        <f t="shared" si="10"/>
        <v>1717.6457361826485</v>
      </c>
    </row>
    <row r="73" spans="2:12" hidden="1">
      <c r="B73" s="43"/>
      <c r="C73" s="43"/>
      <c r="D73" s="115"/>
      <c r="E73" s="115"/>
      <c r="F73" s="20"/>
      <c r="G73" s="20"/>
      <c r="H73" s="9"/>
      <c r="I73" s="115"/>
      <c r="J73" s="115"/>
      <c r="K73" s="118"/>
      <c r="L73" s="118"/>
    </row>
    <row r="74" spans="2:12" hidden="1">
      <c r="B74" s="36" t="s">
        <v>45</v>
      </c>
      <c r="C74" s="43"/>
      <c r="D74" s="114">
        <v>94007</v>
      </c>
      <c r="E74" s="114">
        <v>102705.05000000002</v>
      </c>
      <c r="F74" s="20">
        <f>F67-F72-F75</f>
        <v>83283.999999999971</v>
      </c>
      <c r="G74" s="20">
        <f>F74+G27</f>
        <v>83283.999999999971</v>
      </c>
      <c r="H74" s="9"/>
      <c r="I74" s="115">
        <f>D74/3.75</f>
        <v>25068.533333333333</v>
      </c>
      <c r="J74" s="115">
        <f t="shared" ref="J74:L77" si="12">E74/3.75</f>
        <v>27388.01333333334</v>
      </c>
      <c r="K74" s="118">
        <f t="shared" si="12"/>
        <v>22209.066666666658</v>
      </c>
      <c r="L74" s="118">
        <f t="shared" si="12"/>
        <v>22209.066666666658</v>
      </c>
    </row>
    <row r="75" spans="2:12" hidden="1">
      <c r="B75" s="36" t="s">
        <v>46</v>
      </c>
      <c r="C75" s="43"/>
      <c r="D75" s="114">
        <f>D51</f>
        <v>46931.724999999999</v>
      </c>
      <c r="E75" s="114">
        <f>D75+E51</f>
        <v>105345.47500000001</v>
      </c>
      <c r="F75" s="20">
        <f>E75+F51</f>
        <v>171602.43967500003</v>
      </c>
      <c r="G75" s="20">
        <f>F75+G51</f>
        <v>246850.30445000005</v>
      </c>
      <c r="H75" s="9"/>
      <c r="I75" s="116">
        <f>D75/3.75</f>
        <v>12515.126666666667</v>
      </c>
      <c r="J75" s="116">
        <f t="shared" si="12"/>
        <v>28092.126666666667</v>
      </c>
      <c r="K75" s="117">
        <f t="shared" si="12"/>
        <v>45760.650580000009</v>
      </c>
      <c r="L75" s="117">
        <f t="shared" si="12"/>
        <v>65826.747853333349</v>
      </c>
    </row>
    <row r="76" spans="2:12" hidden="1">
      <c r="B76" s="43" t="s">
        <v>71</v>
      </c>
      <c r="C76" s="36"/>
      <c r="D76" s="123">
        <f>SUM(D74:D75)</f>
        <v>140938.72500000001</v>
      </c>
      <c r="E76" s="123">
        <f t="shared" ref="E76" si="13">SUM(E74:E75)</f>
        <v>208050.52500000002</v>
      </c>
      <c r="F76" s="21">
        <f>SUM(F74:F75)</f>
        <v>254886.439675</v>
      </c>
      <c r="G76" s="21">
        <f>SUM(G74:G75)</f>
        <v>330134.30445000005</v>
      </c>
      <c r="H76" s="9"/>
      <c r="I76" s="120">
        <f>D76/3.75</f>
        <v>37583.660000000003</v>
      </c>
      <c r="J76" s="120">
        <f t="shared" si="12"/>
        <v>55480.140000000007</v>
      </c>
      <c r="K76" s="121">
        <f t="shared" si="12"/>
        <v>67969.717246666667</v>
      </c>
      <c r="L76" s="121">
        <f t="shared" si="12"/>
        <v>88035.814520000014</v>
      </c>
    </row>
    <row r="77" spans="2:12" hidden="1">
      <c r="B77" s="43" t="s">
        <v>72</v>
      </c>
      <c r="C77" s="43"/>
      <c r="D77" s="52">
        <f>D72+D76</f>
        <v>146528.72500000001</v>
      </c>
      <c r="E77" s="52">
        <f>E72+E76</f>
        <v>213900.52500000002</v>
      </c>
      <c r="F77" s="85">
        <f>F72+F76</f>
        <v>261014.77741198632</v>
      </c>
      <c r="G77" s="85">
        <f>G72+G76</f>
        <v>336575.475960685</v>
      </c>
      <c r="H77" s="17"/>
      <c r="I77" s="51">
        <f>D77/3.75</f>
        <v>39074.326666666668</v>
      </c>
      <c r="J77" s="51">
        <f t="shared" si="12"/>
        <v>57040.140000000007</v>
      </c>
      <c r="K77" s="86">
        <f t="shared" si="12"/>
        <v>69603.940643196358</v>
      </c>
      <c r="L77" s="86">
        <f t="shared" si="12"/>
        <v>89753.460256182661</v>
      </c>
    </row>
    <row r="78" spans="2:12" ht="17" hidden="1" thickBot="1">
      <c r="B78" s="50"/>
      <c r="C78" s="50"/>
      <c r="D78" s="122"/>
      <c r="E78" s="23"/>
      <c r="F78" s="22"/>
      <c r="G78" s="22"/>
      <c r="H78" s="33"/>
      <c r="I78" s="122"/>
      <c r="J78" s="122"/>
      <c r="K78" s="124"/>
      <c r="L78" s="124"/>
    </row>
    <row r="79" spans="2:12" hidden="1">
      <c r="B79" s="32" t="s">
        <v>121</v>
      </c>
      <c r="C79" s="32"/>
      <c r="D79" s="32"/>
      <c r="E79" s="32"/>
      <c r="F79" s="32"/>
      <c r="G79" s="32"/>
      <c r="H79" s="32"/>
      <c r="I79" s="32"/>
      <c r="J79" s="32"/>
    </row>
    <row r="80" spans="2:12" hidden="1">
      <c r="B80" s="32"/>
      <c r="C80" s="32"/>
      <c r="D80" s="79"/>
      <c r="E80" s="79"/>
      <c r="F80" s="163"/>
      <c r="G80" s="32"/>
      <c r="H80" s="32"/>
      <c r="I80" s="32"/>
      <c r="J80" s="32"/>
    </row>
    <row r="81" spans="2:12" hidden="1">
      <c r="B81" s="32"/>
      <c r="C81" s="32"/>
      <c r="D81" s="79"/>
      <c r="E81" s="32"/>
      <c r="F81" s="32"/>
      <c r="G81" s="32"/>
      <c r="H81" s="32"/>
      <c r="I81" s="32"/>
      <c r="J81" s="32"/>
    </row>
    <row r="82" spans="2:12" hidden="1">
      <c r="B82" s="32"/>
      <c r="C82" s="32"/>
      <c r="D82" s="32"/>
      <c r="E82" s="32"/>
      <c r="F82" s="32"/>
      <c r="G82" s="32"/>
      <c r="H82" s="32"/>
      <c r="I82" s="32"/>
      <c r="J82" s="32"/>
    </row>
    <row r="83" spans="2:12" ht="24" hidden="1">
      <c r="B83" s="55" t="s">
        <v>110</v>
      </c>
      <c r="C83" s="162"/>
      <c r="D83" s="25"/>
      <c r="E83" s="25"/>
      <c r="F83" s="25"/>
      <c r="G83" s="25"/>
      <c r="H83" s="25"/>
      <c r="I83" s="25"/>
      <c r="J83" s="25"/>
      <c r="K83" s="25"/>
      <c r="L83" s="25"/>
    </row>
    <row r="84" spans="2:12" hidden="1"/>
    <row r="85" spans="2:12" hidden="1">
      <c r="B85" s="2"/>
      <c r="C85" s="2"/>
      <c r="D85" s="172" t="s">
        <v>0</v>
      </c>
      <c r="E85" s="172"/>
      <c r="F85" s="172"/>
      <c r="G85" s="172"/>
      <c r="H85" s="28"/>
      <c r="I85" s="172" t="s">
        <v>1</v>
      </c>
      <c r="J85" s="172"/>
      <c r="K85" s="172"/>
      <c r="L85" s="27"/>
    </row>
    <row r="86" spans="2:12" ht="17" hidden="1" customHeight="1">
      <c r="B86" s="18"/>
      <c r="C86" s="18"/>
      <c r="D86" s="173" t="s">
        <v>16</v>
      </c>
      <c r="E86" s="173"/>
      <c r="F86" s="173" t="s">
        <v>17</v>
      </c>
      <c r="G86" s="173"/>
      <c r="H86" s="29"/>
      <c r="I86" s="173" t="s">
        <v>16</v>
      </c>
      <c r="J86" s="173"/>
      <c r="K86" s="173" t="s">
        <v>17</v>
      </c>
      <c r="L86" s="173"/>
    </row>
    <row r="87" spans="2:12" hidden="1">
      <c r="B87" s="3"/>
      <c r="C87" s="18"/>
      <c r="D87" s="24">
        <v>2018</v>
      </c>
      <c r="E87" s="24">
        <v>2019</v>
      </c>
      <c r="F87" s="24">
        <v>2020</v>
      </c>
      <c r="G87" s="24">
        <v>2021</v>
      </c>
      <c r="H87" s="24"/>
      <c r="I87" s="24">
        <v>2018</v>
      </c>
      <c r="J87" s="24">
        <v>2019</v>
      </c>
      <c r="K87" s="24">
        <v>2020</v>
      </c>
      <c r="L87" s="24">
        <v>2021</v>
      </c>
    </row>
    <row r="88" spans="2:12" hidden="1">
      <c r="B88" s="26" t="str">
        <f>B48</f>
        <v>Net Income Before Income Tax and Zakat</v>
      </c>
      <c r="C88" s="71"/>
      <c r="D88" s="57">
        <f>D48</f>
        <v>50737</v>
      </c>
      <c r="E88" s="57">
        <f>E48</f>
        <v>63150</v>
      </c>
      <c r="F88" s="67">
        <f>F48</f>
        <v>71629.151000000027</v>
      </c>
      <c r="G88" s="67">
        <f>G48</f>
        <v>81349.04300000002</v>
      </c>
      <c r="H88" s="56"/>
      <c r="I88" s="57">
        <f>D88/3.75</f>
        <v>13529.866666666667</v>
      </c>
      <c r="J88" s="57">
        <f t="shared" ref="J88:L88" si="14">E88/3.75</f>
        <v>16840</v>
      </c>
      <c r="K88" s="67">
        <f t="shared" si="14"/>
        <v>19101.10693333334</v>
      </c>
      <c r="L88" s="67">
        <f t="shared" si="14"/>
        <v>21693.07813333334</v>
      </c>
    </row>
    <row r="89" spans="2:12" hidden="1">
      <c r="B89" s="26"/>
      <c r="C89" s="18"/>
      <c r="D89" s="57"/>
      <c r="E89" s="57"/>
      <c r="F89" s="67"/>
      <c r="G89" s="67"/>
      <c r="H89" s="56"/>
      <c r="I89" s="57"/>
      <c r="J89" s="57"/>
      <c r="K89" s="67"/>
      <c r="L89" s="67"/>
    </row>
    <row r="90" spans="2:12" hidden="1">
      <c r="B90" s="43" t="s">
        <v>47</v>
      </c>
      <c r="C90" s="36"/>
      <c r="D90" s="63"/>
      <c r="E90" s="63"/>
      <c r="F90" s="60"/>
      <c r="G90" s="60"/>
      <c r="H90" s="59"/>
      <c r="I90" s="58"/>
      <c r="J90" s="58"/>
      <c r="K90" s="60"/>
      <c r="L90" s="60"/>
    </row>
    <row r="91" spans="2:12" hidden="1">
      <c r="B91" s="36" t="s">
        <v>24</v>
      </c>
      <c r="C91" s="36"/>
      <c r="D91" s="40">
        <f>D51</f>
        <v>46931.724999999999</v>
      </c>
      <c r="E91" s="40">
        <f>E51</f>
        <v>58413.75</v>
      </c>
      <c r="F91" s="61">
        <f>F51</f>
        <v>66256.964675000025</v>
      </c>
      <c r="G91" s="61">
        <f>G51</f>
        <v>75247.864775000024</v>
      </c>
      <c r="H91" s="59"/>
      <c r="I91" s="40">
        <f>D91/3.75</f>
        <v>12515.126666666667</v>
      </c>
      <c r="J91" s="40">
        <f t="shared" ref="J91:L94" si="15">E91/3.75</f>
        <v>15577</v>
      </c>
      <c r="K91" s="61">
        <f t="shared" si="15"/>
        <v>17668.523913333342</v>
      </c>
      <c r="L91" s="61">
        <f t="shared" si="15"/>
        <v>20066.09727333334</v>
      </c>
    </row>
    <row r="92" spans="2:12" hidden="1">
      <c r="B92" s="36" t="s">
        <v>48</v>
      </c>
      <c r="C92" s="36"/>
      <c r="D92" s="40">
        <f>+D45</f>
        <v>1000</v>
      </c>
      <c r="E92" s="40">
        <f>+E45</f>
        <v>900</v>
      </c>
      <c r="F92" s="61">
        <f>+F45</f>
        <v>1031.7</v>
      </c>
      <c r="G92" s="61">
        <f>+G45</f>
        <v>1086.8931</v>
      </c>
      <c r="H92" s="59"/>
      <c r="I92" s="40">
        <f>D92/3.75</f>
        <v>266.66666666666669</v>
      </c>
      <c r="J92" s="40">
        <f t="shared" si="15"/>
        <v>240</v>
      </c>
      <c r="K92" s="61">
        <f t="shared" si="15"/>
        <v>275.12</v>
      </c>
      <c r="L92" s="61">
        <f t="shared" si="15"/>
        <v>289.83816000000002</v>
      </c>
    </row>
    <row r="93" spans="2:12" hidden="1">
      <c r="B93" s="36" t="s">
        <v>49</v>
      </c>
      <c r="C93" s="36"/>
      <c r="D93" s="62">
        <v>120</v>
      </c>
      <c r="E93" s="62">
        <v>100</v>
      </c>
      <c r="F93" s="68">
        <f>F123</f>
        <v>1202.0379835616441</v>
      </c>
      <c r="G93" s="68">
        <f>G123</f>
        <v>1170.6037983561691</v>
      </c>
      <c r="H93" s="59"/>
      <c r="I93" s="65">
        <f>D93/3.75</f>
        <v>32</v>
      </c>
      <c r="J93" s="65">
        <f t="shared" si="15"/>
        <v>26.666666666666668</v>
      </c>
      <c r="K93" s="70">
        <f t="shared" si="15"/>
        <v>320.5434622831051</v>
      </c>
      <c r="L93" s="70">
        <f t="shared" si="15"/>
        <v>312.16101289497846</v>
      </c>
    </row>
    <row r="94" spans="2:12" hidden="1">
      <c r="B94" s="43" t="s">
        <v>50</v>
      </c>
      <c r="C94" s="36"/>
      <c r="D94" s="125">
        <f>D91+D92-D93</f>
        <v>47811.724999999999</v>
      </c>
      <c r="E94" s="125">
        <f>E91+E92-E93</f>
        <v>59213.75</v>
      </c>
      <c r="F94" s="126">
        <f>F91+F92-F93</f>
        <v>66086.626691438374</v>
      </c>
      <c r="G94" s="126">
        <f>G91+G92-G93</f>
        <v>75164.154076643856</v>
      </c>
      <c r="H94" s="64"/>
      <c r="I94" s="63">
        <f>D94/3.75</f>
        <v>12749.793333333333</v>
      </c>
      <c r="J94" s="63">
        <f t="shared" si="15"/>
        <v>15790.333333333334</v>
      </c>
      <c r="K94" s="69">
        <f t="shared" si="15"/>
        <v>17623.100451050232</v>
      </c>
      <c r="L94" s="69">
        <f t="shared" si="15"/>
        <v>20043.77442043836</v>
      </c>
    </row>
    <row r="95" spans="2:12" hidden="1">
      <c r="B95" s="43"/>
      <c r="C95" s="36"/>
      <c r="D95" s="63"/>
      <c r="E95" s="63"/>
      <c r="F95" s="69"/>
      <c r="G95" s="69"/>
      <c r="H95" s="59"/>
      <c r="I95" s="40"/>
      <c r="J95" s="40"/>
      <c r="K95" s="61"/>
      <c r="L95" s="61"/>
    </row>
    <row r="96" spans="2:12" hidden="1">
      <c r="B96" s="43" t="s">
        <v>51</v>
      </c>
      <c r="C96" s="36"/>
      <c r="D96" s="63"/>
      <c r="E96" s="63"/>
      <c r="F96" s="69"/>
      <c r="G96" s="69"/>
      <c r="H96" s="64"/>
      <c r="I96" s="40"/>
      <c r="J96" s="40"/>
      <c r="K96" s="61"/>
      <c r="L96" s="61"/>
    </row>
    <row r="97" spans="2:12" hidden="1">
      <c r="B97" s="36" t="s">
        <v>52</v>
      </c>
      <c r="C97" s="36"/>
      <c r="D97" s="65">
        <v>2000</v>
      </c>
      <c r="E97" s="65">
        <v>2000</v>
      </c>
      <c r="F97" s="70">
        <v>2000</v>
      </c>
      <c r="G97" s="70">
        <v>2000</v>
      </c>
      <c r="H97" s="59"/>
      <c r="I97" s="65">
        <f>D97/3.75</f>
        <v>533.33333333333337</v>
      </c>
      <c r="J97" s="65">
        <f t="shared" ref="J97:L98" si="16">E97/3.75</f>
        <v>533.33333333333337</v>
      </c>
      <c r="K97" s="70">
        <f t="shared" si="16"/>
        <v>533.33333333333337</v>
      </c>
      <c r="L97" s="70">
        <f t="shared" si="16"/>
        <v>533.33333333333337</v>
      </c>
    </row>
    <row r="98" spans="2:12" hidden="1">
      <c r="B98" s="43" t="s">
        <v>61</v>
      </c>
      <c r="C98" s="36"/>
      <c r="D98" s="63">
        <f>D97</f>
        <v>2000</v>
      </c>
      <c r="E98" s="63">
        <f>E97</f>
        <v>2000</v>
      </c>
      <c r="F98" s="69">
        <f>F97</f>
        <v>2000</v>
      </c>
      <c r="G98" s="69">
        <f>G97</f>
        <v>2000</v>
      </c>
      <c r="H98" s="64"/>
      <c r="I98" s="63">
        <f>D98/3.75</f>
        <v>533.33333333333337</v>
      </c>
      <c r="J98" s="63">
        <f t="shared" si="16"/>
        <v>533.33333333333337</v>
      </c>
      <c r="K98" s="69">
        <f t="shared" si="16"/>
        <v>533.33333333333337</v>
      </c>
      <c r="L98" s="69">
        <f t="shared" si="16"/>
        <v>533.33333333333337</v>
      </c>
    </row>
    <row r="99" spans="2:12" hidden="1">
      <c r="B99" s="43"/>
      <c r="C99" s="36"/>
      <c r="D99" s="40"/>
      <c r="E99" s="40"/>
      <c r="F99" s="61"/>
      <c r="G99" s="61"/>
      <c r="H99" s="59"/>
      <c r="I99" s="40"/>
      <c r="J99" s="40"/>
      <c r="K99" s="61"/>
      <c r="L99" s="61"/>
    </row>
    <row r="100" spans="2:12" hidden="1">
      <c r="B100" s="43" t="s">
        <v>53</v>
      </c>
      <c r="C100" s="36"/>
      <c r="D100" s="63"/>
      <c r="E100" s="63"/>
      <c r="F100" s="69"/>
      <c r="G100" s="69"/>
      <c r="H100" s="59"/>
      <c r="I100" s="40"/>
      <c r="J100" s="40"/>
      <c r="K100" s="61"/>
      <c r="L100" s="61"/>
    </row>
    <row r="101" spans="2:12" hidden="1">
      <c r="B101" s="36" t="s">
        <v>54</v>
      </c>
      <c r="C101" s="36"/>
      <c r="D101" s="40">
        <v>0</v>
      </c>
      <c r="E101" s="40">
        <v>0</v>
      </c>
      <c r="F101" s="61">
        <v>0</v>
      </c>
      <c r="G101" s="61">
        <v>0</v>
      </c>
      <c r="H101" s="59"/>
      <c r="I101" s="40">
        <f>D101/3.75</f>
        <v>0</v>
      </c>
      <c r="J101" s="40">
        <f t="shared" ref="J101:L103" si="17">E101/3.75</f>
        <v>0</v>
      </c>
      <c r="K101" s="61">
        <f t="shared" si="17"/>
        <v>0</v>
      </c>
      <c r="L101" s="61">
        <f t="shared" si="17"/>
        <v>0</v>
      </c>
    </row>
    <row r="102" spans="2:12" hidden="1">
      <c r="B102" s="36" t="s">
        <v>55</v>
      </c>
      <c r="C102" s="36"/>
      <c r="D102" s="40">
        <v>60000</v>
      </c>
      <c r="E102" s="65">
        <v>0</v>
      </c>
      <c r="F102" s="70">
        <v>0</v>
      </c>
      <c r="G102" s="70">
        <v>0</v>
      </c>
      <c r="H102" s="59"/>
      <c r="I102" s="65">
        <f>D102/3.75</f>
        <v>16000</v>
      </c>
      <c r="J102" s="65">
        <f t="shared" si="17"/>
        <v>0</v>
      </c>
      <c r="K102" s="70">
        <f t="shared" si="17"/>
        <v>0</v>
      </c>
      <c r="L102" s="70">
        <f t="shared" si="17"/>
        <v>0</v>
      </c>
    </row>
    <row r="103" spans="2:12" hidden="1">
      <c r="B103" s="43" t="s">
        <v>56</v>
      </c>
      <c r="C103" s="36"/>
      <c r="D103" s="66">
        <f t="shared" ref="D103:E103" si="18">SUM(D101:D102)</f>
        <v>60000</v>
      </c>
      <c r="E103" s="63">
        <f t="shared" si="18"/>
        <v>0</v>
      </c>
      <c r="F103" s="69">
        <f t="shared" ref="F103:G103" si="19">SUM(F101:F102)</f>
        <v>0</v>
      </c>
      <c r="G103" s="69">
        <f t="shared" si="19"/>
        <v>0</v>
      </c>
      <c r="H103" s="64"/>
      <c r="I103" s="63">
        <f>D103/3.75</f>
        <v>16000</v>
      </c>
      <c r="J103" s="63">
        <f t="shared" si="17"/>
        <v>0</v>
      </c>
      <c r="K103" s="69">
        <f t="shared" si="17"/>
        <v>0</v>
      </c>
      <c r="L103" s="69">
        <f t="shared" si="17"/>
        <v>0</v>
      </c>
    </row>
    <row r="104" spans="2:12" hidden="1">
      <c r="B104" s="43"/>
      <c r="C104" s="36"/>
      <c r="D104" s="40"/>
      <c r="E104" s="40"/>
      <c r="F104" s="61"/>
      <c r="G104" s="61"/>
      <c r="H104" s="59"/>
      <c r="I104" s="40"/>
      <c r="J104" s="40"/>
      <c r="K104" s="61"/>
      <c r="L104" s="61"/>
    </row>
    <row r="105" spans="2:12" hidden="1">
      <c r="B105" s="36" t="s">
        <v>57</v>
      </c>
      <c r="C105" s="36"/>
      <c r="D105" s="40">
        <f>D94-D98+D103</f>
        <v>105811.72500000001</v>
      </c>
      <c r="E105" s="40">
        <f>E94-E98+E103</f>
        <v>57213.75</v>
      </c>
      <c r="F105" s="61">
        <f>F94-F98+F103</f>
        <v>64086.626691438374</v>
      </c>
      <c r="G105" s="61">
        <f>G94-G98+G103</f>
        <v>73164.154076643856</v>
      </c>
      <c r="H105" s="59"/>
      <c r="I105" s="40">
        <f>D105/3.75</f>
        <v>28216.460000000003</v>
      </c>
      <c r="J105" s="40">
        <f t="shared" ref="J105:L107" si="20">E105/3.75</f>
        <v>15257</v>
      </c>
      <c r="K105" s="61">
        <f t="shared" si="20"/>
        <v>17089.7671177169</v>
      </c>
      <c r="L105" s="61">
        <f t="shared" si="20"/>
        <v>19510.441087105028</v>
      </c>
    </row>
    <row r="106" spans="2:12" hidden="1">
      <c r="B106" s="36" t="s">
        <v>73</v>
      </c>
      <c r="C106" s="36"/>
      <c r="D106" s="65">
        <v>0</v>
      </c>
      <c r="E106" s="65">
        <f>D107</f>
        <v>105811.72500000001</v>
      </c>
      <c r="F106" s="70">
        <f>E107</f>
        <v>163025.47500000001</v>
      </c>
      <c r="G106" s="70">
        <f>F107</f>
        <v>227112.10169143838</v>
      </c>
      <c r="H106" s="59"/>
      <c r="I106" s="65">
        <f>D106/3.75</f>
        <v>0</v>
      </c>
      <c r="J106" s="65">
        <f t="shared" si="20"/>
        <v>28216.460000000003</v>
      </c>
      <c r="K106" s="70">
        <f t="shared" si="20"/>
        <v>43473.46</v>
      </c>
      <c r="L106" s="70">
        <f t="shared" si="20"/>
        <v>60563.227117716902</v>
      </c>
    </row>
    <row r="107" spans="2:12" hidden="1">
      <c r="B107" s="43" t="s">
        <v>74</v>
      </c>
      <c r="C107" s="36"/>
      <c r="D107" s="63">
        <f>SUM(D105:D106)</f>
        <v>105811.72500000001</v>
      </c>
      <c r="E107" s="63">
        <f t="shared" ref="E107:G107" si="21">SUM(E105:E106)</f>
        <v>163025.47500000001</v>
      </c>
      <c r="F107" s="69">
        <f t="shared" si="21"/>
        <v>227112.10169143838</v>
      </c>
      <c r="G107" s="69">
        <f t="shared" si="21"/>
        <v>300276.25576808222</v>
      </c>
      <c r="H107" s="64"/>
      <c r="I107" s="63">
        <f>D107/3.75</f>
        <v>28216.460000000003</v>
      </c>
      <c r="J107" s="63">
        <f t="shared" si="20"/>
        <v>43473.46</v>
      </c>
      <c r="K107" s="69">
        <f t="shared" si="20"/>
        <v>60563.227117716902</v>
      </c>
      <c r="L107" s="69">
        <f t="shared" si="20"/>
        <v>80073.668204821923</v>
      </c>
    </row>
    <row r="108" spans="2:12" ht="17" hidden="1" thickBot="1">
      <c r="B108" s="50"/>
      <c r="C108" s="54"/>
      <c r="D108" s="53"/>
      <c r="E108" s="23"/>
      <c r="F108" s="22"/>
      <c r="G108" s="22"/>
      <c r="H108" s="33"/>
      <c r="I108" s="53"/>
      <c r="J108" s="23"/>
      <c r="K108" s="22"/>
      <c r="L108" s="22"/>
    </row>
    <row r="109" spans="2:12" hidden="1">
      <c r="B109" s="32" t="s">
        <v>121</v>
      </c>
      <c r="C109" s="32"/>
      <c r="D109" s="32"/>
      <c r="E109" s="32"/>
      <c r="F109" s="32"/>
      <c r="G109" s="32"/>
      <c r="H109" s="32"/>
      <c r="I109" s="32"/>
      <c r="J109" s="32"/>
    </row>
    <row r="110" spans="2:12" hidden="1">
      <c r="B110" s="32"/>
      <c r="C110" s="32"/>
      <c r="D110" s="32"/>
      <c r="E110" s="32"/>
      <c r="F110" s="32"/>
      <c r="G110" s="32"/>
      <c r="H110" s="32"/>
      <c r="I110" s="32"/>
      <c r="J110" s="32"/>
    </row>
    <row r="111" spans="2:12" hidden="1">
      <c r="B111" s="32"/>
      <c r="C111" s="32"/>
      <c r="D111" s="32"/>
      <c r="E111" s="32"/>
      <c r="F111" s="32"/>
      <c r="G111" s="32"/>
      <c r="H111" s="32"/>
      <c r="I111" s="32"/>
      <c r="J111" s="32"/>
    </row>
    <row r="112" spans="2:12" hidden="1">
      <c r="B112" s="32"/>
      <c r="C112" s="32"/>
      <c r="D112" s="32"/>
      <c r="E112" s="32"/>
      <c r="F112" s="32"/>
      <c r="G112" s="32"/>
      <c r="H112" s="32"/>
      <c r="I112" s="32"/>
      <c r="J112" s="32"/>
    </row>
    <row r="113" spans="1:12" s="16" customFormat="1" ht="24">
      <c r="A113" s="30"/>
      <c r="B113" s="141" t="s">
        <v>111</v>
      </c>
      <c r="C113" s="142"/>
      <c r="D113" s="30"/>
      <c r="E113" s="30"/>
      <c r="F113" s="30"/>
      <c r="G113" s="30"/>
      <c r="H113" s="30"/>
      <c r="I113" s="30"/>
      <c r="J113" s="30"/>
      <c r="K113" s="30"/>
      <c r="L113" s="30"/>
    </row>
    <row r="115" spans="1:12">
      <c r="B115" s="2"/>
      <c r="C115" s="2"/>
      <c r="D115" s="172" t="s">
        <v>0</v>
      </c>
      <c r="E115" s="172"/>
      <c r="F115" s="172"/>
      <c r="G115" s="172"/>
      <c r="H115" s="28"/>
      <c r="I115" s="172" t="s">
        <v>1</v>
      </c>
      <c r="J115" s="172"/>
      <c r="K115" s="172"/>
      <c r="L115" s="27"/>
    </row>
    <row r="116" spans="1:12" ht="17" customHeight="1">
      <c r="B116" s="18"/>
      <c r="C116" s="18"/>
      <c r="D116" s="173" t="s">
        <v>16</v>
      </c>
      <c r="E116" s="173"/>
      <c r="F116" s="173" t="s">
        <v>17</v>
      </c>
      <c r="G116" s="173"/>
      <c r="H116" s="29"/>
      <c r="I116" s="173" t="s">
        <v>16</v>
      </c>
      <c r="J116" s="173"/>
      <c r="K116" s="173" t="s">
        <v>17</v>
      </c>
      <c r="L116" s="173"/>
    </row>
    <row r="117" spans="1:12">
      <c r="B117" s="3"/>
      <c r="C117" s="18"/>
      <c r="D117" s="24">
        <v>2018</v>
      </c>
      <c r="E117" s="24">
        <v>2019</v>
      </c>
      <c r="F117" s="24">
        <v>2020</v>
      </c>
      <c r="G117" s="24">
        <v>2021</v>
      </c>
      <c r="H117" s="24"/>
      <c r="I117" s="24">
        <v>2018</v>
      </c>
      <c r="J117" s="24">
        <v>2019</v>
      </c>
      <c r="K117" s="24">
        <v>2020</v>
      </c>
      <c r="L117" s="24">
        <v>2021</v>
      </c>
    </row>
    <row r="118" spans="1:12">
      <c r="B118" s="42" t="s">
        <v>25</v>
      </c>
      <c r="C118" s="73"/>
      <c r="D118" s="41"/>
      <c r="E118" s="74"/>
      <c r="F118" s="20"/>
      <c r="G118" s="20"/>
      <c r="H118" s="20"/>
      <c r="I118" s="19"/>
      <c r="J118" s="19"/>
      <c r="K118" s="20"/>
      <c r="L118" s="20"/>
    </row>
    <row r="119" spans="1:12">
      <c r="B119" s="44" t="s">
        <v>26</v>
      </c>
      <c r="C119" s="36"/>
      <c r="D119" s="41">
        <f t="shared" ref="D119:G120" si="22">D64</f>
        <v>5907</v>
      </c>
      <c r="E119" s="41">
        <f t="shared" si="22"/>
        <v>6709</v>
      </c>
      <c r="F119" s="76">
        <f t="shared" si="22"/>
        <v>7374.4934246575358</v>
      </c>
      <c r="G119" s="76">
        <f t="shared" si="22"/>
        <v>8111.9427671232897</v>
      </c>
      <c r="H119" s="76"/>
      <c r="I119" s="38">
        <f>D119/3.75</f>
        <v>1575.2</v>
      </c>
      <c r="J119" s="38">
        <f t="shared" ref="J119:L123" si="23">E119/3.75</f>
        <v>1789.0666666666666</v>
      </c>
      <c r="K119" s="39">
        <f t="shared" si="23"/>
        <v>1966.5315799086761</v>
      </c>
      <c r="L119" s="39">
        <f t="shared" si="23"/>
        <v>2163.184737899544</v>
      </c>
    </row>
    <row r="120" spans="1:12">
      <c r="B120" s="36" t="s">
        <v>27</v>
      </c>
      <c r="C120" s="36"/>
      <c r="D120" s="41">
        <f t="shared" si="22"/>
        <v>6209</v>
      </c>
      <c r="E120" s="41">
        <f t="shared" si="22"/>
        <v>6645</v>
      </c>
      <c r="F120" s="76">
        <f t="shared" si="22"/>
        <v>7459.8822958904111</v>
      </c>
      <c r="G120" s="76">
        <f t="shared" si="22"/>
        <v>8205.870525479455</v>
      </c>
      <c r="H120" s="76"/>
      <c r="I120" s="38">
        <f>D120/3.75</f>
        <v>1655.7333333333333</v>
      </c>
      <c r="J120" s="38">
        <f t="shared" si="23"/>
        <v>1772</v>
      </c>
      <c r="K120" s="39">
        <f t="shared" si="23"/>
        <v>1989.3019455707763</v>
      </c>
      <c r="L120" s="39">
        <f t="shared" si="23"/>
        <v>2188.2321401278546</v>
      </c>
    </row>
    <row r="121" spans="1:12">
      <c r="B121" s="36" t="s">
        <v>28</v>
      </c>
      <c r="C121" s="36"/>
      <c r="D121" s="41">
        <f>D70</f>
        <v>2590</v>
      </c>
      <c r="E121" s="41">
        <f>E70</f>
        <v>2850</v>
      </c>
      <c r="F121" s="77">
        <f>F70</f>
        <v>3128.3377369863019</v>
      </c>
      <c r="G121" s="77">
        <f>G70</f>
        <v>3441.1715106849324</v>
      </c>
      <c r="H121" s="76"/>
      <c r="I121" s="48">
        <f>D121/3.75</f>
        <v>690.66666666666663</v>
      </c>
      <c r="J121" s="48">
        <f t="shared" si="23"/>
        <v>760</v>
      </c>
      <c r="K121" s="47">
        <f t="shared" si="23"/>
        <v>834.22339652968049</v>
      </c>
      <c r="L121" s="47">
        <f t="shared" si="23"/>
        <v>917.64573618264865</v>
      </c>
    </row>
    <row r="122" spans="1:12">
      <c r="B122" s="36" t="s">
        <v>29</v>
      </c>
      <c r="C122" s="36">
        <v>0</v>
      </c>
      <c r="D122" s="75">
        <f t="shared" ref="D122:E122" si="24">D119+D120-D121</f>
        <v>9526</v>
      </c>
      <c r="E122" s="75">
        <f t="shared" si="24"/>
        <v>10504</v>
      </c>
      <c r="F122" s="76">
        <f>F119+F120-F121</f>
        <v>11706.037983561644</v>
      </c>
      <c r="G122" s="76">
        <f>G119+G120-G121</f>
        <v>12876.641781917813</v>
      </c>
      <c r="H122" s="76"/>
      <c r="I122" s="38">
        <f>D122/3.75</f>
        <v>2540.2666666666669</v>
      </c>
      <c r="J122" s="38">
        <f t="shared" si="23"/>
        <v>2801.0666666666666</v>
      </c>
      <c r="K122" s="39">
        <f t="shared" si="23"/>
        <v>3121.6101289497719</v>
      </c>
      <c r="L122" s="39">
        <f t="shared" si="23"/>
        <v>3433.7711418447502</v>
      </c>
    </row>
    <row r="123" spans="1:12">
      <c r="B123" s="36" t="s">
        <v>30</v>
      </c>
      <c r="C123" s="36"/>
      <c r="D123" s="41">
        <f>D122-C122</f>
        <v>9526</v>
      </c>
      <c r="E123" s="41">
        <f>E122-D122</f>
        <v>978</v>
      </c>
      <c r="F123" s="76">
        <f>F122-E122</f>
        <v>1202.0379835616441</v>
      </c>
      <c r="G123" s="76">
        <f>G122-F122</f>
        <v>1170.6037983561691</v>
      </c>
      <c r="H123" s="76"/>
      <c r="I123" s="38">
        <f>D123/3.75</f>
        <v>2540.2666666666669</v>
      </c>
      <c r="J123" s="38">
        <f t="shared" si="23"/>
        <v>260.8</v>
      </c>
      <c r="K123" s="39">
        <f t="shared" si="23"/>
        <v>320.5434622831051</v>
      </c>
      <c r="L123" s="39">
        <f t="shared" si="23"/>
        <v>312.16101289497846</v>
      </c>
    </row>
    <row r="124" spans="1:12">
      <c r="B124" s="36"/>
      <c r="C124" s="36"/>
      <c r="D124" s="41"/>
      <c r="E124" s="41"/>
      <c r="F124" s="76"/>
      <c r="G124" s="76"/>
      <c r="H124" s="78"/>
      <c r="I124" s="38"/>
      <c r="J124" s="38"/>
      <c r="K124" s="39"/>
      <c r="L124" s="39"/>
    </row>
    <row r="125" spans="1:12">
      <c r="B125" s="43" t="s">
        <v>31</v>
      </c>
      <c r="C125" s="43"/>
      <c r="D125" s="41"/>
      <c r="E125" s="41"/>
      <c r="F125" s="76"/>
      <c r="G125" s="76"/>
      <c r="H125" s="76"/>
      <c r="I125" s="38"/>
      <c r="J125" s="38"/>
      <c r="K125" s="39"/>
      <c r="L125" s="39"/>
    </row>
    <row r="126" spans="1:12" ht="17">
      <c r="B126" s="128" t="s">
        <v>115</v>
      </c>
      <c r="C126" s="36"/>
      <c r="D126" s="41">
        <v>17500</v>
      </c>
      <c r="E126" s="41">
        <v>17000</v>
      </c>
      <c r="F126" s="76">
        <f>E129</f>
        <v>18100</v>
      </c>
      <c r="G126" s="76">
        <f>F129</f>
        <v>19068.3</v>
      </c>
      <c r="H126" s="76"/>
      <c r="I126" s="38">
        <f>D126/3.75</f>
        <v>4666.666666666667</v>
      </c>
      <c r="J126" s="38">
        <f t="shared" ref="J126:L129" si="25">E126/3.75</f>
        <v>4533.333333333333</v>
      </c>
      <c r="K126" s="39">
        <f t="shared" si="25"/>
        <v>4826.666666666667</v>
      </c>
      <c r="L126" s="39">
        <f t="shared" si="25"/>
        <v>5084.88</v>
      </c>
    </row>
    <row r="127" spans="1:12">
      <c r="B127" s="36" t="s">
        <v>32</v>
      </c>
      <c r="C127" s="36"/>
      <c r="D127" s="41">
        <v>2000</v>
      </c>
      <c r="E127" s="41">
        <v>2000</v>
      </c>
      <c r="F127" s="76">
        <f>+F25</f>
        <v>2000</v>
      </c>
      <c r="G127" s="76">
        <f>+G25</f>
        <v>2000</v>
      </c>
      <c r="H127" s="76"/>
      <c r="I127" s="38">
        <f>D127/3.75</f>
        <v>533.33333333333337</v>
      </c>
      <c r="J127" s="38">
        <f t="shared" si="25"/>
        <v>533.33333333333337</v>
      </c>
      <c r="K127" s="39">
        <f t="shared" si="25"/>
        <v>533.33333333333337</v>
      </c>
      <c r="L127" s="39">
        <f t="shared" si="25"/>
        <v>533.33333333333337</v>
      </c>
    </row>
    <row r="128" spans="1:12">
      <c r="B128" s="36" t="s">
        <v>33</v>
      </c>
      <c r="C128" s="36"/>
      <c r="D128" s="41">
        <f>D92</f>
        <v>1000</v>
      </c>
      <c r="E128" s="41">
        <f>E92</f>
        <v>900</v>
      </c>
      <c r="F128" s="77">
        <f>F126*F17</f>
        <v>1031.7</v>
      </c>
      <c r="G128" s="77">
        <f>G126*G17</f>
        <v>1086.8931</v>
      </c>
      <c r="H128" s="76"/>
      <c r="I128" s="48">
        <f>D128/3.75</f>
        <v>266.66666666666669</v>
      </c>
      <c r="J128" s="48">
        <f t="shared" si="25"/>
        <v>240</v>
      </c>
      <c r="K128" s="47">
        <f t="shared" si="25"/>
        <v>275.12</v>
      </c>
      <c r="L128" s="47">
        <f t="shared" si="25"/>
        <v>289.83816000000002</v>
      </c>
    </row>
    <row r="129" spans="2:12">
      <c r="B129" s="36" t="s">
        <v>116</v>
      </c>
      <c r="C129" s="36"/>
      <c r="D129" s="75">
        <f t="shared" ref="D129:E129" si="26">D126+D127-D128</f>
        <v>18500</v>
      </c>
      <c r="E129" s="75">
        <f t="shared" si="26"/>
        <v>18100</v>
      </c>
      <c r="F129" s="76">
        <f>F126+F127-F128</f>
        <v>19068.3</v>
      </c>
      <c r="G129" s="76">
        <f>G126+G127-G128</f>
        <v>19981.406899999998</v>
      </c>
      <c r="H129" s="76"/>
      <c r="I129" s="38">
        <f>D129/3.75</f>
        <v>4933.333333333333</v>
      </c>
      <c r="J129" s="38">
        <f t="shared" si="25"/>
        <v>4826.666666666667</v>
      </c>
      <c r="K129" s="39">
        <f t="shared" si="25"/>
        <v>5084.88</v>
      </c>
      <c r="L129" s="39">
        <f t="shared" si="25"/>
        <v>5328.3751733333329</v>
      </c>
    </row>
    <row r="130" spans="2:12">
      <c r="B130" s="36"/>
      <c r="C130" s="36"/>
      <c r="D130" s="41"/>
      <c r="E130" s="41"/>
      <c r="F130" s="76"/>
      <c r="G130" s="76"/>
      <c r="H130" s="76"/>
      <c r="I130" s="38"/>
      <c r="J130" s="38"/>
      <c r="K130" s="39"/>
      <c r="L130" s="39"/>
    </row>
    <row r="131" spans="2:12">
      <c r="B131" s="43" t="s">
        <v>34</v>
      </c>
      <c r="C131" s="43"/>
      <c r="D131" s="41"/>
      <c r="E131" s="41"/>
      <c r="F131" s="76"/>
      <c r="G131" s="76"/>
      <c r="H131" s="76"/>
      <c r="I131" s="38"/>
      <c r="J131" s="38"/>
      <c r="K131" s="39"/>
      <c r="L131" s="39"/>
    </row>
    <row r="132" spans="2:12">
      <c r="B132" s="36" t="s">
        <v>35</v>
      </c>
      <c r="C132" s="36"/>
      <c r="D132" s="41">
        <f>D71</f>
        <v>3000</v>
      </c>
      <c r="E132" s="41">
        <f>E71</f>
        <v>3000</v>
      </c>
      <c r="F132" s="76">
        <f>E134</f>
        <v>3000</v>
      </c>
      <c r="G132" s="76">
        <f>F134</f>
        <v>3000</v>
      </c>
      <c r="H132" s="76"/>
      <c r="I132" s="38">
        <f>D132/3.75</f>
        <v>800</v>
      </c>
      <c r="J132" s="38">
        <f t="shared" ref="J132:L135" si="27">E132/3.75</f>
        <v>800</v>
      </c>
      <c r="K132" s="39">
        <f t="shared" si="27"/>
        <v>800</v>
      </c>
      <c r="L132" s="39">
        <f t="shared" si="27"/>
        <v>800</v>
      </c>
    </row>
    <row r="133" spans="2:12">
      <c r="B133" s="36" t="s">
        <v>36</v>
      </c>
      <c r="C133" s="36"/>
      <c r="D133" s="41">
        <v>0</v>
      </c>
      <c r="E133" s="41">
        <v>0</v>
      </c>
      <c r="F133" s="72">
        <f>+F26</f>
        <v>0</v>
      </c>
      <c r="G133" s="72">
        <f>+G26</f>
        <v>0</v>
      </c>
      <c r="H133" s="79"/>
      <c r="I133" s="34">
        <f>D133/3.75</f>
        <v>0</v>
      </c>
      <c r="J133" s="34">
        <f t="shared" si="27"/>
        <v>0</v>
      </c>
      <c r="K133" s="72">
        <f t="shared" si="27"/>
        <v>0</v>
      </c>
      <c r="L133" s="72">
        <f t="shared" si="27"/>
        <v>0</v>
      </c>
    </row>
    <row r="134" spans="2:12">
      <c r="B134" s="36" t="s">
        <v>37</v>
      </c>
      <c r="C134" s="36"/>
      <c r="D134" s="75">
        <f t="shared" ref="D134" si="28">SUM(D132:D133)</f>
        <v>3000</v>
      </c>
      <c r="E134" s="75">
        <f t="shared" ref="E134" si="29">SUM(E132:E133)</f>
        <v>3000</v>
      </c>
      <c r="F134" s="79">
        <f>SUM(F132:F133)</f>
        <v>3000</v>
      </c>
      <c r="G134" s="79">
        <f>SUM(G132:G133)</f>
        <v>3000</v>
      </c>
      <c r="H134" s="79"/>
      <c r="I134" s="80">
        <f>D134/3.75</f>
        <v>800</v>
      </c>
      <c r="J134" s="80">
        <f t="shared" si="27"/>
        <v>800</v>
      </c>
      <c r="K134" s="79">
        <f t="shared" si="27"/>
        <v>800</v>
      </c>
      <c r="L134" s="79">
        <f t="shared" si="27"/>
        <v>800</v>
      </c>
    </row>
    <row r="135" spans="2:12">
      <c r="B135" s="36" t="s">
        <v>38</v>
      </c>
      <c r="C135" s="36"/>
      <c r="D135" s="41">
        <v>90</v>
      </c>
      <c r="E135" s="41">
        <v>90</v>
      </c>
      <c r="F135" s="79">
        <f>F132*F18</f>
        <v>90</v>
      </c>
      <c r="G135" s="79">
        <f>G132*G18</f>
        <v>90</v>
      </c>
      <c r="H135" s="79"/>
      <c r="I135" s="80">
        <f>D135/3.75</f>
        <v>24</v>
      </c>
      <c r="J135" s="80">
        <f t="shared" si="27"/>
        <v>24</v>
      </c>
      <c r="K135" s="79">
        <f t="shared" si="27"/>
        <v>24</v>
      </c>
      <c r="L135" s="79">
        <f t="shared" si="27"/>
        <v>24</v>
      </c>
    </row>
    <row r="136" spans="2:12" ht="17" thickBot="1">
      <c r="B136" s="50"/>
      <c r="C136" s="50"/>
      <c r="D136" s="53"/>
      <c r="E136" s="81"/>
      <c r="F136" s="82"/>
      <c r="G136" s="82"/>
      <c r="H136" s="82"/>
      <c r="I136" s="81"/>
      <c r="J136" s="81"/>
      <c r="K136" s="82"/>
      <c r="L136" s="82"/>
    </row>
    <row r="137" spans="2:12">
      <c r="B137" s="32" t="s">
        <v>121</v>
      </c>
      <c r="C137" s="32"/>
      <c r="D137" s="32"/>
    </row>
    <row r="138" spans="2:12" hidden="1"/>
    <row r="139" spans="2:12" hidden="1">
      <c r="D139" s="127"/>
    </row>
    <row r="140" spans="2:12" hidden="1"/>
    <row r="141" spans="2:12" ht="24" hidden="1">
      <c r="B141" s="55" t="s">
        <v>112</v>
      </c>
      <c r="C141" s="162"/>
      <c r="D141" s="55" t="s">
        <v>112</v>
      </c>
      <c r="E141" s="25"/>
      <c r="F141" s="25"/>
      <c r="G141" s="25"/>
      <c r="H141" s="25"/>
      <c r="I141" s="25"/>
      <c r="J141" s="25"/>
      <c r="K141" s="25"/>
      <c r="L141" s="25"/>
    </row>
    <row r="142" spans="2:12" hidden="1"/>
    <row r="143" spans="2:12" hidden="1">
      <c r="B143" s="4" t="s">
        <v>76</v>
      </c>
      <c r="K143"/>
      <c r="L143"/>
    </row>
    <row r="144" spans="2:12" hidden="1">
      <c r="B144" s="4" t="s">
        <v>77</v>
      </c>
      <c r="K144"/>
      <c r="L144"/>
    </row>
    <row r="145" spans="2:4" hidden="1">
      <c r="B145" s="4" t="s">
        <v>78</v>
      </c>
    </row>
    <row r="146" spans="2:4" hidden="1">
      <c r="B146" s="4" t="s">
        <v>79</v>
      </c>
    </row>
    <row r="147" spans="2:4" hidden="1">
      <c r="B147" s="4" t="s">
        <v>80</v>
      </c>
    </row>
    <row r="148" spans="2:4" ht="19" hidden="1">
      <c r="B148" s="87" t="s">
        <v>84</v>
      </c>
    </row>
    <row r="149" spans="2:4" hidden="1">
      <c r="B149" s="25" t="s">
        <v>82</v>
      </c>
    </row>
    <row r="150" spans="2:4" hidden="1"/>
    <row r="151" spans="2:4" hidden="1"/>
    <row r="152" spans="2:4" hidden="1"/>
    <row r="153" spans="2:4" hidden="1">
      <c r="B153" s="25" t="s">
        <v>81</v>
      </c>
    </row>
    <row r="154" spans="2:4" hidden="1"/>
    <row r="155" spans="2:4" hidden="1"/>
    <row r="156" spans="2:4" hidden="1">
      <c r="B156" s="25" t="s">
        <v>83</v>
      </c>
      <c r="D156" s="4" t="s">
        <v>85</v>
      </c>
    </row>
    <row r="157" spans="2:4" hidden="1">
      <c r="D157" s="4" t="s">
        <v>86</v>
      </c>
    </row>
    <row r="158" spans="2:4" hidden="1"/>
    <row r="159" spans="2:4" hidden="1"/>
    <row r="160" spans="2:4" hidden="1">
      <c r="B160" s="4" t="s">
        <v>89</v>
      </c>
      <c r="C160" s="88"/>
      <c r="D160" s="4" t="s">
        <v>60</v>
      </c>
    </row>
    <row r="161" spans="2:14" hidden="1">
      <c r="B161" s="102" t="s">
        <v>65</v>
      </c>
      <c r="C161" s="89">
        <f>F51</f>
        <v>66256.964675000025</v>
      </c>
      <c r="D161" s="91">
        <v>0</v>
      </c>
      <c r="E161" s="91">
        <f>D161+2%</f>
        <v>0.02</v>
      </c>
      <c r="F161" s="91">
        <f t="shared" ref="F161:N161" si="30">E161+2%</f>
        <v>0.04</v>
      </c>
      <c r="G161" s="91">
        <f t="shared" si="30"/>
        <v>0.06</v>
      </c>
      <c r="H161" s="91">
        <f t="shared" si="30"/>
        <v>0.08</v>
      </c>
      <c r="I161" s="91">
        <f t="shared" si="30"/>
        <v>0.1</v>
      </c>
      <c r="J161" s="91">
        <f t="shared" si="30"/>
        <v>0.12000000000000001</v>
      </c>
      <c r="K161" s="91">
        <f t="shared" si="30"/>
        <v>0.14000000000000001</v>
      </c>
      <c r="L161" s="91">
        <f t="shared" si="30"/>
        <v>0.16</v>
      </c>
      <c r="M161" s="91">
        <f t="shared" si="30"/>
        <v>0.18</v>
      </c>
      <c r="N161" s="91">
        <f t="shared" si="30"/>
        <v>0.19999999999999998</v>
      </c>
    </row>
    <row r="162" spans="2:14" hidden="1">
      <c r="B162" s="129" t="s">
        <v>87</v>
      </c>
      <c r="C162" s="92">
        <v>0.28000000000000003</v>
      </c>
      <c r="D162" s="93">
        <f t="dataTable" ref="D162:N168" dt2D="1" dtr="1" r1="F13" r2="F14" ca="1"/>
        <v>61610.901499999993</v>
      </c>
      <c r="E162" s="94">
        <v>63326.370980000007</v>
      </c>
      <c r="F162" s="94">
        <v>65041.840459999992</v>
      </c>
      <c r="G162" s="94">
        <v>66757.309940000006</v>
      </c>
      <c r="H162" s="95">
        <v>68472.779419999992</v>
      </c>
      <c r="I162" s="95">
        <v>70188.248900000006</v>
      </c>
      <c r="J162" s="95">
        <v>71903.71838000002</v>
      </c>
      <c r="K162" s="95">
        <v>73619.187860000005</v>
      </c>
      <c r="L162" s="95">
        <v>75334.657340000005</v>
      </c>
      <c r="M162" s="95">
        <v>77050.12681999999</v>
      </c>
      <c r="N162" s="95">
        <v>78765.596300000005</v>
      </c>
    </row>
    <row r="163" spans="2:14" hidden="1">
      <c r="B163" s="90"/>
      <c r="C163" s="92">
        <f>C162+1%</f>
        <v>0.29000000000000004</v>
      </c>
      <c r="D163" s="96">
        <v>60419.603250000007</v>
      </c>
      <c r="E163" s="40">
        <v>62111.246765000004</v>
      </c>
      <c r="F163" s="40">
        <v>63802.890279999992</v>
      </c>
      <c r="G163" s="40">
        <v>65494.533794999988</v>
      </c>
      <c r="H163" s="62">
        <v>67186.177309999999</v>
      </c>
      <c r="I163" s="62">
        <v>68877.820825000003</v>
      </c>
      <c r="J163" s="62">
        <v>70569.464340000006</v>
      </c>
      <c r="K163" s="62">
        <v>72261.107855000024</v>
      </c>
      <c r="L163" s="62">
        <v>73952.751369999984</v>
      </c>
      <c r="M163" s="62">
        <v>75644.394884999987</v>
      </c>
      <c r="N163" s="95">
        <v>77336.03839999999</v>
      </c>
    </row>
    <row r="164" spans="2:14" hidden="1">
      <c r="B164" s="90"/>
      <c r="C164" s="92">
        <f t="shared" ref="C164:C168" si="31">C163+1%</f>
        <v>0.30000000000000004</v>
      </c>
      <c r="D164" s="96">
        <v>59228.304999999993</v>
      </c>
      <c r="E164" s="40">
        <v>60896.122549999993</v>
      </c>
      <c r="F164" s="100">
        <v>62563.940099999993</v>
      </c>
      <c r="G164" s="100">
        <v>64231.75765</v>
      </c>
      <c r="H164" s="99">
        <v>65899.575200000007</v>
      </c>
      <c r="I164" s="99">
        <v>67567.392750000014</v>
      </c>
      <c r="J164" s="100">
        <v>69235.210300000006</v>
      </c>
      <c r="K164" s="100">
        <v>70903.027850000013</v>
      </c>
      <c r="L164" s="100">
        <v>72570.845399999977</v>
      </c>
      <c r="M164" s="62">
        <v>74238.662949999984</v>
      </c>
      <c r="N164" s="95">
        <v>75906.480499999991</v>
      </c>
    </row>
    <row r="165" spans="2:14" hidden="1">
      <c r="B165" s="90"/>
      <c r="C165" s="92">
        <f t="shared" si="31"/>
        <v>0.31000000000000005</v>
      </c>
      <c r="D165" s="96">
        <v>58037.006750000008</v>
      </c>
      <c r="E165" s="40">
        <v>59680.998334999989</v>
      </c>
      <c r="F165" s="100">
        <v>61324.98992</v>
      </c>
      <c r="G165" s="100">
        <v>62968.981504999996</v>
      </c>
      <c r="H165" s="99">
        <v>64612.973089999992</v>
      </c>
      <c r="I165" s="97">
        <v>66256.96467500001</v>
      </c>
      <c r="J165" s="100">
        <v>67900.956260000006</v>
      </c>
      <c r="K165" s="100">
        <v>69544.947845000017</v>
      </c>
      <c r="L165" s="100">
        <v>71188.939429999999</v>
      </c>
      <c r="M165" s="62">
        <v>72832.93101499998</v>
      </c>
      <c r="N165" s="95">
        <v>74476.922599999991</v>
      </c>
    </row>
    <row r="166" spans="2:14" hidden="1">
      <c r="B166" s="90"/>
      <c r="C166" s="92">
        <f t="shared" si="31"/>
        <v>0.32000000000000006</v>
      </c>
      <c r="D166" s="96">
        <v>56845.708499999993</v>
      </c>
      <c r="E166" s="40">
        <v>58465.874119999993</v>
      </c>
      <c r="F166" s="100">
        <v>60086.03974</v>
      </c>
      <c r="G166" s="100">
        <v>61706.205359999993</v>
      </c>
      <c r="H166" s="99">
        <v>63326.370979999992</v>
      </c>
      <c r="I166" s="99">
        <v>64946.536600000007</v>
      </c>
      <c r="J166" s="100">
        <v>66566.702220000006</v>
      </c>
      <c r="K166" s="100">
        <v>68186.867840000006</v>
      </c>
      <c r="L166" s="100">
        <v>69807.033459999991</v>
      </c>
      <c r="M166" s="62">
        <v>71427.199079999977</v>
      </c>
      <c r="N166" s="95">
        <v>73047.364699999991</v>
      </c>
    </row>
    <row r="167" spans="2:14" hidden="1">
      <c r="B167" s="90"/>
      <c r="C167" s="92">
        <f t="shared" si="31"/>
        <v>0.33000000000000007</v>
      </c>
      <c r="D167" s="96">
        <v>55654.410249999994</v>
      </c>
      <c r="E167" s="40">
        <v>57250.74990499999</v>
      </c>
      <c r="F167" s="40">
        <v>58847.08956</v>
      </c>
      <c r="G167" s="40">
        <v>60443.429214999996</v>
      </c>
      <c r="H167" s="40">
        <v>62039.768869999993</v>
      </c>
      <c r="I167" s="40">
        <v>63636.108525000003</v>
      </c>
      <c r="J167" s="40">
        <v>65232.448180000014</v>
      </c>
      <c r="K167" s="62">
        <v>66828.78783500001</v>
      </c>
      <c r="L167" s="62">
        <v>68425.127489999984</v>
      </c>
      <c r="M167" s="62">
        <v>70021.467144999973</v>
      </c>
      <c r="N167" s="95">
        <v>71617.806799999977</v>
      </c>
    </row>
    <row r="168" spans="2:14" hidden="1">
      <c r="B168" s="90"/>
      <c r="C168" s="92">
        <f t="shared" si="31"/>
        <v>0.34000000000000008</v>
      </c>
      <c r="D168" s="96">
        <v>54463.111999999994</v>
      </c>
      <c r="E168" s="98">
        <v>56035.625690000001</v>
      </c>
      <c r="F168" s="61">
        <v>57608.139379999986</v>
      </c>
      <c r="G168" s="61">
        <v>59180.653069999993</v>
      </c>
      <c r="H168" s="61">
        <v>60753.166759999986</v>
      </c>
      <c r="I168" s="61">
        <v>62325.680450000014</v>
      </c>
      <c r="J168" s="98">
        <v>63898.194140000007</v>
      </c>
      <c r="K168" s="98">
        <v>65470.707829999999</v>
      </c>
      <c r="L168" s="98">
        <v>67043.221519999992</v>
      </c>
      <c r="M168" s="98">
        <v>68615.735209999984</v>
      </c>
      <c r="N168" s="98">
        <v>70188.248899999977</v>
      </c>
    </row>
    <row r="169" spans="2:14" hidden="1">
      <c r="B169" s="9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5"/>
      <c r="N169" s="5"/>
    </row>
    <row r="170" spans="2:14" hidden="1">
      <c r="B170" s="90"/>
      <c r="C170" s="88"/>
      <c r="D170" s="88"/>
      <c r="E170" s="88"/>
      <c r="F170" s="88"/>
      <c r="G170" s="88"/>
      <c r="H170" s="88"/>
    </row>
    <row r="171" spans="2:14" hidden="1">
      <c r="B171" s="90"/>
    </row>
    <row r="172" spans="2:14" hidden="1">
      <c r="B172" s="90"/>
    </row>
    <row r="173" spans="2:14" hidden="1">
      <c r="B173" s="90"/>
    </row>
    <row r="174" spans="2:14" hidden="1">
      <c r="B174" s="137" t="s">
        <v>114</v>
      </c>
    </row>
    <row r="175" spans="2:14" hidden="1">
      <c r="B175" s="130" t="s">
        <v>88</v>
      </c>
      <c r="D175" s="4" t="s">
        <v>60</v>
      </c>
    </row>
    <row r="176" spans="2:14" hidden="1">
      <c r="B176" s="102" t="str">
        <f>B51</f>
        <v>Net Income For the Year</v>
      </c>
      <c r="C176" s="89">
        <f>F51</f>
        <v>66256.964675000025</v>
      </c>
      <c r="D176" s="91">
        <v>0</v>
      </c>
      <c r="E176" s="91">
        <f>D176+2%</f>
        <v>0.02</v>
      </c>
      <c r="F176" s="91">
        <f t="shared" ref="F176:N176" si="32">E176+2%</f>
        <v>0.04</v>
      </c>
      <c r="G176" s="91">
        <f t="shared" si="32"/>
        <v>0.06</v>
      </c>
      <c r="H176" s="91">
        <f t="shared" si="32"/>
        <v>0.08</v>
      </c>
      <c r="I176" s="91">
        <f t="shared" si="32"/>
        <v>0.1</v>
      </c>
      <c r="J176" s="91">
        <f t="shared" si="32"/>
        <v>0.12000000000000001</v>
      </c>
      <c r="K176" s="91">
        <f t="shared" si="32"/>
        <v>0.14000000000000001</v>
      </c>
      <c r="L176" s="91">
        <f t="shared" si="32"/>
        <v>0.16</v>
      </c>
      <c r="M176" s="91">
        <f t="shared" si="32"/>
        <v>0.18</v>
      </c>
      <c r="N176" s="91">
        <f t="shared" si="32"/>
        <v>0.19999999999999998</v>
      </c>
    </row>
    <row r="177" spans="2:14" hidden="1">
      <c r="B177" s="138">
        <v>-0.2</v>
      </c>
      <c r="C177" s="96">
        <f>C180*B177+C180</f>
        <v>16800</v>
      </c>
      <c r="D177" s="93">
        <f t="dataTable" ref="D177:N183" dt2D="1" dtr="1" r1="F13" r2="F15"/>
        <v>61922.006750000008</v>
      </c>
      <c r="E177" s="94">
        <v>63565.998335000004</v>
      </c>
      <c r="F177" s="94">
        <v>65209.98992</v>
      </c>
      <c r="G177" s="94">
        <v>66853.981505000003</v>
      </c>
      <c r="H177" s="95">
        <v>68497.97309</v>
      </c>
      <c r="I177" s="95">
        <v>70141.964675000025</v>
      </c>
      <c r="J177" s="95">
        <v>71785.956260000006</v>
      </c>
      <c r="K177" s="95">
        <v>73429.947845000017</v>
      </c>
      <c r="L177" s="95">
        <v>75073.939429999999</v>
      </c>
      <c r="M177" s="95">
        <v>76717.931014999995</v>
      </c>
      <c r="N177" s="95">
        <v>78361.922599999991</v>
      </c>
    </row>
    <row r="178" spans="2:14" hidden="1">
      <c r="B178" s="133">
        <v>-0.15</v>
      </c>
      <c r="C178" s="96">
        <v>15900</v>
      </c>
      <c r="D178" s="96">
        <v>62754.506750000008</v>
      </c>
      <c r="E178" s="40">
        <v>64398.498335000004</v>
      </c>
      <c r="F178" s="40">
        <v>66042.489919999993</v>
      </c>
      <c r="G178" s="40">
        <v>67686.481505000003</v>
      </c>
      <c r="H178" s="62">
        <v>69330.47309</v>
      </c>
      <c r="I178" s="62">
        <v>70974.464675000025</v>
      </c>
      <c r="J178" s="62">
        <v>72618.456260000006</v>
      </c>
      <c r="K178" s="62">
        <v>74262.447845000017</v>
      </c>
      <c r="L178" s="62">
        <v>75906.439429999999</v>
      </c>
      <c r="M178" s="62">
        <v>77550.431014999995</v>
      </c>
      <c r="N178" s="95">
        <v>79194.422599999991</v>
      </c>
    </row>
    <row r="179" spans="2:14" hidden="1">
      <c r="B179" s="133">
        <v>-0.1</v>
      </c>
      <c r="C179" s="96">
        <f>C180+C180*B179</f>
        <v>18900</v>
      </c>
      <c r="D179" s="96">
        <v>59979.506750000008</v>
      </c>
      <c r="E179" s="40">
        <v>61623.498335000004</v>
      </c>
      <c r="F179" s="100">
        <v>63267.48992</v>
      </c>
      <c r="G179" s="100">
        <v>64911.481505000003</v>
      </c>
      <c r="H179" s="99">
        <v>66555.47309</v>
      </c>
      <c r="I179" s="99">
        <v>68199.464675000025</v>
      </c>
      <c r="J179" s="100">
        <v>69843.456260000006</v>
      </c>
      <c r="K179" s="100">
        <v>71487.447845000017</v>
      </c>
      <c r="L179" s="100">
        <v>73131.439429999999</v>
      </c>
      <c r="M179" s="62">
        <v>74775.431014999995</v>
      </c>
      <c r="N179" s="95">
        <v>76419.422599999991</v>
      </c>
    </row>
    <row r="180" spans="2:14" hidden="1">
      <c r="B180" s="133">
        <v>0</v>
      </c>
      <c r="C180" s="96">
        <v>21000</v>
      </c>
      <c r="D180" s="96">
        <v>58037.006750000008</v>
      </c>
      <c r="E180" s="40">
        <v>59680.998335000004</v>
      </c>
      <c r="F180" s="100">
        <v>61324.98992</v>
      </c>
      <c r="G180" s="100">
        <v>62968.981505000003</v>
      </c>
      <c r="H180" s="99">
        <v>64612.97309</v>
      </c>
      <c r="I180" s="97">
        <v>66256.964675000025</v>
      </c>
      <c r="J180" s="100">
        <v>67900.956260000006</v>
      </c>
      <c r="K180" s="100">
        <v>69544.947845000017</v>
      </c>
      <c r="L180" s="100">
        <v>71188.939429999999</v>
      </c>
      <c r="M180" s="62">
        <v>72832.931014999995</v>
      </c>
      <c r="N180" s="95">
        <v>74476.922599999991</v>
      </c>
    </row>
    <row r="181" spans="2:14" hidden="1">
      <c r="B181" s="133">
        <v>0.1</v>
      </c>
      <c r="C181" s="96">
        <f>C180+C180*B181</f>
        <v>23100</v>
      </c>
      <c r="D181" s="96">
        <v>56094.506750000008</v>
      </c>
      <c r="E181" s="40">
        <v>57738.498335000004</v>
      </c>
      <c r="F181" s="100">
        <v>59382.48992</v>
      </c>
      <c r="G181" s="100">
        <v>61026.481505000003</v>
      </c>
      <c r="H181" s="99">
        <v>62670.47309</v>
      </c>
      <c r="I181" s="99">
        <v>64314.464675000025</v>
      </c>
      <c r="J181" s="100">
        <v>65958.456260000006</v>
      </c>
      <c r="K181" s="100">
        <v>67602.447845000017</v>
      </c>
      <c r="L181" s="100">
        <v>69246.439429999999</v>
      </c>
      <c r="M181" s="62">
        <v>70890.431014999995</v>
      </c>
      <c r="N181" s="95">
        <v>72534.422599999991</v>
      </c>
    </row>
    <row r="182" spans="2:14" hidden="1">
      <c r="B182" s="133">
        <v>0.15</v>
      </c>
      <c r="C182" s="96">
        <f>C180*B182+C180</f>
        <v>24150</v>
      </c>
      <c r="D182" s="96">
        <v>55123.256750000008</v>
      </c>
      <c r="E182" s="40">
        <v>56767.248335000004</v>
      </c>
      <c r="F182" s="40">
        <v>58411.23992</v>
      </c>
      <c r="G182" s="40">
        <v>60055.231505000003</v>
      </c>
      <c r="H182" s="40">
        <v>61699.22309</v>
      </c>
      <c r="I182" s="40">
        <v>63343.214675000025</v>
      </c>
      <c r="J182" s="40">
        <v>64987.206260000006</v>
      </c>
      <c r="K182" s="62">
        <v>66631.197845000017</v>
      </c>
      <c r="L182" s="62">
        <v>68275.189429999999</v>
      </c>
      <c r="M182" s="62">
        <v>69919.181014999995</v>
      </c>
      <c r="N182" s="95">
        <v>71563.172599999991</v>
      </c>
    </row>
    <row r="183" spans="2:14" hidden="1">
      <c r="B183" s="133">
        <v>0.2</v>
      </c>
      <c r="C183" s="96">
        <f>C180*B183+C180</f>
        <v>25200</v>
      </c>
      <c r="D183" s="96">
        <v>54152.006750000008</v>
      </c>
      <c r="E183" s="98">
        <v>55795.998335000004</v>
      </c>
      <c r="F183" s="61">
        <v>57439.98992</v>
      </c>
      <c r="G183" s="61">
        <v>59083.981505000003</v>
      </c>
      <c r="H183" s="61">
        <v>60727.97309</v>
      </c>
      <c r="I183" s="61">
        <v>62371.964675000025</v>
      </c>
      <c r="J183" s="98">
        <v>64015.956260000006</v>
      </c>
      <c r="K183" s="98">
        <v>65659.947845000017</v>
      </c>
      <c r="L183" s="98">
        <v>67303.939429999999</v>
      </c>
      <c r="M183" s="98">
        <v>68947.931014999995</v>
      </c>
      <c r="N183" s="98">
        <v>70591.922599999991</v>
      </c>
    </row>
    <row r="184" spans="2:14" hidden="1">
      <c r="B184" s="139" t="s">
        <v>113</v>
      </c>
    </row>
    <row r="185" spans="2:14" hidden="1">
      <c r="B185" s="130" t="s">
        <v>88</v>
      </c>
      <c r="D185" s="4" t="s">
        <v>60</v>
      </c>
    </row>
    <row r="186" spans="2:14" hidden="1">
      <c r="B186" s="102" t="s">
        <v>65</v>
      </c>
      <c r="C186" s="89">
        <f>F51</f>
        <v>66256.964675000025</v>
      </c>
      <c r="D186" s="91">
        <v>0</v>
      </c>
      <c r="E186" s="91">
        <f>D186+2%</f>
        <v>0.02</v>
      </c>
      <c r="F186" s="91">
        <f t="shared" ref="F186:N186" si="33">E186+2%</f>
        <v>0.04</v>
      </c>
      <c r="G186" s="91">
        <f t="shared" si="33"/>
        <v>0.06</v>
      </c>
      <c r="H186" s="91">
        <f t="shared" si="33"/>
        <v>0.08</v>
      </c>
      <c r="I186" s="91">
        <f t="shared" si="33"/>
        <v>0.1</v>
      </c>
      <c r="J186" s="91">
        <f t="shared" si="33"/>
        <v>0.12000000000000001</v>
      </c>
      <c r="K186" s="91">
        <f t="shared" si="33"/>
        <v>0.14000000000000001</v>
      </c>
      <c r="L186" s="91">
        <f t="shared" si="33"/>
        <v>0.16</v>
      </c>
      <c r="M186" s="91">
        <f t="shared" si="33"/>
        <v>0.18</v>
      </c>
      <c r="N186" s="91">
        <f t="shared" si="33"/>
        <v>0.19999999999999998</v>
      </c>
    </row>
    <row r="187" spans="2:14" hidden="1">
      <c r="B187" s="140">
        <v>-0.2</v>
      </c>
      <c r="C187" s="96">
        <f>C190*B187+C190</f>
        <v>3200</v>
      </c>
      <c r="D187" s="93">
        <f t="dataTable" ref="D187:N193" dt2D="1" dtr="1" r1="F13" r2="F16" ca="1"/>
        <v>58777.006750000008</v>
      </c>
      <c r="E187" s="94">
        <v>60420.998335000004</v>
      </c>
      <c r="F187" s="94">
        <v>62064.98992</v>
      </c>
      <c r="G187" s="94">
        <v>63708.981505000003</v>
      </c>
      <c r="H187" s="95">
        <v>65352.97309</v>
      </c>
      <c r="I187" s="95">
        <v>66996.964675000025</v>
      </c>
      <c r="J187" s="95">
        <v>68640.956260000006</v>
      </c>
      <c r="K187" s="95">
        <v>70284.947845000017</v>
      </c>
      <c r="L187" s="95">
        <v>71928.939429999999</v>
      </c>
      <c r="M187" s="95">
        <v>73572.931014999995</v>
      </c>
      <c r="N187" s="95">
        <v>75216.922599999991</v>
      </c>
    </row>
    <row r="188" spans="2:14" hidden="1">
      <c r="B188" s="133">
        <v>-0.15</v>
      </c>
      <c r="C188" s="96">
        <f>C190*B188+C190</f>
        <v>3400</v>
      </c>
      <c r="D188" s="96">
        <v>58592.006750000008</v>
      </c>
      <c r="E188" s="40">
        <v>60235.998335000004</v>
      </c>
      <c r="F188" s="40">
        <v>61879.98992</v>
      </c>
      <c r="G188" s="40">
        <v>63523.981505000003</v>
      </c>
      <c r="H188" s="62">
        <v>65167.97309</v>
      </c>
      <c r="I188" s="62">
        <v>66811.964675000025</v>
      </c>
      <c r="J188" s="62">
        <v>68455.956260000006</v>
      </c>
      <c r="K188" s="62">
        <v>70099.947845000017</v>
      </c>
      <c r="L188" s="62">
        <v>71743.939429999999</v>
      </c>
      <c r="M188" s="62">
        <v>73387.931014999995</v>
      </c>
      <c r="N188" s="95">
        <v>75031.922599999991</v>
      </c>
    </row>
    <row r="189" spans="2:14" hidden="1">
      <c r="B189" s="133">
        <v>-0.1</v>
      </c>
      <c r="C189" s="96">
        <f>C190*B189+C190</f>
        <v>3600</v>
      </c>
      <c r="D189" s="96">
        <v>58407.006750000008</v>
      </c>
      <c r="E189" s="40">
        <v>60050.998335000004</v>
      </c>
      <c r="F189" s="100">
        <v>61694.98992</v>
      </c>
      <c r="G189" s="100">
        <v>63338.981505000003</v>
      </c>
      <c r="H189" s="99">
        <v>64982.97309</v>
      </c>
      <c r="I189" s="99">
        <v>66626.964675000025</v>
      </c>
      <c r="J189" s="100">
        <v>68270.956260000006</v>
      </c>
      <c r="K189" s="100">
        <v>69914.947845000017</v>
      </c>
      <c r="L189" s="100">
        <v>71558.939429999999</v>
      </c>
      <c r="M189" s="62">
        <v>73202.931014999995</v>
      </c>
      <c r="N189" s="95">
        <v>74846.922599999991</v>
      </c>
    </row>
    <row r="190" spans="2:14" hidden="1">
      <c r="B190" s="133">
        <v>0</v>
      </c>
      <c r="C190" s="96">
        <f>4000</f>
        <v>4000</v>
      </c>
      <c r="D190" s="96">
        <v>58037.006750000008</v>
      </c>
      <c r="E190" s="40">
        <v>59680.998335000004</v>
      </c>
      <c r="F190" s="100">
        <v>61324.98992</v>
      </c>
      <c r="G190" s="100">
        <v>62968.981505000003</v>
      </c>
      <c r="H190" s="99">
        <v>64612.97309</v>
      </c>
      <c r="I190" s="97">
        <v>66256.964675000025</v>
      </c>
      <c r="J190" s="100">
        <v>67900.956260000006</v>
      </c>
      <c r="K190" s="100">
        <v>69544.947845000017</v>
      </c>
      <c r="L190" s="100">
        <v>71188.939429999999</v>
      </c>
      <c r="M190" s="62">
        <v>72832.931014999995</v>
      </c>
      <c r="N190" s="95">
        <v>74476.922599999991</v>
      </c>
    </row>
    <row r="191" spans="2:14" hidden="1">
      <c r="B191" s="133">
        <v>0.1</v>
      </c>
      <c r="C191" s="96">
        <f>C190*B191+C190</f>
        <v>4400</v>
      </c>
      <c r="D191" s="96">
        <v>57667.006750000008</v>
      </c>
      <c r="E191" s="40">
        <v>59310.998335000004</v>
      </c>
      <c r="F191" s="100">
        <v>60954.98992</v>
      </c>
      <c r="G191" s="100">
        <v>62598.981505000003</v>
      </c>
      <c r="H191" s="99">
        <v>64242.97309</v>
      </c>
      <c r="I191" s="99">
        <v>65886.964675000025</v>
      </c>
      <c r="J191" s="100">
        <v>67530.956260000006</v>
      </c>
      <c r="K191" s="100">
        <v>69174.947845000017</v>
      </c>
      <c r="L191" s="100">
        <v>70818.939429999999</v>
      </c>
      <c r="M191" s="62">
        <v>72462.931014999995</v>
      </c>
      <c r="N191" s="95">
        <v>74106.922599999991</v>
      </c>
    </row>
    <row r="192" spans="2:14" hidden="1">
      <c r="B192" s="133">
        <v>0.15</v>
      </c>
      <c r="C192" s="96">
        <f>C190*B192+C190</f>
        <v>4600</v>
      </c>
      <c r="D192" s="96">
        <v>57482.006750000008</v>
      </c>
      <c r="E192" s="40">
        <v>59125.998335000004</v>
      </c>
      <c r="F192" s="40">
        <v>60769.98992</v>
      </c>
      <c r="G192" s="40">
        <v>62413.981505000003</v>
      </c>
      <c r="H192" s="40">
        <v>64057.97309</v>
      </c>
      <c r="I192" s="40">
        <v>65701.964675000025</v>
      </c>
      <c r="J192" s="40">
        <v>67345.956260000006</v>
      </c>
      <c r="K192" s="62">
        <v>68989.947845000017</v>
      </c>
      <c r="L192" s="62">
        <v>70633.939429999999</v>
      </c>
      <c r="M192" s="62">
        <v>72277.931014999995</v>
      </c>
      <c r="N192" s="95">
        <v>73921.922599999991</v>
      </c>
    </row>
    <row r="193" spans="2:14" hidden="1">
      <c r="B193" s="133">
        <v>0.2</v>
      </c>
      <c r="C193" s="96">
        <f>C190*B193+C190</f>
        <v>4800</v>
      </c>
      <c r="D193" s="96">
        <v>57297.006750000008</v>
      </c>
      <c r="E193" s="98">
        <v>58940.998335000004</v>
      </c>
      <c r="F193" s="61">
        <v>60584.98992</v>
      </c>
      <c r="G193" s="61">
        <v>62228.981505000003</v>
      </c>
      <c r="H193" s="61">
        <v>63872.97309</v>
      </c>
      <c r="I193" s="61">
        <v>65516.964675000025</v>
      </c>
      <c r="J193" s="98">
        <v>67160.956260000006</v>
      </c>
      <c r="K193" s="98">
        <v>68804.947845000017</v>
      </c>
      <c r="L193" s="98">
        <v>70448.939429999999</v>
      </c>
      <c r="M193" s="98">
        <v>72092.931014999995</v>
      </c>
      <c r="N193" s="98">
        <v>73736.922599999991</v>
      </c>
    </row>
    <row r="194" spans="2:14" hidden="1">
      <c r="B194" s="90"/>
    </row>
    <row r="195" spans="2:14" hidden="1">
      <c r="B195" s="90"/>
      <c r="D195" s="4" t="s">
        <v>60</v>
      </c>
    </row>
    <row r="196" spans="2:14" hidden="1">
      <c r="B196" s="102" t="s">
        <v>65</v>
      </c>
      <c r="C196" s="89">
        <f>F51</f>
        <v>66256.964675000025</v>
      </c>
      <c r="D196" s="91">
        <v>0</v>
      </c>
      <c r="E196" s="91">
        <f>D196+2%</f>
        <v>0.02</v>
      </c>
      <c r="F196" s="91">
        <f t="shared" ref="F196:N196" si="34">E196+2%</f>
        <v>0.04</v>
      </c>
      <c r="G196" s="91">
        <f t="shared" si="34"/>
        <v>0.06</v>
      </c>
      <c r="H196" s="91">
        <f t="shared" si="34"/>
        <v>0.08</v>
      </c>
      <c r="I196" s="91">
        <f t="shared" si="34"/>
        <v>0.1</v>
      </c>
      <c r="J196" s="91">
        <f t="shared" si="34"/>
        <v>0.12000000000000001</v>
      </c>
      <c r="K196" s="91">
        <f>J196+2%</f>
        <v>0.14000000000000001</v>
      </c>
      <c r="L196" s="91">
        <f t="shared" si="34"/>
        <v>0.16</v>
      </c>
      <c r="M196" s="91">
        <f t="shared" si="34"/>
        <v>0.18</v>
      </c>
      <c r="N196" s="91">
        <f t="shared" si="34"/>
        <v>0.19999999999999998</v>
      </c>
    </row>
    <row r="197" spans="2:14" hidden="1">
      <c r="B197" s="105" t="s">
        <v>10</v>
      </c>
      <c r="C197" s="131">
        <v>5.0999999999999997E-2</v>
      </c>
      <c r="D197" s="93">
        <f t="dataTable" ref="D197:N203" dt2D="1" dtr="1" r1="F13" r2="F17" ca="1"/>
        <v>58137.461750000002</v>
      </c>
      <c r="E197" s="94">
        <v>59781.453334999998</v>
      </c>
      <c r="F197" s="94">
        <v>61425.444919999987</v>
      </c>
      <c r="G197" s="94">
        <v>63069.436504999998</v>
      </c>
      <c r="H197" s="95">
        <v>64713.428090000009</v>
      </c>
      <c r="I197" s="95">
        <v>66357.419675000012</v>
      </c>
      <c r="J197" s="95">
        <v>68001.411259999993</v>
      </c>
      <c r="K197" s="95">
        <v>69645.402845000004</v>
      </c>
      <c r="L197" s="95">
        <v>71289.394429999986</v>
      </c>
      <c r="M197" s="95">
        <v>72933.386014999996</v>
      </c>
      <c r="N197" s="95">
        <v>74577.377599999978</v>
      </c>
    </row>
    <row r="198" spans="2:14" hidden="1">
      <c r="B198" s="90"/>
      <c r="C198" s="131">
        <f>C197+0.2%</f>
        <v>5.2999999999999999E-2</v>
      </c>
      <c r="D198" s="96">
        <v>58103.976750000002</v>
      </c>
      <c r="E198" s="40">
        <v>59747.968334999998</v>
      </c>
      <c r="F198" s="40">
        <v>61391.959919999994</v>
      </c>
      <c r="G198" s="40">
        <v>63035.951505000005</v>
      </c>
      <c r="H198" s="62">
        <v>64679.943090000001</v>
      </c>
      <c r="I198" s="62">
        <v>66323.934675000026</v>
      </c>
      <c r="J198" s="62">
        <v>67967.926260000007</v>
      </c>
      <c r="K198" s="62">
        <v>69611.917845000018</v>
      </c>
      <c r="L198" s="62">
        <v>71255.90943</v>
      </c>
      <c r="M198" s="62">
        <v>72899.901014999996</v>
      </c>
      <c r="N198" s="95">
        <v>74543.892599999992</v>
      </c>
    </row>
    <row r="199" spans="2:14" hidden="1">
      <c r="B199" s="90"/>
      <c r="C199" s="131">
        <f t="shared" ref="C199:C203" si="35">C198+0.2%</f>
        <v>5.5E-2</v>
      </c>
      <c r="D199" s="96">
        <v>58070.491750000001</v>
      </c>
      <c r="E199" s="40">
        <v>59714.483334999997</v>
      </c>
      <c r="F199" s="100">
        <v>61358.474919999993</v>
      </c>
      <c r="G199" s="100">
        <v>63002.466505000004</v>
      </c>
      <c r="H199" s="99">
        <v>64646.45809</v>
      </c>
      <c r="I199" s="99">
        <v>66290.449675000025</v>
      </c>
      <c r="J199" s="100">
        <v>67934.441260000007</v>
      </c>
      <c r="K199" s="100">
        <v>69578.432845000018</v>
      </c>
      <c r="L199" s="100">
        <v>71222.424429999999</v>
      </c>
      <c r="M199" s="62">
        <v>72866.416014999995</v>
      </c>
      <c r="N199" s="95">
        <v>74510.407599999991</v>
      </c>
    </row>
    <row r="200" spans="2:14" hidden="1">
      <c r="B200" s="90"/>
      <c r="C200" s="131">
        <f t="shared" si="35"/>
        <v>5.7000000000000002E-2</v>
      </c>
      <c r="D200" s="96">
        <v>58037.006750000008</v>
      </c>
      <c r="E200" s="40">
        <v>59680.998335000004</v>
      </c>
      <c r="F200" s="100">
        <v>61324.98992</v>
      </c>
      <c r="G200" s="100">
        <v>62968.981505000003</v>
      </c>
      <c r="H200" s="99">
        <v>64612.97309</v>
      </c>
      <c r="I200" s="97">
        <v>66256.964675000025</v>
      </c>
      <c r="J200" s="100">
        <v>67900.956260000006</v>
      </c>
      <c r="K200" s="100">
        <v>69544.947845000017</v>
      </c>
      <c r="L200" s="100">
        <v>71188.939429999999</v>
      </c>
      <c r="M200" s="62">
        <v>72832.931014999995</v>
      </c>
      <c r="N200" s="95">
        <v>74476.922599999991</v>
      </c>
    </row>
    <row r="201" spans="2:14" hidden="1">
      <c r="B201" s="90"/>
      <c r="C201" s="131">
        <f t="shared" si="35"/>
        <v>5.9000000000000004E-2</v>
      </c>
      <c r="D201" s="96">
        <v>58003.52175</v>
      </c>
      <c r="E201" s="40">
        <v>59647.513334999996</v>
      </c>
      <c r="F201" s="100">
        <v>61291.504919999999</v>
      </c>
      <c r="G201" s="100">
        <v>62935.49650500001</v>
      </c>
      <c r="H201" s="99">
        <v>64579.488089999992</v>
      </c>
      <c r="I201" s="99">
        <v>66223.479675000024</v>
      </c>
      <c r="J201" s="100">
        <v>67867.471260000006</v>
      </c>
      <c r="K201" s="100">
        <v>69511.462845000016</v>
      </c>
      <c r="L201" s="100">
        <v>71155.454429999998</v>
      </c>
      <c r="M201" s="62">
        <v>72799.44601499998</v>
      </c>
      <c r="N201" s="95">
        <v>74443.43759999999</v>
      </c>
    </row>
    <row r="202" spans="2:14" hidden="1">
      <c r="B202" s="90"/>
      <c r="C202" s="131">
        <f t="shared" si="35"/>
        <v>6.1000000000000006E-2</v>
      </c>
      <c r="D202" s="96">
        <v>57970.036750000007</v>
      </c>
      <c r="E202" s="40">
        <v>59614.028335000003</v>
      </c>
      <c r="F202" s="40">
        <v>61258.019919999992</v>
      </c>
      <c r="G202" s="40">
        <v>62902.011505000002</v>
      </c>
      <c r="H202" s="40">
        <v>64546.003090000006</v>
      </c>
      <c r="I202" s="40">
        <v>66189.994675000024</v>
      </c>
      <c r="J202" s="40">
        <v>67833.986260000005</v>
      </c>
      <c r="K202" s="62">
        <v>69477.977845000016</v>
      </c>
      <c r="L202" s="62">
        <v>71121.969429999997</v>
      </c>
      <c r="M202" s="62">
        <v>72765.961014999993</v>
      </c>
      <c r="N202" s="95">
        <v>74409.95259999999</v>
      </c>
    </row>
    <row r="203" spans="2:14" hidden="1">
      <c r="B203" s="90"/>
      <c r="C203" s="131">
        <f t="shared" si="35"/>
        <v>6.3E-2</v>
      </c>
      <c r="D203" s="96">
        <v>57936.551749999999</v>
      </c>
      <c r="E203" s="98">
        <v>59580.543334999995</v>
      </c>
      <c r="F203" s="61">
        <v>61224.534919999991</v>
      </c>
      <c r="G203" s="61">
        <v>62868.526505000002</v>
      </c>
      <c r="H203" s="61">
        <v>64512.518089999998</v>
      </c>
      <c r="I203" s="61">
        <v>66156.509675000023</v>
      </c>
      <c r="J203" s="98">
        <v>67800.501260000005</v>
      </c>
      <c r="K203" s="98">
        <v>69444.492845000015</v>
      </c>
      <c r="L203" s="98">
        <v>71088.484429999997</v>
      </c>
      <c r="M203" s="98">
        <v>72732.476014999993</v>
      </c>
      <c r="N203" s="98">
        <v>74376.467599999989</v>
      </c>
    </row>
    <row r="204" spans="2:14" hidden="1"/>
    <row r="205" spans="2:14" hidden="1"/>
    <row r="206" spans="2:14" hidden="1">
      <c r="B206"/>
      <c r="C206" s="10" t="s">
        <v>6</v>
      </c>
      <c r="D206" s="11" t="s">
        <v>7</v>
      </c>
      <c r="E206" s="11" t="s">
        <v>8</v>
      </c>
    </row>
    <row r="207" spans="2:14" hidden="1">
      <c r="B207" s="134" t="s">
        <v>114</v>
      </c>
      <c r="C207" s="12">
        <f>C180</f>
        <v>21000</v>
      </c>
      <c r="D207" s="12">
        <f>I181</f>
        <v>64314.464675000025</v>
      </c>
      <c r="E207" s="14">
        <f>D207/C210-1</f>
        <v>-2.9317672633031755E-2</v>
      </c>
      <c r="F207" s="4" t="s">
        <v>123</v>
      </c>
    </row>
    <row r="208" spans="2:14" hidden="1">
      <c r="B208" s="135" t="s">
        <v>113</v>
      </c>
      <c r="C208" s="12">
        <f>C190</f>
        <v>4000</v>
      </c>
      <c r="D208" s="12">
        <f>I191</f>
        <v>65886.964675000025</v>
      </c>
      <c r="E208" s="14">
        <f>D208/C210-1</f>
        <v>-5.5843185967680009E-3</v>
      </c>
    </row>
    <row r="209" spans="2:5" hidden="1">
      <c r="B209" s="132"/>
      <c r="C209" s="12"/>
      <c r="D209" s="12"/>
      <c r="E209" s="14"/>
    </row>
    <row r="210" spans="2:5" hidden="1">
      <c r="B210" s="136" t="str">
        <f>B51</f>
        <v>Net Income For the Year</v>
      </c>
      <c r="C210" s="13">
        <f>F51</f>
        <v>66256.964675000025</v>
      </c>
      <c r="D210" s="13"/>
      <c r="E210" s="15"/>
    </row>
    <row r="211" spans="2:5" hidden="1">
      <c r="B211" s="135"/>
      <c r="C211" s="12"/>
      <c r="D211" s="12"/>
      <c r="E211" s="14"/>
    </row>
    <row r="212" spans="2:5" hidden="1">
      <c r="B212" s="135"/>
      <c r="C212" s="12"/>
      <c r="D212" s="12"/>
      <c r="E212" s="14"/>
    </row>
    <row r="213" spans="2:5" hidden="1">
      <c r="B213" s="135"/>
      <c r="C213" s="12"/>
      <c r="D213" s="12"/>
      <c r="E213" s="14"/>
    </row>
    <row r="214" spans="2:5" hidden="1">
      <c r="B214" s="135"/>
      <c r="C214" s="12"/>
      <c r="D214" s="12"/>
      <c r="E214" s="14"/>
    </row>
    <row r="215" spans="2:5" hidden="1">
      <c r="B215" s="135"/>
      <c r="C215" s="12"/>
      <c r="D215" s="12"/>
      <c r="E215" s="14"/>
    </row>
    <row r="216" spans="2:5" hidden="1">
      <c r="B216" s="135"/>
      <c r="C216" s="12"/>
      <c r="D216" s="12"/>
      <c r="E216" s="14"/>
    </row>
    <row r="217" spans="2:5" hidden="1">
      <c r="B217" s="135"/>
      <c r="C217" s="12"/>
      <c r="D217" s="12"/>
      <c r="E217" s="14"/>
    </row>
    <row r="218" spans="2:5" hidden="1">
      <c r="B218" s="135"/>
      <c r="C218" s="12"/>
      <c r="D218" s="12"/>
      <c r="E218" s="14"/>
    </row>
    <row r="219" spans="2:5" hidden="1">
      <c r="B219" s="135"/>
      <c r="C219" s="12"/>
      <c r="D219" s="12"/>
      <c r="E219" s="14"/>
    </row>
    <row r="220" spans="2:5" hidden="1">
      <c r="B220" s="135"/>
      <c r="C220" s="12"/>
      <c r="D220" s="12"/>
      <c r="E220" s="14"/>
    </row>
    <row r="221" spans="2:5" hidden="1">
      <c r="B221" s="135"/>
      <c r="C221" s="12"/>
      <c r="D221" s="12"/>
      <c r="E221" s="14"/>
    </row>
    <row r="222" spans="2:5" hidden="1">
      <c r="B222" s="135"/>
      <c r="C222" s="12"/>
      <c r="D222" s="12"/>
      <c r="E222" s="14"/>
    </row>
    <row r="223" spans="2:5" hidden="1">
      <c r="B223" s="135"/>
      <c r="C223" s="12"/>
      <c r="D223" s="12"/>
      <c r="E223" s="14"/>
    </row>
    <row r="224" spans="2:5" hidden="1">
      <c r="B224" s="135"/>
      <c r="C224" s="12"/>
      <c r="D224" s="12"/>
      <c r="E224" s="14"/>
    </row>
    <row r="225" spans="2:5" hidden="1">
      <c r="B225" s="135"/>
      <c r="C225" s="12"/>
      <c r="D225" s="12"/>
      <c r="E225" s="14"/>
    </row>
    <row r="226" spans="2:5" hidden="1">
      <c r="B226" s="135"/>
      <c r="C226" s="12"/>
      <c r="D226" s="12"/>
      <c r="E226" s="14"/>
    </row>
    <row r="227" spans="2:5" hidden="1"/>
    <row r="228" spans="2:5" hidden="1"/>
    <row r="229" spans="2:5" hidden="1"/>
    <row r="230" spans="2:5" hidden="1"/>
    <row r="231" spans="2:5" hidden="1"/>
    <row r="232" spans="2:5" hidden="1">
      <c r="C232" s="4" t="str">
        <f>B174</f>
        <v xml:space="preserve">Salaries and Benefits </v>
      </c>
      <c r="D232" s="101" t="str">
        <f>B184</f>
        <v xml:space="preserve">Rent and Overhead </v>
      </c>
    </row>
    <row r="233" spans="2:5" hidden="1">
      <c r="D233" s="101"/>
    </row>
    <row r="234" spans="2:5" hidden="1">
      <c r="B234" s="138">
        <v>-0.2</v>
      </c>
      <c r="C234" s="95">
        <v>70141.964675000025</v>
      </c>
      <c r="D234" s="95">
        <v>66996.964675000025</v>
      </c>
    </row>
    <row r="235" spans="2:5" hidden="1">
      <c r="B235" s="133">
        <v>-0.15</v>
      </c>
      <c r="C235" s="62">
        <v>70974.464675000025</v>
      </c>
      <c r="D235" s="62">
        <v>66811.964675000025</v>
      </c>
    </row>
    <row r="236" spans="2:5" hidden="1">
      <c r="B236" s="133">
        <v>-0.1</v>
      </c>
      <c r="C236" s="99">
        <v>68199.464675000025</v>
      </c>
      <c r="D236" s="99">
        <v>66626.964675000025</v>
      </c>
    </row>
    <row r="237" spans="2:5" hidden="1">
      <c r="B237" s="133">
        <v>0</v>
      </c>
      <c r="C237" s="97">
        <v>66256.964675000025</v>
      </c>
      <c r="D237" s="97">
        <v>66256.964675000025</v>
      </c>
    </row>
    <row r="238" spans="2:5" hidden="1">
      <c r="B238" s="133">
        <v>0.1</v>
      </c>
      <c r="C238" s="99">
        <v>64314.464675000025</v>
      </c>
      <c r="D238" s="99">
        <v>65886.964675000025</v>
      </c>
    </row>
    <row r="239" spans="2:5" hidden="1">
      <c r="B239" s="133">
        <v>0.15</v>
      </c>
      <c r="C239" s="40">
        <v>63343.214675000025</v>
      </c>
      <c r="D239" s="40">
        <v>65701.964675000025</v>
      </c>
    </row>
    <row r="240" spans="2:5" hidden="1">
      <c r="B240" s="133">
        <v>0.2</v>
      </c>
      <c r="C240" s="61">
        <v>62371.964675000025</v>
      </c>
      <c r="D240" s="61">
        <v>65516.964675000025</v>
      </c>
    </row>
    <row r="241" spans="2:12" hidden="1"/>
    <row r="242" spans="2:12" ht="26" hidden="1">
      <c r="B242" s="103" t="s">
        <v>90</v>
      </c>
    </row>
    <row r="243" spans="2:12" hidden="1"/>
    <row r="244" spans="2:12" hidden="1">
      <c r="B244" s="4" t="s">
        <v>91</v>
      </c>
    </row>
    <row r="245" spans="2:12" hidden="1">
      <c r="B245" s="4" t="s">
        <v>92</v>
      </c>
    </row>
    <row r="246" spans="2:12" hidden="1">
      <c r="B246" s="4" t="s">
        <v>93</v>
      </c>
    </row>
    <row r="247" spans="2:12" hidden="1">
      <c r="B247" s="4" t="s">
        <v>94</v>
      </c>
    </row>
    <row r="248" spans="2:12" hidden="1">
      <c r="B248" s="4" t="s">
        <v>95</v>
      </c>
    </row>
    <row r="249" spans="2:12" hidden="1">
      <c r="B249" s="4" t="s">
        <v>96</v>
      </c>
    </row>
    <row r="250" spans="2:12" hidden="1">
      <c r="B250" s="4" t="s">
        <v>97</v>
      </c>
    </row>
    <row r="251" spans="2:12" hidden="1">
      <c r="B251" s="4" t="s">
        <v>98</v>
      </c>
    </row>
    <row r="252" spans="2:12" hidden="1">
      <c r="B252" s="4" t="s">
        <v>99</v>
      </c>
      <c r="K252"/>
      <c r="L252"/>
    </row>
    <row r="253" spans="2:12" hidden="1">
      <c r="B253" s="25" t="s">
        <v>5</v>
      </c>
      <c r="C253" s="104">
        <v>-0.05</v>
      </c>
      <c r="D253" s="25" t="s">
        <v>106</v>
      </c>
      <c r="E253" s="25" t="s">
        <v>100</v>
      </c>
      <c r="F253" s="25" t="s">
        <v>101</v>
      </c>
      <c r="G253" s="25"/>
      <c r="H253" s="25" t="s">
        <v>102</v>
      </c>
      <c r="I253" s="25" t="s">
        <v>103</v>
      </c>
      <c r="K253"/>
      <c r="L253"/>
    </row>
    <row r="254" spans="2:12" hidden="1">
      <c r="B254" s="90" t="s">
        <v>104</v>
      </c>
      <c r="K254"/>
      <c r="L254"/>
    </row>
    <row r="255" spans="2:12" hidden="1">
      <c r="B255" s="90" t="s">
        <v>105</v>
      </c>
      <c r="K255"/>
      <c r="L255"/>
    </row>
    <row r="256" spans="2:12" hidden="1">
      <c r="B256" s="105" t="s">
        <v>10</v>
      </c>
      <c r="K256"/>
      <c r="L256"/>
    </row>
    <row r="257" spans="2:12" hidden="1">
      <c r="B257" s="105" t="s">
        <v>11</v>
      </c>
      <c r="K257"/>
      <c r="L257"/>
    </row>
    <row r="258" spans="2:12" hidden="1"/>
    <row r="259" spans="2:12" hidden="1"/>
    <row r="260" spans="2:12" hidden="1"/>
    <row r="261" spans="2:12" ht="24" hidden="1">
      <c r="B261" s="55" t="s">
        <v>122</v>
      </c>
      <c r="C261" s="162"/>
      <c r="D261" s="55" t="s">
        <v>122</v>
      </c>
      <c r="E261" s="25"/>
      <c r="F261" s="25"/>
      <c r="G261" s="25"/>
      <c r="H261" s="25"/>
      <c r="I261" s="25"/>
      <c r="J261" s="25"/>
      <c r="K261" s="25"/>
      <c r="L261" s="25"/>
    </row>
    <row r="262" spans="2:12" hidden="1"/>
    <row r="263" spans="2:12" hidden="1"/>
    <row r="264" spans="2:12" hidden="1"/>
    <row r="265" spans="2:12" hidden="1"/>
  </sheetData>
  <sheetProtection sheet="1" objects="1" scenarios="1"/>
  <mergeCells count="31">
    <mergeCell ref="B2:I2"/>
    <mergeCell ref="D9:G9"/>
    <mergeCell ref="I9:K9"/>
    <mergeCell ref="D10:E10"/>
    <mergeCell ref="F10:G10"/>
    <mergeCell ref="I10:J10"/>
    <mergeCell ref="K10:L10"/>
    <mergeCell ref="D35:G35"/>
    <mergeCell ref="I35:L35"/>
    <mergeCell ref="D36:E36"/>
    <mergeCell ref="F36:G36"/>
    <mergeCell ref="I36:J36"/>
    <mergeCell ref="K36:L36"/>
    <mergeCell ref="D59:G59"/>
    <mergeCell ref="I59:K59"/>
    <mergeCell ref="D60:E60"/>
    <mergeCell ref="F60:G60"/>
    <mergeCell ref="I60:J60"/>
    <mergeCell ref="K60:L60"/>
    <mergeCell ref="D85:G85"/>
    <mergeCell ref="I85:K85"/>
    <mergeCell ref="D86:E86"/>
    <mergeCell ref="F86:G86"/>
    <mergeCell ref="I86:J86"/>
    <mergeCell ref="K86:L86"/>
    <mergeCell ref="D115:G115"/>
    <mergeCell ref="I115:K115"/>
    <mergeCell ref="D116:E116"/>
    <mergeCell ref="F116:G116"/>
    <mergeCell ref="I116:J116"/>
    <mergeCell ref="K116:L11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72CE-4697-4E48-9F11-05A7EF0AF2A1}">
  <dimension ref="A1:O205"/>
  <sheetViews>
    <sheetView showGridLines="0" showRowColHeaders="0" topLeftCell="B139" zoomScale="75" zoomScaleNormal="75" workbookViewId="0">
      <selection activeCell="B139" sqref="B139"/>
    </sheetView>
  </sheetViews>
  <sheetFormatPr baseColWidth="10" defaultRowHeight="16"/>
  <cols>
    <col min="1" max="1" width="0" style="4" hidden="1" customWidth="1"/>
    <col min="2" max="2" width="36" style="4" customWidth="1"/>
    <col min="3" max="3" width="23" style="4" customWidth="1"/>
    <col min="4" max="7" width="19.1640625" style="4" customWidth="1"/>
    <col min="8" max="8" width="19.33203125" style="4" customWidth="1"/>
    <col min="9" max="9" width="13.5" style="4" customWidth="1"/>
    <col min="10" max="12" width="19.33203125" style="4" customWidth="1"/>
    <col min="13" max="14" width="19.33203125" customWidth="1"/>
  </cols>
  <sheetData>
    <row r="1" spans="2:12" ht="20" hidden="1">
      <c r="B1" s="83" t="s">
        <v>66</v>
      </c>
      <c r="C1" s="84"/>
      <c r="D1" s="84"/>
      <c r="E1" s="84"/>
      <c r="F1" s="84"/>
      <c r="G1" s="84"/>
      <c r="H1" s="84"/>
      <c r="I1" s="84"/>
    </row>
    <row r="2" spans="2:12" ht="60" hidden="1" customHeight="1">
      <c r="B2" s="174" t="s">
        <v>67</v>
      </c>
      <c r="C2" s="174"/>
      <c r="D2" s="174"/>
      <c r="E2" s="174"/>
      <c r="F2" s="174"/>
      <c r="G2" s="174"/>
      <c r="H2" s="174"/>
      <c r="I2" s="174"/>
    </row>
    <row r="3" spans="2:12" hidden="1">
      <c r="B3" s="4" t="s">
        <v>3</v>
      </c>
    </row>
    <row r="4" spans="2:12" hidden="1">
      <c r="B4" s="4" t="s">
        <v>4</v>
      </c>
    </row>
    <row r="5" spans="2:12" hidden="1">
      <c r="B5" s="1" t="s">
        <v>75</v>
      </c>
    </row>
    <row r="6" spans="2:12" hidden="1"/>
    <row r="7" spans="2:12" ht="24" hidden="1">
      <c r="B7" s="55" t="s">
        <v>107</v>
      </c>
      <c r="C7" s="162"/>
      <c r="D7" s="25"/>
      <c r="E7" s="25"/>
      <c r="F7" s="25"/>
      <c r="G7" s="25"/>
      <c r="H7" s="25"/>
      <c r="I7" s="25"/>
      <c r="J7" s="25"/>
      <c r="K7" s="25"/>
      <c r="L7" s="25"/>
    </row>
    <row r="8" spans="2:12" hidden="1"/>
    <row r="9" spans="2:12" hidden="1">
      <c r="B9" s="2"/>
      <c r="C9" s="2"/>
      <c r="D9" s="172" t="s">
        <v>0</v>
      </c>
      <c r="E9" s="172"/>
      <c r="F9" s="172"/>
      <c r="G9" s="172"/>
      <c r="H9" s="28"/>
      <c r="I9" s="172" t="s">
        <v>1</v>
      </c>
      <c r="J9" s="172"/>
      <c r="K9" s="172"/>
      <c r="L9" s="27"/>
    </row>
    <row r="10" spans="2:12" ht="17" hidden="1" customHeight="1">
      <c r="B10" s="18"/>
      <c r="C10" s="18"/>
      <c r="D10" s="173" t="s">
        <v>16</v>
      </c>
      <c r="E10" s="173"/>
      <c r="F10" s="173" t="s">
        <v>17</v>
      </c>
      <c r="G10" s="173"/>
      <c r="H10" s="29"/>
      <c r="I10" s="173" t="s">
        <v>16</v>
      </c>
      <c r="J10" s="173"/>
      <c r="K10" s="173" t="s">
        <v>17</v>
      </c>
      <c r="L10" s="173"/>
    </row>
    <row r="11" spans="2:12" hidden="1">
      <c r="B11" s="3"/>
      <c r="C11" s="3"/>
      <c r="D11" s="24">
        <v>2018</v>
      </c>
      <c r="E11" s="24">
        <v>2019</v>
      </c>
      <c r="F11" s="24">
        <v>2020</v>
      </c>
      <c r="G11" s="24">
        <v>2021</v>
      </c>
      <c r="H11" s="24"/>
      <c r="I11" s="24">
        <v>2018</v>
      </c>
      <c r="J11" s="24">
        <v>2019</v>
      </c>
      <c r="K11" s="24">
        <v>2020</v>
      </c>
      <c r="L11" s="24">
        <v>2021</v>
      </c>
    </row>
    <row r="12" spans="2:12" hidden="1">
      <c r="B12" s="18" t="s">
        <v>9</v>
      </c>
      <c r="C12" s="6"/>
      <c r="D12" s="37"/>
      <c r="E12" s="37"/>
      <c r="F12" s="20"/>
      <c r="G12" s="20"/>
      <c r="H12" s="20"/>
      <c r="I12" s="20"/>
      <c r="J12" s="20"/>
      <c r="K12" s="20"/>
      <c r="L12" s="20"/>
    </row>
    <row r="13" spans="2:12" hidden="1">
      <c r="B13" s="36" t="s">
        <v>60</v>
      </c>
      <c r="C13" s="39"/>
      <c r="D13" s="106"/>
      <c r="E13" s="107">
        <f>E38/D38 -1</f>
        <v>0.13637687169668156</v>
      </c>
      <c r="F13" s="37">
        <v>0.1</v>
      </c>
      <c r="G13" s="37">
        <v>0.1</v>
      </c>
      <c r="H13" s="20"/>
      <c r="I13" s="107"/>
      <c r="J13" s="107">
        <f t="shared" ref="J13:L14" si="0">E13</f>
        <v>0.13637687169668156</v>
      </c>
      <c r="K13" s="107">
        <f t="shared" si="0"/>
        <v>0.1</v>
      </c>
      <c r="L13" s="107">
        <f t="shared" si="0"/>
        <v>0.1</v>
      </c>
    </row>
    <row r="14" spans="2:12" hidden="1">
      <c r="B14" s="36" t="s">
        <v>120</v>
      </c>
      <c r="C14" s="39"/>
      <c r="D14" s="107">
        <f>D39/D38</f>
        <v>0.32352448095435576</v>
      </c>
      <c r="E14" s="107">
        <f>E39/E38</f>
        <v>0.31057776673473664</v>
      </c>
      <c r="F14" s="107">
        <v>0.31</v>
      </c>
      <c r="G14" s="107">
        <v>0.31</v>
      </c>
      <c r="H14" s="20"/>
      <c r="I14" s="107">
        <f>D14</f>
        <v>0.32352448095435576</v>
      </c>
      <c r="J14" s="107">
        <f t="shared" si="0"/>
        <v>0.31057776673473664</v>
      </c>
      <c r="K14" s="107">
        <f t="shared" si="0"/>
        <v>0.31</v>
      </c>
      <c r="L14" s="107">
        <f t="shared" si="0"/>
        <v>0.31</v>
      </c>
    </row>
    <row r="15" spans="2:12" hidden="1">
      <c r="B15" s="36" t="s">
        <v>114</v>
      </c>
      <c r="C15" s="39"/>
      <c r="D15" s="39">
        <f>D43</f>
        <v>20000</v>
      </c>
      <c r="E15" s="39">
        <f>E43</f>
        <v>19900</v>
      </c>
      <c r="F15" s="39">
        <v>21000</v>
      </c>
      <c r="G15" s="39">
        <v>21000</v>
      </c>
      <c r="H15" s="20"/>
      <c r="I15" s="39">
        <f>D15/3.75</f>
        <v>5333.333333333333</v>
      </c>
      <c r="J15" s="39">
        <f t="shared" ref="J15:L16" si="1">E15/3.75</f>
        <v>5306.666666666667</v>
      </c>
      <c r="K15" s="39">
        <f t="shared" si="1"/>
        <v>5600</v>
      </c>
      <c r="L15" s="39">
        <f t="shared" si="1"/>
        <v>5600</v>
      </c>
    </row>
    <row r="16" spans="2:12" hidden="1">
      <c r="B16" s="36" t="s">
        <v>113</v>
      </c>
      <c r="C16" s="39"/>
      <c r="D16" s="61">
        <f>D44</f>
        <v>4840</v>
      </c>
      <c r="E16" s="61">
        <f>E44</f>
        <v>4750</v>
      </c>
      <c r="F16" s="39">
        <v>4000</v>
      </c>
      <c r="G16" s="39">
        <v>4000</v>
      </c>
      <c r="H16" s="20"/>
      <c r="I16" s="39">
        <f>D16/3.75</f>
        <v>1290.6666666666667</v>
      </c>
      <c r="J16" s="39">
        <f t="shared" si="1"/>
        <v>1266.6666666666667</v>
      </c>
      <c r="K16" s="39">
        <f t="shared" si="1"/>
        <v>1066.6666666666667</v>
      </c>
      <c r="L16" s="39">
        <f t="shared" si="1"/>
        <v>1066.6666666666667</v>
      </c>
    </row>
    <row r="17" spans="2:12" hidden="1">
      <c r="B17" s="36" t="s">
        <v>10</v>
      </c>
      <c r="C17" s="39"/>
      <c r="D17" s="107">
        <f>D45/D126</f>
        <v>5.7142857142857141E-2</v>
      </c>
      <c r="E17" s="107">
        <f>E45/E126</f>
        <v>5.2941176470588235E-2</v>
      </c>
      <c r="F17" s="107">
        <v>5.7000000000000002E-2</v>
      </c>
      <c r="G17" s="107">
        <v>5.7000000000000002E-2</v>
      </c>
      <c r="H17" s="85"/>
      <c r="I17" s="107">
        <f>D17</f>
        <v>5.7142857142857141E-2</v>
      </c>
      <c r="J17" s="107">
        <f t="shared" ref="J17:L19" si="2">E17</f>
        <v>5.2941176470588235E-2</v>
      </c>
      <c r="K17" s="107">
        <f t="shared" si="2"/>
        <v>5.7000000000000002E-2</v>
      </c>
      <c r="L17" s="107">
        <f t="shared" si="2"/>
        <v>5.7000000000000002E-2</v>
      </c>
    </row>
    <row r="18" spans="2:12" hidden="1">
      <c r="B18" s="36" t="s">
        <v>11</v>
      </c>
      <c r="C18" s="39"/>
      <c r="D18" s="107">
        <f>D135/D132</f>
        <v>0.03</v>
      </c>
      <c r="E18" s="107">
        <f>E135/E132</f>
        <v>0.03</v>
      </c>
      <c r="F18" s="107">
        <v>0.03</v>
      </c>
      <c r="G18" s="107">
        <v>0.03</v>
      </c>
      <c r="H18" s="20"/>
      <c r="I18" s="107">
        <f>D18</f>
        <v>0.03</v>
      </c>
      <c r="J18" s="107">
        <f t="shared" si="2"/>
        <v>0.03</v>
      </c>
      <c r="K18" s="107">
        <f t="shared" si="2"/>
        <v>0.03</v>
      </c>
      <c r="L18" s="107">
        <f t="shared" si="2"/>
        <v>0.03</v>
      </c>
    </row>
    <row r="19" spans="2:12" hidden="1">
      <c r="B19" s="36" t="s">
        <v>68</v>
      </c>
      <c r="C19" s="39"/>
      <c r="D19" s="107">
        <v>7.4999999999999997E-2</v>
      </c>
      <c r="E19" s="107">
        <v>7.4999999999999997E-2</v>
      </c>
      <c r="F19" s="107">
        <v>7.4999999999999997E-2</v>
      </c>
      <c r="G19" s="107">
        <v>7.4999999999999997E-2</v>
      </c>
      <c r="H19" s="20"/>
      <c r="I19" s="107">
        <f>D19</f>
        <v>7.4999999999999997E-2</v>
      </c>
      <c r="J19" s="107">
        <f t="shared" si="2"/>
        <v>7.4999999999999997E-2</v>
      </c>
      <c r="K19" s="107">
        <f>F19</f>
        <v>7.4999999999999997E-2</v>
      </c>
      <c r="L19" s="107">
        <f t="shared" si="2"/>
        <v>7.4999999999999997E-2</v>
      </c>
    </row>
    <row r="20" spans="2:12" hidden="1">
      <c r="B20" s="36"/>
      <c r="C20" s="39"/>
      <c r="D20" s="45"/>
      <c r="E20" s="45"/>
      <c r="F20" s="39"/>
      <c r="G20" s="39"/>
      <c r="H20" s="20"/>
      <c r="I20" s="39"/>
      <c r="J20" s="39"/>
      <c r="K20" s="39"/>
      <c r="L20" s="39"/>
    </row>
    <row r="21" spans="2:12" hidden="1">
      <c r="B21" s="42" t="s">
        <v>12</v>
      </c>
      <c r="C21" s="86"/>
      <c r="D21" s="45"/>
      <c r="E21" s="45"/>
      <c r="F21" s="30"/>
      <c r="G21" s="30"/>
      <c r="H21" s="20"/>
      <c r="I21" s="39"/>
      <c r="J21" s="39"/>
      <c r="K21" s="39"/>
      <c r="L21" s="39"/>
    </row>
    <row r="22" spans="2:12" hidden="1">
      <c r="B22" s="44" t="s">
        <v>13</v>
      </c>
      <c r="C22" s="39"/>
      <c r="D22" s="45">
        <f>D64/D38 *365</f>
        <v>19.024070659031349</v>
      </c>
      <c r="E22" s="45">
        <f>E64/E38 *365</f>
        <v>19.013929761082082</v>
      </c>
      <c r="F22" s="45">
        <v>19</v>
      </c>
      <c r="G22" s="45">
        <v>19</v>
      </c>
      <c r="H22" s="20"/>
      <c r="I22" s="39">
        <f t="shared" ref="I22:L27" si="3">D22/3.75</f>
        <v>5.0730855090750264</v>
      </c>
      <c r="J22" s="39">
        <f t="shared" si="3"/>
        <v>5.0703812696218886</v>
      </c>
      <c r="K22" s="39">
        <f t="shared" si="3"/>
        <v>5.0666666666666664</v>
      </c>
      <c r="L22" s="39">
        <f t="shared" si="3"/>
        <v>5.0666666666666664</v>
      </c>
    </row>
    <row r="23" spans="2:12" hidden="1">
      <c r="B23" s="44" t="s">
        <v>14</v>
      </c>
      <c r="C23" s="39"/>
      <c r="D23" s="45">
        <f>D65/D39 *365</f>
        <v>61.808896525391368</v>
      </c>
      <c r="E23" s="45">
        <f>E65/E39 *365</f>
        <v>60.637140928523216</v>
      </c>
      <c r="F23" s="45">
        <v>62</v>
      </c>
      <c r="G23" s="45">
        <v>62</v>
      </c>
      <c r="H23" s="20"/>
      <c r="I23" s="39">
        <f t="shared" si="3"/>
        <v>16.482372406771031</v>
      </c>
      <c r="J23" s="39">
        <f t="shared" si="3"/>
        <v>16.16990424760619</v>
      </c>
      <c r="K23" s="39">
        <f t="shared" si="3"/>
        <v>16.533333333333335</v>
      </c>
      <c r="L23" s="39">
        <f t="shared" si="3"/>
        <v>16.533333333333335</v>
      </c>
    </row>
    <row r="24" spans="2:12" hidden="1">
      <c r="B24" s="44" t="s">
        <v>15</v>
      </c>
      <c r="C24" s="39"/>
      <c r="D24" s="45">
        <f>D70/D39 *365</f>
        <v>25.782741504390987</v>
      </c>
      <c r="E24" s="45">
        <f>E70/E39 *365</f>
        <v>26.006900172504309</v>
      </c>
      <c r="F24" s="45">
        <v>26</v>
      </c>
      <c r="G24" s="45">
        <v>26</v>
      </c>
      <c r="H24" s="20"/>
      <c r="I24" s="39">
        <f t="shared" si="3"/>
        <v>6.8753977345042632</v>
      </c>
      <c r="J24" s="39">
        <f t="shared" si="3"/>
        <v>6.9351733793344827</v>
      </c>
      <c r="K24" s="39">
        <f t="shared" si="3"/>
        <v>6.9333333333333336</v>
      </c>
      <c r="L24" s="39">
        <f t="shared" si="3"/>
        <v>6.9333333333333336</v>
      </c>
    </row>
    <row r="25" spans="2:12" hidden="1">
      <c r="B25" s="44" t="s">
        <v>117</v>
      </c>
      <c r="C25" s="39"/>
      <c r="D25" s="45">
        <f>D97</f>
        <v>2000</v>
      </c>
      <c r="E25" s="45">
        <f>E97</f>
        <v>2000</v>
      </c>
      <c r="F25" s="45">
        <v>2000</v>
      </c>
      <c r="G25" s="45">
        <v>2000</v>
      </c>
      <c r="H25" s="85"/>
      <c r="I25" s="39">
        <f t="shared" si="3"/>
        <v>533.33333333333337</v>
      </c>
      <c r="J25" s="39">
        <f t="shared" si="3"/>
        <v>533.33333333333337</v>
      </c>
      <c r="K25" s="39">
        <f t="shared" si="3"/>
        <v>533.33333333333337</v>
      </c>
      <c r="L25" s="39">
        <f t="shared" si="3"/>
        <v>533.33333333333337</v>
      </c>
    </row>
    <row r="26" spans="2:12" hidden="1">
      <c r="B26" s="44" t="s">
        <v>118</v>
      </c>
      <c r="C26" s="39"/>
      <c r="D26" s="39">
        <f>D133</f>
        <v>0</v>
      </c>
      <c r="E26" s="39">
        <f>E133</f>
        <v>0</v>
      </c>
      <c r="F26" s="45">
        <v>0</v>
      </c>
      <c r="G26" s="45">
        <v>0</v>
      </c>
      <c r="H26" s="85"/>
      <c r="I26" s="39">
        <f t="shared" si="3"/>
        <v>0</v>
      </c>
      <c r="J26" s="39">
        <f t="shared" si="3"/>
        <v>0</v>
      </c>
      <c r="K26" s="39">
        <f t="shared" si="3"/>
        <v>0</v>
      </c>
      <c r="L26" s="39">
        <f t="shared" si="3"/>
        <v>0</v>
      </c>
    </row>
    <row r="27" spans="2:12" hidden="1">
      <c r="B27" s="36" t="s">
        <v>119</v>
      </c>
      <c r="C27" s="39"/>
      <c r="D27" s="39">
        <f>D102</f>
        <v>60000</v>
      </c>
      <c r="E27" s="39">
        <f>E102</f>
        <v>0</v>
      </c>
      <c r="F27" s="45">
        <v>0</v>
      </c>
      <c r="G27" s="45">
        <v>0</v>
      </c>
      <c r="H27" s="20"/>
      <c r="I27" s="39">
        <f t="shared" si="3"/>
        <v>16000</v>
      </c>
      <c r="J27" s="39">
        <f t="shared" si="3"/>
        <v>0</v>
      </c>
      <c r="K27" s="39">
        <f t="shared" si="3"/>
        <v>0</v>
      </c>
      <c r="L27" s="39">
        <f t="shared" si="3"/>
        <v>0</v>
      </c>
    </row>
    <row r="28" spans="2:12" ht="17" hidden="1" thickBot="1">
      <c r="B28" s="31"/>
      <c r="C28" s="31"/>
      <c r="D28" s="7"/>
      <c r="E28" s="7"/>
      <c r="F28" s="7"/>
      <c r="G28" s="46"/>
      <c r="H28" s="8"/>
      <c r="I28" s="7"/>
      <c r="J28" s="7"/>
      <c r="K28" s="7"/>
      <c r="L28" s="7"/>
    </row>
    <row r="29" spans="2:12" hidden="1">
      <c r="B29" s="32" t="s">
        <v>121</v>
      </c>
      <c r="C29" s="32"/>
      <c r="D29" s="32"/>
      <c r="E29" s="32"/>
      <c r="F29" s="32"/>
      <c r="G29" s="32"/>
      <c r="H29" s="32"/>
      <c r="I29" s="32"/>
      <c r="J29" s="32"/>
    </row>
    <row r="30" spans="2:12" hidden="1"/>
    <row r="31" spans="2:12" hidden="1"/>
    <row r="32" spans="2:12" hidden="1"/>
    <row r="33" spans="1:14" s="16" customFormat="1" ht="24" hidden="1">
      <c r="A33" s="30"/>
      <c r="B33" s="141" t="s">
        <v>108</v>
      </c>
      <c r="C33" s="142"/>
      <c r="D33" s="30"/>
      <c r="E33" s="30"/>
      <c r="F33" s="30"/>
      <c r="G33" s="30"/>
      <c r="H33" s="30"/>
      <c r="I33" s="30"/>
      <c r="J33" s="30"/>
      <c r="K33" s="30"/>
      <c r="L33" s="30"/>
    </row>
    <row r="34" spans="1:14" hidden="1"/>
    <row r="35" spans="1:14" hidden="1">
      <c r="B35" s="2"/>
      <c r="C35" s="2"/>
      <c r="D35" s="172" t="s">
        <v>0</v>
      </c>
      <c r="E35" s="172"/>
      <c r="F35" s="172"/>
      <c r="G35" s="172"/>
      <c r="H35" s="28"/>
      <c r="I35" s="172" t="s">
        <v>1</v>
      </c>
      <c r="J35" s="172"/>
      <c r="K35" s="172"/>
      <c r="L35" s="172"/>
      <c r="N35" s="108"/>
    </row>
    <row r="36" spans="1:14" ht="17" hidden="1" customHeight="1">
      <c r="B36" s="18"/>
      <c r="C36" s="18"/>
      <c r="D36" s="173" t="s">
        <v>16</v>
      </c>
      <c r="E36" s="173"/>
      <c r="F36" s="173" t="s">
        <v>17</v>
      </c>
      <c r="G36" s="173"/>
      <c r="H36" s="29"/>
      <c r="I36" s="173" t="s">
        <v>16</v>
      </c>
      <c r="J36" s="173"/>
      <c r="K36" s="173" t="s">
        <v>17</v>
      </c>
      <c r="L36" s="173"/>
    </row>
    <row r="37" spans="1:14" hidden="1">
      <c r="B37" s="18"/>
      <c r="C37" s="18"/>
      <c r="D37" s="24">
        <v>2018</v>
      </c>
      <c r="E37" s="24">
        <v>2019</v>
      </c>
      <c r="F37" s="24">
        <v>2020</v>
      </c>
      <c r="G37" s="24">
        <v>2021</v>
      </c>
      <c r="H37" s="24"/>
      <c r="I37" s="24">
        <v>2018</v>
      </c>
      <c r="J37" s="24">
        <v>2019</v>
      </c>
      <c r="K37" s="24">
        <v>2020</v>
      </c>
      <c r="L37" s="24">
        <v>2021</v>
      </c>
    </row>
    <row r="38" spans="1:14" hidden="1">
      <c r="B38" s="49" t="s">
        <v>58</v>
      </c>
      <c r="C38" s="49"/>
      <c r="D38" s="114">
        <v>113333</v>
      </c>
      <c r="E38" s="114">
        <v>128789</v>
      </c>
      <c r="F38" s="20">
        <f>E38*(1+F13)</f>
        <v>141667.90000000002</v>
      </c>
      <c r="G38" s="20">
        <f>F38*(1+G13)</f>
        <v>155834.69000000003</v>
      </c>
      <c r="H38" s="9"/>
      <c r="I38" s="19">
        <f t="shared" ref="I38:L40" si="4">D38/3.75</f>
        <v>30222.133333333335</v>
      </c>
      <c r="J38" s="19">
        <f t="shared" si="4"/>
        <v>34343.73333333333</v>
      </c>
      <c r="K38" s="20">
        <f t="shared" si="4"/>
        <v>37778.106666666674</v>
      </c>
      <c r="L38" s="20">
        <f t="shared" si="4"/>
        <v>41555.917333333338</v>
      </c>
    </row>
    <row r="39" spans="1:14" hidden="1">
      <c r="B39" s="36" t="s">
        <v>59</v>
      </c>
      <c r="C39" s="36"/>
      <c r="D39" s="115">
        <v>36666</v>
      </c>
      <c r="E39" s="115">
        <v>39999</v>
      </c>
      <c r="F39" s="109">
        <f>F38*F14</f>
        <v>43917.049000000006</v>
      </c>
      <c r="G39" s="109">
        <f>G38*G14</f>
        <v>48308.753900000011</v>
      </c>
      <c r="H39" s="9"/>
      <c r="I39" s="116">
        <f t="shared" si="4"/>
        <v>9777.6</v>
      </c>
      <c r="J39" s="116">
        <f t="shared" si="4"/>
        <v>10666.4</v>
      </c>
      <c r="K39" s="117">
        <f t="shared" si="4"/>
        <v>11711.213066666669</v>
      </c>
      <c r="L39" s="117">
        <f t="shared" si="4"/>
        <v>12882.334373333337</v>
      </c>
    </row>
    <row r="40" spans="1:14" hidden="1">
      <c r="B40" s="43" t="s">
        <v>62</v>
      </c>
      <c r="C40" s="43"/>
      <c r="D40" s="52">
        <f>D38-D39</f>
        <v>76667</v>
      </c>
      <c r="E40" s="52">
        <f>E38-E39</f>
        <v>88790</v>
      </c>
      <c r="F40" s="85">
        <f>F38-F39</f>
        <v>97750.851000000024</v>
      </c>
      <c r="G40" s="85">
        <f>G38-G39</f>
        <v>107525.93610000002</v>
      </c>
      <c r="H40" s="17"/>
      <c r="I40" s="51">
        <f t="shared" si="4"/>
        <v>20444.533333333333</v>
      </c>
      <c r="J40" s="51">
        <f t="shared" si="4"/>
        <v>23677.333333333332</v>
      </c>
      <c r="K40" s="86">
        <f t="shared" si="4"/>
        <v>26066.893600000007</v>
      </c>
      <c r="L40" s="86">
        <f t="shared" si="4"/>
        <v>28673.582960000007</v>
      </c>
    </row>
    <row r="41" spans="1:14" hidden="1">
      <c r="B41" s="43"/>
      <c r="C41" s="43"/>
      <c r="D41" s="115"/>
      <c r="E41" s="115"/>
      <c r="F41" s="20"/>
      <c r="G41" s="20"/>
      <c r="H41" s="9"/>
      <c r="I41" s="115"/>
      <c r="J41" s="115"/>
      <c r="K41" s="118"/>
      <c r="L41" s="118"/>
    </row>
    <row r="42" spans="1:14" hidden="1">
      <c r="B42" s="43" t="s">
        <v>18</v>
      </c>
      <c r="C42" s="43"/>
      <c r="D42" s="25"/>
      <c r="E42" s="25"/>
      <c r="F42" s="20"/>
      <c r="G42" s="20"/>
      <c r="H42" s="9"/>
      <c r="I42" s="115"/>
      <c r="J42" s="115"/>
      <c r="K42" s="118"/>
      <c r="L42" s="118"/>
    </row>
    <row r="43" spans="1:14" hidden="1">
      <c r="B43" s="36" t="s">
        <v>19</v>
      </c>
      <c r="C43" s="36"/>
      <c r="D43" s="114">
        <v>20000</v>
      </c>
      <c r="E43" s="114">
        <v>19900</v>
      </c>
      <c r="F43" s="20">
        <f>F15</f>
        <v>21000</v>
      </c>
      <c r="G43" s="20">
        <f>G15</f>
        <v>21000</v>
      </c>
      <c r="H43" s="9"/>
      <c r="I43" s="115">
        <f t="shared" ref="I43:L48" si="5">D43/3.75</f>
        <v>5333.333333333333</v>
      </c>
      <c r="J43" s="115">
        <f t="shared" si="5"/>
        <v>5306.666666666667</v>
      </c>
      <c r="K43" s="118">
        <f t="shared" si="5"/>
        <v>5600</v>
      </c>
      <c r="L43" s="118">
        <f t="shared" si="5"/>
        <v>5600</v>
      </c>
    </row>
    <row r="44" spans="1:14" hidden="1">
      <c r="B44" s="36" t="s">
        <v>20</v>
      </c>
      <c r="C44" s="36"/>
      <c r="D44" s="114">
        <v>4840</v>
      </c>
      <c r="E44" s="114">
        <v>4750</v>
      </c>
      <c r="F44" s="20">
        <f>F16</f>
        <v>4000</v>
      </c>
      <c r="G44" s="20">
        <f>G16</f>
        <v>4000</v>
      </c>
      <c r="H44" s="9"/>
      <c r="I44" s="115">
        <f t="shared" si="5"/>
        <v>1290.6666666666667</v>
      </c>
      <c r="J44" s="115">
        <f t="shared" si="5"/>
        <v>1266.6666666666667</v>
      </c>
      <c r="K44" s="118">
        <f t="shared" si="5"/>
        <v>1066.6666666666667</v>
      </c>
      <c r="L44" s="118">
        <f t="shared" si="5"/>
        <v>1066.6666666666667</v>
      </c>
    </row>
    <row r="45" spans="1:14" hidden="1">
      <c r="B45" s="36" t="s">
        <v>21</v>
      </c>
      <c r="C45" s="36"/>
      <c r="D45" s="114">
        <v>1000</v>
      </c>
      <c r="E45" s="114">
        <v>900</v>
      </c>
      <c r="F45" s="20">
        <f>F128</f>
        <v>1031.7</v>
      </c>
      <c r="G45" s="20">
        <f>G128</f>
        <v>1086.8931</v>
      </c>
      <c r="H45" s="9"/>
      <c r="I45" s="115">
        <f t="shared" si="5"/>
        <v>266.66666666666669</v>
      </c>
      <c r="J45" s="115">
        <f t="shared" si="5"/>
        <v>240</v>
      </c>
      <c r="K45" s="118">
        <f t="shared" si="5"/>
        <v>275.12</v>
      </c>
      <c r="L45" s="118">
        <f t="shared" si="5"/>
        <v>289.83816000000002</v>
      </c>
    </row>
    <row r="46" spans="1:14" hidden="1">
      <c r="B46" s="36" t="s">
        <v>22</v>
      </c>
      <c r="C46" s="36"/>
      <c r="D46" s="119">
        <v>90</v>
      </c>
      <c r="E46" s="119">
        <v>90</v>
      </c>
      <c r="F46" s="109">
        <f>F135</f>
        <v>90</v>
      </c>
      <c r="G46" s="109">
        <f>G135</f>
        <v>90</v>
      </c>
      <c r="H46" s="9"/>
      <c r="I46" s="116">
        <f t="shared" si="5"/>
        <v>24</v>
      </c>
      <c r="J46" s="116">
        <f t="shared" si="5"/>
        <v>24</v>
      </c>
      <c r="K46" s="117">
        <f t="shared" si="5"/>
        <v>24</v>
      </c>
      <c r="L46" s="117">
        <f t="shared" si="5"/>
        <v>24</v>
      </c>
    </row>
    <row r="47" spans="1:14" hidden="1">
      <c r="B47" s="43" t="s">
        <v>23</v>
      </c>
      <c r="C47" s="43"/>
      <c r="D47" s="51">
        <f>SUM(D43:D46)</f>
        <v>25930</v>
      </c>
      <c r="E47" s="51">
        <f t="shared" ref="E47" si="6">SUM(E43:E46)</f>
        <v>25640</v>
      </c>
      <c r="F47" s="110">
        <f>SUM(F43:F46)</f>
        <v>26121.7</v>
      </c>
      <c r="G47" s="110">
        <f>SUM(G43:G46)</f>
        <v>26176.893100000001</v>
      </c>
      <c r="H47" s="17"/>
      <c r="I47" s="111">
        <f t="shared" si="5"/>
        <v>6914.666666666667</v>
      </c>
      <c r="J47" s="111">
        <f t="shared" si="5"/>
        <v>6837.333333333333</v>
      </c>
      <c r="K47" s="112">
        <f t="shared" si="5"/>
        <v>6965.7866666666669</v>
      </c>
      <c r="L47" s="112">
        <f t="shared" si="5"/>
        <v>6980.5048266666672</v>
      </c>
    </row>
    <row r="48" spans="1:14" hidden="1">
      <c r="B48" s="43" t="s">
        <v>63</v>
      </c>
      <c r="C48" s="43"/>
      <c r="D48" s="52">
        <f>D40-D47</f>
        <v>50737</v>
      </c>
      <c r="E48" s="52">
        <f>E40-E47</f>
        <v>63150</v>
      </c>
      <c r="F48" s="85">
        <f>F40-F47</f>
        <v>71629.151000000027</v>
      </c>
      <c r="G48" s="85">
        <f>G40-G47</f>
        <v>81349.04300000002</v>
      </c>
      <c r="H48" s="17"/>
      <c r="I48" s="51">
        <f t="shared" si="5"/>
        <v>13529.866666666667</v>
      </c>
      <c r="J48" s="51">
        <f t="shared" si="5"/>
        <v>16840</v>
      </c>
      <c r="K48" s="86">
        <f t="shared" si="5"/>
        <v>19101.10693333334</v>
      </c>
      <c r="L48" s="86">
        <f t="shared" si="5"/>
        <v>21693.07813333334</v>
      </c>
    </row>
    <row r="49" spans="2:12" hidden="1">
      <c r="B49" s="43"/>
      <c r="C49" s="43"/>
      <c r="D49" s="115"/>
      <c r="E49" s="115"/>
      <c r="F49" s="20"/>
      <c r="G49" s="20"/>
      <c r="H49" s="9"/>
      <c r="I49" s="115"/>
      <c r="J49" s="115"/>
      <c r="K49" s="118"/>
      <c r="L49" s="118"/>
    </row>
    <row r="50" spans="2:12" hidden="1">
      <c r="B50" s="36" t="s">
        <v>64</v>
      </c>
      <c r="C50" s="36"/>
      <c r="D50" s="114">
        <f>D48*D19</f>
        <v>3805.2749999999996</v>
      </c>
      <c r="E50" s="114">
        <f>E48*E19</f>
        <v>4736.25</v>
      </c>
      <c r="F50" s="109">
        <f>F48*F19</f>
        <v>5372.1863250000015</v>
      </c>
      <c r="G50" s="109">
        <f>G48*G19</f>
        <v>6101.1782250000015</v>
      </c>
      <c r="H50" s="9"/>
      <c r="I50" s="116">
        <f>D50/3.75</f>
        <v>1014.7399999999999</v>
      </c>
      <c r="J50" s="116">
        <f>E50/3.75</f>
        <v>1263</v>
      </c>
      <c r="K50" s="117">
        <f t="shared" ref="K50:L51" si="7">F50/3.75</f>
        <v>1432.5830200000005</v>
      </c>
      <c r="L50" s="117">
        <f t="shared" si="7"/>
        <v>1626.9808600000003</v>
      </c>
    </row>
    <row r="51" spans="2:12" hidden="1">
      <c r="B51" s="43" t="s">
        <v>65</v>
      </c>
      <c r="C51" s="43"/>
      <c r="D51" s="52">
        <f>D48-D50</f>
        <v>46931.724999999999</v>
      </c>
      <c r="E51" s="52">
        <f>E48-E50</f>
        <v>58413.75</v>
      </c>
      <c r="F51" s="113">
        <f>F48-F50</f>
        <v>66256.964675000025</v>
      </c>
      <c r="G51" s="113">
        <f>G48-G50</f>
        <v>75247.864775000024</v>
      </c>
      <c r="H51" s="17"/>
      <c r="I51" s="51">
        <f>D51/3.75</f>
        <v>12515.126666666667</v>
      </c>
      <c r="J51" s="51">
        <f>E51/3.75</f>
        <v>15577</v>
      </c>
      <c r="K51" s="86">
        <f t="shared" si="7"/>
        <v>17668.523913333342</v>
      </c>
      <c r="L51" s="86">
        <f t="shared" si="7"/>
        <v>20066.09727333334</v>
      </c>
    </row>
    <row r="52" spans="2:12" ht="17" hidden="1" thickBot="1">
      <c r="B52" s="50"/>
      <c r="C52" s="50"/>
      <c r="D52" s="122"/>
      <c r="E52" s="23"/>
      <c r="F52" s="22"/>
      <c r="G52" s="22"/>
      <c r="H52" s="33"/>
      <c r="I52" s="122"/>
      <c r="J52" s="23"/>
      <c r="K52" s="22"/>
      <c r="L52" s="22"/>
    </row>
    <row r="53" spans="2:12" hidden="1">
      <c r="B53" s="32" t="s">
        <v>121</v>
      </c>
      <c r="C53" s="32"/>
      <c r="D53" s="32"/>
      <c r="E53" s="32"/>
      <c r="F53" s="32"/>
      <c r="G53" s="32"/>
      <c r="H53" s="32"/>
      <c r="I53" s="32"/>
      <c r="J53" s="32"/>
    </row>
    <row r="54" spans="2:12" hidden="1"/>
    <row r="55" spans="2:12" hidden="1"/>
    <row r="56" spans="2:12" hidden="1"/>
    <row r="57" spans="2:12" ht="24" hidden="1">
      <c r="B57" s="55" t="s">
        <v>109</v>
      </c>
      <c r="C57" s="162"/>
      <c r="D57" s="25"/>
      <c r="E57" s="25"/>
      <c r="F57" s="25"/>
      <c r="G57" s="25"/>
      <c r="H57" s="25"/>
      <c r="I57" s="25"/>
      <c r="J57" s="25"/>
      <c r="K57" s="25"/>
      <c r="L57" s="25"/>
    </row>
    <row r="58" spans="2:12" hidden="1"/>
    <row r="59" spans="2:12" hidden="1">
      <c r="B59" s="2"/>
      <c r="C59" s="2"/>
      <c r="D59" s="172" t="s">
        <v>0</v>
      </c>
      <c r="E59" s="172"/>
      <c r="F59" s="172"/>
      <c r="G59" s="172"/>
      <c r="H59" s="28"/>
      <c r="I59" s="172" t="s">
        <v>1</v>
      </c>
      <c r="J59" s="172"/>
      <c r="K59" s="172"/>
      <c r="L59" s="27"/>
    </row>
    <row r="60" spans="2:12" ht="17" hidden="1" customHeight="1">
      <c r="B60" s="18"/>
      <c r="C60" s="18"/>
      <c r="D60" s="173" t="s">
        <v>16</v>
      </c>
      <c r="E60" s="173"/>
      <c r="F60" s="173" t="s">
        <v>17</v>
      </c>
      <c r="G60" s="173"/>
      <c r="H60" s="29"/>
      <c r="I60" s="173" t="s">
        <v>16</v>
      </c>
      <c r="J60" s="173"/>
      <c r="K60" s="173" t="s">
        <v>17</v>
      </c>
      <c r="L60" s="173"/>
    </row>
    <row r="61" spans="2:12" hidden="1">
      <c r="B61" s="3"/>
      <c r="C61" s="3"/>
      <c r="D61" s="24">
        <v>2018</v>
      </c>
      <c r="E61" s="24">
        <v>2019</v>
      </c>
      <c r="F61" s="24">
        <v>2020</v>
      </c>
      <c r="G61" s="24">
        <v>2021</v>
      </c>
      <c r="H61" s="24"/>
      <c r="I61" s="24">
        <v>2018</v>
      </c>
      <c r="J61" s="24">
        <v>2019</v>
      </c>
      <c r="K61" s="24">
        <v>2020</v>
      </c>
      <c r="L61" s="24">
        <v>2021</v>
      </c>
    </row>
    <row r="62" spans="2:12" hidden="1">
      <c r="B62" s="42" t="s">
        <v>39</v>
      </c>
      <c r="C62" s="43"/>
      <c r="D62" s="115"/>
      <c r="E62" s="115"/>
      <c r="F62" s="20"/>
      <c r="G62" s="20"/>
      <c r="H62" s="9"/>
      <c r="I62" s="19"/>
      <c r="J62" s="19"/>
      <c r="K62" s="20"/>
      <c r="L62" s="20"/>
    </row>
    <row r="63" spans="2:12" hidden="1">
      <c r="B63" s="44" t="s">
        <v>40</v>
      </c>
      <c r="C63" s="36"/>
      <c r="D63" s="114">
        <f>D107</f>
        <v>105811.72500000001</v>
      </c>
      <c r="E63" s="114">
        <f>E107</f>
        <v>163025.47500000001</v>
      </c>
      <c r="F63" s="20">
        <f>F107</f>
        <v>227112.10169143838</v>
      </c>
      <c r="G63" s="20">
        <f>G107</f>
        <v>300276.25576808222</v>
      </c>
      <c r="H63" s="9"/>
      <c r="I63" s="115">
        <f>D63/3.75</f>
        <v>28216.460000000003</v>
      </c>
      <c r="J63" s="115">
        <f t="shared" ref="J63:L67" si="8">E63/3.75</f>
        <v>43473.46</v>
      </c>
      <c r="K63" s="118">
        <f t="shared" si="8"/>
        <v>60563.227117716902</v>
      </c>
      <c r="L63" s="118">
        <f t="shared" si="8"/>
        <v>80073.668204821923</v>
      </c>
    </row>
    <row r="64" spans="2:12" hidden="1">
      <c r="B64" s="36" t="s">
        <v>26</v>
      </c>
      <c r="C64" s="43"/>
      <c r="D64" s="114">
        <v>5907</v>
      </c>
      <c r="E64" s="114">
        <f>6709</f>
        <v>6709</v>
      </c>
      <c r="F64" s="20">
        <f>F38*F22/365</f>
        <v>7374.4934246575358</v>
      </c>
      <c r="G64" s="20">
        <f>G38*G22/365</f>
        <v>8111.9427671232897</v>
      </c>
      <c r="H64" s="9"/>
      <c r="I64" s="115">
        <f>D64/3.75</f>
        <v>1575.2</v>
      </c>
      <c r="J64" s="115">
        <f t="shared" si="8"/>
        <v>1789.0666666666666</v>
      </c>
      <c r="K64" s="118">
        <f t="shared" si="8"/>
        <v>1966.5315799086761</v>
      </c>
      <c r="L64" s="118">
        <f t="shared" si="8"/>
        <v>2163.184737899544</v>
      </c>
    </row>
    <row r="65" spans="2:12" hidden="1">
      <c r="B65" s="36" t="s">
        <v>27</v>
      </c>
      <c r="C65" s="43"/>
      <c r="D65" s="114">
        <v>6209</v>
      </c>
      <c r="E65" s="114">
        <v>6645</v>
      </c>
      <c r="F65" s="20">
        <f>F39*F23/365</f>
        <v>7459.8822958904111</v>
      </c>
      <c r="G65" s="20">
        <f>G39*G23/365</f>
        <v>8205.870525479455</v>
      </c>
      <c r="H65" s="9"/>
      <c r="I65" s="115">
        <f>D65/3.75</f>
        <v>1655.7333333333333</v>
      </c>
      <c r="J65" s="115">
        <f t="shared" si="8"/>
        <v>1772</v>
      </c>
      <c r="K65" s="118">
        <f t="shared" si="8"/>
        <v>1989.3019455707763</v>
      </c>
      <c r="L65" s="118">
        <f t="shared" si="8"/>
        <v>2188.2321401278546</v>
      </c>
    </row>
    <row r="66" spans="2:12" hidden="1">
      <c r="B66" s="36" t="s">
        <v>41</v>
      </c>
      <c r="C66" s="43"/>
      <c r="D66" s="114">
        <v>28601</v>
      </c>
      <c r="E66" s="114">
        <v>37521.050000000003</v>
      </c>
      <c r="F66" s="20">
        <f>F129</f>
        <v>19068.3</v>
      </c>
      <c r="G66" s="20">
        <f>G129</f>
        <v>19981.406899999998</v>
      </c>
      <c r="H66" s="9"/>
      <c r="I66" s="116">
        <f>D66/3.75</f>
        <v>7626.9333333333334</v>
      </c>
      <c r="J66" s="116">
        <f t="shared" si="8"/>
        <v>10005.613333333335</v>
      </c>
      <c r="K66" s="117">
        <f t="shared" si="8"/>
        <v>5084.88</v>
      </c>
      <c r="L66" s="117">
        <f t="shared" si="8"/>
        <v>5328.3751733333329</v>
      </c>
    </row>
    <row r="67" spans="2:12" hidden="1">
      <c r="B67" s="43" t="s">
        <v>42</v>
      </c>
      <c r="C67" s="36"/>
      <c r="D67" s="52">
        <f>SUM(D63:D66)</f>
        <v>146528.72500000001</v>
      </c>
      <c r="E67" s="52">
        <f t="shared" ref="E67" si="9">SUM(E63:E66)</f>
        <v>213900.52500000002</v>
      </c>
      <c r="F67" s="113">
        <f>SUM(F63:F66)</f>
        <v>261014.77741198632</v>
      </c>
      <c r="G67" s="113">
        <f>SUM(G63:G66)</f>
        <v>336575.47596068494</v>
      </c>
      <c r="H67" s="17"/>
      <c r="I67" s="51">
        <f>D67/3.75</f>
        <v>39074.326666666668</v>
      </c>
      <c r="J67" s="51">
        <f t="shared" si="8"/>
        <v>57040.140000000007</v>
      </c>
      <c r="K67" s="86">
        <f t="shared" si="8"/>
        <v>69603.940643196358</v>
      </c>
      <c r="L67" s="86">
        <f t="shared" si="8"/>
        <v>89753.460256182647</v>
      </c>
    </row>
    <row r="68" spans="2:12" hidden="1">
      <c r="B68" s="43"/>
      <c r="C68" s="36"/>
      <c r="D68" s="115"/>
      <c r="E68" s="115"/>
      <c r="F68" s="20"/>
      <c r="G68" s="20"/>
      <c r="H68" s="9"/>
      <c r="I68" s="115"/>
      <c r="J68" s="115"/>
      <c r="K68" s="118"/>
      <c r="L68" s="118"/>
    </row>
    <row r="69" spans="2:12" hidden="1">
      <c r="B69" s="43" t="s">
        <v>70</v>
      </c>
      <c r="C69" s="36"/>
      <c r="D69" s="114"/>
      <c r="E69" s="114"/>
      <c r="F69" s="20"/>
      <c r="G69" s="20"/>
      <c r="H69" s="9"/>
      <c r="I69" s="115"/>
      <c r="J69" s="115"/>
      <c r="K69" s="118"/>
      <c r="L69" s="118"/>
    </row>
    <row r="70" spans="2:12" hidden="1">
      <c r="B70" s="36" t="s">
        <v>28</v>
      </c>
      <c r="C70" s="36"/>
      <c r="D70" s="114">
        <v>2590</v>
      </c>
      <c r="E70" s="114">
        <v>2850</v>
      </c>
      <c r="F70" s="20">
        <f>F39*F24/365</f>
        <v>3128.3377369863019</v>
      </c>
      <c r="G70" s="20">
        <f>G39*G24/365</f>
        <v>3441.1715106849324</v>
      </c>
      <c r="H70" s="9"/>
      <c r="I70" s="115">
        <f>D70/3.75</f>
        <v>690.66666666666663</v>
      </c>
      <c r="J70" s="115">
        <f t="shared" ref="J70:L72" si="10">E70/3.75</f>
        <v>760</v>
      </c>
      <c r="K70" s="118">
        <f t="shared" si="10"/>
        <v>834.22339652968049</v>
      </c>
      <c r="L70" s="118">
        <f t="shared" si="10"/>
        <v>917.64573618264865</v>
      </c>
    </row>
    <row r="71" spans="2:12" ht="17" hidden="1" customHeight="1">
      <c r="B71" s="36" t="s">
        <v>43</v>
      </c>
      <c r="C71" s="43"/>
      <c r="D71" s="114">
        <v>3000</v>
      </c>
      <c r="E71" s="114">
        <v>3000</v>
      </c>
      <c r="F71" s="20">
        <f>F134</f>
        <v>3000</v>
      </c>
      <c r="G71" s="20">
        <f>G134</f>
        <v>3000</v>
      </c>
      <c r="H71" s="9"/>
      <c r="I71" s="116">
        <f>D71/3.75</f>
        <v>800</v>
      </c>
      <c r="J71" s="116">
        <f t="shared" si="10"/>
        <v>800</v>
      </c>
      <c r="K71" s="117">
        <f t="shared" si="10"/>
        <v>800</v>
      </c>
      <c r="L71" s="117">
        <f t="shared" si="10"/>
        <v>800</v>
      </c>
    </row>
    <row r="72" spans="2:12" hidden="1">
      <c r="B72" s="43" t="s">
        <v>44</v>
      </c>
      <c r="C72" s="43"/>
      <c r="D72" s="52">
        <f>SUM(D70:D71)</f>
        <v>5590</v>
      </c>
      <c r="E72" s="52">
        <f t="shared" ref="E72" si="11">SUM(E70:E71)</f>
        <v>5850</v>
      </c>
      <c r="F72" s="113">
        <f>SUM(F70:F71)</f>
        <v>6128.3377369863019</v>
      </c>
      <c r="G72" s="113">
        <f>SUM(G70:G71)</f>
        <v>6441.1715106849324</v>
      </c>
      <c r="H72" s="17"/>
      <c r="I72" s="51">
        <f>D72/3.75</f>
        <v>1490.6666666666667</v>
      </c>
      <c r="J72" s="51">
        <f t="shared" si="10"/>
        <v>1560</v>
      </c>
      <c r="K72" s="86">
        <f t="shared" si="10"/>
        <v>1634.2233965296805</v>
      </c>
      <c r="L72" s="86">
        <f t="shared" si="10"/>
        <v>1717.6457361826485</v>
      </c>
    </row>
    <row r="73" spans="2:12" hidden="1">
      <c r="B73" s="43"/>
      <c r="C73" s="43"/>
      <c r="D73" s="115"/>
      <c r="E73" s="115"/>
      <c r="F73" s="20"/>
      <c r="G73" s="20"/>
      <c r="H73" s="9"/>
      <c r="I73" s="115"/>
      <c r="J73" s="115"/>
      <c r="K73" s="118"/>
      <c r="L73" s="118"/>
    </row>
    <row r="74" spans="2:12" hidden="1">
      <c r="B74" s="36" t="s">
        <v>45</v>
      </c>
      <c r="C74" s="43"/>
      <c r="D74" s="114">
        <v>94007</v>
      </c>
      <c r="E74" s="114">
        <v>102705.05000000002</v>
      </c>
      <c r="F74" s="20">
        <f>F67-F72-F75</f>
        <v>83283.999999999971</v>
      </c>
      <c r="G74" s="20">
        <f>F74+G27</f>
        <v>83283.999999999971</v>
      </c>
      <c r="H74" s="9"/>
      <c r="I74" s="115">
        <f>D74/3.75</f>
        <v>25068.533333333333</v>
      </c>
      <c r="J74" s="115">
        <f t="shared" ref="J74:L77" si="12">E74/3.75</f>
        <v>27388.01333333334</v>
      </c>
      <c r="K74" s="118">
        <f t="shared" si="12"/>
        <v>22209.066666666658</v>
      </c>
      <c r="L74" s="118">
        <f t="shared" si="12"/>
        <v>22209.066666666658</v>
      </c>
    </row>
    <row r="75" spans="2:12" hidden="1">
      <c r="B75" s="36" t="s">
        <v>46</v>
      </c>
      <c r="C75" s="43"/>
      <c r="D75" s="114">
        <f>D51</f>
        <v>46931.724999999999</v>
      </c>
      <c r="E75" s="114">
        <f>D75+E51</f>
        <v>105345.47500000001</v>
      </c>
      <c r="F75" s="20">
        <f>E75+F51</f>
        <v>171602.43967500003</v>
      </c>
      <c r="G75" s="20">
        <f>F75+G51</f>
        <v>246850.30445000005</v>
      </c>
      <c r="H75" s="9"/>
      <c r="I75" s="116">
        <f>D75/3.75</f>
        <v>12515.126666666667</v>
      </c>
      <c r="J75" s="116">
        <f t="shared" si="12"/>
        <v>28092.126666666667</v>
      </c>
      <c r="K75" s="117">
        <f t="shared" si="12"/>
        <v>45760.650580000009</v>
      </c>
      <c r="L75" s="117">
        <f t="shared" si="12"/>
        <v>65826.747853333349</v>
      </c>
    </row>
    <row r="76" spans="2:12" hidden="1">
      <c r="B76" s="43" t="s">
        <v>71</v>
      </c>
      <c r="C76" s="36"/>
      <c r="D76" s="123">
        <f>SUM(D74:D75)</f>
        <v>140938.72500000001</v>
      </c>
      <c r="E76" s="123">
        <f t="shared" ref="E76" si="13">SUM(E74:E75)</f>
        <v>208050.52500000002</v>
      </c>
      <c r="F76" s="21">
        <f>SUM(F74:F75)</f>
        <v>254886.439675</v>
      </c>
      <c r="G76" s="21">
        <f>SUM(G74:G75)</f>
        <v>330134.30445000005</v>
      </c>
      <c r="H76" s="9"/>
      <c r="I76" s="120">
        <f>D76/3.75</f>
        <v>37583.660000000003</v>
      </c>
      <c r="J76" s="120">
        <f t="shared" si="12"/>
        <v>55480.140000000007</v>
      </c>
      <c r="K76" s="121">
        <f t="shared" si="12"/>
        <v>67969.717246666667</v>
      </c>
      <c r="L76" s="121">
        <f t="shared" si="12"/>
        <v>88035.814520000014</v>
      </c>
    </row>
    <row r="77" spans="2:12" hidden="1">
      <c r="B77" s="43" t="s">
        <v>72</v>
      </c>
      <c r="C77" s="43"/>
      <c r="D77" s="52">
        <f>D72+D76</f>
        <v>146528.72500000001</v>
      </c>
      <c r="E77" s="52">
        <f>E72+E76</f>
        <v>213900.52500000002</v>
      </c>
      <c r="F77" s="85">
        <f>F72+F76</f>
        <v>261014.77741198632</v>
      </c>
      <c r="G77" s="85">
        <f>G72+G76</f>
        <v>336575.475960685</v>
      </c>
      <c r="H77" s="17"/>
      <c r="I77" s="51">
        <f>D77/3.75</f>
        <v>39074.326666666668</v>
      </c>
      <c r="J77" s="51">
        <f t="shared" si="12"/>
        <v>57040.140000000007</v>
      </c>
      <c r="K77" s="86">
        <f t="shared" si="12"/>
        <v>69603.940643196358</v>
      </c>
      <c r="L77" s="86">
        <f t="shared" si="12"/>
        <v>89753.460256182661</v>
      </c>
    </row>
    <row r="78" spans="2:12" ht="17" hidden="1" thickBot="1">
      <c r="B78" s="50"/>
      <c r="C78" s="50"/>
      <c r="D78" s="122"/>
      <c r="E78" s="23"/>
      <c r="F78" s="22"/>
      <c r="G78" s="22"/>
      <c r="H78" s="33"/>
      <c r="I78" s="122"/>
      <c r="J78" s="122"/>
      <c r="K78" s="124"/>
      <c r="L78" s="124"/>
    </row>
    <row r="79" spans="2:12" hidden="1">
      <c r="B79" s="32" t="s">
        <v>121</v>
      </c>
      <c r="C79" s="32"/>
      <c r="D79" s="32"/>
      <c r="E79" s="32"/>
      <c r="F79" s="32"/>
      <c r="G79" s="32"/>
      <c r="H79" s="32"/>
      <c r="I79" s="32"/>
      <c r="J79" s="32"/>
    </row>
    <row r="80" spans="2:12" hidden="1">
      <c r="B80" s="32"/>
      <c r="C80" s="32"/>
      <c r="D80" s="79"/>
      <c r="E80" s="79"/>
      <c r="F80" s="163"/>
      <c r="G80" s="32"/>
      <c r="H80" s="32"/>
      <c r="I80" s="32"/>
      <c r="J80" s="32"/>
    </row>
    <row r="81" spans="2:12" hidden="1">
      <c r="B81" s="32"/>
      <c r="C81" s="32"/>
      <c r="D81" s="79"/>
      <c r="E81" s="32"/>
      <c r="F81" s="32"/>
      <c r="G81" s="32"/>
      <c r="H81" s="32"/>
      <c r="I81" s="32"/>
      <c r="J81" s="32"/>
    </row>
    <row r="82" spans="2:12" hidden="1">
      <c r="B82" s="32"/>
      <c r="C82" s="32"/>
      <c r="D82" s="32"/>
      <c r="E82" s="32"/>
      <c r="F82" s="32"/>
      <c r="G82" s="32"/>
      <c r="H82" s="32"/>
      <c r="I82" s="32"/>
      <c r="J82" s="32"/>
    </row>
    <row r="83" spans="2:12" ht="24" hidden="1">
      <c r="B83" s="55" t="s">
        <v>110</v>
      </c>
      <c r="C83" s="162"/>
      <c r="D83" s="25"/>
      <c r="E83" s="25"/>
      <c r="F83" s="25"/>
      <c r="G83" s="25"/>
      <c r="H83" s="25"/>
      <c r="I83" s="25"/>
      <c r="J83" s="25"/>
      <c r="K83" s="25"/>
      <c r="L83" s="25"/>
    </row>
    <row r="84" spans="2:12" hidden="1"/>
    <row r="85" spans="2:12" hidden="1">
      <c r="B85" s="2"/>
      <c r="C85" s="2"/>
      <c r="D85" s="172" t="s">
        <v>0</v>
      </c>
      <c r="E85" s="172"/>
      <c r="F85" s="172"/>
      <c r="G85" s="172"/>
      <c r="H85" s="28"/>
      <c r="I85" s="172" t="s">
        <v>1</v>
      </c>
      <c r="J85" s="172"/>
      <c r="K85" s="172"/>
      <c r="L85" s="27"/>
    </row>
    <row r="86" spans="2:12" ht="17" hidden="1" customHeight="1">
      <c r="B86" s="18"/>
      <c r="C86" s="18"/>
      <c r="D86" s="173" t="s">
        <v>16</v>
      </c>
      <c r="E86" s="173"/>
      <c r="F86" s="173" t="s">
        <v>17</v>
      </c>
      <c r="G86" s="173"/>
      <c r="H86" s="29"/>
      <c r="I86" s="173" t="s">
        <v>16</v>
      </c>
      <c r="J86" s="173"/>
      <c r="K86" s="173" t="s">
        <v>17</v>
      </c>
      <c r="L86" s="173"/>
    </row>
    <row r="87" spans="2:12" hidden="1">
      <c r="B87" s="3"/>
      <c r="C87" s="18"/>
      <c r="D87" s="24">
        <v>2018</v>
      </c>
      <c r="E87" s="24">
        <v>2019</v>
      </c>
      <c r="F87" s="24">
        <v>2020</v>
      </c>
      <c r="G87" s="24">
        <v>2021</v>
      </c>
      <c r="H87" s="24"/>
      <c r="I87" s="24">
        <v>2018</v>
      </c>
      <c r="J87" s="24">
        <v>2019</v>
      </c>
      <c r="K87" s="24">
        <v>2020</v>
      </c>
      <c r="L87" s="24">
        <v>2021</v>
      </c>
    </row>
    <row r="88" spans="2:12" hidden="1">
      <c r="B88" s="26" t="str">
        <f>B48</f>
        <v>Net Income Before Income Tax and Zakat</v>
      </c>
      <c r="C88" s="71"/>
      <c r="D88" s="57">
        <f>D48</f>
        <v>50737</v>
      </c>
      <c r="E88" s="57">
        <f>E48</f>
        <v>63150</v>
      </c>
      <c r="F88" s="67">
        <f>F48</f>
        <v>71629.151000000027</v>
      </c>
      <c r="G88" s="67">
        <f>G48</f>
        <v>81349.04300000002</v>
      </c>
      <c r="H88" s="56"/>
      <c r="I88" s="57">
        <f>D88/3.75</f>
        <v>13529.866666666667</v>
      </c>
      <c r="J88" s="57">
        <f t="shared" ref="J88:L88" si="14">E88/3.75</f>
        <v>16840</v>
      </c>
      <c r="K88" s="67">
        <f t="shared" si="14"/>
        <v>19101.10693333334</v>
      </c>
      <c r="L88" s="67">
        <f t="shared" si="14"/>
        <v>21693.07813333334</v>
      </c>
    </row>
    <row r="89" spans="2:12" hidden="1">
      <c r="B89" s="26"/>
      <c r="C89" s="18"/>
      <c r="D89" s="57"/>
      <c r="E89" s="57"/>
      <c r="F89" s="67"/>
      <c r="G89" s="67"/>
      <c r="H89" s="56"/>
      <c r="I89" s="57"/>
      <c r="J89" s="57"/>
      <c r="K89" s="67"/>
      <c r="L89" s="67"/>
    </row>
    <row r="90" spans="2:12" hidden="1">
      <c r="B90" s="43" t="s">
        <v>47</v>
      </c>
      <c r="C90" s="36"/>
      <c r="D90" s="63"/>
      <c r="E90" s="63"/>
      <c r="F90" s="60"/>
      <c r="G90" s="60"/>
      <c r="H90" s="59"/>
      <c r="I90" s="58"/>
      <c r="J90" s="58"/>
      <c r="K90" s="60"/>
      <c r="L90" s="60"/>
    </row>
    <row r="91" spans="2:12" hidden="1">
      <c r="B91" s="36" t="s">
        <v>24</v>
      </c>
      <c r="C91" s="36"/>
      <c r="D91" s="40">
        <f>D51</f>
        <v>46931.724999999999</v>
      </c>
      <c r="E91" s="40">
        <f>E51</f>
        <v>58413.75</v>
      </c>
      <c r="F91" s="61">
        <f>F51</f>
        <v>66256.964675000025</v>
      </c>
      <c r="G91" s="61">
        <f>G51</f>
        <v>75247.864775000024</v>
      </c>
      <c r="H91" s="59"/>
      <c r="I91" s="40">
        <f>D91/3.75</f>
        <v>12515.126666666667</v>
      </c>
      <c r="J91" s="40">
        <f t="shared" ref="J91:L94" si="15">E91/3.75</f>
        <v>15577</v>
      </c>
      <c r="K91" s="61">
        <f t="shared" si="15"/>
        <v>17668.523913333342</v>
      </c>
      <c r="L91" s="61">
        <f t="shared" si="15"/>
        <v>20066.09727333334</v>
      </c>
    </row>
    <row r="92" spans="2:12" hidden="1">
      <c r="B92" s="36" t="s">
        <v>48</v>
      </c>
      <c r="C92" s="36"/>
      <c r="D92" s="40">
        <f>+D45</f>
        <v>1000</v>
      </c>
      <c r="E92" s="40">
        <f>+E45</f>
        <v>900</v>
      </c>
      <c r="F92" s="61">
        <f>+F45</f>
        <v>1031.7</v>
      </c>
      <c r="G92" s="61">
        <f>+G45</f>
        <v>1086.8931</v>
      </c>
      <c r="H92" s="59"/>
      <c r="I92" s="40">
        <f>D92/3.75</f>
        <v>266.66666666666669</v>
      </c>
      <c r="J92" s="40">
        <f t="shared" si="15"/>
        <v>240</v>
      </c>
      <c r="K92" s="61">
        <f t="shared" si="15"/>
        <v>275.12</v>
      </c>
      <c r="L92" s="61">
        <f t="shared" si="15"/>
        <v>289.83816000000002</v>
      </c>
    </row>
    <row r="93" spans="2:12" hidden="1">
      <c r="B93" s="36" t="s">
        <v>49</v>
      </c>
      <c r="C93" s="36"/>
      <c r="D93" s="62">
        <v>120</v>
      </c>
      <c r="E93" s="62">
        <v>100</v>
      </c>
      <c r="F93" s="68">
        <f>F123</f>
        <v>1202.0379835616441</v>
      </c>
      <c r="G93" s="68">
        <f>G123</f>
        <v>1170.6037983561691</v>
      </c>
      <c r="H93" s="59"/>
      <c r="I93" s="65">
        <f>D93/3.75</f>
        <v>32</v>
      </c>
      <c r="J93" s="65">
        <f t="shared" si="15"/>
        <v>26.666666666666668</v>
      </c>
      <c r="K93" s="70">
        <f t="shared" si="15"/>
        <v>320.5434622831051</v>
      </c>
      <c r="L93" s="70">
        <f t="shared" si="15"/>
        <v>312.16101289497846</v>
      </c>
    </row>
    <row r="94" spans="2:12" hidden="1">
      <c r="B94" s="43" t="s">
        <v>50</v>
      </c>
      <c r="C94" s="36"/>
      <c r="D94" s="125">
        <f>D91+D92-D93</f>
        <v>47811.724999999999</v>
      </c>
      <c r="E94" s="125">
        <f>E91+E92-E93</f>
        <v>59213.75</v>
      </c>
      <c r="F94" s="126">
        <f>F91+F92-F93</f>
        <v>66086.626691438374</v>
      </c>
      <c r="G94" s="126">
        <f>G91+G92-G93</f>
        <v>75164.154076643856</v>
      </c>
      <c r="H94" s="64"/>
      <c r="I94" s="63">
        <f>D94/3.75</f>
        <v>12749.793333333333</v>
      </c>
      <c r="J94" s="63">
        <f t="shared" si="15"/>
        <v>15790.333333333334</v>
      </c>
      <c r="K94" s="69">
        <f t="shared" si="15"/>
        <v>17623.100451050232</v>
      </c>
      <c r="L94" s="69">
        <f t="shared" si="15"/>
        <v>20043.77442043836</v>
      </c>
    </row>
    <row r="95" spans="2:12" hidden="1">
      <c r="B95" s="43"/>
      <c r="C95" s="36"/>
      <c r="D95" s="63"/>
      <c r="E95" s="63"/>
      <c r="F95" s="69"/>
      <c r="G95" s="69"/>
      <c r="H95" s="59"/>
      <c r="I95" s="40"/>
      <c r="J95" s="40"/>
      <c r="K95" s="61"/>
      <c r="L95" s="61"/>
    </row>
    <row r="96" spans="2:12" hidden="1">
      <c r="B96" s="43" t="s">
        <v>51</v>
      </c>
      <c r="C96" s="36"/>
      <c r="D96" s="63"/>
      <c r="E96" s="63"/>
      <c r="F96" s="69"/>
      <c r="G96" s="69"/>
      <c r="H96" s="64"/>
      <c r="I96" s="40"/>
      <c r="J96" s="40"/>
      <c r="K96" s="61"/>
      <c r="L96" s="61"/>
    </row>
    <row r="97" spans="2:12" hidden="1">
      <c r="B97" s="36" t="s">
        <v>52</v>
      </c>
      <c r="C97" s="36"/>
      <c r="D97" s="65">
        <v>2000</v>
      </c>
      <c r="E97" s="65">
        <v>2000</v>
      </c>
      <c r="F97" s="70">
        <v>2000</v>
      </c>
      <c r="G97" s="70">
        <v>2000</v>
      </c>
      <c r="H97" s="59"/>
      <c r="I97" s="65">
        <f>D97/3.75</f>
        <v>533.33333333333337</v>
      </c>
      <c r="J97" s="65">
        <f t="shared" ref="J97:L98" si="16">E97/3.75</f>
        <v>533.33333333333337</v>
      </c>
      <c r="K97" s="70">
        <f t="shared" si="16"/>
        <v>533.33333333333337</v>
      </c>
      <c r="L97" s="70">
        <f t="shared" si="16"/>
        <v>533.33333333333337</v>
      </c>
    </row>
    <row r="98" spans="2:12" hidden="1">
      <c r="B98" s="43" t="s">
        <v>61</v>
      </c>
      <c r="C98" s="36"/>
      <c r="D98" s="63">
        <f>D97</f>
        <v>2000</v>
      </c>
      <c r="E98" s="63">
        <f>E97</f>
        <v>2000</v>
      </c>
      <c r="F98" s="69">
        <f>F97</f>
        <v>2000</v>
      </c>
      <c r="G98" s="69">
        <f>G97</f>
        <v>2000</v>
      </c>
      <c r="H98" s="64"/>
      <c r="I98" s="63">
        <f>D98/3.75</f>
        <v>533.33333333333337</v>
      </c>
      <c r="J98" s="63">
        <f t="shared" si="16"/>
        <v>533.33333333333337</v>
      </c>
      <c r="K98" s="69">
        <f t="shared" si="16"/>
        <v>533.33333333333337</v>
      </c>
      <c r="L98" s="69">
        <f t="shared" si="16"/>
        <v>533.33333333333337</v>
      </c>
    </row>
    <row r="99" spans="2:12" hidden="1">
      <c r="B99" s="43"/>
      <c r="C99" s="36"/>
      <c r="D99" s="40"/>
      <c r="E99" s="40"/>
      <c r="F99" s="61"/>
      <c r="G99" s="61"/>
      <c r="H99" s="59"/>
      <c r="I99" s="40"/>
      <c r="J99" s="40"/>
      <c r="K99" s="61"/>
      <c r="L99" s="61"/>
    </row>
    <row r="100" spans="2:12" hidden="1">
      <c r="B100" s="43" t="s">
        <v>53</v>
      </c>
      <c r="C100" s="36"/>
      <c r="D100" s="63"/>
      <c r="E100" s="63"/>
      <c r="F100" s="69"/>
      <c r="G100" s="69"/>
      <c r="H100" s="59"/>
      <c r="I100" s="40"/>
      <c r="J100" s="40"/>
      <c r="K100" s="61"/>
      <c r="L100" s="61"/>
    </row>
    <row r="101" spans="2:12" hidden="1">
      <c r="B101" s="36" t="s">
        <v>54</v>
      </c>
      <c r="C101" s="36"/>
      <c r="D101" s="40">
        <v>0</v>
      </c>
      <c r="E101" s="40">
        <v>0</v>
      </c>
      <c r="F101" s="61">
        <v>0</v>
      </c>
      <c r="G101" s="61">
        <v>0</v>
      </c>
      <c r="H101" s="59"/>
      <c r="I101" s="40">
        <f>D101/3.75</f>
        <v>0</v>
      </c>
      <c r="J101" s="40">
        <f t="shared" ref="J101:L103" si="17">E101/3.75</f>
        <v>0</v>
      </c>
      <c r="K101" s="61">
        <f t="shared" si="17"/>
        <v>0</v>
      </c>
      <c r="L101" s="61">
        <f t="shared" si="17"/>
        <v>0</v>
      </c>
    </row>
    <row r="102" spans="2:12" hidden="1">
      <c r="B102" s="36" t="s">
        <v>55</v>
      </c>
      <c r="C102" s="36"/>
      <c r="D102" s="40">
        <v>60000</v>
      </c>
      <c r="E102" s="65">
        <v>0</v>
      </c>
      <c r="F102" s="70">
        <v>0</v>
      </c>
      <c r="G102" s="70">
        <v>0</v>
      </c>
      <c r="H102" s="59"/>
      <c r="I102" s="65">
        <f>D102/3.75</f>
        <v>16000</v>
      </c>
      <c r="J102" s="65">
        <f t="shared" si="17"/>
        <v>0</v>
      </c>
      <c r="K102" s="70">
        <f t="shared" si="17"/>
        <v>0</v>
      </c>
      <c r="L102" s="70">
        <f t="shared" si="17"/>
        <v>0</v>
      </c>
    </row>
    <row r="103" spans="2:12" hidden="1">
      <c r="B103" s="43" t="s">
        <v>56</v>
      </c>
      <c r="C103" s="36"/>
      <c r="D103" s="66">
        <f t="shared" ref="D103:E103" si="18">SUM(D101:D102)</f>
        <v>60000</v>
      </c>
      <c r="E103" s="63">
        <f t="shared" si="18"/>
        <v>0</v>
      </c>
      <c r="F103" s="69">
        <f t="shared" ref="F103:G103" si="19">SUM(F101:F102)</f>
        <v>0</v>
      </c>
      <c r="G103" s="69">
        <f t="shared" si="19"/>
        <v>0</v>
      </c>
      <c r="H103" s="64"/>
      <c r="I103" s="63">
        <f>D103/3.75</f>
        <v>16000</v>
      </c>
      <c r="J103" s="63">
        <f t="shared" si="17"/>
        <v>0</v>
      </c>
      <c r="K103" s="69">
        <f t="shared" si="17"/>
        <v>0</v>
      </c>
      <c r="L103" s="69">
        <f t="shared" si="17"/>
        <v>0</v>
      </c>
    </row>
    <row r="104" spans="2:12" hidden="1">
      <c r="B104" s="43"/>
      <c r="C104" s="36"/>
      <c r="D104" s="40"/>
      <c r="E104" s="40"/>
      <c r="F104" s="61"/>
      <c r="G104" s="61"/>
      <c r="H104" s="59"/>
      <c r="I104" s="40"/>
      <c r="J104" s="40"/>
      <c r="K104" s="61"/>
      <c r="L104" s="61"/>
    </row>
    <row r="105" spans="2:12" hidden="1">
      <c r="B105" s="36" t="s">
        <v>57</v>
      </c>
      <c r="C105" s="36"/>
      <c r="D105" s="40">
        <f>D94-D98+D103</f>
        <v>105811.72500000001</v>
      </c>
      <c r="E105" s="40">
        <f>E94-E98+E103</f>
        <v>57213.75</v>
      </c>
      <c r="F105" s="61">
        <f>F94-F98+F103</f>
        <v>64086.626691438374</v>
      </c>
      <c r="G105" s="61">
        <f>G94-G98+G103</f>
        <v>73164.154076643856</v>
      </c>
      <c r="H105" s="59"/>
      <c r="I105" s="40">
        <f>D105/3.75</f>
        <v>28216.460000000003</v>
      </c>
      <c r="J105" s="40">
        <f t="shared" ref="J105:L107" si="20">E105/3.75</f>
        <v>15257</v>
      </c>
      <c r="K105" s="61">
        <f t="shared" si="20"/>
        <v>17089.7671177169</v>
      </c>
      <c r="L105" s="61">
        <f t="shared" si="20"/>
        <v>19510.441087105028</v>
      </c>
    </row>
    <row r="106" spans="2:12" hidden="1">
      <c r="B106" s="36" t="s">
        <v>73</v>
      </c>
      <c r="C106" s="36"/>
      <c r="D106" s="65">
        <v>0</v>
      </c>
      <c r="E106" s="65">
        <f>D107</f>
        <v>105811.72500000001</v>
      </c>
      <c r="F106" s="70">
        <f>E107</f>
        <v>163025.47500000001</v>
      </c>
      <c r="G106" s="70">
        <f>F107</f>
        <v>227112.10169143838</v>
      </c>
      <c r="H106" s="59"/>
      <c r="I106" s="65">
        <f>D106/3.75</f>
        <v>0</v>
      </c>
      <c r="J106" s="65">
        <f t="shared" si="20"/>
        <v>28216.460000000003</v>
      </c>
      <c r="K106" s="70">
        <f t="shared" si="20"/>
        <v>43473.46</v>
      </c>
      <c r="L106" s="70">
        <f t="shared" si="20"/>
        <v>60563.227117716902</v>
      </c>
    </row>
    <row r="107" spans="2:12" hidden="1">
      <c r="B107" s="43" t="s">
        <v>74</v>
      </c>
      <c r="C107" s="36"/>
      <c r="D107" s="63">
        <f>SUM(D105:D106)</f>
        <v>105811.72500000001</v>
      </c>
      <c r="E107" s="63">
        <f t="shared" ref="E107:G107" si="21">SUM(E105:E106)</f>
        <v>163025.47500000001</v>
      </c>
      <c r="F107" s="69">
        <f t="shared" si="21"/>
        <v>227112.10169143838</v>
      </c>
      <c r="G107" s="69">
        <f t="shared" si="21"/>
        <v>300276.25576808222</v>
      </c>
      <c r="H107" s="64"/>
      <c r="I107" s="63">
        <f>D107/3.75</f>
        <v>28216.460000000003</v>
      </c>
      <c r="J107" s="63">
        <f t="shared" si="20"/>
        <v>43473.46</v>
      </c>
      <c r="K107" s="69">
        <f t="shared" si="20"/>
        <v>60563.227117716902</v>
      </c>
      <c r="L107" s="69">
        <f t="shared" si="20"/>
        <v>80073.668204821923</v>
      </c>
    </row>
    <row r="108" spans="2:12" ht="17" hidden="1" thickBot="1">
      <c r="B108" s="50"/>
      <c r="C108" s="54"/>
      <c r="D108" s="53"/>
      <c r="E108" s="23"/>
      <c r="F108" s="22"/>
      <c r="G108" s="22"/>
      <c r="H108" s="33"/>
      <c r="I108" s="53"/>
      <c r="J108" s="23"/>
      <c r="K108" s="22"/>
      <c r="L108" s="22"/>
    </row>
    <row r="109" spans="2:12" hidden="1">
      <c r="B109" s="32" t="s">
        <v>121</v>
      </c>
      <c r="C109" s="32"/>
      <c r="D109" s="32"/>
      <c r="E109" s="32"/>
      <c r="F109" s="32"/>
      <c r="G109" s="32"/>
      <c r="H109" s="32"/>
      <c r="I109" s="32"/>
      <c r="J109" s="32"/>
    </row>
    <row r="110" spans="2:12" hidden="1">
      <c r="B110" s="32"/>
      <c r="C110" s="32"/>
      <c r="D110" s="32"/>
      <c r="E110" s="32"/>
      <c r="F110" s="32"/>
      <c r="G110" s="32"/>
      <c r="H110" s="32"/>
      <c r="I110" s="32"/>
      <c r="J110" s="32"/>
    </row>
    <row r="111" spans="2:12" hidden="1">
      <c r="B111" s="32"/>
      <c r="C111" s="32"/>
      <c r="D111" s="32"/>
      <c r="E111" s="32"/>
      <c r="F111" s="32"/>
      <c r="G111" s="32"/>
      <c r="H111" s="32"/>
      <c r="I111" s="32"/>
      <c r="J111" s="32"/>
    </row>
    <row r="112" spans="2:12" hidden="1">
      <c r="B112" s="32"/>
      <c r="C112" s="32"/>
      <c r="D112" s="32"/>
      <c r="E112" s="32"/>
      <c r="F112" s="32"/>
      <c r="G112" s="32"/>
      <c r="H112" s="32"/>
      <c r="I112" s="32"/>
      <c r="J112" s="32"/>
    </row>
    <row r="113" spans="2:12" ht="24" hidden="1">
      <c r="B113" s="55" t="s">
        <v>111</v>
      </c>
      <c r="C113" s="162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 hidden="1"/>
    <row r="115" spans="2:12" hidden="1">
      <c r="B115" s="2"/>
      <c r="C115" s="2"/>
      <c r="D115" s="172" t="s">
        <v>0</v>
      </c>
      <c r="E115" s="172"/>
      <c r="F115" s="172"/>
      <c r="G115" s="172"/>
      <c r="H115" s="28"/>
      <c r="I115" s="172" t="s">
        <v>1</v>
      </c>
      <c r="J115" s="172"/>
      <c r="K115" s="172"/>
      <c r="L115" s="27"/>
    </row>
    <row r="116" spans="2:12" ht="17" hidden="1" customHeight="1">
      <c r="B116" s="18"/>
      <c r="C116" s="18"/>
      <c r="D116" s="173" t="s">
        <v>16</v>
      </c>
      <c r="E116" s="173"/>
      <c r="F116" s="173" t="s">
        <v>17</v>
      </c>
      <c r="G116" s="173"/>
      <c r="H116" s="29"/>
      <c r="I116" s="173" t="s">
        <v>16</v>
      </c>
      <c r="J116" s="173"/>
      <c r="K116" s="173" t="s">
        <v>17</v>
      </c>
      <c r="L116" s="173"/>
    </row>
    <row r="117" spans="2:12" hidden="1">
      <c r="B117" s="3"/>
      <c r="C117" s="18"/>
      <c r="D117" s="24">
        <v>2018</v>
      </c>
      <c r="E117" s="24">
        <v>2019</v>
      </c>
      <c r="F117" s="24">
        <v>2020</v>
      </c>
      <c r="G117" s="24">
        <v>2021</v>
      </c>
      <c r="H117" s="24"/>
      <c r="I117" s="24">
        <v>2018</v>
      </c>
      <c r="J117" s="24">
        <v>2019</v>
      </c>
      <c r="K117" s="24">
        <v>2020</v>
      </c>
      <c r="L117" s="24">
        <v>2021</v>
      </c>
    </row>
    <row r="118" spans="2:12" hidden="1">
      <c r="B118" s="42" t="s">
        <v>25</v>
      </c>
      <c r="C118" s="73"/>
      <c r="D118" s="41"/>
      <c r="E118" s="74"/>
      <c r="F118" s="20"/>
      <c r="G118" s="20"/>
      <c r="H118" s="20"/>
      <c r="I118" s="19"/>
      <c r="J118" s="19"/>
      <c r="K118" s="20"/>
      <c r="L118" s="20"/>
    </row>
    <row r="119" spans="2:12" hidden="1">
      <c r="B119" s="44" t="s">
        <v>26</v>
      </c>
      <c r="C119" s="36"/>
      <c r="D119" s="41">
        <f t="shared" ref="D119:G120" si="22">D64</f>
        <v>5907</v>
      </c>
      <c r="E119" s="41">
        <f t="shared" si="22"/>
        <v>6709</v>
      </c>
      <c r="F119" s="76">
        <f t="shared" si="22"/>
        <v>7374.4934246575358</v>
      </c>
      <c r="G119" s="76">
        <f t="shared" si="22"/>
        <v>8111.9427671232897</v>
      </c>
      <c r="H119" s="76"/>
      <c r="I119" s="38">
        <f>D119/3.75</f>
        <v>1575.2</v>
      </c>
      <c r="J119" s="38">
        <f t="shared" ref="J119:L123" si="23">E119/3.75</f>
        <v>1789.0666666666666</v>
      </c>
      <c r="K119" s="39">
        <f t="shared" si="23"/>
        <v>1966.5315799086761</v>
      </c>
      <c r="L119" s="39">
        <f t="shared" si="23"/>
        <v>2163.184737899544</v>
      </c>
    </row>
    <row r="120" spans="2:12" hidden="1">
      <c r="B120" s="36" t="s">
        <v>27</v>
      </c>
      <c r="C120" s="36"/>
      <c r="D120" s="41">
        <f t="shared" si="22"/>
        <v>6209</v>
      </c>
      <c r="E120" s="41">
        <f t="shared" si="22"/>
        <v>6645</v>
      </c>
      <c r="F120" s="76">
        <f t="shared" si="22"/>
        <v>7459.8822958904111</v>
      </c>
      <c r="G120" s="76">
        <f t="shared" si="22"/>
        <v>8205.870525479455</v>
      </c>
      <c r="H120" s="76"/>
      <c r="I120" s="38">
        <f>D120/3.75</f>
        <v>1655.7333333333333</v>
      </c>
      <c r="J120" s="38">
        <f t="shared" si="23"/>
        <v>1772</v>
      </c>
      <c r="K120" s="39">
        <f t="shared" si="23"/>
        <v>1989.3019455707763</v>
      </c>
      <c r="L120" s="39">
        <f t="shared" si="23"/>
        <v>2188.2321401278546</v>
      </c>
    </row>
    <row r="121" spans="2:12" hidden="1">
      <c r="B121" s="36" t="s">
        <v>28</v>
      </c>
      <c r="C121" s="36"/>
      <c r="D121" s="41">
        <f>D70</f>
        <v>2590</v>
      </c>
      <c r="E121" s="41">
        <f>E70</f>
        <v>2850</v>
      </c>
      <c r="F121" s="77">
        <f>F70</f>
        <v>3128.3377369863019</v>
      </c>
      <c r="G121" s="77">
        <f>G70</f>
        <v>3441.1715106849324</v>
      </c>
      <c r="H121" s="76"/>
      <c r="I121" s="48">
        <f>D121/3.75</f>
        <v>690.66666666666663</v>
      </c>
      <c r="J121" s="48">
        <f t="shared" si="23"/>
        <v>760</v>
      </c>
      <c r="K121" s="47">
        <f t="shared" si="23"/>
        <v>834.22339652968049</v>
      </c>
      <c r="L121" s="47">
        <f t="shared" si="23"/>
        <v>917.64573618264865</v>
      </c>
    </row>
    <row r="122" spans="2:12" hidden="1">
      <c r="B122" s="36" t="s">
        <v>29</v>
      </c>
      <c r="C122" s="36">
        <v>0</v>
      </c>
      <c r="D122" s="75">
        <f t="shared" ref="D122:E122" si="24">D119+D120-D121</f>
        <v>9526</v>
      </c>
      <c r="E122" s="75">
        <f t="shared" si="24"/>
        <v>10504</v>
      </c>
      <c r="F122" s="76">
        <f>F119+F120-F121</f>
        <v>11706.037983561644</v>
      </c>
      <c r="G122" s="76">
        <f>G119+G120-G121</f>
        <v>12876.641781917813</v>
      </c>
      <c r="H122" s="76"/>
      <c r="I122" s="38">
        <f>D122/3.75</f>
        <v>2540.2666666666669</v>
      </c>
      <c r="J122" s="38">
        <f t="shared" si="23"/>
        <v>2801.0666666666666</v>
      </c>
      <c r="K122" s="39">
        <f t="shared" si="23"/>
        <v>3121.6101289497719</v>
      </c>
      <c r="L122" s="39">
        <f t="shared" si="23"/>
        <v>3433.7711418447502</v>
      </c>
    </row>
    <row r="123" spans="2:12" hidden="1">
      <c r="B123" s="36" t="s">
        <v>30</v>
      </c>
      <c r="C123" s="36"/>
      <c r="D123" s="41">
        <f>D122-C122</f>
        <v>9526</v>
      </c>
      <c r="E123" s="41">
        <f>E122-D122</f>
        <v>978</v>
      </c>
      <c r="F123" s="76">
        <f>F122-E122</f>
        <v>1202.0379835616441</v>
      </c>
      <c r="G123" s="76">
        <f>G122-F122</f>
        <v>1170.6037983561691</v>
      </c>
      <c r="H123" s="76"/>
      <c r="I123" s="38">
        <f>D123/3.75</f>
        <v>2540.2666666666669</v>
      </c>
      <c r="J123" s="38">
        <f t="shared" si="23"/>
        <v>260.8</v>
      </c>
      <c r="K123" s="39">
        <f t="shared" si="23"/>
        <v>320.5434622831051</v>
      </c>
      <c r="L123" s="39">
        <f t="shared" si="23"/>
        <v>312.16101289497846</v>
      </c>
    </row>
    <row r="124" spans="2:12" hidden="1">
      <c r="B124" s="36"/>
      <c r="C124" s="36"/>
      <c r="D124" s="41"/>
      <c r="E124" s="41"/>
      <c r="F124" s="76"/>
      <c r="G124" s="76"/>
      <c r="H124" s="78"/>
      <c r="I124" s="38"/>
      <c r="J124" s="38"/>
      <c r="K124" s="39"/>
      <c r="L124" s="39"/>
    </row>
    <row r="125" spans="2:12" hidden="1">
      <c r="B125" s="43" t="s">
        <v>31</v>
      </c>
      <c r="C125" s="43"/>
      <c r="D125" s="41"/>
      <c r="E125" s="41"/>
      <c r="F125" s="76"/>
      <c r="G125" s="76"/>
      <c r="H125" s="76"/>
      <c r="I125" s="38"/>
      <c r="J125" s="38"/>
      <c r="K125" s="39"/>
      <c r="L125" s="39"/>
    </row>
    <row r="126" spans="2:12" ht="17" hidden="1">
      <c r="B126" s="128" t="s">
        <v>115</v>
      </c>
      <c r="C126" s="36"/>
      <c r="D126" s="41">
        <v>17500</v>
      </c>
      <c r="E126" s="41">
        <v>17000</v>
      </c>
      <c r="F126" s="76">
        <f>E129</f>
        <v>18100</v>
      </c>
      <c r="G126" s="76">
        <f>F129</f>
        <v>19068.3</v>
      </c>
      <c r="H126" s="76"/>
      <c r="I126" s="38">
        <f>D126/3.75</f>
        <v>4666.666666666667</v>
      </c>
      <c r="J126" s="38">
        <f t="shared" ref="J126:L129" si="25">E126/3.75</f>
        <v>4533.333333333333</v>
      </c>
      <c r="K126" s="39">
        <f t="shared" si="25"/>
        <v>4826.666666666667</v>
      </c>
      <c r="L126" s="39">
        <f t="shared" si="25"/>
        <v>5084.88</v>
      </c>
    </row>
    <row r="127" spans="2:12" hidden="1">
      <c r="B127" s="36" t="s">
        <v>32</v>
      </c>
      <c r="C127" s="36"/>
      <c r="D127" s="41">
        <v>2000</v>
      </c>
      <c r="E127" s="41">
        <v>2000</v>
      </c>
      <c r="F127" s="76">
        <f>+F25</f>
        <v>2000</v>
      </c>
      <c r="G127" s="76">
        <f>+G25</f>
        <v>2000</v>
      </c>
      <c r="H127" s="76"/>
      <c r="I127" s="38">
        <f>D127/3.75</f>
        <v>533.33333333333337</v>
      </c>
      <c r="J127" s="38">
        <f t="shared" si="25"/>
        <v>533.33333333333337</v>
      </c>
      <c r="K127" s="39">
        <f t="shared" si="25"/>
        <v>533.33333333333337</v>
      </c>
      <c r="L127" s="39">
        <f t="shared" si="25"/>
        <v>533.33333333333337</v>
      </c>
    </row>
    <row r="128" spans="2:12" hidden="1">
      <c r="B128" s="36" t="s">
        <v>33</v>
      </c>
      <c r="C128" s="36"/>
      <c r="D128" s="41">
        <f>D92</f>
        <v>1000</v>
      </c>
      <c r="E128" s="41">
        <f>E92</f>
        <v>900</v>
      </c>
      <c r="F128" s="77">
        <f>F126*F17</f>
        <v>1031.7</v>
      </c>
      <c r="G128" s="77">
        <f>G126*G17</f>
        <v>1086.8931</v>
      </c>
      <c r="H128" s="76"/>
      <c r="I128" s="48">
        <f>D128/3.75</f>
        <v>266.66666666666669</v>
      </c>
      <c r="J128" s="48">
        <f t="shared" si="25"/>
        <v>240</v>
      </c>
      <c r="K128" s="47">
        <f t="shared" si="25"/>
        <v>275.12</v>
      </c>
      <c r="L128" s="47">
        <f t="shared" si="25"/>
        <v>289.83816000000002</v>
      </c>
    </row>
    <row r="129" spans="2:15" hidden="1">
      <c r="B129" s="36" t="s">
        <v>116</v>
      </c>
      <c r="C129" s="36"/>
      <c r="D129" s="75">
        <f t="shared" ref="D129:E129" si="26">D126+D127-D128</f>
        <v>18500</v>
      </c>
      <c r="E129" s="75">
        <f t="shared" si="26"/>
        <v>18100</v>
      </c>
      <c r="F129" s="76">
        <f>F126+F127-F128</f>
        <v>19068.3</v>
      </c>
      <c r="G129" s="76">
        <f>G126+G127-G128</f>
        <v>19981.406899999998</v>
      </c>
      <c r="H129" s="76"/>
      <c r="I129" s="38">
        <f>D129/3.75</f>
        <v>4933.333333333333</v>
      </c>
      <c r="J129" s="38">
        <f t="shared" si="25"/>
        <v>4826.666666666667</v>
      </c>
      <c r="K129" s="39">
        <f t="shared" si="25"/>
        <v>5084.88</v>
      </c>
      <c r="L129" s="39">
        <f t="shared" si="25"/>
        <v>5328.3751733333329</v>
      </c>
    </row>
    <row r="130" spans="2:15" hidden="1">
      <c r="B130" s="36"/>
      <c r="C130" s="36"/>
      <c r="D130" s="41"/>
      <c r="E130" s="41"/>
      <c r="F130" s="76"/>
      <c r="G130" s="76"/>
      <c r="H130" s="76"/>
      <c r="I130" s="38"/>
      <c r="J130" s="38"/>
      <c r="K130" s="39"/>
      <c r="L130" s="39"/>
    </row>
    <row r="131" spans="2:15" hidden="1">
      <c r="B131" s="43" t="s">
        <v>34</v>
      </c>
      <c r="C131" s="43"/>
      <c r="D131" s="41"/>
      <c r="E131" s="41"/>
      <c r="F131" s="76"/>
      <c r="G131" s="76"/>
      <c r="H131" s="76"/>
      <c r="I131" s="38"/>
      <c r="J131" s="38"/>
      <c r="K131" s="39"/>
      <c r="L131" s="39"/>
    </row>
    <row r="132" spans="2:15" hidden="1">
      <c r="B132" s="36" t="s">
        <v>35</v>
      </c>
      <c r="C132" s="36"/>
      <c r="D132" s="41">
        <f>D71</f>
        <v>3000</v>
      </c>
      <c r="E132" s="41">
        <f>E71</f>
        <v>3000</v>
      </c>
      <c r="F132" s="76">
        <f>E134</f>
        <v>3000</v>
      </c>
      <c r="G132" s="76">
        <f>F134</f>
        <v>3000</v>
      </c>
      <c r="H132" s="76"/>
      <c r="I132" s="38">
        <f>D132/3.75</f>
        <v>800</v>
      </c>
      <c r="J132" s="38">
        <f t="shared" ref="J132:L135" si="27">E132/3.75</f>
        <v>800</v>
      </c>
      <c r="K132" s="39">
        <f t="shared" si="27"/>
        <v>800</v>
      </c>
      <c r="L132" s="39">
        <f t="shared" si="27"/>
        <v>800</v>
      </c>
    </row>
    <row r="133" spans="2:15" hidden="1">
      <c r="B133" s="36" t="s">
        <v>36</v>
      </c>
      <c r="C133" s="36"/>
      <c r="D133" s="41">
        <v>0</v>
      </c>
      <c r="E133" s="41">
        <v>0</v>
      </c>
      <c r="F133" s="72">
        <f>+F26</f>
        <v>0</v>
      </c>
      <c r="G133" s="72">
        <f>+G26</f>
        <v>0</v>
      </c>
      <c r="H133" s="79"/>
      <c r="I133" s="34">
        <f>D133/3.75</f>
        <v>0</v>
      </c>
      <c r="J133" s="34">
        <f t="shared" si="27"/>
        <v>0</v>
      </c>
      <c r="K133" s="72">
        <f t="shared" si="27"/>
        <v>0</v>
      </c>
      <c r="L133" s="72">
        <f t="shared" si="27"/>
        <v>0</v>
      </c>
    </row>
    <row r="134" spans="2:15" hidden="1">
      <c r="B134" s="36" t="s">
        <v>37</v>
      </c>
      <c r="C134" s="36"/>
      <c r="D134" s="75">
        <f t="shared" ref="D134" si="28">SUM(D132:D133)</f>
        <v>3000</v>
      </c>
      <c r="E134" s="75">
        <f t="shared" ref="E134" si="29">SUM(E132:E133)</f>
        <v>3000</v>
      </c>
      <c r="F134" s="79">
        <f>SUM(F132:F133)</f>
        <v>3000</v>
      </c>
      <c r="G134" s="79">
        <f>SUM(G132:G133)</f>
        <v>3000</v>
      </c>
      <c r="H134" s="79"/>
      <c r="I134" s="80">
        <f>D134/3.75</f>
        <v>800</v>
      </c>
      <c r="J134" s="80">
        <f t="shared" si="27"/>
        <v>800</v>
      </c>
      <c r="K134" s="79">
        <f t="shared" si="27"/>
        <v>800</v>
      </c>
      <c r="L134" s="79">
        <f t="shared" si="27"/>
        <v>800</v>
      </c>
    </row>
    <row r="135" spans="2:15" hidden="1">
      <c r="B135" s="36" t="s">
        <v>38</v>
      </c>
      <c r="C135" s="36"/>
      <c r="D135" s="41">
        <v>90</v>
      </c>
      <c r="E135" s="41">
        <v>90</v>
      </c>
      <c r="F135" s="79">
        <f>F132*F18</f>
        <v>90</v>
      </c>
      <c r="G135" s="79">
        <f>G132*G18</f>
        <v>90</v>
      </c>
      <c r="H135" s="79"/>
      <c r="I135" s="80">
        <f>D135/3.75</f>
        <v>24</v>
      </c>
      <c r="J135" s="80">
        <f t="shared" si="27"/>
        <v>24</v>
      </c>
      <c r="K135" s="79">
        <f t="shared" si="27"/>
        <v>24</v>
      </c>
      <c r="L135" s="79">
        <f t="shared" si="27"/>
        <v>24</v>
      </c>
    </row>
    <row r="136" spans="2:15" ht="17" hidden="1" thickBot="1">
      <c r="B136" s="50"/>
      <c r="C136" s="50"/>
      <c r="D136" s="53"/>
      <c r="E136" s="81"/>
      <c r="F136" s="82"/>
      <c r="G136" s="82"/>
      <c r="H136" s="82"/>
      <c r="I136" s="81"/>
      <c r="J136" s="81"/>
      <c r="K136" s="82"/>
      <c r="L136" s="82"/>
    </row>
    <row r="137" spans="2:15" hidden="1">
      <c r="B137" s="32" t="s">
        <v>121</v>
      </c>
      <c r="C137" s="32"/>
      <c r="D137" s="32"/>
    </row>
    <row r="138" spans="2:15" hidden="1"/>
    <row r="139" spans="2:15" ht="24">
      <c r="B139" s="141" t="s">
        <v>112</v>
      </c>
      <c r="C139" s="142"/>
      <c r="D139" s="141"/>
      <c r="E139" s="30"/>
      <c r="F139" s="30"/>
      <c r="G139" s="30"/>
      <c r="H139" s="30"/>
      <c r="I139" s="30"/>
      <c r="J139" s="30"/>
      <c r="K139" s="30"/>
      <c r="L139" s="30"/>
      <c r="M139" s="16"/>
      <c r="N139" s="16"/>
      <c r="O139" s="16"/>
    </row>
    <row r="141" spans="2:15" s="4" customFormat="1">
      <c r="B141" s="170" t="s">
        <v>134</v>
      </c>
      <c r="C141" s="170"/>
      <c r="M141"/>
      <c r="N141"/>
      <c r="O141"/>
    </row>
    <row r="142" spans="2:15">
      <c r="B142" s="149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16"/>
      <c r="N142" s="16"/>
      <c r="O142" s="16"/>
    </row>
    <row r="143" spans="2:15">
      <c r="B143" s="155" t="s">
        <v>127</v>
      </c>
      <c r="C143" s="155"/>
      <c r="D143" s="155"/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</row>
    <row r="144" spans="2:15">
      <c r="B144" s="152" t="s">
        <v>87</v>
      </c>
      <c r="C144" s="88"/>
      <c r="D144" s="154" t="s">
        <v>60</v>
      </c>
    </row>
    <row r="145" spans="2:15">
      <c r="B145" s="153" t="s">
        <v>125</v>
      </c>
      <c r="C145" s="150">
        <f>F51</f>
        <v>66256.964675000025</v>
      </c>
      <c r="D145" s="91">
        <v>0</v>
      </c>
      <c r="E145" s="91">
        <f>D145+2%</f>
        <v>0.02</v>
      </c>
      <c r="F145" s="91">
        <f t="shared" ref="F145:N145" si="30">E145+2%</f>
        <v>0.04</v>
      </c>
      <c r="G145" s="91">
        <f t="shared" si="30"/>
        <v>0.06</v>
      </c>
      <c r="H145" s="91">
        <f t="shared" si="30"/>
        <v>0.08</v>
      </c>
      <c r="I145" s="91">
        <f t="shared" si="30"/>
        <v>0.1</v>
      </c>
      <c r="J145" s="91">
        <f t="shared" si="30"/>
        <v>0.12000000000000001</v>
      </c>
      <c r="K145" s="91">
        <f t="shared" si="30"/>
        <v>0.14000000000000001</v>
      </c>
      <c r="L145" s="91">
        <f t="shared" si="30"/>
        <v>0.16</v>
      </c>
      <c r="M145" s="91">
        <f t="shared" si="30"/>
        <v>0.18</v>
      </c>
      <c r="N145" s="91">
        <f t="shared" si="30"/>
        <v>0.19999999999999998</v>
      </c>
    </row>
    <row r="146" spans="2:15">
      <c r="B146" s="148">
        <v>-0.06</v>
      </c>
      <c r="C146" s="92">
        <v>0.25</v>
      </c>
      <c r="D146" s="93">
        <f t="dataTable" ref="D146:N152" dt2D="1" dtr="1" r1="F13" r2="F14" ca="1"/>
        <v>65184.796249999999</v>
      </c>
      <c r="E146" s="94">
        <v>66971.743625000003</v>
      </c>
      <c r="F146" s="94">
        <v>68758.691000000006</v>
      </c>
      <c r="G146" s="94">
        <v>70545.63837500001</v>
      </c>
      <c r="H146" s="95">
        <v>72332.585749999998</v>
      </c>
      <c r="I146" s="95">
        <v>74119.533125000016</v>
      </c>
      <c r="J146" s="95">
        <v>75906.480500000005</v>
      </c>
      <c r="K146" s="95">
        <v>77693.427875000023</v>
      </c>
      <c r="L146" s="95">
        <v>79480.375249999997</v>
      </c>
      <c r="M146" s="95">
        <v>81267.322624999986</v>
      </c>
      <c r="N146" s="95">
        <v>83054.26999999999</v>
      </c>
    </row>
    <row r="147" spans="2:15">
      <c r="B147" s="133">
        <v>-0.04</v>
      </c>
      <c r="C147" s="92">
        <f>C146+2%</f>
        <v>0.27</v>
      </c>
      <c r="D147" s="96">
        <v>62802.199750000007</v>
      </c>
      <c r="E147" s="40">
        <v>64541.495194999996</v>
      </c>
      <c r="F147" s="40">
        <v>66280.790639999992</v>
      </c>
      <c r="G147" s="40">
        <v>68020.086085000003</v>
      </c>
      <c r="H147" s="62">
        <v>69759.381529999999</v>
      </c>
      <c r="I147" s="62">
        <v>71498.676975000009</v>
      </c>
      <c r="J147" s="62">
        <v>73237.97242000002</v>
      </c>
      <c r="K147" s="62">
        <v>74977.267865000016</v>
      </c>
      <c r="L147" s="62">
        <v>76716.563309999998</v>
      </c>
      <c r="M147" s="62">
        <v>78455.858754999994</v>
      </c>
      <c r="N147" s="95">
        <v>80195.15419999999</v>
      </c>
    </row>
    <row r="148" spans="2:15">
      <c r="B148" s="133">
        <v>-0.02</v>
      </c>
      <c r="C148" s="92">
        <f t="shared" ref="C148:C152" si="31">C147+2%</f>
        <v>0.29000000000000004</v>
      </c>
      <c r="D148" s="96">
        <v>60419.603250000007</v>
      </c>
      <c r="E148" s="40">
        <v>62111.246765000004</v>
      </c>
      <c r="F148" s="100">
        <v>63802.890279999992</v>
      </c>
      <c r="G148" s="100">
        <v>65494.533794999988</v>
      </c>
      <c r="H148" s="99">
        <v>67186.177309999999</v>
      </c>
      <c r="I148" s="99">
        <v>68877.820825000003</v>
      </c>
      <c r="J148" s="100">
        <v>70569.464340000006</v>
      </c>
      <c r="K148" s="100">
        <v>72261.107855000024</v>
      </c>
      <c r="L148" s="100">
        <v>73952.751369999984</v>
      </c>
      <c r="M148" s="62">
        <v>75644.394884999987</v>
      </c>
      <c r="N148" s="95">
        <v>77336.03839999999</v>
      </c>
    </row>
    <row r="149" spans="2:15">
      <c r="B149" s="90">
        <v>0</v>
      </c>
      <c r="C149" s="92">
        <f t="shared" si="31"/>
        <v>0.31000000000000005</v>
      </c>
      <c r="D149" s="96">
        <v>58037.006750000008</v>
      </c>
      <c r="E149" s="40">
        <v>59680.998334999989</v>
      </c>
      <c r="F149" s="100">
        <v>61324.98992</v>
      </c>
      <c r="G149" s="100">
        <v>62968.981504999996</v>
      </c>
      <c r="H149" s="99">
        <v>64612.973089999992</v>
      </c>
      <c r="I149" s="97">
        <v>66256.96467500001</v>
      </c>
      <c r="J149" s="100">
        <v>67900.956260000006</v>
      </c>
      <c r="K149" s="100">
        <v>69544.947845000017</v>
      </c>
      <c r="L149" s="100">
        <v>71188.939429999999</v>
      </c>
      <c r="M149" s="62">
        <v>72832.93101499998</v>
      </c>
      <c r="N149" s="95">
        <v>74476.922599999991</v>
      </c>
    </row>
    <row r="150" spans="2:15">
      <c r="B150" s="133">
        <v>0.02</v>
      </c>
      <c r="C150" s="92">
        <f t="shared" si="31"/>
        <v>0.33000000000000007</v>
      </c>
      <c r="D150" s="96">
        <v>55654.410249999994</v>
      </c>
      <c r="E150" s="40">
        <v>57250.74990499999</v>
      </c>
      <c r="F150" s="100">
        <v>58847.08956</v>
      </c>
      <c r="G150" s="100">
        <v>60443.429214999996</v>
      </c>
      <c r="H150" s="99">
        <v>62039.768869999993</v>
      </c>
      <c r="I150" s="99">
        <v>63636.108525000003</v>
      </c>
      <c r="J150" s="100">
        <v>65232.448180000014</v>
      </c>
      <c r="K150" s="100">
        <v>66828.78783500001</v>
      </c>
      <c r="L150" s="100">
        <v>68425.127489999984</v>
      </c>
      <c r="M150" s="62">
        <v>70021.467144999973</v>
      </c>
      <c r="N150" s="95">
        <v>71617.806799999977</v>
      </c>
    </row>
    <row r="151" spans="2:15">
      <c r="B151" s="133">
        <v>0.04</v>
      </c>
      <c r="C151" s="92">
        <f t="shared" si="31"/>
        <v>0.35000000000000009</v>
      </c>
      <c r="D151" s="96">
        <v>53271.813749999994</v>
      </c>
      <c r="E151" s="40">
        <v>54820.50147499999</v>
      </c>
      <c r="F151" s="40">
        <v>56369.189199999993</v>
      </c>
      <c r="G151" s="40">
        <v>57917.87692499999</v>
      </c>
      <c r="H151" s="40">
        <v>59466.564649999986</v>
      </c>
      <c r="I151" s="40">
        <v>61015.252375000011</v>
      </c>
      <c r="J151" s="40">
        <v>62563.940099999993</v>
      </c>
      <c r="K151" s="62">
        <v>64112.62782500001</v>
      </c>
      <c r="L151" s="62">
        <v>65661.315549999999</v>
      </c>
      <c r="M151" s="62">
        <v>67210.003274999981</v>
      </c>
      <c r="N151" s="95">
        <v>68758.690999999992</v>
      </c>
    </row>
    <row r="152" spans="2:15">
      <c r="B152" s="133">
        <v>0.06</v>
      </c>
      <c r="C152" s="92">
        <f t="shared" si="31"/>
        <v>0.37000000000000011</v>
      </c>
      <c r="D152" s="96">
        <v>50889.21724999998</v>
      </c>
      <c r="E152" s="98">
        <v>52390.253044999983</v>
      </c>
      <c r="F152" s="61">
        <v>53891.288839999979</v>
      </c>
      <c r="G152" s="61">
        <v>55392.324634999983</v>
      </c>
      <c r="H152" s="61">
        <v>56893.360429999979</v>
      </c>
      <c r="I152" s="61">
        <v>58394.396225000004</v>
      </c>
      <c r="J152" s="98">
        <v>59895.432020000007</v>
      </c>
      <c r="K152" s="98">
        <v>61396.467815000004</v>
      </c>
      <c r="L152" s="98">
        <v>62897.503609999978</v>
      </c>
      <c r="M152" s="98">
        <v>64398.539404999974</v>
      </c>
      <c r="N152" s="98">
        <v>65899.575199999977</v>
      </c>
    </row>
    <row r="153" spans="2:15">
      <c r="B153" s="90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5"/>
      <c r="N153" s="5"/>
    </row>
    <row r="154" spans="2:15">
      <c r="B154" s="171" t="s">
        <v>126</v>
      </c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  <c r="M154" s="171"/>
      <c r="N154" s="171"/>
      <c r="O154" s="171"/>
    </row>
    <row r="155" spans="2:15">
      <c r="B155" s="130"/>
      <c r="D155" s="154" t="s">
        <v>60</v>
      </c>
    </row>
    <row r="156" spans="2:15">
      <c r="B156" s="156" t="s">
        <v>125</v>
      </c>
      <c r="C156" s="151">
        <f>F51</f>
        <v>66256.964675000025</v>
      </c>
      <c r="D156" s="91">
        <v>0</v>
      </c>
      <c r="E156" s="91">
        <f>D156+2%</f>
        <v>0.02</v>
      </c>
      <c r="F156" s="91">
        <f t="shared" ref="F156:N156" si="32">E156+2%</f>
        <v>0.04</v>
      </c>
      <c r="G156" s="91">
        <f t="shared" si="32"/>
        <v>0.06</v>
      </c>
      <c r="H156" s="91">
        <f t="shared" si="32"/>
        <v>0.08</v>
      </c>
      <c r="I156" s="91">
        <f t="shared" si="32"/>
        <v>0.1</v>
      </c>
      <c r="J156" s="91">
        <f t="shared" si="32"/>
        <v>0.12000000000000001</v>
      </c>
      <c r="K156" s="91">
        <f t="shared" si="32"/>
        <v>0.14000000000000001</v>
      </c>
      <c r="L156" s="91">
        <f t="shared" si="32"/>
        <v>0.16</v>
      </c>
      <c r="M156" s="91">
        <f t="shared" si="32"/>
        <v>0.18</v>
      </c>
      <c r="N156" s="91">
        <f t="shared" si="32"/>
        <v>0.19999999999999998</v>
      </c>
    </row>
    <row r="157" spans="2:15">
      <c r="B157" s="138">
        <v>-0.2</v>
      </c>
      <c r="C157" s="96">
        <f>C160*B157+C160</f>
        <v>16800</v>
      </c>
      <c r="D157" s="93">
        <f t="dataTable" ref="D157:N163" dt2D="1" dtr="1" r1="F13" r2="F15"/>
        <v>61922.006750000008</v>
      </c>
      <c r="E157" s="94">
        <v>63565.998335000004</v>
      </c>
      <c r="F157" s="94">
        <v>65209.98992</v>
      </c>
      <c r="G157" s="94">
        <v>66853.981505000003</v>
      </c>
      <c r="H157" s="95">
        <v>68497.97309</v>
      </c>
      <c r="I157" s="95">
        <v>70141.964675000025</v>
      </c>
      <c r="J157" s="95">
        <v>71785.956260000006</v>
      </c>
      <c r="K157" s="95">
        <v>73429.947845000017</v>
      </c>
      <c r="L157" s="95">
        <v>75073.939429999999</v>
      </c>
      <c r="M157" s="95">
        <v>76717.931014999995</v>
      </c>
      <c r="N157" s="95">
        <v>78361.922599999991</v>
      </c>
    </row>
    <row r="158" spans="2:15">
      <c r="B158" s="133">
        <v>-0.15</v>
      </c>
      <c r="C158" s="96">
        <v>15900</v>
      </c>
      <c r="D158" s="96">
        <v>62754.506750000008</v>
      </c>
      <c r="E158" s="40">
        <v>64398.498335000004</v>
      </c>
      <c r="F158" s="40">
        <v>66042.489919999993</v>
      </c>
      <c r="G158" s="40">
        <v>67686.481505000003</v>
      </c>
      <c r="H158" s="62">
        <v>69330.47309</v>
      </c>
      <c r="I158" s="62">
        <v>70974.464675000025</v>
      </c>
      <c r="J158" s="62">
        <v>72618.456260000006</v>
      </c>
      <c r="K158" s="62">
        <v>74262.447845000017</v>
      </c>
      <c r="L158" s="62">
        <v>75906.439429999999</v>
      </c>
      <c r="M158" s="62">
        <v>77550.431014999995</v>
      </c>
      <c r="N158" s="95">
        <v>79194.422599999991</v>
      </c>
    </row>
    <row r="159" spans="2:15">
      <c r="B159" s="133">
        <v>-0.1</v>
      </c>
      <c r="C159" s="96">
        <f>C160+C160*B159</f>
        <v>18900</v>
      </c>
      <c r="D159" s="96">
        <v>59979.506750000008</v>
      </c>
      <c r="E159" s="40">
        <v>61623.498335000004</v>
      </c>
      <c r="F159" s="100">
        <v>63267.48992</v>
      </c>
      <c r="G159" s="100">
        <v>64911.481505000003</v>
      </c>
      <c r="H159" s="99">
        <v>66555.47309</v>
      </c>
      <c r="I159" s="99">
        <v>68199.464675000025</v>
      </c>
      <c r="J159" s="100">
        <v>69843.456260000006</v>
      </c>
      <c r="K159" s="100">
        <v>71487.447845000017</v>
      </c>
      <c r="L159" s="100">
        <v>73131.439429999999</v>
      </c>
      <c r="M159" s="62">
        <v>74775.431014999995</v>
      </c>
      <c r="N159" s="95">
        <v>76419.422599999991</v>
      </c>
    </row>
    <row r="160" spans="2:15">
      <c r="B160" s="133">
        <v>0</v>
      </c>
      <c r="C160" s="96">
        <v>21000</v>
      </c>
      <c r="D160" s="96">
        <v>58037.006750000008</v>
      </c>
      <c r="E160" s="40">
        <v>59680.998335000004</v>
      </c>
      <c r="F160" s="100">
        <v>61324.98992</v>
      </c>
      <c r="G160" s="100">
        <v>62968.981505000003</v>
      </c>
      <c r="H160" s="99">
        <v>64612.97309</v>
      </c>
      <c r="I160" s="97">
        <v>66256.964675000025</v>
      </c>
      <c r="J160" s="100">
        <v>67900.956260000006</v>
      </c>
      <c r="K160" s="100">
        <v>69544.947845000017</v>
      </c>
      <c r="L160" s="100">
        <v>71188.939429999999</v>
      </c>
      <c r="M160" s="62">
        <v>72832.931014999995</v>
      </c>
      <c r="N160" s="95">
        <v>74476.922599999991</v>
      </c>
    </row>
    <row r="161" spans="2:15">
      <c r="B161" s="133">
        <v>0.1</v>
      </c>
      <c r="C161" s="96">
        <f>C160+C160*B161</f>
        <v>23100</v>
      </c>
      <c r="D161" s="96">
        <v>56094.506750000008</v>
      </c>
      <c r="E161" s="40">
        <v>57738.498335000004</v>
      </c>
      <c r="F161" s="100">
        <v>59382.48992</v>
      </c>
      <c r="G161" s="100">
        <v>61026.481505000003</v>
      </c>
      <c r="H161" s="99">
        <v>62670.47309</v>
      </c>
      <c r="I161" s="99">
        <v>64314.464675000025</v>
      </c>
      <c r="J161" s="100">
        <v>65958.456260000006</v>
      </c>
      <c r="K161" s="100">
        <v>67602.447845000017</v>
      </c>
      <c r="L161" s="100">
        <v>69246.439429999999</v>
      </c>
      <c r="M161" s="62">
        <v>70890.431014999995</v>
      </c>
      <c r="N161" s="95">
        <v>72534.422599999991</v>
      </c>
    </row>
    <row r="162" spans="2:15">
      <c r="B162" s="133">
        <v>0.15</v>
      </c>
      <c r="C162" s="96">
        <f>C160*B162+C160</f>
        <v>24150</v>
      </c>
      <c r="D162" s="96">
        <v>55123.256750000008</v>
      </c>
      <c r="E162" s="40">
        <v>56767.248335000004</v>
      </c>
      <c r="F162" s="40">
        <v>58411.23992</v>
      </c>
      <c r="G162" s="40">
        <v>60055.231505000003</v>
      </c>
      <c r="H162" s="40">
        <v>61699.22309</v>
      </c>
      <c r="I162" s="40">
        <v>63343.214675000025</v>
      </c>
      <c r="J162" s="40">
        <v>64987.206260000006</v>
      </c>
      <c r="K162" s="62">
        <v>66631.197845000017</v>
      </c>
      <c r="L162" s="62">
        <v>68275.189429999999</v>
      </c>
      <c r="M162" s="62">
        <v>69919.181014999995</v>
      </c>
      <c r="N162" s="95">
        <v>71563.172599999991</v>
      </c>
    </row>
    <row r="163" spans="2:15">
      <c r="B163" s="133">
        <v>0.2</v>
      </c>
      <c r="C163" s="96">
        <f>C160*B163+C160</f>
        <v>25200</v>
      </c>
      <c r="D163" s="96">
        <v>54152.006750000008</v>
      </c>
      <c r="E163" s="98">
        <v>55795.998335000004</v>
      </c>
      <c r="F163" s="61">
        <v>57439.98992</v>
      </c>
      <c r="G163" s="61">
        <v>59083.981505000003</v>
      </c>
      <c r="H163" s="61">
        <v>60727.97309</v>
      </c>
      <c r="I163" s="61">
        <v>62371.964675000025</v>
      </c>
      <c r="J163" s="98">
        <v>64015.956260000006</v>
      </c>
      <c r="K163" s="98">
        <v>65659.947845000017</v>
      </c>
      <c r="L163" s="98">
        <v>67303.939429999999</v>
      </c>
      <c r="M163" s="98">
        <v>68947.931014999995</v>
      </c>
      <c r="N163" s="98">
        <v>70591.922599999991</v>
      </c>
    </row>
    <row r="164" spans="2:15">
      <c r="B164" s="133"/>
      <c r="C164" s="98"/>
      <c r="D164" s="98"/>
      <c r="E164" s="98"/>
      <c r="F164" s="61"/>
      <c r="G164" s="61"/>
      <c r="H164" s="61"/>
      <c r="I164" s="61"/>
      <c r="J164" s="98"/>
      <c r="K164" s="98"/>
      <c r="L164" s="98"/>
      <c r="M164" s="98"/>
      <c r="N164" s="98"/>
    </row>
    <row r="165" spans="2:15">
      <c r="B165" s="171" t="s">
        <v>128</v>
      </c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</row>
    <row r="166" spans="2:15">
      <c r="B166" s="130"/>
      <c r="D166" s="154" t="s">
        <v>60</v>
      </c>
    </row>
    <row r="167" spans="2:15">
      <c r="B167" s="156" t="s">
        <v>125</v>
      </c>
      <c r="C167" s="151">
        <f>F51</f>
        <v>66256.964675000025</v>
      </c>
      <c r="D167" s="91">
        <v>0</v>
      </c>
      <c r="E167" s="91">
        <f>D167+2%</f>
        <v>0.02</v>
      </c>
      <c r="F167" s="91">
        <f t="shared" ref="F167:N167" si="33">E167+2%</f>
        <v>0.04</v>
      </c>
      <c r="G167" s="91">
        <f t="shared" si="33"/>
        <v>0.06</v>
      </c>
      <c r="H167" s="91">
        <f t="shared" si="33"/>
        <v>0.08</v>
      </c>
      <c r="I167" s="91">
        <f t="shared" si="33"/>
        <v>0.1</v>
      </c>
      <c r="J167" s="91">
        <f t="shared" si="33"/>
        <v>0.12000000000000001</v>
      </c>
      <c r="K167" s="91">
        <f t="shared" si="33"/>
        <v>0.14000000000000001</v>
      </c>
      <c r="L167" s="91">
        <f t="shared" si="33"/>
        <v>0.16</v>
      </c>
      <c r="M167" s="91">
        <f t="shared" si="33"/>
        <v>0.18</v>
      </c>
      <c r="N167" s="91">
        <f t="shared" si="33"/>
        <v>0.19999999999999998</v>
      </c>
    </row>
    <row r="168" spans="2:15">
      <c r="B168" s="140">
        <v>-0.2</v>
      </c>
      <c r="C168" s="96">
        <f>C171*B168+C171</f>
        <v>3200</v>
      </c>
      <c r="D168" s="93">
        <f t="dataTable" ref="D168:N174" dt2D="1" dtr="1" r1="F13" r2="F16" ca="1"/>
        <v>58777.006750000008</v>
      </c>
      <c r="E168" s="94">
        <v>60420.998335000004</v>
      </c>
      <c r="F168" s="94">
        <v>62064.98992</v>
      </c>
      <c r="G168" s="94">
        <v>63708.981505000003</v>
      </c>
      <c r="H168" s="95">
        <v>65352.97309</v>
      </c>
      <c r="I168" s="95">
        <v>66996.964675000025</v>
      </c>
      <c r="J168" s="95">
        <v>68640.956260000006</v>
      </c>
      <c r="K168" s="95">
        <v>70284.947845000017</v>
      </c>
      <c r="L168" s="95">
        <v>71928.939429999999</v>
      </c>
      <c r="M168" s="95">
        <v>73572.931014999995</v>
      </c>
      <c r="N168" s="95">
        <v>75216.922599999991</v>
      </c>
    </row>
    <row r="169" spans="2:15">
      <c r="B169" s="133">
        <v>-0.15</v>
      </c>
      <c r="C169" s="96">
        <f>C171*B169+C171</f>
        <v>3400</v>
      </c>
      <c r="D169" s="96">
        <v>58592.006750000008</v>
      </c>
      <c r="E169" s="40">
        <v>60235.998335000004</v>
      </c>
      <c r="F169" s="40">
        <v>61879.98992</v>
      </c>
      <c r="G169" s="40">
        <v>63523.981505000003</v>
      </c>
      <c r="H169" s="62">
        <v>65167.97309</v>
      </c>
      <c r="I169" s="62">
        <v>66811.964675000025</v>
      </c>
      <c r="J169" s="62">
        <v>68455.956260000006</v>
      </c>
      <c r="K169" s="62">
        <v>70099.947845000017</v>
      </c>
      <c r="L169" s="62">
        <v>71743.939429999999</v>
      </c>
      <c r="M169" s="62">
        <v>73387.931014999995</v>
      </c>
      <c r="N169" s="95">
        <v>75031.922599999991</v>
      </c>
    </row>
    <row r="170" spans="2:15">
      <c r="B170" s="133">
        <v>-0.1</v>
      </c>
      <c r="C170" s="96">
        <f>C171*B170+C171</f>
        <v>3600</v>
      </c>
      <c r="D170" s="96">
        <v>58407.006750000008</v>
      </c>
      <c r="E170" s="40">
        <v>60050.998335000004</v>
      </c>
      <c r="F170" s="100">
        <v>61694.98992</v>
      </c>
      <c r="G170" s="100">
        <v>63338.981505000003</v>
      </c>
      <c r="H170" s="99">
        <v>64982.97309</v>
      </c>
      <c r="I170" s="99">
        <v>66626.964675000025</v>
      </c>
      <c r="J170" s="100">
        <v>68270.956260000006</v>
      </c>
      <c r="K170" s="100">
        <v>69914.947845000017</v>
      </c>
      <c r="L170" s="100">
        <v>71558.939429999999</v>
      </c>
      <c r="M170" s="62">
        <v>73202.931014999995</v>
      </c>
      <c r="N170" s="95">
        <v>74846.922599999991</v>
      </c>
    </row>
    <row r="171" spans="2:15">
      <c r="B171" s="133">
        <v>0</v>
      </c>
      <c r="C171" s="96">
        <f>4000</f>
        <v>4000</v>
      </c>
      <c r="D171" s="96">
        <v>58037.006750000008</v>
      </c>
      <c r="E171" s="40">
        <v>59680.998335000004</v>
      </c>
      <c r="F171" s="100">
        <v>61324.98992</v>
      </c>
      <c r="G171" s="100">
        <v>62968.981505000003</v>
      </c>
      <c r="H171" s="99">
        <v>64612.97309</v>
      </c>
      <c r="I171" s="97">
        <v>66256.964675000025</v>
      </c>
      <c r="J171" s="100">
        <v>67900.956260000006</v>
      </c>
      <c r="K171" s="100">
        <v>69544.947845000017</v>
      </c>
      <c r="L171" s="100">
        <v>71188.939429999999</v>
      </c>
      <c r="M171" s="62">
        <v>72832.931014999995</v>
      </c>
      <c r="N171" s="95">
        <v>74476.922599999991</v>
      </c>
    </row>
    <row r="172" spans="2:15">
      <c r="B172" s="133">
        <v>0.1</v>
      </c>
      <c r="C172" s="96">
        <f>C171*B172+C171</f>
        <v>4400</v>
      </c>
      <c r="D172" s="96">
        <v>57667.006750000008</v>
      </c>
      <c r="E172" s="40">
        <v>59310.998335000004</v>
      </c>
      <c r="F172" s="100">
        <v>60954.98992</v>
      </c>
      <c r="G172" s="100">
        <v>62598.981505000003</v>
      </c>
      <c r="H172" s="99">
        <v>64242.97309</v>
      </c>
      <c r="I172" s="99">
        <v>65886.964675000025</v>
      </c>
      <c r="J172" s="100">
        <v>67530.956260000006</v>
      </c>
      <c r="K172" s="100">
        <v>69174.947845000017</v>
      </c>
      <c r="L172" s="100">
        <v>70818.939429999999</v>
      </c>
      <c r="M172" s="62">
        <v>72462.931014999995</v>
      </c>
      <c r="N172" s="95">
        <v>74106.922599999991</v>
      </c>
    </row>
    <row r="173" spans="2:15">
      <c r="B173" s="133">
        <v>0.15</v>
      </c>
      <c r="C173" s="96">
        <f>C171*B173+C171</f>
        <v>4600</v>
      </c>
      <c r="D173" s="96">
        <v>57482.006750000008</v>
      </c>
      <c r="E173" s="40">
        <v>59125.998335000004</v>
      </c>
      <c r="F173" s="40">
        <v>60769.98992</v>
      </c>
      <c r="G173" s="40">
        <v>62413.981505000003</v>
      </c>
      <c r="H173" s="40">
        <v>64057.97309</v>
      </c>
      <c r="I173" s="40">
        <v>65701.964675000025</v>
      </c>
      <c r="J173" s="40">
        <v>67345.956260000006</v>
      </c>
      <c r="K173" s="62">
        <v>68989.947845000017</v>
      </c>
      <c r="L173" s="62">
        <v>70633.939429999999</v>
      </c>
      <c r="M173" s="62">
        <v>72277.931014999995</v>
      </c>
      <c r="N173" s="95">
        <v>73921.922599999991</v>
      </c>
    </row>
    <row r="174" spans="2:15">
      <c r="B174" s="133">
        <v>0.2</v>
      </c>
      <c r="C174" s="96">
        <f>C171*B174+C171</f>
        <v>4800</v>
      </c>
      <c r="D174" s="96">
        <v>57297.006750000008</v>
      </c>
      <c r="E174" s="98">
        <v>58940.998335000004</v>
      </c>
      <c r="F174" s="61">
        <v>60584.98992</v>
      </c>
      <c r="G174" s="61">
        <v>62228.981505000003</v>
      </c>
      <c r="H174" s="61">
        <v>63872.97309</v>
      </c>
      <c r="I174" s="61">
        <v>65516.964675000025</v>
      </c>
      <c r="J174" s="98">
        <v>67160.956260000006</v>
      </c>
      <c r="K174" s="98">
        <v>68804.947845000017</v>
      </c>
      <c r="L174" s="98">
        <v>70448.939429999999</v>
      </c>
      <c r="M174" s="98">
        <v>72092.931014999995</v>
      </c>
      <c r="N174" s="98">
        <v>73736.922599999991</v>
      </c>
    </row>
    <row r="175" spans="2:15">
      <c r="B175" s="133"/>
      <c r="C175" s="98"/>
      <c r="D175" s="98"/>
      <c r="E175" s="98"/>
      <c r="F175" s="61"/>
      <c r="G175" s="61"/>
      <c r="H175" s="61"/>
      <c r="I175" s="61"/>
      <c r="J175" s="98"/>
      <c r="K175" s="98"/>
      <c r="L175" s="98"/>
      <c r="M175" s="98"/>
      <c r="N175" s="98"/>
    </row>
    <row r="176" spans="2:15">
      <c r="B176" s="171" t="s">
        <v>129</v>
      </c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</row>
    <row r="177" spans="2:15">
      <c r="B177" s="90"/>
      <c r="D177" s="4" t="s">
        <v>60</v>
      </c>
    </row>
    <row r="178" spans="2:15">
      <c r="B178" s="156" t="s">
        <v>125</v>
      </c>
      <c r="C178" s="150">
        <f>F51</f>
        <v>66256.964675000025</v>
      </c>
      <c r="D178" s="91">
        <v>0</v>
      </c>
      <c r="E178" s="91">
        <f>D178+2%</f>
        <v>0.02</v>
      </c>
      <c r="F178" s="91">
        <f t="shared" ref="F178:N178" si="34">E178+2%</f>
        <v>0.04</v>
      </c>
      <c r="G178" s="91">
        <f t="shared" si="34"/>
        <v>0.06</v>
      </c>
      <c r="H178" s="91">
        <f t="shared" si="34"/>
        <v>0.08</v>
      </c>
      <c r="I178" s="91">
        <f t="shared" si="34"/>
        <v>0.1</v>
      </c>
      <c r="J178" s="91">
        <f t="shared" si="34"/>
        <v>0.12000000000000001</v>
      </c>
      <c r="K178" s="91">
        <f>J178+2%</f>
        <v>0.14000000000000001</v>
      </c>
      <c r="L178" s="91">
        <f t="shared" si="34"/>
        <v>0.16</v>
      </c>
      <c r="M178" s="91">
        <f t="shared" si="34"/>
        <v>0.18</v>
      </c>
      <c r="N178" s="91">
        <f t="shared" si="34"/>
        <v>0.19999999999999998</v>
      </c>
    </row>
    <row r="179" spans="2:15">
      <c r="B179" s="167">
        <v>-0.06</v>
      </c>
      <c r="C179" s="131">
        <v>5.0999999999999997E-2</v>
      </c>
      <c r="D179" s="93">
        <f t="dataTable" ref="D179:N185" dt2D="1" dtr="1" r1="G13" r2="F17" ca="1"/>
        <v>66357.419675000012</v>
      </c>
      <c r="E179" s="94">
        <v>66357.419675000012</v>
      </c>
      <c r="F179" s="94">
        <v>66357.419675000012</v>
      </c>
      <c r="G179" s="94">
        <v>66357.419675000012</v>
      </c>
      <c r="H179" s="95">
        <v>66357.419675000012</v>
      </c>
      <c r="I179" s="95">
        <v>66357.419675000012</v>
      </c>
      <c r="J179" s="95">
        <v>66357.419675000012</v>
      </c>
      <c r="K179" s="95">
        <v>66357.419675000012</v>
      </c>
      <c r="L179" s="95">
        <v>66357.419675000012</v>
      </c>
      <c r="M179" s="95">
        <v>66357.419675000012</v>
      </c>
      <c r="N179" s="95">
        <v>66357.419675000012</v>
      </c>
    </row>
    <row r="180" spans="2:15">
      <c r="B180" s="133">
        <v>-0.04</v>
      </c>
      <c r="C180" s="131">
        <f>C179+0.2%</f>
        <v>5.2999999999999999E-2</v>
      </c>
      <c r="D180" s="96">
        <v>66323.934675000026</v>
      </c>
      <c r="E180" s="40">
        <v>66323.934675000026</v>
      </c>
      <c r="F180" s="40">
        <v>66323.934675000026</v>
      </c>
      <c r="G180" s="40">
        <v>66323.934675000026</v>
      </c>
      <c r="H180" s="62">
        <v>66323.934675000026</v>
      </c>
      <c r="I180" s="62">
        <v>66323.934675000026</v>
      </c>
      <c r="J180" s="62">
        <v>66323.934675000026</v>
      </c>
      <c r="K180" s="62">
        <v>66323.934675000026</v>
      </c>
      <c r="L180" s="62">
        <v>66323.934675000026</v>
      </c>
      <c r="M180" s="62">
        <v>66323.934675000026</v>
      </c>
      <c r="N180" s="95">
        <v>66323.934675000026</v>
      </c>
    </row>
    <row r="181" spans="2:15">
      <c r="B181" s="133">
        <v>-0.02</v>
      </c>
      <c r="C181" s="131">
        <f t="shared" ref="C181:C185" si="35">C180+0.2%</f>
        <v>5.5E-2</v>
      </c>
      <c r="D181" s="96">
        <v>66290.449675000025</v>
      </c>
      <c r="E181" s="40">
        <v>66290.449675000025</v>
      </c>
      <c r="F181" s="100">
        <v>66290.449675000025</v>
      </c>
      <c r="G181" s="100">
        <v>66290.449675000025</v>
      </c>
      <c r="H181" s="99">
        <v>66290.449675000025</v>
      </c>
      <c r="I181" s="99">
        <v>66290.449675000025</v>
      </c>
      <c r="J181" s="100">
        <v>66290.449675000025</v>
      </c>
      <c r="K181" s="100">
        <v>66290.449675000025</v>
      </c>
      <c r="L181" s="100">
        <v>66290.449675000025</v>
      </c>
      <c r="M181" s="62">
        <v>66290.449675000025</v>
      </c>
      <c r="N181" s="95">
        <v>66290.449675000025</v>
      </c>
    </row>
    <row r="182" spans="2:15">
      <c r="B182" s="90">
        <v>0</v>
      </c>
      <c r="C182" s="131">
        <f t="shared" si="35"/>
        <v>5.7000000000000002E-2</v>
      </c>
      <c r="D182" s="96">
        <v>66256.964675000025</v>
      </c>
      <c r="E182" s="40">
        <v>66256.964675000025</v>
      </c>
      <c r="F182" s="100">
        <v>66256.964675000025</v>
      </c>
      <c r="G182" s="100">
        <v>66256.964675000025</v>
      </c>
      <c r="H182" s="99">
        <v>66256.964675000025</v>
      </c>
      <c r="I182" s="97">
        <v>66256.964675000025</v>
      </c>
      <c r="J182" s="100">
        <v>66256.964675000025</v>
      </c>
      <c r="K182" s="100">
        <v>66256.964675000025</v>
      </c>
      <c r="L182" s="100">
        <v>66256.964675000025</v>
      </c>
      <c r="M182" s="62">
        <v>66256.964675000025</v>
      </c>
      <c r="N182" s="95">
        <v>66256.964675000025</v>
      </c>
    </row>
    <row r="183" spans="2:15">
      <c r="B183" s="133">
        <v>0.02</v>
      </c>
      <c r="C183" s="131">
        <f t="shared" si="35"/>
        <v>5.9000000000000004E-2</v>
      </c>
      <c r="D183" s="96">
        <v>66223.479675000024</v>
      </c>
      <c r="E183" s="40">
        <v>66223.479675000024</v>
      </c>
      <c r="F183" s="100">
        <v>66223.479675000024</v>
      </c>
      <c r="G183" s="100">
        <v>66223.479675000024</v>
      </c>
      <c r="H183" s="99">
        <v>66223.479675000024</v>
      </c>
      <c r="I183" s="99">
        <v>66223.479675000024</v>
      </c>
      <c r="J183" s="100">
        <v>66223.479675000024</v>
      </c>
      <c r="K183" s="100">
        <v>66223.479675000024</v>
      </c>
      <c r="L183" s="100">
        <v>66223.479675000024</v>
      </c>
      <c r="M183" s="62">
        <v>66223.479675000024</v>
      </c>
      <c r="N183" s="95">
        <v>66223.479675000024</v>
      </c>
    </row>
    <row r="184" spans="2:15">
      <c r="B184" s="133">
        <v>0.04</v>
      </c>
      <c r="C184" s="131">
        <f t="shared" si="35"/>
        <v>6.1000000000000006E-2</v>
      </c>
      <c r="D184" s="96">
        <v>66189.994675000024</v>
      </c>
      <c r="E184" s="40">
        <v>66189.994675000024</v>
      </c>
      <c r="F184" s="40">
        <v>66189.994675000024</v>
      </c>
      <c r="G184" s="40">
        <v>66189.994675000024</v>
      </c>
      <c r="H184" s="40">
        <v>66189.994675000024</v>
      </c>
      <c r="I184" s="40">
        <v>66189.994675000024</v>
      </c>
      <c r="J184" s="40">
        <v>66189.994675000024</v>
      </c>
      <c r="K184" s="62">
        <v>66189.994675000024</v>
      </c>
      <c r="L184" s="62">
        <v>66189.994675000024</v>
      </c>
      <c r="M184" s="62">
        <v>66189.994675000024</v>
      </c>
      <c r="N184" s="95">
        <v>66189.994675000024</v>
      </c>
    </row>
    <row r="185" spans="2:15">
      <c r="B185" s="133">
        <v>0.06</v>
      </c>
      <c r="C185" s="131">
        <f t="shared" si="35"/>
        <v>6.3E-2</v>
      </c>
      <c r="D185" s="96">
        <v>66156.509675000023</v>
      </c>
      <c r="E185" s="98">
        <v>66156.509675000023</v>
      </c>
      <c r="F185" s="61">
        <v>66156.509675000023</v>
      </c>
      <c r="G185" s="61">
        <v>66156.509675000023</v>
      </c>
      <c r="H185" s="61">
        <v>66156.509675000023</v>
      </c>
      <c r="I185" s="61">
        <v>66156.509675000023</v>
      </c>
      <c r="J185" s="98">
        <v>66156.509675000023</v>
      </c>
      <c r="K185" s="98">
        <v>66156.509675000023</v>
      </c>
      <c r="L185" s="98">
        <v>66156.509675000023</v>
      </c>
      <c r="M185" s="98">
        <v>66156.509675000023</v>
      </c>
      <c r="N185" s="98">
        <v>66156.509675000023</v>
      </c>
    </row>
    <row r="187" spans="2:15">
      <c r="B187" s="171" t="s">
        <v>135</v>
      </c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</row>
    <row r="188" spans="2:15">
      <c r="B188"/>
      <c r="C188" s="157" t="s">
        <v>6</v>
      </c>
      <c r="D188" s="158" t="s">
        <v>131</v>
      </c>
      <c r="E188" s="158" t="s">
        <v>8</v>
      </c>
    </row>
    <row r="189" spans="2:15">
      <c r="B189" s="134" t="s">
        <v>114</v>
      </c>
      <c r="C189" s="98">
        <f>C160</f>
        <v>21000</v>
      </c>
      <c r="D189" s="98">
        <f>I159</f>
        <v>68199.464675000025</v>
      </c>
      <c r="E189" s="159">
        <f>D189/C192-1</f>
        <v>2.9317672633031755E-2</v>
      </c>
      <c r="F189" s="4" t="s">
        <v>130</v>
      </c>
    </row>
    <row r="190" spans="2:15">
      <c r="B190" s="135" t="s">
        <v>113</v>
      </c>
      <c r="C190" s="98">
        <f>C171</f>
        <v>4000</v>
      </c>
      <c r="D190" s="98">
        <f>I170</f>
        <v>66626.964675000025</v>
      </c>
      <c r="E190" s="159">
        <f>D190/C192-1</f>
        <v>5.5843185967678899E-3</v>
      </c>
    </row>
    <row r="191" spans="2:15">
      <c r="B191" s="132"/>
      <c r="C191" s="98"/>
      <c r="D191" s="98"/>
      <c r="E191" s="159"/>
    </row>
    <row r="192" spans="2:15">
      <c r="B192" s="136" t="s">
        <v>63</v>
      </c>
      <c r="C192" s="161">
        <f>C156</f>
        <v>66256.964675000025</v>
      </c>
      <c r="D192" s="161"/>
      <c r="E192" s="160"/>
    </row>
    <row r="193" spans="2:5">
      <c r="B193" s="135"/>
      <c r="C193" s="12"/>
      <c r="D193" s="12"/>
      <c r="E193" s="14"/>
    </row>
    <row r="194" spans="2:5">
      <c r="B194" s="135"/>
      <c r="C194" s="12"/>
      <c r="D194" s="12"/>
      <c r="E194" s="14"/>
    </row>
    <row r="195" spans="2:5">
      <c r="B195" s="135"/>
      <c r="C195" s="12"/>
      <c r="D195" s="12"/>
      <c r="E195" s="14"/>
    </row>
    <row r="197" spans="2:5">
      <c r="C197" s="4" t="s">
        <v>19</v>
      </c>
      <c r="D197" s="101" t="s">
        <v>113</v>
      </c>
    </row>
    <row r="198" spans="2:5">
      <c r="D198" s="101"/>
    </row>
    <row r="199" spans="2:5">
      <c r="B199" s="138">
        <v>0.2</v>
      </c>
      <c r="C199" s="95">
        <f>I163</f>
        <v>62371.964675000025</v>
      </c>
      <c r="D199" s="95">
        <f>I174</f>
        <v>65516.964675000025</v>
      </c>
    </row>
    <row r="200" spans="2:5">
      <c r="B200" s="133">
        <v>0.15</v>
      </c>
      <c r="C200" s="62">
        <f>I162</f>
        <v>63343.214675000025</v>
      </c>
      <c r="D200" s="62">
        <f>I173</f>
        <v>65701.964675000025</v>
      </c>
    </row>
    <row r="201" spans="2:5">
      <c r="B201" s="133">
        <v>0.1</v>
      </c>
      <c r="C201" s="99">
        <f>I161</f>
        <v>64314.464675000025</v>
      </c>
      <c r="D201" s="99">
        <f>I172</f>
        <v>65886.964675000025</v>
      </c>
    </row>
    <row r="202" spans="2:5">
      <c r="B202" s="133">
        <v>0</v>
      </c>
      <c r="C202" s="97">
        <f>I160</f>
        <v>66256.964675000025</v>
      </c>
      <c r="D202" s="97">
        <f>I171</f>
        <v>66256.964675000025</v>
      </c>
    </row>
    <row r="203" spans="2:5">
      <c r="B203" s="133">
        <v>-0.1</v>
      </c>
      <c r="C203" s="99">
        <f>I159</f>
        <v>68199.464675000025</v>
      </c>
      <c r="D203" s="99">
        <f>I170</f>
        <v>66626.964675000025</v>
      </c>
    </row>
    <row r="204" spans="2:5">
      <c r="B204" s="133">
        <v>-0.15</v>
      </c>
      <c r="C204" s="40">
        <f>I158</f>
        <v>70974.464675000025</v>
      </c>
      <c r="D204" s="40">
        <f>I169</f>
        <v>66811.964675000025</v>
      </c>
    </row>
    <row r="205" spans="2:5">
      <c r="B205" s="133">
        <v>-0.2</v>
      </c>
      <c r="C205" s="61">
        <f>I157</f>
        <v>70141.964675000025</v>
      </c>
      <c r="D205" s="61">
        <f>I168</f>
        <v>66996.964675000025</v>
      </c>
    </row>
  </sheetData>
  <sheetProtection sheet="1" objects="1" scenarios="1"/>
  <mergeCells count="36">
    <mergeCell ref="B2:I2"/>
    <mergeCell ref="D9:G9"/>
    <mergeCell ref="I9:K9"/>
    <mergeCell ref="D10:E10"/>
    <mergeCell ref="F10:G10"/>
    <mergeCell ref="I10:J10"/>
    <mergeCell ref="K10:L10"/>
    <mergeCell ref="D35:G35"/>
    <mergeCell ref="I35:L35"/>
    <mergeCell ref="D36:E36"/>
    <mergeCell ref="F36:G36"/>
    <mergeCell ref="I36:J36"/>
    <mergeCell ref="K36:L36"/>
    <mergeCell ref="D59:G59"/>
    <mergeCell ref="I59:K59"/>
    <mergeCell ref="D60:E60"/>
    <mergeCell ref="F60:G60"/>
    <mergeCell ref="I60:J60"/>
    <mergeCell ref="K60:L60"/>
    <mergeCell ref="D85:G85"/>
    <mergeCell ref="I85:K85"/>
    <mergeCell ref="D86:E86"/>
    <mergeCell ref="F86:G86"/>
    <mergeCell ref="I86:J86"/>
    <mergeCell ref="K86:L86"/>
    <mergeCell ref="D115:G115"/>
    <mergeCell ref="I115:K115"/>
    <mergeCell ref="D116:E116"/>
    <mergeCell ref="F116:G116"/>
    <mergeCell ref="I116:J116"/>
    <mergeCell ref="K116:L116"/>
    <mergeCell ref="B141:C141"/>
    <mergeCell ref="B154:O154"/>
    <mergeCell ref="B165:O165"/>
    <mergeCell ref="B176:O176"/>
    <mergeCell ref="B187:O18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E2B8-7F2B-6447-A976-96BFA339D9C9}">
  <dimension ref="B4:I6"/>
  <sheetViews>
    <sheetView workbookViewId="0"/>
  </sheetViews>
  <sheetFormatPr baseColWidth="10" defaultRowHeight="16"/>
  <sheetData>
    <row r="4" spans="2:9">
      <c r="B4" s="168"/>
      <c r="C4" s="168" t="s">
        <v>136</v>
      </c>
      <c r="D4" s="168"/>
      <c r="E4" s="168"/>
      <c r="F4" s="168"/>
      <c r="G4" s="168"/>
      <c r="H4" s="168"/>
      <c r="I4" s="168"/>
    </row>
    <row r="6" spans="2:9">
      <c r="B6" s="168"/>
      <c r="C6" s="168" t="s">
        <v>137</v>
      </c>
      <c r="D6" s="168"/>
      <c r="E6" s="168"/>
      <c r="F6" s="168"/>
      <c r="G6" s="168"/>
      <c r="H6" s="168"/>
      <c r="I6" s="168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Visualizationsl</vt:lpstr>
      <vt:lpstr>Visualizations</vt:lpstr>
      <vt:lpstr>Cover Page</vt:lpstr>
      <vt:lpstr>Assumptions</vt:lpstr>
      <vt:lpstr>Income Statement</vt:lpstr>
      <vt:lpstr>Balance Sheet</vt:lpstr>
      <vt:lpstr>Cash Flow Statement</vt:lpstr>
      <vt:lpstr>Supporting Schedules</vt:lpstr>
      <vt:lpstr>Sensitivity Analysis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H. Oostra</cp:lastModifiedBy>
  <dcterms:created xsi:type="dcterms:W3CDTF">2020-09-02T11:40:07Z</dcterms:created>
  <dcterms:modified xsi:type="dcterms:W3CDTF">2020-11-18T09:54:03Z</dcterms:modified>
</cp:coreProperties>
</file>