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3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ntcon-my.sharepoint.com/personal/sanyam_garg_lntecc_com/Documents/Desktop/New folder/"/>
    </mc:Choice>
  </mc:AlternateContent>
  <xr:revisionPtr revIDLastSave="274" documentId="11_671ACE9BCF3BEC4FE1321AADDADD95BD92A8C7F5" xr6:coauthVersionLast="47" xr6:coauthVersionMax="47" xr10:uidLastSave="{BB329450-4039-415D-9B9F-F0B63D916EB6}"/>
  <bookViews>
    <workbookView xWindow="-110" yWindow="-110" windowWidth="19420" windowHeight="10420" xr2:uid="{00000000-000D-0000-FFFF-FFFF00000000}"/>
  </bookViews>
  <sheets>
    <sheet name="Sheet1" sheetId="1" r:id="rId1"/>
    <sheet name="Square hollow section" sheetId="5" r:id="rId2"/>
    <sheet name="Equal Angle sectio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4" i="1" l="1"/>
  <c r="B163" i="1"/>
  <c r="F164" i="1" s="1"/>
  <c r="B109" i="1"/>
  <c r="C193" i="1"/>
  <c r="C177" i="1"/>
  <c r="C180" i="1" s="1"/>
  <c r="B166" i="1" l="1"/>
  <c r="C183" i="1"/>
  <c r="C169" i="1"/>
  <c r="C172" i="1" s="1"/>
  <c r="B89" i="1"/>
  <c r="B126" i="1"/>
  <c r="B165" i="1" l="1"/>
  <c r="B124" i="1"/>
  <c r="B51" i="1"/>
  <c r="K164" i="1" l="1"/>
  <c r="J164" i="1"/>
  <c r="I164" i="1"/>
  <c r="H164" i="1"/>
  <c r="G164" i="1"/>
  <c r="Y54" i="5" l="1"/>
  <c r="X54" i="5"/>
  <c r="W54" i="5"/>
  <c r="U54" i="5"/>
  <c r="V54" i="5" s="1"/>
  <c r="Q54" i="5"/>
  <c r="M54" i="5"/>
  <c r="K54" i="5"/>
  <c r="I54" i="5"/>
  <c r="G54" i="5"/>
  <c r="S54" i="5" s="1"/>
  <c r="E54" i="5"/>
  <c r="Y53" i="5"/>
  <c r="X53" i="5"/>
  <c r="W53" i="5"/>
  <c r="U53" i="5"/>
  <c r="V53" i="5" s="1"/>
  <c r="S53" i="5"/>
  <c r="M53" i="5"/>
  <c r="K53" i="5"/>
  <c r="I53" i="5"/>
  <c r="T53" i="5" s="1"/>
  <c r="G53" i="5"/>
  <c r="E53" i="5"/>
  <c r="Y52" i="5"/>
  <c r="X52" i="5"/>
  <c r="W52" i="5"/>
  <c r="U52" i="5"/>
  <c r="V52" i="5" s="1"/>
  <c r="M52" i="5"/>
  <c r="K52" i="5"/>
  <c r="I52" i="5"/>
  <c r="G52" i="5"/>
  <c r="E52" i="5"/>
  <c r="Y51" i="5"/>
  <c r="X51" i="5"/>
  <c r="W51" i="5"/>
  <c r="V51" i="5"/>
  <c r="U51" i="5"/>
  <c r="R51" i="5" s="1"/>
  <c r="S51" i="5"/>
  <c r="M51" i="5"/>
  <c r="K51" i="5"/>
  <c r="I51" i="5"/>
  <c r="T51" i="5" s="1"/>
  <c r="G51" i="5"/>
  <c r="E51" i="5"/>
  <c r="Y50" i="5"/>
  <c r="X50" i="5"/>
  <c r="W50" i="5"/>
  <c r="U50" i="5"/>
  <c r="V50" i="5" s="1"/>
  <c r="Q50" i="5"/>
  <c r="M50" i="5"/>
  <c r="K50" i="5"/>
  <c r="I50" i="5"/>
  <c r="G50" i="5"/>
  <c r="S50" i="5" s="1"/>
  <c r="E50" i="5"/>
  <c r="T50" i="5" s="1"/>
  <c r="Y49" i="5"/>
  <c r="X49" i="5"/>
  <c r="W49" i="5"/>
  <c r="U49" i="5"/>
  <c r="Q49" i="5" s="1"/>
  <c r="S49" i="5"/>
  <c r="R49" i="5"/>
  <c r="M49" i="5"/>
  <c r="K49" i="5"/>
  <c r="I49" i="5"/>
  <c r="T49" i="5" s="1"/>
  <c r="G49" i="5"/>
  <c r="E49" i="5"/>
  <c r="Y48" i="5"/>
  <c r="X48" i="5"/>
  <c r="W48" i="5"/>
  <c r="U48" i="5"/>
  <c r="V48" i="5" s="1"/>
  <c r="M48" i="5"/>
  <c r="K48" i="5"/>
  <c r="I48" i="5"/>
  <c r="G48" i="5"/>
  <c r="E48" i="5"/>
  <c r="T48" i="5" s="1"/>
  <c r="Y47" i="5"/>
  <c r="X47" i="5"/>
  <c r="W47" i="5"/>
  <c r="U47" i="5"/>
  <c r="V47" i="5" s="1"/>
  <c r="R47" i="5"/>
  <c r="Q47" i="5"/>
  <c r="M47" i="5"/>
  <c r="K47" i="5"/>
  <c r="I47" i="5"/>
  <c r="G47" i="5"/>
  <c r="S47" i="5" s="1"/>
  <c r="E47" i="5"/>
  <c r="Y46" i="5"/>
  <c r="X46" i="5"/>
  <c r="W46" i="5"/>
  <c r="U46" i="5"/>
  <c r="V46" i="5" s="1"/>
  <c r="Q46" i="5"/>
  <c r="M46" i="5"/>
  <c r="K46" i="5"/>
  <c r="I46" i="5"/>
  <c r="G46" i="5"/>
  <c r="S46" i="5" s="1"/>
  <c r="E46" i="5"/>
  <c r="Y45" i="5"/>
  <c r="X45" i="5"/>
  <c r="W45" i="5"/>
  <c r="U45" i="5"/>
  <c r="V45" i="5" s="1"/>
  <c r="R45" i="5"/>
  <c r="Q45" i="5"/>
  <c r="M45" i="5"/>
  <c r="K45" i="5"/>
  <c r="I45" i="5"/>
  <c r="G45" i="5"/>
  <c r="E45" i="5"/>
  <c r="S45" i="5" s="1"/>
  <c r="Y44" i="5"/>
  <c r="X44" i="5"/>
  <c r="W44" i="5"/>
  <c r="U44" i="5"/>
  <c r="V44" i="5" s="1"/>
  <c r="Q44" i="5"/>
  <c r="M44" i="5"/>
  <c r="K44" i="5"/>
  <c r="I44" i="5"/>
  <c r="G44" i="5"/>
  <c r="S44" i="5" s="1"/>
  <c r="E44" i="5"/>
  <c r="Y43" i="5"/>
  <c r="X43" i="5"/>
  <c r="W43" i="5"/>
  <c r="V43" i="5"/>
  <c r="U43" i="5"/>
  <c r="R43" i="5"/>
  <c r="Q43" i="5"/>
  <c r="M43" i="5"/>
  <c r="K43" i="5"/>
  <c r="I43" i="5"/>
  <c r="T43" i="5" s="1"/>
  <c r="G43" i="5"/>
  <c r="S43" i="5" s="1"/>
  <c r="E43" i="5"/>
  <c r="Y42" i="5"/>
  <c r="X42" i="5"/>
  <c r="W42" i="5"/>
  <c r="U42" i="5"/>
  <c r="V42" i="5" s="1"/>
  <c r="Q42" i="5"/>
  <c r="M42" i="5"/>
  <c r="K42" i="5"/>
  <c r="I42" i="5"/>
  <c r="G42" i="5"/>
  <c r="S42" i="5" s="1"/>
  <c r="E42" i="5"/>
  <c r="Y41" i="5"/>
  <c r="X41" i="5"/>
  <c r="W41" i="5"/>
  <c r="U41" i="5"/>
  <c r="V41" i="5" s="1"/>
  <c r="M41" i="5"/>
  <c r="K41" i="5"/>
  <c r="I41" i="5"/>
  <c r="T41" i="5" s="1"/>
  <c r="G41" i="5"/>
  <c r="S41" i="5" s="1"/>
  <c r="E41" i="5"/>
  <c r="Y40" i="5"/>
  <c r="X40" i="5"/>
  <c r="W40" i="5"/>
  <c r="U40" i="5"/>
  <c r="V40" i="5" s="1"/>
  <c r="M40" i="5"/>
  <c r="K40" i="5"/>
  <c r="I40" i="5"/>
  <c r="G40" i="5"/>
  <c r="E40" i="5"/>
  <c r="T40" i="5" s="1"/>
  <c r="Y39" i="5"/>
  <c r="X39" i="5"/>
  <c r="W39" i="5"/>
  <c r="V39" i="5"/>
  <c r="U39" i="5"/>
  <c r="R39" i="5"/>
  <c r="Q39" i="5"/>
  <c r="M39" i="5"/>
  <c r="K39" i="5"/>
  <c r="I39" i="5"/>
  <c r="T39" i="5" s="1"/>
  <c r="G39" i="5"/>
  <c r="S39" i="5" s="1"/>
  <c r="E39" i="5"/>
  <c r="Y38" i="5"/>
  <c r="X38" i="5"/>
  <c r="W38" i="5"/>
  <c r="U38" i="5"/>
  <c r="V38" i="5" s="1"/>
  <c r="Q38" i="5"/>
  <c r="M38" i="5"/>
  <c r="K38" i="5"/>
  <c r="I38" i="5"/>
  <c r="G38" i="5"/>
  <c r="S38" i="5" s="1"/>
  <c r="E38" i="5"/>
  <c r="T38" i="5" s="1"/>
  <c r="Y37" i="5"/>
  <c r="X37" i="5"/>
  <c r="W37" i="5"/>
  <c r="U37" i="5"/>
  <c r="V37" i="5" s="1"/>
  <c r="M37" i="5"/>
  <c r="K37" i="5"/>
  <c r="I37" i="5"/>
  <c r="G37" i="5"/>
  <c r="S37" i="5" s="1"/>
  <c r="E37" i="5"/>
  <c r="Y36" i="5"/>
  <c r="X36" i="5"/>
  <c r="W36" i="5"/>
  <c r="U36" i="5"/>
  <c r="V36" i="5" s="1"/>
  <c r="M36" i="5"/>
  <c r="K36" i="5"/>
  <c r="I36" i="5"/>
  <c r="G36" i="5"/>
  <c r="E36" i="5"/>
  <c r="T36" i="5" s="1"/>
  <c r="Y35" i="5"/>
  <c r="X35" i="5"/>
  <c r="W35" i="5"/>
  <c r="U35" i="5"/>
  <c r="V35" i="5" s="1"/>
  <c r="S35" i="5"/>
  <c r="R35" i="5"/>
  <c r="Q35" i="5"/>
  <c r="M35" i="5"/>
  <c r="K35" i="5"/>
  <c r="I35" i="5"/>
  <c r="G35" i="5"/>
  <c r="E35" i="5"/>
  <c r="Y34" i="5"/>
  <c r="X34" i="5"/>
  <c r="W34" i="5"/>
  <c r="U34" i="5"/>
  <c r="V34" i="5" s="1"/>
  <c r="Q34" i="5"/>
  <c r="M34" i="5"/>
  <c r="K34" i="5"/>
  <c r="I34" i="5"/>
  <c r="G34" i="5"/>
  <c r="S34" i="5" s="1"/>
  <c r="E34" i="5"/>
  <c r="Y33" i="5"/>
  <c r="X33" i="5"/>
  <c r="W33" i="5"/>
  <c r="V33" i="5"/>
  <c r="U33" i="5"/>
  <c r="R33" i="5"/>
  <c r="Q33" i="5"/>
  <c r="M33" i="5"/>
  <c r="K33" i="5"/>
  <c r="I33" i="5"/>
  <c r="G33" i="5"/>
  <c r="S33" i="5" s="1"/>
  <c r="E33" i="5"/>
  <c r="Y32" i="5"/>
  <c r="X32" i="5"/>
  <c r="W32" i="5"/>
  <c r="U32" i="5"/>
  <c r="V32" i="5" s="1"/>
  <c r="Q32" i="5"/>
  <c r="M32" i="5"/>
  <c r="K32" i="5"/>
  <c r="I32" i="5"/>
  <c r="G32" i="5"/>
  <c r="E32" i="5"/>
  <c r="Y31" i="5"/>
  <c r="X31" i="5"/>
  <c r="W31" i="5"/>
  <c r="V31" i="5"/>
  <c r="U31" i="5"/>
  <c r="R31" i="5"/>
  <c r="Q31" i="5"/>
  <c r="M31" i="5"/>
  <c r="K31" i="5"/>
  <c r="I31" i="5"/>
  <c r="T31" i="5" s="1"/>
  <c r="G31" i="5"/>
  <c r="S31" i="5" s="1"/>
  <c r="E31" i="5"/>
  <c r="Y30" i="5"/>
  <c r="X30" i="5"/>
  <c r="W30" i="5"/>
  <c r="U30" i="5"/>
  <c r="V30" i="5" s="1"/>
  <c r="M30" i="5"/>
  <c r="K30" i="5"/>
  <c r="I30" i="5"/>
  <c r="G30" i="5"/>
  <c r="S30" i="5" s="1"/>
  <c r="E30" i="5"/>
  <c r="Y29" i="5"/>
  <c r="X29" i="5"/>
  <c r="W29" i="5"/>
  <c r="U29" i="5"/>
  <c r="V29" i="5" s="1"/>
  <c r="S29" i="5"/>
  <c r="M29" i="5"/>
  <c r="K29" i="5"/>
  <c r="I29" i="5"/>
  <c r="T29" i="5" s="1"/>
  <c r="G29" i="5"/>
  <c r="E29" i="5"/>
  <c r="Y28" i="5"/>
  <c r="X28" i="5"/>
  <c r="W28" i="5"/>
  <c r="U28" i="5"/>
  <c r="V28" i="5" s="1"/>
  <c r="M28" i="5"/>
  <c r="K28" i="5"/>
  <c r="I28" i="5"/>
  <c r="G28" i="5"/>
  <c r="E28" i="5"/>
  <c r="Y27" i="5"/>
  <c r="X27" i="5"/>
  <c r="W27" i="5"/>
  <c r="V27" i="5"/>
  <c r="U27" i="5"/>
  <c r="R27" i="5" s="1"/>
  <c r="S27" i="5"/>
  <c r="M27" i="5"/>
  <c r="K27" i="5"/>
  <c r="I27" i="5"/>
  <c r="T27" i="5" s="1"/>
  <c r="G27" i="5"/>
  <c r="E27" i="5"/>
  <c r="Y26" i="5"/>
  <c r="X26" i="5"/>
  <c r="W26" i="5"/>
  <c r="U26" i="5"/>
  <c r="V26" i="5" s="1"/>
  <c r="Q26" i="5"/>
  <c r="M26" i="5"/>
  <c r="K26" i="5"/>
  <c r="I26" i="5"/>
  <c r="G26" i="5"/>
  <c r="S26" i="5" s="1"/>
  <c r="E26" i="5"/>
  <c r="Y25" i="5"/>
  <c r="X25" i="5"/>
  <c r="W25" i="5"/>
  <c r="U25" i="5"/>
  <c r="Q25" i="5" s="1"/>
  <c r="S25" i="5"/>
  <c r="R25" i="5"/>
  <c r="M25" i="5"/>
  <c r="K25" i="5"/>
  <c r="I25" i="5"/>
  <c r="T25" i="5" s="1"/>
  <c r="G25" i="5"/>
  <c r="E25" i="5"/>
  <c r="Y24" i="5"/>
  <c r="X24" i="5"/>
  <c r="W24" i="5"/>
  <c r="U24" i="5"/>
  <c r="V24" i="5" s="1"/>
  <c r="M24" i="5"/>
  <c r="K24" i="5"/>
  <c r="I24" i="5"/>
  <c r="G24" i="5"/>
  <c r="E24" i="5"/>
  <c r="T24" i="5" s="1"/>
  <c r="Y23" i="5"/>
  <c r="X23" i="5"/>
  <c r="W23" i="5"/>
  <c r="U23" i="5"/>
  <c r="V23" i="5" s="1"/>
  <c r="R23" i="5"/>
  <c r="Q23" i="5"/>
  <c r="M23" i="5"/>
  <c r="K23" i="5"/>
  <c r="I23" i="5"/>
  <c r="T23" i="5" s="1"/>
  <c r="G23" i="5"/>
  <c r="S23" i="5" s="1"/>
  <c r="E23" i="5"/>
  <c r="Y22" i="5"/>
  <c r="X22" i="5"/>
  <c r="W22" i="5"/>
  <c r="U22" i="5"/>
  <c r="V22" i="5" s="1"/>
  <c r="Q22" i="5"/>
  <c r="M22" i="5"/>
  <c r="K22" i="5"/>
  <c r="I22" i="5"/>
  <c r="G22" i="5"/>
  <c r="E22" i="5"/>
  <c r="T22" i="5" s="1"/>
  <c r="Y21" i="5"/>
  <c r="X21" i="5"/>
  <c r="W21" i="5"/>
  <c r="U21" i="5"/>
  <c r="V21" i="5" s="1"/>
  <c r="R21" i="5"/>
  <c r="Q21" i="5"/>
  <c r="M21" i="5"/>
  <c r="K21" i="5"/>
  <c r="I21" i="5"/>
  <c r="G21" i="5"/>
  <c r="S21" i="5" s="1"/>
  <c r="E21" i="5"/>
  <c r="Y20" i="5"/>
  <c r="X20" i="5"/>
  <c r="W20" i="5"/>
  <c r="U20" i="5"/>
  <c r="V20" i="5" s="1"/>
  <c r="Q20" i="5"/>
  <c r="M20" i="5"/>
  <c r="K20" i="5"/>
  <c r="I20" i="5"/>
  <c r="G20" i="5"/>
  <c r="S20" i="5" s="1"/>
  <c r="E20" i="5"/>
  <c r="Y19" i="5"/>
  <c r="X19" i="5"/>
  <c r="W19" i="5"/>
  <c r="V19" i="5"/>
  <c r="U19" i="5"/>
  <c r="R19" i="5"/>
  <c r="Q19" i="5"/>
  <c r="M19" i="5"/>
  <c r="K19" i="5"/>
  <c r="I19" i="5"/>
  <c r="G19" i="5"/>
  <c r="S19" i="5" s="1"/>
  <c r="E19" i="5"/>
  <c r="Y18" i="5"/>
  <c r="X18" i="5"/>
  <c r="W18" i="5"/>
  <c r="U18" i="5"/>
  <c r="V18" i="5" s="1"/>
  <c r="Q18" i="5"/>
  <c r="M18" i="5"/>
  <c r="K18" i="5"/>
  <c r="I18" i="5"/>
  <c r="G18" i="5"/>
  <c r="S18" i="5" s="1"/>
  <c r="E18" i="5"/>
  <c r="Y17" i="5"/>
  <c r="X17" i="5"/>
  <c r="W17" i="5"/>
  <c r="U17" i="5"/>
  <c r="V17" i="5" s="1"/>
  <c r="M17" i="5"/>
  <c r="K17" i="5"/>
  <c r="I17" i="5"/>
  <c r="T17" i="5" s="1"/>
  <c r="G17" i="5"/>
  <c r="S17" i="5" s="1"/>
  <c r="E17" i="5"/>
  <c r="Y16" i="5"/>
  <c r="X16" i="5"/>
  <c r="W16" i="5"/>
  <c r="U16" i="5"/>
  <c r="V16" i="5" s="1"/>
  <c r="M16" i="5"/>
  <c r="K16" i="5"/>
  <c r="I16" i="5"/>
  <c r="G16" i="5"/>
  <c r="E16" i="5"/>
  <c r="T16" i="5" s="1"/>
  <c r="Y15" i="5"/>
  <c r="X15" i="5"/>
  <c r="W15" i="5"/>
  <c r="V15" i="5"/>
  <c r="U15" i="5"/>
  <c r="R15" i="5"/>
  <c r="Q15" i="5"/>
  <c r="M15" i="5"/>
  <c r="K15" i="5"/>
  <c r="I15" i="5"/>
  <c r="T15" i="5" s="1"/>
  <c r="G15" i="5"/>
  <c r="S15" i="5" s="1"/>
  <c r="E15" i="5"/>
  <c r="Y14" i="5"/>
  <c r="X14" i="5"/>
  <c r="W14" i="5"/>
  <c r="U14" i="5"/>
  <c r="V14" i="5" s="1"/>
  <c r="Q14" i="5"/>
  <c r="M14" i="5"/>
  <c r="K14" i="5"/>
  <c r="I14" i="5"/>
  <c r="G14" i="5"/>
  <c r="E14" i="5"/>
  <c r="T14" i="5" s="1"/>
  <c r="Y13" i="5"/>
  <c r="X13" i="5"/>
  <c r="W13" i="5"/>
  <c r="U13" i="5"/>
  <c r="V13" i="5" s="1"/>
  <c r="M13" i="5"/>
  <c r="K13" i="5"/>
  <c r="I13" i="5"/>
  <c r="G13" i="5"/>
  <c r="S13" i="5" s="1"/>
  <c r="E13" i="5"/>
  <c r="Y12" i="5"/>
  <c r="X12" i="5"/>
  <c r="W12" i="5"/>
  <c r="U12" i="5"/>
  <c r="V12" i="5" s="1"/>
  <c r="M12" i="5"/>
  <c r="K12" i="5"/>
  <c r="I12" i="5"/>
  <c r="G12" i="5"/>
  <c r="E12" i="5"/>
  <c r="T12" i="5" s="1"/>
  <c r="Y11" i="5"/>
  <c r="X11" i="5"/>
  <c r="W11" i="5"/>
  <c r="V11" i="5"/>
  <c r="U11" i="5"/>
  <c r="R11" i="5" s="1"/>
  <c r="S11" i="5"/>
  <c r="Q11" i="5"/>
  <c r="M11" i="5"/>
  <c r="K11" i="5"/>
  <c r="I11" i="5"/>
  <c r="G11" i="5"/>
  <c r="E11" i="5"/>
  <c r="Y10" i="5"/>
  <c r="X10" i="5"/>
  <c r="W10" i="5"/>
  <c r="U10" i="5"/>
  <c r="V10" i="5" s="1"/>
  <c r="Q10" i="5"/>
  <c r="M10" i="5"/>
  <c r="K10" i="5"/>
  <c r="I10" i="5"/>
  <c r="G10" i="5"/>
  <c r="E10" i="5"/>
  <c r="T10" i="5" s="1"/>
  <c r="Y9" i="5"/>
  <c r="X9" i="5"/>
  <c r="W9" i="5"/>
  <c r="U9" i="5"/>
  <c r="V9" i="5" s="1"/>
  <c r="R9" i="5"/>
  <c r="M9" i="5"/>
  <c r="K9" i="5"/>
  <c r="I9" i="5"/>
  <c r="G9" i="5"/>
  <c r="S9" i="5" s="1"/>
  <c r="E9" i="5"/>
  <c r="Y8" i="5"/>
  <c r="X8" i="5"/>
  <c r="W8" i="5"/>
  <c r="U8" i="5"/>
  <c r="V8" i="5" s="1"/>
  <c r="M8" i="5"/>
  <c r="K8" i="5"/>
  <c r="I8" i="5"/>
  <c r="G8" i="5"/>
  <c r="E8" i="5"/>
  <c r="Y7" i="5"/>
  <c r="X7" i="5"/>
  <c r="W7" i="5"/>
  <c r="V7" i="5"/>
  <c r="U7" i="5"/>
  <c r="S7" i="5"/>
  <c r="R7" i="5"/>
  <c r="Q7" i="5"/>
  <c r="M7" i="5"/>
  <c r="K7" i="5"/>
  <c r="I7" i="5"/>
  <c r="G7" i="5"/>
  <c r="E7" i="5"/>
  <c r="T13" i="5" l="1"/>
  <c r="T37" i="5"/>
  <c r="T11" i="5"/>
  <c r="S12" i="5"/>
  <c r="Q17" i="5"/>
  <c r="V25" i="5"/>
  <c r="T34" i="5"/>
  <c r="T35" i="5"/>
  <c r="S36" i="5"/>
  <c r="Q41" i="5"/>
  <c r="V49" i="5"/>
  <c r="T8" i="5"/>
  <c r="T9" i="5"/>
  <c r="S10" i="5"/>
  <c r="R17" i="5"/>
  <c r="T32" i="5"/>
  <c r="T33" i="5"/>
  <c r="R41" i="5"/>
  <c r="T7" i="5"/>
  <c r="S8" i="5"/>
  <c r="Q13" i="5"/>
  <c r="Q16" i="5"/>
  <c r="T30" i="5"/>
  <c r="S32" i="5"/>
  <c r="Q37" i="5"/>
  <c r="Q40" i="5"/>
  <c r="T54" i="5"/>
  <c r="T28" i="5"/>
  <c r="R37" i="5"/>
  <c r="T52" i="5"/>
  <c r="S16" i="5"/>
  <c r="S14" i="5"/>
  <c r="R13" i="5"/>
  <c r="Q9" i="5"/>
  <c r="Q12" i="5"/>
  <c r="T26" i="5"/>
  <c r="S28" i="5"/>
  <c r="Q36" i="5"/>
  <c r="S52" i="5"/>
  <c r="Q8" i="5"/>
  <c r="S24" i="5"/>
  <c r="Q29" i="5"/>
  <c r="T46" i="5"/>
  <c r="T47" i="5"/>
  <c r="S48" i="5"/>
  <c r="Q53" i="5"/>
  <c r="T20" i="5"/>
  <c r="T21" i="5"/>
  <c r="S22" i="5"/>
  <c r="Q27" i="5"/>
  <c r="R29" i="5"/>
  <c r="Q30" i="5"/>
  <c r="T44" i="5"/>
  <c r="T45" i="5"/>
  <c r="Q51" i="5"/>
  <c r="R53" i="5"/>
  <c r="T18" i="5"/>
  <c r="T19" i="5"/>
  <c r="Q28" i="5"/>
  <c r="T42" i="5"/>
  <c r="Q52" i="5"/>
  <c r="Q24" i="5"/>
  <c r="S40" i="5"/>
  <c r="Q48" i="5"/>
  <c r="R8" i="5"/>
  <c r="R10" i="5"/>
  <c r="R12" i="5"/>
  <c r="R14" i="5"/>
  <c r="R16" i="5"/>
  <c r="R18" i="5"/>
  <c r="R20" i="5"/>
  <c r="R22" i="5"/>
  <c r="R24" i="5"/>
  <c r="R26" i="5"/>
  <c r="R28" i="5"/>
  <c r="R30" i="5"/>
  <c r="R32" i="5"/>
  <c r="R34" i="5"/>
  <c r="R36" i="5"/>
  <c r="R38" i="5"/>
  <c r="R40" i="5"/>
  <c r="R42" i="5"/>
  <c r="R44" i="5"/>
  <c r="R46" i="5"/>
  <c r="R48" i="5"/>
  <c r="R50" i="5"/>
  <c r="R52" i="5"/>
  <c r="R54" i="5"/>
  <c r="I83" i="1" l="1"/>
  <c r="G83" i="1"/>
  <c r="F83" i="1"/>
  <c r="E83" i="1"/>
  <c r="I82" i="1"/>
  <c r="G82" i="1"/>
  <c r="F82" i="1"/>
  <c r="E82" i="1"/>
  <c r="I79" i="1"/>
  <c r="G79" i="1"/>
  <c r="F79" i="1"/>
  <c r="E79" i="1"/>
  <c r="I78" i="1"/>
  <c r="G78" i="1"/>
  <c r="F78" i="1"/>
  <c r="E78" i="1"/>
  <c r="B58" i="1"/>
  <c r="B19" i="1"/>
  <c r="D70" i="1" l="1"/>
  <c r="F69" i="1"/>
  <c r="K69" i="1"/>
  <c r="I69" i="1"/>
  <c r="G69" i="1"/>
  <c r="B59" i="1"/>
  <c r="C130" i="1" l="1"/>
  <c r="B130" i="1"/>
  <c r="F81" i="1"/>
  <c r="F80" i="1"/>
  <c r="G80" i="1"/>
  <c r="G81" i="1"/>
  <c r="I81" i="1"/>
  <c r="I80" i="1"/>
  <c r="E81" i="1"/>
  <c r="E80" i="1"/>
  <c r="E71" i="1"/>
  <c r="C83" i="1"/>
  <c r="C82" i="1"/>
  <c r="E70" i="1"/>
  <c r="K71" i="1"/>
  <c r="I71" i="1"/>
  <c r="G71" i="1"/>
  <c r="F71" i="1"/>
  <c r="B61" i="1"/>
  <c r="B60" i="1"/>
  <c r="C138" i="1" l="1"/>
  <c r="E85" i="1"/>
  <c r="E84" i="1"/>
  <c r="F85" i="1"/>
  <c r="F84" i="1"/>
  <c r="G85" i="1"/>
  <c r="G84" i="1"/>
  <c r="I85" i="1"/>
  <c r="I84" i="1"/>
  <c r="D71" i="1"/>
  <c r="D83" i="1"/>
  <c r="D82" i="1"/>
  <c r="D85" i="1"/>
  <c r="D84" i="1"/>
  <c r="B13" i="1"/>
  <c r="C84" i="1" l="1"/>
  <c r="C85" i="1"/>
  <c r="B47" i="1" l="1"/>
  <c r="B52" i="1" s="1"/>
  <c r="B53" i="1" s="1"/>
  <c r="B88" i="1" l="1"/>
  <c r="B90" i="1" s="1"/>
  <c r="B107" i="1"/>
  <c r="E68" i="1"/>
  <c r="D68" i="1"/>
  <c r="B17" i="1"/>
  <c r="B16" i="1"/>
  <c r="B36" i="1" l="1"/>
  <c r="B27" i="1"/>
  <c r="B26" i="1"/>
  <c r="F130" i="1"/>
  <c r="G130" i="1"/>
  <c r="B110" i="1"/>
  <c r="M114" i="1" s="1"/>
  <c r="M113" i="1" s="1"/>
  <c r="G100" i="1"/>
  <c r="G99" i="1" s="1"/>
  <c r="I102" i="1"/>
  <c r="I101" i="1" s="1"/>
  <c r="I100" i="1"/>
  <c r="I99" i="1" s="1"/>
  <c r="G102" i="1"/>
  <c r="G101" i="1" s="1"/>
  <c r="C100" i="1"/>
  <c r="C99" i="1" s="1"/>
  <c r="D100" i="1"/>
  <c r="D99" i="1" s="1"/>
  <c r="D102" i="1"/>
  <c r="D101" i="1" s="1"/>
  <c r="C102" i="1"/>
  <c r="C101" i="1" s="1"/>
  <c r="E69" i="1"/>
  <c r="C79" i="1"/>
  <c r="G96" i="1" s="1"/>
  <c r="G95" i="1" s="1"/>
  <c r="C78" i="1"/>
  <c r="C96" i="1" s="1"/>
  <c r="C95" i="1" s="1"/>
  <c r="D69" i="1"/>
  <c r="D79" i="1"/>
  <c r="I96" i="1" s="1"/>
  <c r="I95" i="1" s="1"/>
  <c r="D78" i="1"/>
  <c r="D96" i="1" s="1"/>
  <c r="D95" i="1" s="1"/>
  <c r="B29" i="1"/>
  <c r="B37" i="1"/>
  <c r="D37" i="1" s="1"/>
  <c r="B139" i="1" l="1"/>
  <c r="F116" i="1"/>
  <c r="F115" i="1" s="1"/>
  <c r="N118" i="1"/>
  <c r="N117" i="1" s="1"/>
  <c r="D116" i="1"/>
  <c r="D115" i="1" s="1"/>
  <c r="C116" i="1"/>
  <c r="C115" i="1" s="1"/>
  <c r="L116" i="1"/>
  <c r="L115" i="1" s="1"/>
  <c r="K116" i="1"/>
  <c r="K115" i="1" s="1"/>
  <c r="L118" i="1"/>
  <c r="L117" i="1" s="1"/>
  <c r="N116" i="1"/>
  <c r="N115" i="1" s="1"/>
  <c r="K118" i="1"/>
  <c r="K117" i="1" s="1"/>
  <c r="E116" i="1"/>
  <c r="E115" i="1" s="1"/>
  <c r="F118" i="1"/>
  <c r="F117" i="1" s="1"/>
  <c r="C118" i="1"/>
  <c r="C117" i="1" s="1"/>
  <c r="D118" i="1"/>
  <c r="D117" i="1" s="1"/>
  <c r="E118" i="1"/>
  <c r="E117" i="1" s="1"/>
  <c r="M120" i="1"/>
  <c r="M119" i="1" s="1"/>
  <c r="F120" i="1"/>
  <c r="F119" i="1" s="1"/>
  <c r="N120" i="1"/>
  <c r="N119" i="1" s="1"/>
  <c r="C120" i="1"/>
  <c r="C119" i="1" s="1"/>
  <c r="K120" i="1"/>
  <c r="K119" i="1" s="1"/>
  <c r="D120" i="1"/>
  <c r="D119" i="1" s="1"/>
  <c r="L120" i="1"/>
  <c r="L119" i="1" s="1"/>
  <c r="E120" i="1"/>
  <c r="E119" i="1" s="1"/>
  <c r="B138" i="1"/>
  <c r="D138" i="1"/>
  <c r="F114" i="1"/>
  <c r="F113" i="1" s="1"/>
  <c r="N114" i="1"/>
  <c r="N113" i="1" s="1"/>
  <c r="C114" i="1"/>
  <c r="C113" i="1" s="1"/>
  <c r="K114" i="1"/>
  <c r="K113" i="1" s="1"/>
  <c r="D114" i="1"/>
  <c r="D113" i="1" s="1"/>
  <c r="L114" i="1"/>
  <c r="L113" i="1" s="1"/>
  <c r="E114" i="1"/>
  <c r="E113" i="1" s="1"/>
  <c r="M116" i="1"/>
  <c r="M115" i="1" s="1"/>
  <c r="M118" i="1"/>
  <c r="M117" i="1" s="1"/>
  <c r="C80" i="1"/>
  <c r="C98" i="1" s="1"/>
  <c r="C97" i="1" s="1"/>
  <c r="B125" i="1" s="1"/>
  <c r="E130" i="1" s="1"/>
  <c r="C81" i="1"/>
  <c r="G98" i="1" s="1"/>
  <c r="G97" i="1" s="1"/>
  <c r="D81" i="1"/>
  <c r="I98" i="1" s="1"/>
  <c r="I97" i="1" s="1"/>
  <c r="D80" i="1"/>
  <c r="D98" i="1" s="1"/>
  <c r="D97" i="1" s="1"/>
  <c r="B30" i="1"/>
  <c r="D30" i="1" s="1"/>
  <c r="B38" i="1"/>
  <c r="D38" i="1" s="1"/>
  <c r="B143" i="1" l="1"/>
  <c r="B149" i="1" s="1"/>
  <c r="E183" i="1" s="1"/>
  <c r="B31" i="1"/>
  <c r="D31" i="1" s="1"/>
  <c r="C139" i="1" l="1"/>
  <c r="D139" i="1"/>
  <c r="B144" i="1" l="1"/>
  <c r="B147" i="1" l="1"/>
  <c r="E172" i="1" s="1"/>
  <c r="C191" i="1"/>
  <c r="C192" i="1" s="1"/>
  <c r="E193" i="1" s="1"/>
  <c r="B148" i="1"/>
  <c r="C186" i="1" l="1"/>
  <c r="D187" i="1" s="1"/>
  <c r="E180" i="1"/>
</calcChain>
</file>

<file path=xl/sharedStrings.xml><?xml version="1.0" encoding="utf-8"?>
<sst xmlns="http://schemas.openxmlformats.org/spreadsheetml/2006/main" count="632" uniqueCount="431">
  <si>
    <t>m</t>
  </si>
  <si>
    <t>SPACING OF TRUSS</t>
  </si>
  <si>
    <t>SPACING OF PURLIN</t>
  </si>
  <si>
    <t>sq.m</t>
  </si>
  <si>
    <t>SLOPE OF TOP CHORD</t>
  </si>
  <si>
    <t>LOAD CALCULATIONS</t>
  </si>
  <si>
    <t>DEAD LOAD :</t>
  </si>
  <si>
    <r>
      <t>N/m</t>
    </r>
    <r>
      <rPr>
        <vertAlign val="superscript"/>
        <sz val="11"/>
        <color theme="1"/>
        <rFont val="Calibri"/>
        <family val="2"/>
        <scheme val="minor"/>
      </rPr>
      <t>2</t>
    </r>
  </si>
  <si>
    <t>SELF WEIGHT OF PURLIN</t>
  </si>
  <si>
    <t>N</t>
  </si>
  <si>
    <t>TOTAL DEAD LOAD</t>
  </si>
  <si>
    <t>KN</t>
  </si>
  <si>
    <t>LIVE LOAD :</t>
  </si>
  <si>
    <t>Imposed load on truss</t>
  </si>
  <si>
    <t>Live load on the truss</t>
  </si>
  <si>
    <t>WIND LOAD :</t>
  </si>
  <si>
    <t>design wind speed (Vz)</t>
  </si>
  <si>
    <t>m/s</t>
  </si>
  <si>
    <t>TABLE 1 IS875 (PART 3)</t>
  </si>
  <si>
    <t>K1</t>
  </si>
  <si>
    <t>table 1</t>
  </si>
  <si>
    <t>K2</t>
  </si>
  <si>
    <t>table 2</t>
  </si>
  <si>
    <t>K3</t>
  </si>
  <si>
    <t>cl.5.3.3</t>
  </si>
  <si>
    <t>Wind load F on building</t>
  </si>
  <si>
    <t>F = (Cpe ± Cpi) Pz</t>
  </si>
  <si>
    <t>Cl.6.2.1, IS 875</t>
  </si>
  <si>
    <t>K4</t>
  </si>
  <si>
    <t>N/m</t>
  </si>
  <si>
    <t>Vz = Vb × K1× K2×K3xK4</t>
  </si>
  <si>
    <t>Vz = Vb × K1× K2×K3 xK4</t>
  </si>
  <si>
    <t xml:space="preserve"> </t>
  </si>
  <si>
    <t>SELF WEIGHT OF SHEET ON PLAN AREA</t>
  </si>
  <si>
    <t>Kc</t>
  </si>
  <si>
    <t>Ka</t>
  </si>
  <si>
    <t>SPAN LENGTH</t>
  </si>
  <si>
    <t>Zone</t>
  </si>
  <si>
    <t>Wind speed(m/s)</t>
  </si>
  <si>
    <t>TERRAIN CATEGORY</t>
  </si>
  <si>
    <t>Area Averaging Factor(Ka)</t>
  </si>
  <si>
    <t>≤ 10</t>
  </si>
  <si>
    <t>≥ 100</t>
  </si>
  <si>
    <t xml:space="preserve">Tributary Area (A) (m2 ) </t>
  </si>
  <si>
    <t>Table 4</t>
  </si>
  <si>
    <t>Table 4 Sheet 2</t>
  </si>
  <si>
    <t>CALCULATION OF EXTERNAL PRESSURE COFFICIENT "Cpe"</t>
  </si>
  <si>
    <t>Greater horizontal dimension  "l"</t>
  </si>
  <si>
    <t>Lesser horizontal dimension  "w"</t>
  </si>
  <si>
    <t>HEIGHT OF TRUSS ABOVE SPAN (h)</t>
  </si>
  <si>
    <t>HEIGHT OF TRUSS FROM GROUND (H)</t>
  </si>
  <si>
    <t>H</t>
  </si>
  <si>
    <t>Height by span length ratio (H/w)</t>
  </si>
  <si>
    <t>Length by span length ratio (l/w)</t>
  </si>
  <si>
    <t>Table 5</t>
  </si>
  <si>
    <t>B</t>
  </si>
  <si>
    <t>Building Height Ratio</t>
  </si>
  <si>
    <t>Building Plan Ratio</t>
  </si>
  <si>
    <t>Cpe For Surface</t>
  </si>
  <si>
    <t>H/w &lt; 0.5</t>
  </si>
  <si>
    <t>1 &lt; l/w &lt;1.5</t>
  </si>
  <si>
    <t>Wind Angle(degree)</t>
  </si>
  <si>
    <t>1.5&lt; l/w &lt;4</t>
  </si>
  <si>
    <t>0.5&lt;H/w &lt; 1.5</t>
  </si>
  <si>
    <t>1.5&lt;H/w &lt; 6</t>
  </si>
  <si>
    <t>1&lt; l/w &lt;1.5</t>
  </si>
  <si>
    <t>H/w &gt; 6</t>
  </si>
  <si>
    <t xml:space="preserve"> l/w=1.5 </t>
  </si>
  <si>
    <t xml:space="preserve"> l/w=1.0</t>
  </si>
  <si>
    <t xml:space="preserve"> l/w=2</t>
  </si>
  <si>
    <t>VALUES OF Cpe</t>
  </si>
  <si>
    <t>Wind Direction</t>
  </si>
  <si>
    <t>STAAD</t>
  </si>
  <si>
    <t>Portion of roof</t>
  </si>
  <si>
    <t>Side of the building</t>
  </si>
  <si>
    <t>EF/EG</t>
  </si>
  <si>
    <t>GH/FH</t>
  </si>
  <si>
    <t>A</t>
  </si>
  <si>
    <t>C</t>
  </si>
  <si>
    <t>D</t>
  </si>
  <si>
    <t>(+)X</t>
  </si>
  <si>
    <t>(-)X</t>
  </si>
  <si>
    <t>(+)Z</t>
  </si>
  <si>
    <t>(-)Z</t>
  </si>
  <si>
    <t>Table 6</t>
  </si>
  <si>
    <r>
      <t>Roof Angle(</t>
    </r>
    <r>
      <rPr>
        <sz val="11"/>
        <color theme="1"/>
        <rFont val="Calibri"/>
        <family val="2"/>
      </rPr>
      <t>α</t>
    </r>
    <r>
      <rPr>
        <sz val="7.7"/>
        <color theme="1"/>
        <rFont val="Calibri"/>
        <family val="2"/>
      </rPr>
      <t>)</t>
    </r>
  </si>
  <si>
    <t>EF</t>
  </si>
  <si>
    <t>GH</t>
  </si>
  <si>
    <t>Wind angle (0 degree)</t>
  </si>
  <si>
    <t>EG</t>
  </si>
  <si>
    <t>FH</t>
  </si>
  <si>
    <t>Structure</t>
  </si>
  <si>
    <t>Wind angle (90 degree)</t>
  </si>
  <si>
    <t>factor max(kd*ka*kc,0.7)</t>
  </si>
  <si>
    <t>kg/m2</t>
  </si>
  <si>
    <t>wind pressure(Pz=0.6*Vz*Vz)</t>
  </si>
  <si>
    <t>Range</t>
  </si>
  <si>
    <t>Cpe is found by interpolation(i.e portion of the roof)</t>
  </si>
  <si>
    <t>Internal pressure cofficient, Cpi</t>
  </si>
  <si>
    <t>Values of Cp=Cpe-Cpi</t>
  </si>
  <si>
    <t>(+)X; -Cpi</t>
  </si>
  <si>
    <t>(+)X; +Cpi</t>
  </si>
  <si>
    <t>(-)X; +Cpi</t>
  </si>
  <si>
    <t>(-)X; -Cpi</t>
  </si>
  <si>
    <t>(+)Z; +Cpi</t>
  </si>
  <si>
    <t>(+)Z; -Cpi</t>
  </si>
  <si>
    <t>(-)Z; +Cpi</t>
  </si>
  <si>
    <t>(-)Z; -Cpi</t>
  </si>
  <si>
    <t>Wind Load for Roof Truss as member force(kg/m)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</si>
  <si>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</si>
  <si>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Force, F=Cp x Pd x width</t>
  </si>
  <si>
    <t>Pd</t>
  </si>
  <si>
    <t>Design wind pressure(Pd = Pz*max factor)</t>
  </si>
  <si>
    <t>Spacing between Purlins</t>
  </si>
  <si>
    <t>(+) X; +Cpi</t>
  </si>
  <si>
    <t>(-) X; +Cpi</t>
  </si>
  <si>
    <t>(+) Z; +Cpi</t>
  </si>
  <si>
    <t>(-) Z; +Cpi</t>
  </si>
  <si>
    <t>Truss on</t>
  </si>
  <si>
    <t>End Truss</t>
  </si>
  <si>
    <t>Int Truss</t>
  </si>
  <si>
    <t>Note:-Wind forces are acting perpendicular to the member &amp; (-)ve means away from the wall/ roof and (+)ve sign means towards roof/wall</t>
  </si>
  <si>
    <t>Wind direction</t>
  </si>
  <si>
    <t>Wind Load on Wall (kg)</t>
  </si>
  <si>
    <t>spacing between two adjacent column</t>
  </si>
  <si>
    <t>End node</t>
  </si>
  <si>
    <t>Int Node</t>
  </si>
  <si>
    <t>(+) X; -Cpi</t>
  </si>
  <si>
    <t>(-) X; -Cpi</t>
  </si>
  <si>
    <t>(+) Z; -Cpi</t>
  </si>
  <si>
    <t>(-) Z; -Cpi</t>
  </si>
  <si>
    <t>Force</t>
  </si>
  <si>
    <t>kg/m</t>
  </si>
  <si>
    <t>kg</t>
  </si>
  <si>
    <t>Height of column</t>
  </si>
  <si>
    <t>Press the Buttons</t>
  </si>
  <si>
    <t>Press for Zone selection</t>
  </si>
  <si>
    <t>DESIGN FORCE TABLE</t>
  </si>
  <si>
    <t>Members</t>
  </si>
  <si>
    <t>D.L</t>
  </si>
  <si>
    <t>1.5(D.L+L.L)</t>
  </si>
  <si>
    <t>1.5(DL+WL)</t>
  </si>
  <si>
    <t>1.2(D.L+L.L+WL)</t>
  </si>
  <si>
    <t>Wind load</t>
  </si>
  <si>
    <t>Designation</t>
  </si>
  <si>
    <t>Thickness t (mm)</t>
  </si>
  <si>
    <r>
      <t>Sectional Area (a) cm</t>
    </r>
    <r>
      <rPr>
        <vertAlign val="superscript"/>
        <sz val="12"/>
        <rFont val="Times New Roman"/>
        <family val="1"/>
      </rPr>
      <t>2</t>
    </r>
  </si>
  <si>
    <t>Weight per meter (w) kg</t>
  </si>
  <si>
    <r>
      <t>Centre of Gravity C</t>
    </r>
    <r>
      <rPr>
        <vertAlign val="subscript"/>
        <sz val="12"/>
        <rFont val="Times New Roman"/>
        <family val="1"/>
      </rPr>
      <t>xx</t>
    </r>
    <r>
      <rPr>
        <sz val="12"/>
        <rFont val="Times New Roman"/>
        <family val="1"/>
      </rPr>
      <t>=C</t>
    </r>
    <r>
      <rPr>
        <vertAlign val="subscript"/>
        <sz val="12"/>
        <rFont val="Times New Roman"/>
        <family val="1"/>
      </rPr>
      <t>yy</t>
    </r>
    <r>
      <rPr>
        <sz val="12"/>
        <rFont val="Times New Roman"/>
        <family val="1"/>
      </rPr>
      <t xml:space="preserve"> cm</t>
    </r>
  </si>
  <si>
    <r>
      <t>Distance of Extreme fibre e</t>
    </r>
    <r>
      <rPr>
        <vertAlign val="subscript"/>
        <sz val="12"/>
        <rFont val="Times New Roman"/>
        <family val="1"/>
      </rPr>
      <t>xx</t>
    </r>
    <r>
      <rPr>
        <sz val="12"/>
        <rFont val="Times New Roman"/>
        <family val="1"/>
      </rPr>
      <t>=e</t>
    </r>
    <r>
      <rPr>
        <vertAlign val="subscript"/>
        <sz val="12"/>
        <rFont val="Times New Roman"/>
        <family val="1"/>
      </rPr>
      <t xml:space="preserve">yy </t>
    </r>
    <r>
      <rPr>
        <sz val="12"/>
        <rFont val="Times New Roman"/>
        <family val="1"/>
      </rPr>
      <t>cm</t>
    </r>
  </si>
  <si>
    <t>Moment of Inertia</t>
  </si>
  <si>
    <t>Raddi of Gyration</t>
  </si>
  <si>
    <r>
      <t>Moduli of Section Z</t>
    </r>
    <r>
      <rPr>
        <vertAlign val="subscript"/>
        <sz val="12"/>
        <rFont val="Times New Roman"/>
        <family val="1"/>
      </rPr>
      <t>xx</t>
    </r>
    <r>
      <rPr>
        <sz val="12"/>
        <rFont val="Times New Roman"/>
        <family val="1"/>
      </rPr>
      <t>=Z</t>
    </r>
    <r>
      <rPr>
        <vertAlign val="subscript"/>
        <sz val="12"/>
        <rFont val="Times New Roman"/>
        <family val="1"/>
      </rPr>
      <t xml:space="preserve">yy </t>
    </r>
    <r>
      <rPr>
        <sz val="12"/>
        <rFont val="Times New Roman"/>
        <family val="1"/>
      </rPr>
      <t>cm</t>
    </r>
    <r>
      <rPr>
        <vertAlign val="superscript"/>
        <sz val="12"/>
        <rFont val="Times New Roman"/>
        <family val="1"/>
      </rPr>
      <t>3</t>
    </r>
  </si>
  <si>
    <r>
      <t>Product of Inertia I</t>
    </r>
    <r>
      <rPr>
        <vertAlign val="subscript"/>
        <sz val="12"/>
        <rFont val="Times New Roman"/>
        <family val="1"/>
      </rPr>
      <t xml:space="preserve">xy </t>
    </r>
    <r>
      <rPr>
        <sz val="12"/>
        <rFont val="Times New Roman"/>
        <family val="1"/>
      </rPr>
      <t>cm</t>
    </r>
    <r>
      <rPr>
        <vertAlign val="superscript"/>
        <sz val="12"/>
        <rFont val="Times New Roman"/>
        <family val="1"/>
      </rPr>
      <t>4</t>
    </r>
  </si>
  <si>
    <r>
      <t>I</t>
    </r>
    <r>
      <rPr>
        <vertAlign val="subscript"/>
        <sz val="12"/>
        <rFont val="Times New Roman"/>
        <family val="1"/>
      </rPr>
      <t>xx</t>
    </r>
    <r>
      <rPr>
        <sz val="12"/>
        <rFont val="Times New Roman"/>
        <family val="1"/>
      </rPr>
      <t>=I</t>
    </r>
    <r>
      <rPr>
        <vertAlign val="subscript"/>
        <sz val="12"/>
        <rFont val="Times New Roman"/>
        <family val="1"/>
      </rPr>
      <t xml:space="preserve">yy </t>
    </r>
    <r>
      <rPr>
        <sz val="12"/>
        <rFont val="Times New Roman"/>
        <family val="1"/>
      </rPr>
      <t>cm</t>
    </r>
    <r>
      <rPr>
        <vertAlign val="superscript"/>
        <sz val="12"/>
        <rFont val="Times New Roman"/>
        <family val="1"/>
      </rPr>
      <t>4</t>
    </r>
  </si>
  <si>
    <r>
      <t>I</t>
    </r>
    <r>
      <rPr>
        <vertAlign val="subscript"/>
        <sz val="12"/>
        <rFont val="Times New Roman"/>
        <family val="1"/>
      </rPr>
      <t xml:space="preserve">uu </t>
    </r>
    <r>
      <rPr>
        <sz val="12"/>
        <rFont val="Times New Roman"/>
        <family val="1"/>
      </rPr>
      <t>cm</t>
    </r>
    <r>
      <rPr>
        <vertAlign val="superscript"/>
        <sz val="12"/>
        <rFont val="Times New Roman"/>
        <family val="1"/>
      </rPr>
      <t>4</t>
    </r>
  </si>
  <si>
    <r>
      <t>I</t>
    </r>
    <r>
      <rPr>
        <vertAlign val="subscript"/>
        <sz val="12"/>
        <rFont val="Times New Roman"/>
        <family val="1"/>
      </rPr>
      <t xml:space="preserve">vv </t>
    </r>
    <r>
      <rPr>
        <sz val="12"/>
        <rFont val="Times New Roman"/>
        <family val="1"/>
      </rPr>
      <t>cm</t>
    </r>
    <r>
      <rPr>
        <vertAlign val="superscript"/>
        <sz val="12"/>
        <rFont val="Times New Roman"/>
        <family val="1"/>
      </rPr>
      <t>4</t>
    </r>
  </si>
  <si>
    <r>
      <t>r</t>
    </r>
    <r>
      <rPr>
        <vertAlign val="subscript"/>
        <sz val="12"/>
        <rFont val="Times New Roman"/>
        <family val="1"/>
      </rPr>
      <t>xx</t>
    </r>
    <r>
      <rPr>
        <sz val="12"/>
        <rFont val="Times New Roman"/>
        <family val="1"/>
      </rPr>
      <t>=r</t>
    </r>
    <r>
      <rPr>
        <vertAlign val="subscript"/>
        <sz val="12"/>
        <rFont val="Times New Roman"/>
        <family val="1"/>
      </rPr>
      <t xml:space="preserve">yy </t>
    </r>
    <r>
      <rPr>
        <sz val="12"/>
        <rFont val="Times New Roman"/>
        <family val="1"/>
      </rPr>
      <t>cm</t>
    </r>
  </si>
  <si>
    <r>
      <t>r</t>
    </r>
    <r>
      <rPr>
        <vertAlign val="subscript"/>
        <sz val="12"/>
        <rFont val="Times New Roman"/>
        <family val="1"/>
      </rPr>
      <t>uu</t>
    </r>
    <r>
      <rPr>
        <sz val="12"/>
        <rFont val="Times New Roman"/>
        <family val="1"/>
      </rPr>
      <t xml:space="preserve"> cm</t>
    </r>
  </si>
  <si>
    <r>
      <t>r</t>
    </r>
    <r>
      <rPr>
        <vertAlign val="subscript"/>
        <sz val="12"/>
        <rFont val="Times New Roman"/>
        <family val="1"/>
      </rPr>
      <t xml:space="preserve">vv </t>
    </r>
    <r>
      <rPr>
        <sz val="12"/>
        <rFont val="Times New Roman"/>
        <family val="1"/>
      </rPr>
      <t>cm</t>
    </r>
  </si>
  <si>
    <t>ISA 20203</t>
  </si>
  <si>
    <t>ISA 20204</t>
  </si>
  <si>
    <t>ISA 25253</t>
  </si>
  <si>
    <t>ISA 25254</t>
  </si>
  <si>
    <t>ISA 25255</t>
  </si>
  <si>
    <t>ISA 30303</t>
  </si>
  <si>
    <t>ISA 30304</t>
  </si>
  <si>
    <t>ISA 30305</t>
  </si>
  <si>
    <t>ISA 35353</t>
  </si>
  <si>
    <t>ISA 35354</t>
  </si>
  <si>
    <t>ISA 35355</t>
  </si>
  <si>
    <t>ISA 35356</t>
  </si>
  <si>
    <t>ISA 40403</t>
  </si>
  <si>
    <t>ISA 40404</t>
  </si>
  <si>
    <t>ISA 40405</t>
  </si>
  <si>
    <t>ISA 40406</t>
  </si>
  <si>
    <t>ISA 45453</t>
  </si>
  <si>
    <t>ISA 45454</t>
  </si>
  <si>
    <t>ISA 45455</t>
  </si>
  <si>
    <t>ISA 45456</t>
  </si>
  <si>
    <t>ISA 50503</t>
  </si>
  <si>
    <t>ISA 50504</t>
  </si>
  <si>
    <t>ISA 50505</t>
  </si>
  <si>
    <t>ISA 50506</t>
  </si>
  <si>
    <t>ISA 55555</t>
  </si>
  <si>
    <t>ISA 55556</t>
  </si>
  <si>
    <t>ISA 55558</t>
  </si>
  <si>
    <t>ISA 555510</t>
  </si>
  <si>
    <t>ISA 60605</t>
  </si>
  <si>
    <t>ISA 60606</t>
  </si>
  <si>
    <t>ISA 60608</t>
  </si>
  <si>
    <t>ISA 606010</t>
  </si>
  <si>
    <t>ISA 65655</t>
  </si>
  <si>
    <t>ISA 65656</t>
  </si>
  <si>
    <t>ISA 65658</t>
  </si>
  <si>
    <t>ISA 656510</t>
  </si>
  <si>
    <t>ISA 70705</t>
  </si>
  <si>
    <t>ISA 70706</t>
  </si>
  <si>
    <t>ISA 70708</t>
  </si>
  <si>
    <t>ISA 707010</t>
  </si>
  <si>
    <t>ISA 75755</t>
  </si>
  <si>
    <t>ISA 75756</t>
  </si>
  <si>
    <t>ISA 75758</t>
  </si>
  <si>
    <t>ISA 757510</t>
  </si>
  <si>
    <t>ISA 80806</t>
  </si>
  <si>
    <t>ISA 80808</t>
  </si>
  <si>
    <t>ISA 808010</t>
  </si>
  <si>
    <t>ISA 808012</t>
  </si>
  <si>
    <t>ISA 90906</t>
  </si>
  <si>
    <t>ISA 90908</t>
  </si>
  <si>
    <t>ISA 909010</t>
  </si>
  <si>
    <t>ISA 909012</t>
  </si>
  <si>
    <t>ISA 1001006</t>
  </si>
  <si>
    <t>ISA 1001008</t>
  </si>
  <si>
    <t>ISA 10010010</t>
  </si>
  <si>
    <t>ISA 10010012</t>
  </si>
  <si>
    <t>ISA 1101108</t>
  </si>
  <si>
    <t>ISA 11011010</t>
  </si>
  <si>
    <t>ISA 11011012</t>
  </si>
  <si>
    <t>ISA 11011015</t>
  </si>
  <si>
    <t>ISA 1301308</t>
  </si>
  <si>
    <t>ISA 13013010</t>
  </si>
  <si>
    <t>ISA 13013012</t>
  </si>
  <si>
    <t>ISA 13013015</t>
  </si>
  <si>
    <t>ISA 15015010</t>
  </si>
  <si>
    <t>ISA 15015012</t>
  </si>
  <si>
    <t>ISA 15015015</t>
  </si>
  <si>
    <t>ISA 15015018</t>
  </si>
  <si>
    <t>ISA 20020012</t>
  </si>
  <si>
    <t>ISA 20020015</t>
  </si>
  <si>
    <t>ISA 20020018</t>
  </si>
  <si>
    <t>ISA 20020025</t>
  </si>
  <si>
    <t>ISA 20*20*3</t>
  </si>
  <si>
    <t xml:space="preserve">      Side of the building</t>
  </si>
  <si>
    <t>ISA 20*20*4</t>
  </si>
  <si>
    <t>ISA 25*25*3</t>
  </si>
  <si>
    <t>ISA 25*25*4</t>
  </si>
  <si>
    <t>ISA 25*25*5</t>
  </si>
  <si>
    <t>ISA 30*30*3</t>
  </si>
  <si>
    <t>Name</t>
  </si>
  <si>
    <t>A (cm^2)</t>
  </si>
  <si>
    <t>A (mm^2)</t>
  </si>
  <si>
    <t>Iz (cm^4)</t>
  </si>
  <si>
    <t>Iz (mm^4)</t>
  </si>
  <si>
    <t>Iy (cm^4)</t>
  </si>
  <si>
    <t>Iy (mm^4)</t>
  </si>
  <si>
    <t>Zz (cm^3)</t>
  </si>
  <si>
    <t>Zz (mm^3)</t>
  </si>
  <si>
    <t>Zy (cm^3)</t>
  </si>
  <si>
    <t>Zy (mm^3)</t>
  </si>
  <si>
    <t>D (mm)</t>
  </si>
  <si>
    <t>B (mm)</t>
  </si>
  <si>
    <t>T (mm)</t>
  </si>
  <si>
    <r>
      <t>Zpz (mm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) </t>
    </r>
  </si>
  <si>
    <r>
      <t>Zpy (mm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) </t>
    </r>
  </si>
  <si>
    <t>rzz (mm)</t>
  </si>
  <si>
    <t>ryy (mm)</t>
  </si>
  <si>
    <t>z (mm)</t>
  </si>
  <si>
    <t>y (mm)</t>
  </si>
  <si>
    <t>W (Kg/m)</t>
  </si>
  <si>
    <t>b (mm)</t>
  </si>
  <si>
    <t>d (mm)</t>
  </si>
  <si>
    <t>TUBS25x25x2.0</t>
  </si>
  <si>
    <t>TUBS25x25x2.6</t>
  </si>
  <si>
    <t>TUBS25x25x3.2</t>
  </si>
  <si>
    <t>TUBS32x32x2.0</t>
  </si>
  <si>
    <t>TUBS32x32x2.6</t>
  </si>
  <si>
    <t>TUBS32x32x3.2</t>
  </si>
  <si>
    <t>TUBS38x38x2.6</t>
  </si>
  <si>
    <t>TUBS38x38x3.2</t>
  </si>
  <si>
    <t>TUBS38x38x4.0</t>
  </si>
  <si>
    <t>TUBS40x40x2.6</t>
  </si>
  <si>
    <t>TUBS40x40x3.2</t>
  </si>
  <si>
    <t>TUBS40x40x4.0</t>
  </si>
  <si>
    <t>TUBS50x50x2.6</t>
  </si>
  <si>
    <t>TUBS50x50x2.9</t>
  </si>
  <si>
    <t>TUBS50x50x3.6</t>
  </si>
  <si>
    <t>TUBS50x50x4.5</t>
  </si>
  <si>
    <t>TUBS60x60x2.6</t>
  </si>
  <si>
    <t>TUBS60x60x3.2</t>
  </si>
  <si>
    <t>TUBS60x60x4.0</t>
  </si>
  <si>
    <t>TUBS60x60x4.8</t>
  </si>
  <si>
    <t>TUBS72x72x3.2</t>
  </si>
  <si>
    <t>TUBS72x72x4.0</t>
  </si>
  <si>
    <t>TUBS72x72x4.8</t>
  </si>
  <si>
    <t>TUBS80x80x3.2</t>
  </si>
  <si>
    <t>TUBS80x80x4.0</t>
  </si>
  <si>
    <t>TUBS80x80x4.8</t>
  </si>
  <si>
    <t>TUBS91.5x91.5x3.6</t>
  </si>
  <si>
    <t>TUBS91.5x91.5x4.5</t>
  </si>
  <si>
    <t>TUBS91.5x91.5x5.4</t>
  </si>
  <si>
    <t>TUBS100x100x4.0</t>
  </si>
  <si>
    <t>TUBS100x100x5.0</t>
  </si>
  <si>
    <t>TUBS100x100x6.0</t>
  </si>
  <si>
    <t>TUBS113.5x113.5x4.8</t>
  </si>
  <si>
    <t>TUBS113.5x113.5x5.4</t>
  </si>
  <si>
    <t>TUBS132x132x4.8</t>
  </si>
  <si>
    <t>TUBS132x132x5.4</t>
  </si>
  <si>
    <t>TUBS150x150x4.0</t>
  </si>
  <si>
    <t>TUBS150x150x5.0</t>
  </si>
  <si>
    <t>TUBS150x150x6.0</t>
  </si>
  <si>
    <t>TUBS150x150x8.0</t>
  </si>
  <si>
    <t>TUBS180x180x4.0</t>
  </si>
  <si>
    <t>TUBS180x180x5.0</t>
  </si>
  <si>
    <t>TUBS180x180x6.0</t>
  </si>
  <si>
    <t>TUBS180x180x8.0</t>
  </si>
  <si>
    <t>TUBS220x220x6.0</t>
  </si>
  <si>
    <t>TUBS220x220x8.0</t>
  </si>
  <si>
    <t>TUBS250x250x6.0</t>
  </si>
  <si>
    <t>TUBS250x250x8.0</t>
  </si>
  <si>
    <t>SQUARE HOLLOW SECTIONS</t>
  </si>
  <si>
    <t>CALCULATIONS FOR GRAVITY LOADS</t>
  </si>
  <si>
    <t>Live Load</t>
  </si>
  <si>
    <t xml:space="preserve">Y direction </t>
  </si>
  <si>
    <t>Design forces(N/m)</t>
  </si>
  <si>
    <t>mm</t>
  </si>
  <si>
    <t>Moment of inertia</t>
  </si>
  <si>
    <t>Radius of Gyration</t>
  </si>
  <si>
    <t>Elastic Modules</t>
  </si>
  <si>
    <t>Plastic Modules</t>
  </si>
  <si>
    <t>cm4</t>
  </si>
  <si>
    <t>cm</t>
  </si>
  <si>
    <t>cm3</t>
  </si>
  <si>
    <t>cm2</t>
  </si>
  <si>
    <t>ε=(250/fy)^0.5</t>
  </si>
  <si>
    <t>For Plastic Section</t>
  </si>
  <si>
    <r>
      <rPr>
        <b/>
        <sz val="11"/>
        <color rgb="FFFF0000"/>
        <rFont val="Times New Roman"/>
        <family val="1"/>
      </rPr>
      <t xml:space="preserve">CHECK FOR MOMENT CAPACITY </t>
    </r>
    <r>
      <rPr>
        <b/>
        <sz val="11"/>
        <color rgb="FF002060"/>
        <rFont val="Times New Roman"/>
        <family val="1"/>
      </rPr>
      <t>(CL.8.2.1.2, IS 800:2007)</t>
    </r>
  </si>
  <si>
    <t>Plastic Section Modules of the Cross section</t>
  </si>
  <si>
    <t>Elastic Section Modules of the Cross section</t>
  </si>
  <si>
    <t>Partial Safety Factor</t>
  </si>
  <si>
    <t>ß</t>
  </si>
  <si>
    <t>Zp</t>
  </si>
  <si>
    <t>Ze</t>
  </si>
  <si>
    <t>KNm</t>
  </si>
  <si>
    <r>
      <rPr>
        <b/>
        <sz val="18"/>
        <color theme="1"/>
        <rFont val="Calibri"/>
        <family val="2"/>
      </rPr>
      <t>ᵞ</t>
    </r>
    <r>
      <rPr>
        <b/>
        <sz val="14"/>
        <color theme="1"/>
        <rFont val="Calibri"/>
        <family val="2"/>
      </rPr>
      <t>ᵐᵒ</t>
    </r>
  </si>
  <si>
    <r>
      <t>ß</t>
    </r>
    <r>
      <rPr>
        <b/>
        <sz val="11"/>
        <color theme="1"/>
        <rFont val="Calibri"/>
        <family val="2"/>
      </rPr>
      <t>ᵇ</t>
    </r>
    <r>
      <rPr>
        <b/>
        <sz val="11"/>
        <color theme="1"/>
        <rFont val="Times New Roman"/>
        <family val="1"/>
      </rPr>
      <t>Z</t>
    </r>
    <r>
      <rPr>
        <b/>
        <sz val="11"/>
        <color theme="1"/>
        <rFont val="Calibri"/>
        <family val="2"/>
      </rPr>
      <t>ᵨfᵞᵞ</t>
    </r>
    <r>
      <rPr>
        <b/>
        <sz val="7.7"/>
        <color theme="1"/>
        <rFont val="Calibri"/>
        <family val="2"/>
      </rPr>
      <t>/</t>
    </r>
    <r>
      <rPr>
        <b/>
        <sz val="14"/>
        <color theme="1"/>
        <rFont val="Calibri"/>
        <family val="2"/>
      </rPr>
      <t>ᵞᵐᵒ</t>
    </r>
  </si>
  <si>
    <t>CHECK FOR BIAXIAL BENDING</t>
  </si>
  <si>
    <t>Mdy</t>
  </si>
  <si>
    <t>Insert values</t>
  </si>
  <si>
    <t>Calculated Values</t>
  </si>
  <si>
    <t>REQUIRED DATA</t>
  </si>
  <si>
    <t>degrees</t>
  </si>
  <si>
    <t>Condition based values</t>
  </si>
  <si>
    <t>Y component</t>
  </si>
  <si>
    <t>Yield strength of Material</t>
  </si>
  <si>
    <t>N/mm2</t>
  </si>
  <si>
    <t>Thickness(t)</t>
  </si>
  <si>
    <t>Depth(D)</t>
  </si>
  <si>
    <t>For Hollow Tubes</t>
  </si>
  <si>
    <t>Class of Section</t>
  </si>
  <si>
    <t xml:space="preserve">   </t>
  </si>
  <si>
    <r>
      <rPr>
        <b/>
        <sz val="11"/>
        <color rgb="FFFF0000"/>
        <rFont val="Times New Roman"/>
        <family val="1"/>
      </rPr>
      <t>CHECK FOR SHEAR CAPACITY</t>
    </r>
    <r>
      <rPr>
        <b/>
        <sz val="11"/>
        <color rgb="FF002060"/>
        <rFont val="Times New Roman"/>
        <family val="1"/>
      </rPr>
      <t>( CL.8.4, IS 800:2007)</t>
    </r>
  </si>
  <si>
    <t>Partial Safety Factor Against Shear Failure</t>
  </si>
  <si>
    <t>Yield strength of the Web</t>
  </si>
  <si>
    <t>Av</t>
  </si>
  <si>
    <t>Ymo</t>
  </si>
  <si>
    <t>fyw</t>
  </si>
  <si>
    <t>Vd</t>
  </si>
  <si>
    <t>mm2</t>
  </si>
  <si>
    <t>MAX LAOD COMBINATION</t>
  </si>
  <si>
    <t>Biaxial Moment and Shear force</t>
  </si>
  <si>
    <t>ELASTIC MODULES</t>
  </si>
  <si>
    <t>KN-m</t>
  </si>
  <si>
    <t>Check for deflection is based on the serviceability cindition, i.e. with unfactored imposed load</t>
  </si>
  <si>
    <t>W</t>
  </si>
  <si>
    <t>deflection</t>
  </si>
  <si>
    <t>(L/150)</t>
  </si>
  <si>
    <t>Deflection Limit</t>
  </si>
  <si>
    <r>
      <rPr>
        <b/>
        <sz val="14"/>
        <color rgb="FFFF0000"/>
        <rFont val="Calibri"/>
        <family val="2"/>
        <scheme val="minor"/>
      </rPr>
      <t>CHECK FOR DEFLECTION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rgb="FF002060"/>
        <rFont val="Calibri"/>
        <family val="2"/>
        <scheme val="minor"/>
      </rPr>
      <t>(Table 6, IS 800:2007)</t>
    </r>
  </si>
  <si>
    <t>Press the Buttons to select the section</t>
  </si>
  <si>
    <t>PROCEURE TO USE THE SHEET</t>
  </si>
  <si>
    <t>STEP 1</t>
  </si>
  <si>
    <t>STEP 2</t>
  </si>
  <si>
    <t>STEP 3</t>
  </si>
  <si>
    <t>SELECT SECTION FROM SHEET 2 NAMED SQUARE HOLLOW SECTION</t>
  </si>
  <si>
    <t>(0.00555WL^4)/(EI)</t>
  </si>
  <si>
    <t>KN/m</t>
  </si>
  <si>
    <r>
      <rPr>
        <b/>
        <sz val="11"/>
        <color rgb="FFFF0000"/>
        <rFont val="Calibri"/>
        <family val="2"/>
        <scheme val="minor"/>
      </rPr>
      <t>STEP.1:-</t>
    </r>
    <r>
      <rPr>
        <b/>
        <sz val="11"/>
        <color theme="1"/>
        <rFont val="Calibri"/>
        <family val="2"/>
        <scheme val="minor"/>
      </rPr>
      <t xml:space="preserve"> Click on the RED button named "Data Entry"</t>
    </r>
  </si>
  <si>
    <r>
      <rPr>
        <b/>
        <sz val="11"/>
        <color rgb="FFFF0000"/>
        <rFont val="Calibri"/>
        <family val="2"/>
        <scheme val="minor"/>
      </rPr>
      <t>STEP.2</t>
    </r>
    <r>
      <rPr>
        <b/>
        <sz val="11"/>
        <color theme="1"/>
        <rFont val="Calibri"/>
        <family val="2"/>
        <scheme val="minor"/>
      </rPr>
      <t>:- Select the Type of ZONE by clicking on Zone Buttons</t>
    </r>
  </si>
  <si>
    <r>
      <rPr>
        <b/>
        <sz val="11"/>
        <color rgb="FFFF0000"/>
        <rFont val="Calibri"/>
        <family val="2"/>
        <scheme val="minor"/>
      </rPr>
      <t>STEP.3</t>
    </r>
    <r>
      <rPr>
        <b/>
        <sz val="11"/>
        <color theme="1"/>
        <rFont val="Calibri"/>
        <family val="2"/>
        <scheme val="minor"/>
      </rPr>
      <t>:-Click on the "Portion of roof" and "Side of building" buttons</t>
    </r>
  </si>
  <si>
    <r>
      <rPr>
        <b/>
        <sz val="11"/>
        <color rgb="FFFF0000"/>
        <rFont val="Calibri"/>
        <family val="2"/>
        <scheme val="minor"/>
      </rPr>
      <t>STEP.4</t>
    </r>
    <r>
      <rPr>
        <b/>
        <sz val="11"/>
        <color theme="1"/>
        <rFont val="Calibri"/>
        <family val="2"/>
        <scheme val="minor"/>
      </rPr>
      <t>:-Select the section from sheet 2 to check the section is Ok or not</t>
    </r>
  </si>
  <si>
    <t>N/m2</t>
  </si>
  <si>
    <t>Inserted value from "Data Entry" button</t>
  </si>
  <si>
    <t>Dead Load (N/m)=D.L(N/m2)*spacing of purlin</t>
  </si>
  <si>
    <t>Wind Load(N/m)=W.L(N/m2)*spacing of purlin</t>
  </si>
  <si>
    <t>Live load(N/m)=L.L(N/m2)*spacing of purlin</t>
  </si>
  <si>
    <t>Shear force(5wy*l/8)</t>
  </si>
  <si>
    <t>TRIAL SECTION FOR PURLIN</t>
  </si>
  <si>
    <t>SHS 50*50*2.6</t>
  </si>
  <si>
    <t>Design Strength(Av*fyw/(ymo*(3^0.5))</t>
  </si>
  <si>
    <t>Width(w)</t>
  </si>
  <si>
    <t>Shear Area(Av)=(A*D/(w+D))</t>
  </si>
  <si>
    <t>Area of section(A)</t>
  </si>
  <si>
    <t>Max value from the wind load on roof truss table</t>
  </si>
  <si>
    <t>LENGTH OF TOP CHORD(SINGLE SIDE)</t>
  </si>
  <si>
    <t>TOTAL NUMBER OF PANELS</t>
  </si>
  <si>
    <t>SLOPING AREA OF ROOF TRUSS FOR ONE BAY</t>
  </si>
  <si>
    <t>PLAN AREA OF ROOF TRUSS FOR ONE BAY</t>
  </si>
  <si>
    <t>TOTAL NO OF PURLINS</t>
  </si>
  <si>
    <t>UNIT SELF WEIGHT OF PURLIN</t>
  </si>
  <si>
    <t>UNIT SELF WEIGHT OF SHEET USED</t>
  </si>
  <si>
    <t>DEAD LOAD ON EACH INTERMEDIATE NODES(LOAD/NO OF PANELS)</t>
  </si>
  <si>
    <t>DEAD LOAD ON END NODE</t>
  </si>
  <si>
    <t>Live load on each Intermediate node</t>
  </si>
  <si>
    <t>Live load on end node</t>
  </si>
  <si>
    <t>Kd(For rectangular structure=0.9, for circular=1)</t>
  </si>
  <si>
    <t>Z direction</t>
  </si>
  <si>
    <t>Components in Z and Y directions</t>
  </si>
  <si>
    <t>Max load in Z direction(wY)(N/m)</t>
  </si>
  <si>
    <t>Max load in Y direction(wZ)(N/m)</t>
  </si>
  <si>
    <t>MZ=wyl2/8(Where l is spacng of truss)</t>
  </si>
  <si>
    <t>My=wZl2/8(Where l is spacng of truss)</t>
  </si>
  <si>
    <t>Mdz</t>
  </si>
  <si>
    <r>
      <t>(Mz/Mdz)+(My/Mdy)</t>
    </r>
    <r>
      <rPr>
        <b/>
        <sz val="11"/>
        <color theme="1"/>
        <rFont val="Calibri"/>
        <family val="2"/>
      </rPr>
      <t>&lt;</t>
    </r>
    <r>
      <rPr>
        <b/>
        <sz val="12"/>
        <color theme="1"/>
        <rFont val="Calibri"/>
        <family val="2"/>
      </rPr>
      <t>=1</t>
    </r>
  </si>
  <si>
    <t>Z component</t>
  </si>
  <si>
    <r>
      <t>1.2Z</t>
    </r>
    <r>
      <rPr>
        <b/>
        <sz val="8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fᵞᵞ/ᵞᵐᵒ</t>
    </r>
  </si>
  <si>
    <t>b=w-3t</t>
  </si>
  <si>
    <t>d=D-3t</t>
  </si>
  <si>
    <t>(b/t)</t>
  </si>
  <si>
    <r>
      <rPr>
        <b/>
        <sz val="11"/>
        <color rgb="FFFF0000"/>
        <rFont val="Times New Roman"/>
        <family val="1"/>
      </rPr>
      <t>SECTION CLASSIFICATION</t>
    </r>
    <r>
      <rPr>
        <sz val="11"/>
        <color theme="1"/>
        <rFont val="Times New Roman"/>
        <family val="1"/>
      </rPr>
      <t>(Limiting width to thickness ratio)</t>
    </r>
    <r>
      <rPr>
        <b/>
        <sz val="11"/>
        <color rgb="FF002060"/>
        <rFont val="Times New Roman"/>
        <family val="1"/>
      </rPr>
      <t>(Table 8.7 BS.5950)</t>
    </r>
  </si>
  <si>
    <t>`b/t</t>
  </si>
  <si>
    <t>Plastic</t>
  </si>
  <si>
    <t>Compact</t>
  </si>
  <si>
    <t>Semi compact</t>
  </si>
  <si>
    <t>42ε</t>
  </si>
  <si>
    <t>Width to Thickness ratio</t>
  </si>
  <si>
    <t>Selected section</t>
  </si>
  <si>
    <t>84ε-(d/t)</t>
  </si>
  <si>
    <t>29.3ε&lt;=</t>
  </si>
  <si>
    <t>65ε-0.5*(d/t)</t>
  </si>
  <si>
    <t>33.5ε&lt;=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</si>
</sst>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7.7"/>
      <color theme="1"/>
      <name val="Calibri"/>
      <family val="2"/>
    </font>
    <font>
      <sz val="11"/>
      <color theme="1" tint="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name val="Times New Roman"/>
      <family val="1"/>
    </font>
    <font>
      <vertAlign val="superscript"/>
      <sz val="12"/>
      <name val="Times New Roman"/>
      <family val="1"/>
    </font>
    <font>
      <vertAlign val="subscript"/>
      <sz val="12"/>
      <name val="Times New Roman"/>
      <family val="1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1"/>
      <color rgb="FF002060"/>
      <name val="Times New Roman"/>
      <family val="1"/>
    </font>
    <font>
      <b/>
      <sz val="11"/>
      <color rgb="FFC00000"/>
      <name val="Calibri"/>
      <family val="2"/>
      <scheme val="minor"/>
    </font>
    <font>
      <b/>
      <sz val="11"/>
      <color theme="1"/>
      <name val="Calibri"/>
      <family val="2"/>
    </font>
    <font>
      <b/>
      <sz val="18"/>
      <color theme="1"/>
      <name val="Calibri"/>
      <family val="2"/>
    </font>
    <font>
      <b/>
      <sz val="14"/>
      <color theme="1"/>
      <name val="Calibri"/>
      <family val="2"/>
    </font>
    <font>
      <b/>
      <sz val="7.7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59999389629810485"/>
        <bgColor indexed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17" fillId="0" borderId="0"/>
  </cellStyleXfs>
  <cellXfs count="216">
    <xf numFmtId="0" fontId="0" fillId="0" borderId="0" xfId="0"/>
    <xf numFmtId="2" fontId="0" fillId="0" borderId="0" xfId="0" applyNumberFormat="1"/>
    <xf numFmtId="0" fontId="2" fillId="0" borderId="0" xfId="0" applyFont="1"/>
    <xf numFmtId="0" fontId="3" fillId="0" borderId="0" xfId="0" applyFont="1"/>
    <xf numFmtId="2" fontId="3" fillId="0" borderId="0" xfId="0" applyNumberFormat="1" applyFont="1"/>
    <xf numFmtId="0" fontId="0" fillId="0" borderId="1" xfId="0" applyBorder="1"/>
    <xf numFmtId="2" fontId="0" fillId="0" borderId="1" xfId="0" applyNumberFormat="1" applyBorder="1"/>
    <xf numFmtId="2" fontId="2" fillId="0" borderId="0" xfId="0" applyNumberFormat="1" applyFont="1"/>
    <xf numFmtId="0" fontId="5" fillId="0" borderId="0" xfId="0" applyFont="1"/>
    <xf numFmtId="0" fontId="1" fillId="0" borderId="0" xfId="0" applyFont="1"/>
    <xf numFmtId="0" fontId="0" fillId="0" borderId="1" xfId="0" applyBorder="1" applyAlignment="1">
      <alignment horizontal="center"/>
    </xf>
    <xf numFmtId="0" fontId="0" fillId="9" borderId="1" xfId="0" applyFill="1" applyBorder="1" applyAlignment="1">
      <alignment vertical="top" wrapText="1"/>
    </xf>
    <xf numFmtId="0" fontId="6" fillId="9" borderId="1" xfId="0" applyFont="1" applyFill="1" applyBorder="1" applyAlignment="1">
      <alignment vertical="top" wrapText="1" shrinkToFit="1"/>
    </xf>
    <xf numFmtId="0" fontId="0" fillId="11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11" borderId="1" xfId="0" applyFill="1" applyBorder="1" applyAlignment="1">
      <alignment horizontal="right" vertical="center"/>
    </xf>
    <xf numFmtId="0" fontId="0" fillId="11" borderId="1" xfId="0" applyFill="1" applyBorder="1"/>
    <xf numFmtId="0" fontId="0" fillId="10" borderId="1" xfId="0" applyFill="1" applyBorder="1"/>
    <xf numFmtId="0" fontId="0" fillId="9" borderId="1" xfId="0" applyFill="1" applyBorder="1" applyAlignment="1">
      <alignment vertical="center" wrapText="1"/>
    </xf>
    <xf numFmtId="0" fontId="0" fillId="10" borderId="1" xfId="0" applyFill="1" applyBorder="1" applyAlignment="1">
      <alignment vertical="center"/>
    </xf>
    <xf numFmtId="0" fontId="0" fillId="9" borderId="1" xfId="0" applyFill="1" applyBorder="1"/>
    <xf numFmtId="0" fontId="9" fillId="0" borderId="1" xfId="0" applyFont="1" applyBorder="1"/>
    <xf numFmtId="0" fontId="10" fillId="0" borderId="0" xfId="0" applyFont="1"/>
    <xf numFmtId="0" fontId="1" fillId="0" borderId="1" xfId="0" applyFont="1" applyBorder="1"/>
    <xf numFmtId="2" fontId="1" fillId="0" borderId="1" xfId="0" applyNumberFormat="1" applyFont="1" applyBorder="1"/>
    <xf numFmtId="2" fontId="0" fillId="9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2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0" fontId="0" fillId="18" borderId="1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6" borderId="1" xfId="0" applyFill="1" applyBorder="1" applyAlignment="1">
      <alignment horizontal="center" vertical="center"/>
    </xf>
    <xf numFmtId="0" fontId="0" fillId="16" borderId="3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0" fillId="16" borderId="1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1" fillId="21" borderId="11" xfId="0" applyFont="1" applyFill="1" applyBorder="1" applyAlignment="1">
      <alignment horizontal="center" vertical="center" wrapText="1"/>
    </xf>
    <xf numFmtId="0" fontId="14" fillId="21" borderId="6" xfId="1" applyFill="1" applyBorder="1" applyAlignment="1" applyProtection="1">
      <alignment horizontal="center"/>
    </xf>
    <xf numFmtId="0" fontId="15" fillId="21" borderId="6" xfId="0" applyFont="1" applyFill="1" applyBorder="1" applyAlignment="1">
      <alignment horizontal="center"/>
    </xf>
    <xf numFmtId="0" fontId="15" fillId="21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16" fillId="0" borderId="1" xfId="2" applyBorder="1" applyAlignment="1">
      <alignment horizontal="center" vertical="center"/>
    </xf>
    <xf numFmtId="0" fontId="18" fillId="22" borderId="1" xfId="3" applyFont="1" applyFill="1" applyBorder="1" applyAlignment="1">
      <alignment horizontal="center" vertical="center" wrapText="1"/>
    </xf>
    <xf numFmtId="0" fontId="18" fillId="23" borderId="1" xfId="3" applyFont="1" applyFill="1" applyBorder="1" applyAlignment="1">
      <alignment horizontal="center" vertical="center" wrapText="1"/>
    </xf>
    <xf numFmtId="0" fontId="1" fillId="10" borderId="1" xfId="2" applyFont="1" applyFill="1" applyBorder="1" applyAlignment="1">
      <alignment horizontal="center" vertical="center" wrapText="1"/>
    </xf>
    <xf numFmtId="0" fontId="1" fillId="10" borderId="0" xfId="2" applyFont="1" applyFill="1" applyAlignment="1">
      <alignment horizontal="center" vertical="center" wrapText="1"/>
    </xf>
    <xf numFmtId="0" fontId="1" fillId="0" borderId="1" xfId="2" applyFont="1" applyBorder="1" applyAlignment="1">
      <alignment horizontal="center" vertical="center"/>
    </xf>
    <xf numFmtId="0" fontId="16" fillId="10" borderId="1" xfId="2" applyFill="1" applyBorder="1" applyAlignment="1">
      <alignment horizontal="center" vertical="center"/>
    </xf>
    <xf numFmtId="0" fontId="20" fillId="0" borderId="1" xfId="3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 vertical="center"/>
    </xf>
    <xf numFmtId="2" fontId="21" fillId="0" borderId="1" xfId="2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0" fillId="9" borderId="1" xfId="0" applyNumberFormat="1" applyFill="1" applyBorder="1"/>
    <xf numFmtId="0" fontId="24" fillId="0" borderId="1" xfId="0" applyFont="1" applyBorder="1"/>
    <xf numFmtId="0" fontId="25" fillId="0" borderId="1" xfId="0" applyFont="1" applyBorder="1"/>
    <xf numFmtId="0" fontId="24" fillId="0" borderId="0" xfId="0" applyFont="1"/>
    <xf numFmtId="2" fontId="24" fillId="0" borderId="0" xfId="0" applyNumberFormat="1" applyFont="1"/>
    <xf numFmtId="0" fontId="24" fillId="0" borderId="1" xfId="0" applyFont="1" applyBorder="1" applyAlignment="1">
      <alignment horizontal="left"/>
    </xf>
    <xf numFmtId="2" fontId="25" fillId="0" borderId="1" xfId="0" applyNumberFormat="1" applyFont="1" applyBorder="1" applyAlignment="1">
      <alignment horizontal="center"/>
    </xf>
    <xf numFmtId="0" fontId="28" fillId="25" borderId="1" xfId="0" applyFont="1" applyFill="1" applyBorder="1" applyAlignment="1">
      <alignment horizontal="center" vertical="center"/>
    </xf>
    <xf numFmtId="2" fontId="24" fillId="14" borderId="1" xfId="0" applyNumberFormat="1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2" fontId="24" fillId="11" borderId="1" xfId="0" applyNumberFormat="1" applyFont="1" applyFill="1" applyBorder="1" applyAlignment="1">
      <alignment horizontal="center"/>
    </xf>
    <xf numFmtId="2" fontId="25" fillId="11" borderId="1" xfId="0" applyNumberFormat="1" applyFont="1" applyFill="1" applyBorder="1" applyAlignment="1">
      <alignment horizontal="center"/>
    </xf>
    <xf numFmtId="2" fontId="29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24" fillId="25" borderId="1" xfId="0" applyNumberFormat="1" applyFont="1" applyFill="1" applyBorder="1"/>
    <xf numFmtId="0" fontId="24" fillId="19" borderId="1" xfId="0" applyFont="1" applyFill="1" applyBorder="1"/>
    <xf numFmtId="0" fontId="25" fillId="19" borderId="0" xfId="0" applyFont="1" applyFill="1"/>
    <xf numFmtId="0" fontId="28" fillId="0" borderId="0" xfId="0" applyFont="1"/>
    <xf numFmtId="0" fontId="28" fillId="25" borderId="1" xfId="0" applyFont="1" applyFill="1" applyBorder="1"/>
    <xf numFmtId="2" fontId="0" fillId="14" borderId="0" xfId="0" applyNumberFormat="1" applyFill="1"/>
    <xf numFmtId="0" fontId="0" fillId="14" borderId="1" xfId="0" applyFill="1" applyBorder="1"/>
    <xf numFmtId="0" fontId="0" fillId="2" borderId="1" xfId="0" applyFill="1" applyBorder="1"/>
    <xf numFmtId="0" fontId="35" fillId="0" borderId="0" xfId="0" applyFont="1"/>
    <xf numFmtId="0" fontId="3" fillId="0" borderId="1" xfId="0" applyFont="1" applyBorder="1"/>
    <xf numFmtId="2" fontId="3" fillId="0" borderId="1" xfId="0" applyNumberFormat="1" applyFont="1" applyBorder="1"/>
    <xf numFmtId="2" fontId="0" fillId="14" borderId="1" xfId="0" applyNumberFormat="1" applyFill="1" applyBorder="1"/>
    <xf numFmtId="2" fontId="0" fillId="2" borderId="1" xfId="0" applyNumberFormat="1" applyFill="1" applyBorder="1"/>
    <xf numFmtId="0" fontId="0" fillId="0" borderId="0" xfId="0" applyProtection="1">
      <protection locked="0"/>
    </xf>
    <xf numFmtId="0" fontId="0" fillId="15" borderId="2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6" borderId="2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15" borderId="1" xfId="0" applyFill="1" applyBorder="1" applyProtection="1">
      <protection locked="0"/>
    </xf>
    <xf numFmtId="0" fontId="0" fillId="13" borderId="1" xfId="0" applyFill="1" applyBorder="1" applyProtection="1">
      <protection locked="0"/>
    </xf>
    <xf numFmtId="2" fontId="0" fillId="2" borderId="1" xfId="0" applyNumberFormat="1" applyFill="1" applyBorder="1" applyProtection="1">
      <protection locked="0"/>
    </xf>
    <xf numFmtId="2" fontId="0" fillId="16" borderId="1" xfId="0" applyNumberFormat="1" applyFill="1" applyBorder="1"/>
    <xf numFmtId="0" fontId="36" fillId="0" borderId="0" xfId="0" applyFont="1"/>
    <xf numFmtId="0" fontId="22" fillId="0" borderId="1" xfId="0" applyFont="1" applyBorder="1"/>
    <xf numFmtId="2" fontId="1" fillId="0" borderId="1" xfId="0" applyNumberFormat="1" applyFont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8" borderId="1" xfId="0" applyFill="1" applyBorder="1"/>
    <xf numFmtId="0" fontId="24" fillId="14" borderId="0" xfId="0" applyFont="1" applyFill="1"/>
    <xf numFmtId="0" fontId="38" fillId="0" borderId="1" xfId="0" applyFont="1" applyBorder="1"/>
    <xf numFmtId="0" fontId="0" fillId="12" borderId="1" xfId="0" applyFill="1" applyBorder="1" applyAlignment="1">
      <alignment horizontal="center" wrapText="1"/>
    </xf>
    <xf numFmtId="0" fontId="1" fillId="18" borderId="1" xfId="0" applyFont="1" applyFill="1" applyBorder="1" applyAlignment="1">
      <alignment horizontal="center"/>
    </xf>
    <xf numFmtId="0" fontId="26" fillId="0" borderId="0" xfId="0" applyFont="1"/>
    <xf numFmtId="0" fontId="0" fillId="9" borderId="0" xfId="0" applyFill="1"/>
    <xf numFmtId="0" fontId="1" fillId="9" borderId="1" xfId="0" applyFont="1" applyFill="1" applyBorder="1"/>
    <xf numFmtId="0" fontId="41" fillId="0" borderId="0" xfId="0" applyFont="1"/>
    <xf numFmtId="2" fontId="0" fillId="25" borderId="0" xfId="0" applyNumberFormat="1" applyFill="1" applyAlignment="1">
      <alignment horizontal="center"/>
    </xf>
    <xf numFmtId="0" fontId="0" fillId="12" borderId="0" xfId="0" applyFill="1"/>
    <xf numFmtId="0" fontId="39" fillId="27" borderId="0" xfId="0" applyFont="1" applyFill="1"/>
    <xf numFmtId="0" fontId="1" fillId="15" borderId="1" xfId="0" applyFont="1" applyFill="1" applyBorder="1"/>
    <xf numFmtId="0" fontId="0" fillId="28" borderId="0" xfId="0" applyFill="1"/>
    <xf numFmtId="2" fontId="23" fillId="28" borderId="1" xfId="0" applyNumberFormat="1" applyFont="1" applyFill="1" applyBorder="1" applyProtection="1">
      <protection locked="0"/>
    </xf>
    <xf numFmtId="2" fontId="0" fillId="28" borderId="1" xfId="0" applyNumberFormat="1" applyFill="1" applyBorder="1" applyProtection="1">
      <protection locked="0"/>
    </xf>
    <xf numFmtId="1" fontId="0" fillId="28" borderId="1" xfId="0" applyNumberFormat="1" applyFill="1" applyBorder="1" applyProtection="1">
      <protection locked="0"/>
    </xf>
    <xf numFmtId="2" fontId="0" fillId="28" borderId="1" xfId="0" applyNumberFormat="1" applyFill="1" applyBorder="1"/>
    <xf numFmtId="0" fontId="0" fillId="2" borderId="1" xfId="0" applyFill="1" applyBorder="1" applyAlignment="1">
      <alignment vertical="center"/>
    </xf>
    <xf numFmtId="2" fontId="0" fillId="2" borderId="1" xfId="0" applyNumberFormat="1" applyFill="1" applyBorder="1" applyAlignment="1">
      <alignment vertical="center"/>
    </xf>
    <xf numFmtId="2" fontId="1" fillId="28" borderId="1" xfId="0" applyNumberFormat="1" applyFont="1" applyFill="1" applyBorder="1"/>
    <xf numFmtId="0" fontId="1" fillId="28" borderId="1" xfId="0" applyFont="1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2" fontId="1" fillId="2" borderId="1" xfId="0" applyNumberFormat="1" applyFont="1" applyFill="1" applyBorder="1"/>
    <xf numFmtId="2" fontId="24" fillId="2" borderId="1" xfId="0" applyNumberFormat="1" applyFont="1" applyFill="1" applyBorder="1"/>
    <xf numFmtId="0" fontId="24" fillId="2" borderId="1" xfId="0" applyFont="1" applyFill="1" applyBorder="1" applyAlignment="1">
      <alignment horizontal="center"/>
    </xf>
    <xf numFmtId="0" fontId="25" fillId="2" borderId="1" xfId="0" applyFont="1" applyFill="1" applyBorder="1" applyAlignment="1">
      <alignment horizontal="center"/>
    </xf>
    <xf numFmtId="0" fontId="24" fillId="9" borderId="1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0" xfId="0" applyFont="1" applyFill="1"/>
    <xf numFmtId="2" fontId="0" fillId="9" borderId="3" xfId="0" applyNumberFormat="1" applyFill="1" applyBorder="1" applyAlignment="1">
      <alignment horizontal="center" vertical="center"/>
    </xf>
    <xf numFmtId="2" fontId="0" fillId="9" borderId="2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15" borderId="5" xfId="0" applyFill="1" applyBorder="1" applyAlignment="1">
      <alignment horizontal="left"/>
    </xf>
    <xf numFmtId="0" fontId="0" fillId="19" borderId="0" xfId="0" applyFill="1" applyAlignment="1">
      <alignment horizontal="left"/>
    </xf>
    <xf numFmtId="0" fontId="22" fillId="0" borderId="0" xfId="0" applyFont="1" applyAlignment="1">
      <alignment horizontal="center" vertical="center"/>
    </xf>
    <xf numFmtId="0" fontId="1" fillId="18" borderId="14" xfId="0" applyFont="1" applyFill="1" applyBorder="1" applyAlignment="1">
      <alignment horizontal="center"/>
    </xf>
    <xf numFmtId="0" fontId="1" fillId="18" borderId="15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/>
    </xf>
    <xf numFmtId="2" fontId="0" fillId="18" borderId="1" xfId="0" applyNumberForma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37" fillId="26" borderId="3" xfId="0" applyFont="1" applyFill="1" applyBorder="1" applyAlignment="1">
      <alignment horizontal="center" vertical="center"/>
    </xf>
    <xf numFmtId="0" fontId="37" fillId="26" borderId="2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2" fontId="1" fillId="19" borderId="1" xfId="0" applyNumberFormat="1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2" fontId="0" fillId="9" borderId="3" xfId="0" applyNumberFormat="1" applyFill="1" applyBorder="1" applyAlignment="1">
      <alignment horizontal="center" vertical="center"/>
    </xf>
    <xf numFmtId="2" fontId="0" fillId="9" borderId="2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0" fillId="14" borderId="3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2" fontId="1" fillId="17" borderId="1" xfId="0" applyNumberFormat="1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16" borderId="1" xfId="0" applyFill="1" applyBorder="1" applyAlignment="1">
      <alignment horizontal="center" vertical="center"/>
    </xf>
    <xf numFmtId="2" fontId="33" fillId="0" borderId="3" xfId="0" applyNumberFormat="1" applyFont="1" applyBorder="1" applyAlignment="1">
      <alignment horizontal="center" vertical="center"/>
    </xf>
    <xf numFmtId="2" fontId="33" fillId="0" borderId="2" xfId="0" applyNumberFormat="1" applyFont="1" applyBorder="1" applyAlignment="1">
      <alignment horizontal="center" vertical="center"/>
    </xf>
    <xf numFmtId="2" fontId="40" fillId="0" borderId="3" xfId="0" applyNumberFormat="1" applyFont="1" applyBorder="1" applyAlignment="1">
      <alignment horizontal="center" vertical="center"/>
    </xf>
    <xf numFmtId="2" fontId="40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0" fillId="6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2" fontId="0" fillId="24" borderId="14" xfId="0" applyNumberFormat="1" applyFill="1" applyBorder="1" applyAlignment="1">
      <alignment horizontal="center"/>
    </xf>
    <xf numFmtId="2" fontId="0" fillId="24" borderId="16" xfId="0" applyNumberFormat="1" applyFill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5" borderId="14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35" fillId="0" borderId="1" xfId="0" applyFont="1" applyBorder="1" applyAlignment="1">
      <alignment horizontal="center" vertical="center"/>
    </xf>
    <xf numFmtId="0" fontId="1" fillId="20" borderId="0" xfId="0" applyFont="1" applyFill="1" applyAlignment="1" applyProtection="1">
      <alignment horizontal="center" vertical="center"/>
      <protection locked="0"/>
    </xf>
    <xf numFmtId="0" fontId="1" fillId="20" borderId="5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43" fillId="6" borderId="0" xfId="0" applyFont="1" applyFill="1" applyAlignment="1">
      <alignment horizontal="center"/>
    </xf>
    <xf numFmtId="0" fontId="11" fillId="21" borderId="6" xfId="0" applyFont="1" applyFill="1" applyBorder="1" applyAlignment="1">
      <alignment horizontal="center" vertical="center" wrapText="1"/>
    </xf>
    <xf numFmtId="0" fontId="11" fillId="21" borderId="10" xfId="0" applyFont="1" applyFill="1" applyBorder="1" applyAlignment="1">
      <alignment horizontal="center" vertical="center" wrapText="1"/>
    </xf>
    <xf numFmtId="0" fontId="11" fillId="21" borderId="7" xfId="0" applyFont="1" applyFill="1" applyBorder="1" applyAlignment="1">
      <alignment horizontal="center" vertical="center" wrapText="1"/>
    </xf>
    <xf numFmtId="0" fontId="11" fillId="21" borderId="8" xfId="0" applyFont="1" applyFill="1" applyBorder="1" applyAlignment="1">
      <alignment horizontal="center" vertical="center" wrapText="1"/>
    </xf>
    <xf numFmtId="0" fontId="11" fillId="21" borderId="9" xfId="0" applyFont="1" applyFill="1" applyBorder="1" applyAlignment="1">
      <alignment horizontal="center" vertical="center" wrapText="1"/>
    </xf>
    <xf numFmtId="0" fontId="25" fillId="0" borderId="1" xfId="0" applyFont="1" applyFill="1" applyBorder="1"/>
    <xf numFmtId="0" fontId="0" fillId="12" borderId="1" xfId="0" applyFill="1" applyBorder="1"/>
    <xf numFmtId="0" fontId="0" fillId="9" borderId="3" xfId="0" applyFill="1" applyBorder="1"/>
    <xf numFmtId="0" fontId="0" fillId="29" borderId="1" xfId="0" applyFill="1" applyBorder="1"/>
    <xf numFmtId="0" fontId="0" fillId="0" borderId="0" xfId="0" applyBorder="1"/>
    <xf numFmtId="0" fontId="1" fillId="15" borderId="0" xfId="0" applyFont="1" applyFill="1" applyBorder="1"/>
    <xf numFmtId="0" fontId="1" fillId="15" borderId="0" xfId="0" applyFont="1" applyFill="1" applyBorder="1" applyAlignment="1">
      <alignment horizontal="left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1" fillId="2" borderId="3" xfId="0" applyFont="1" applyFill="1" applyBorder="1"/>
    <xf numFmtId="0" fontId="1" fillId="19" borderId="0" xfId="0" applyFont="1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2" fontId="0" fillId="2" borderId="0" xfId="0" applyNumberFormat="1" applyFill="1" applyBorder="1"/>
    <xf numFmtId="0" fontId="0" fillId="2" borderId="0" xfId="0" applyFill="1" applyBorder="1"/>
    <xf numFmtId="2" fontId="0" fillId="2" borderId="0" xfId="0" applyNumberFormat="1" applyFill="1" applyBorder="1" applyAlignment="1">
      <alignment vertical="center"/>
    </xf>
    <xf numFmtId="0" fontId="1" fillId="2" borderId="3" xfId="0" applyFont="1" applyFill="1" applyBorder="1" applyAlignment="1">
      <alignment horizontal="right"/>
    </xf>
    <xf numFmtId="0" fontId="0" fillId="0" borderId="0" xfId="0" applyFill="1" applyBorder="1"/>
  </cellXfs>
  <cellStyles count="4">
    <cellStyle name="Hyperlink" xfId="1" builtinId="8"/>
    <cellStyle name="Normal" xfId="0" builtinId="0"/>
    <cellStyle name="Normal 6" xfId="2" xr:uid="{00000000-0005-0000-0000-000002000000}"/>
    <cellStyle name="Normal_Sheet1" xfId="3" xr:uid="{00000000-0005-0000-0000-000003000000}"/>
  </cellStyles>
  <dxfs count="0"/>
  <tableStyles count="0" defaultTableStyle="TableStyleMedium2" defaultPivotStyle="PivotStyleLight16"/>
  <colors>
    <mruColors>
      <color rgb="FF008037"/>
      <color rgb="FFCC0066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emf"/><Relationship Id="rId18" Type="http://schemas.openxmlformats.org/officeDocument/2006/relationships/image" Target="../media/image43.emf"/><Relationship Id="rId26" Type="http://schemas.openxmlformats.org/officeDocument/2006/relationships/image" Target="../media/image35.emf"/><Relationship Id="rId39" Type="http://schemas.openxmlformats.org/officeDocument/2006/relationships/image" Target="../media/image22.emf"/><Relationship Id="rId21" Type="http://schemas.openxmlformats.org/officeDocument/2006/relationships/image" Target="../media/image40.emf"/><Relationship Id="rId34" Type="http://schemas.openxmlformats.org/officeDocument/2006/relationships/image" Target="../media/image27.emf"/><Relationship Id="rId42" Type="http://schemas.openxmlformats.org/officeDocument/2006/relationships/image" Target="../media/image19.emf"/><Relationship Id="rId47" Type="http://schemas.openxmlformats.org/officeDocument/2006/relationships/image" Target="../media/image14.emf"/><Relationship Id="rId7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45.emf"/><Relationship Id="rId29" Type="http://schemas.openxmlformats.org/officeDocument/2006/relationships/image" Target="../media/image32.emf"/><Relationship Id="rId1" Type="http://schemas.openxmlformats.org/officeDocument/2006/relationships/image" Target="../media/image60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24" Type="http://schemas.openxmlformats.org/officeDocument/2006/relationships/image" Target="../media/image37.emf"/><Relationship Id="rId32" Type="http://schemas.openxmlformats.org/officeDocument/2006/relationships/image" Target="../media/image29.emf"/><Relationship Id="rId37" Type="http://schemas.openxmlformats.org/officeDocument/2006/relationships/image" Target="../media/image24.emf"/><Relationship Id="rId40" Type="http://schemas.openxmlformats.org/officeDocument/2006/relationships/image" Target="../media/image21.emf"/><Relationship Id="rId45" Type="http://schemas.openxmlformats.org/officeDocument/2006/relationships/image" Target="../media/image16.emf"/><Relationship Id="rId5" Type="http://schemas.openxmlformats.org/officeDocument/2006/relationships/image" Target="../media/image56.emf"/><Relationship Id="rId15" Type="http://schemas.openxmlformats.org/officeDocument/2006/relationships/image" Target="../media/image46.emf"/><Relationship Id="rId23" Type="http://schemas.openxmlformats.org/officeDocument/2006/relationships/image" Target="../media/image38.emf"/><Relationship Id="rId28" Type="http://schemas.openxmlformats.org/officeDocument/2006/relationships/image" Target="../media/image33.emf"/><Relationship Id="rId36" Type="http://schemas.openxmlformats.org/officeDocument/2006/relationships/image" Target="../media/image25.emf"/><Relationship Id="rId10" Type="http://schemas.openxmlformats.org/officeDocument/2006/relationships/image" Target="../media/image51.emf"/><Relationship Id="rId19" Type="http://schemas.openxmlformats.org/officeDocument/2006/relationships/image" Target="../media/image42.emf"/><Relationship Id="rId31" Type="http://schemas.openxmlformats.org/officeDocument/2006/relationships/image" Target="../media/image30.emf"/><Relationship Id="rId44" Type="http://schemas.openxmlformats.org/officeDocument/2006/relationships/image" Target="../media/image17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Relationship Id="rId14" Type="http://schemas.openxmlformats.org/officeDocument/2006/relationships/image" Target="../media/image47.emf"/><Relationship Id="rId22" Type="http://schemas.openxmlformats.org/officeDocument/2006/relationships/image" Target="../media/image39.emf"/><Relationship Id="rId27" Type="http://schemas.openxmlformats.org/officeDocument/2006/relationships/image" Target="../media/image34.emf"/><Relationship Id="rId30" Type="http://schemas.openxmlformats.org/officeDocument/2006/relationships/image" Target="../media/image31.emf"/><Relationship Id="rId35" Type="http://schemas.openxmlformats.org/officeDocument/2006/relationships/image" Target="../media/image26.emf"/><Relationship Id="rId43" Type="http://schemas.openxmlformats.org/officeDocument/2006/relationships/image" Target="../media/image18.emf"/><Relationship Id="rId48" Type="http://schemas.openxmlformats.org/officeDocument/2006/relationships/image" Target="../media/image13.emf"/><Relationship Id="rId8" Type="http://schemas.openxmlformats.org/officeDocument/2006/relationships/image" Target="../media/image53.emf"/><Relationship Id="rId3" Type="http://schemas.openxmlformats.org/officeDocument/2006/relationships/image" Target="../media/image58.emf"/><Relationship Id="rId12" Type="http://schemas.openxmlformats.org/officeDocument/2006/relationships/image" Target="../media/image49.emf"/><Relationship Id="rId17" Type="http://schemas.openxmlformats.org/officeDocument/2006/relationships/image" Target="../media/image44.emf"/><Relationship Id="rId25" Type="http://schemas.openxmlformats.org/officeDocument/2006/relationships/image" Target="../media/image36.emf"/><Relationship Id="rId33" Type="http://schemas.openxmlformats.org/officeDocument/2006/relationships/image" Target="../media/image28.emf"/><Relationship Id="rId38" Type="http://schemas.openxmlformats.org/officeDocument/2006/relationships/image" Target="../media/image23.emf"/><Relationship Id="rId46" Type="http://schemas.openxmlformats.org/officeDocument/2006/relationships/image" Target="../media/image15.emf"/><Relationship Id="rId20" Type="http://schemas.openxmlformats.org/officeDocument/2006/relationships/image" Target="../media/image41.emf"/><Relationship Id="rId4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image" Target="../media/image107.emf"/><Relationship Id="rId26" Type="http://schemas.openxmlformats.org/officeDocument/2006/relationships/image" Target="../media/image99.emf"/><Relationship Id="rId39" Type="http://schemas.openxmlformats.org/officeDocument/2006/relationships/image" Target="../media/image86.emf"/><Relationship Id="rId21" Type="http://schemas.openxmlformats.org/officeDocument/2006/relationships/image" Target="../media/image104.emf"/><Relationship Id="rId34" Type="http://schemas.openxmlformats.org/officeDocument/2006/relationships/image" Target="../media/image91.emf"/><Relationship Id="rId42" Type="http://schemas.openxmlformats.org/officeDocument/2006/relationships/image" Target="../media/image83.emf"/><Relationship Id="rId47" Type="http://schemas.openxmlformats.org/officeDocument/2006/relationships/image" Target="../media/image78.emf"/><Relationship Id="rId50" Type="http://schemas.openxmlformats.org/officeDocument/2006/relationships/image" Target="../media/image75.emf"/><Relationship Id="rId55" Type="http://schemas.openxmlformats.org/officeDocument/2006/relationships/image" Target="../media/image70.emf"/><Relationship Id="rId63" Type="http://schemas.openxmlformats.org/officeDocument/2006/relationships/image" Target="../media/image62.emf"/><Relationship Id="rId7" Type="http://schemas.openxmlformats.org/officeDocument/2006/relationships/image" Target="../media/image118.emf"/><Relationship Id="rId2" Type="http://schemas.openxmlformats.org/officeDocument/2006/relationships/image" Target="../media/image123.emf"/><Relationship Id="rId16" Type="http://schemas.openxmlformats.org/officeDocument/2006/relationships/image" Target="../media/image109.emf"/><Relationship Id="rId29" Type="http://schemas.openxmlformats.org/officeDocument/2006/relationships/image" Target="../media/image96.emf"/><Relationship Id="rId11" Type="http://schemas.openxmlformats.org/officeDocument/2006/relationships/image" Target="../media/image114.emf"/><Relationship Id="rId24" Type="http://schemas.openxmlformats.org/officeDocument/2006/relationships/image" Target="../media/image101.emf"/><Relationship Id="rId32" Type="http://schemas.openxmlformats.org/officeDocument/2006/relationships/image" Target="../media/image93.emf"/><Relationship Id="rId37" Type="http://schemas.openxmlformats.org/officeDocument/2006/relationships/image" Target="../media/image88.emf"/><Relationship Id="rId40" Type="http://schemas.openxmlformats.org/officeDocument/2006/relationships/image" Target="../media/image85.emf"/><Relationship Id="rId45" Type="http://schemas.openxmlformats.org/officeDocument/2006/relationships/image" Target="../media/image80.emf"/><Relationship Id="rId53" Type="http://schemas.openxmlformats.org/officeDocument/2006/relationships/image" Target="../media/image72.emf"/><Relationship Id="rId58" Type="http://schemas.openxmlformats.org/officeDocument/2006/relationships/image" Target="../media/image67.emf"/><Relationship Id="rId5" Type="http://schemas.openxmlformats.org/officeDocument/2006/relationships/image" Target="../media/image120.emf"/><Relationship Id="rId61" Type="http://schemas.openxmlformats.org/officeDocument/2006/relationships/image" Target="../media/image64.emf"/><Relationship Id="rId19" Type="http://schemas.openxmlformats.org/officeDocument/2006/relationships/image" Target="../media/image106.emf"/><Relationship Id="rId14" Type="http://schemas.openxmlformats.org/officeDocument/2006/relationships/image" Target="../media/image111.emf"/><Relationship Id="rId22" Type="http://schemas.openxmlformats.org/officeDocument/2006/relationships/image" Target="../media/image103.emf"/><Relationship Id="rId27" Type="http://schemas.openxmlformats.org/officeDocument/2006/relationships/image" Target="../media/image98.emf"/><Relationship Id="rId30" Type="http://schemas.openxmlformats.org/officeDocument/2006/relationships/image" Target="../media/image95.emf"/><Relationship Id="rId35" Type="http://schemas.openxmlformats.org/officeDocument/2006/relationships/image" Target="../media/image90.emf"/><Relationship Id="rId43" Type="http://schemas.openxmlformats.org/officeDocument/2006/relationships/image" Target="../media/image82.emf"/><Relationship Id="rId48" Type="http://schemas.openxmlformats.org/officeDocument/2006/relationships/image" Target="../media/image77.emf"/><Relationship Id="rId56" Type="http://schemas.openxmlformats.org/officeDocument/2006/relationships/image" Target="../media/image69.emf"/><Relationship Id="rId64" Type="http://schemas.openxmlformats.org/officeDocument/2006/relationships/image" Target="../media/image61.emf"/><Relationship Id="rId8" Type="http://schemas.openxmlformats.org/officeDocument/2006/relationships/image" Target="../media/image117.emf"/><Relationship Id="rId51" Type="http://schemas.openxmlformats.org/officeDocument/2006/relationships/image" Target="../media/image74.emf"/><Relationship Id="rId3" Type="http://schemas.openxmlformats.org/officeDocument/2006/relationships/image" Target="../media/image122.emf"/><Relationship Id="rId12" Type="http://schemas.openxmlformats.org/officeDocument/2006/relationships/image" Target="../media/image113.emf"/><Relationship Id="rId17" Type="http://schemas.openxmlformats.org/officeDocument/2006/relationships/image" Target="../media/image108.emf"/><Relationship Id="rId25" Type="http://schemas.openxmlformats.org/officeDocument/2006/relationships/image" Target="../media/image100.emf"/><Relationship Id="rId33" Type="http://schemas.openxmlformats.org/officeDocument/2006/relationships/image" Target="../media/image92.emf"/><Relationship Id="rId38" Type="http://schemas.openxmlformats.org/officeDocument/2006/relationships/image" Target="../media/image87.emf"/><Relationship Id="rId46" Type="http://schemas.openxmlformats.org/officeDocument/2006/relationships/image" Target="../media/image79.emf"/><Relationship Id="rId59" Type="http://schemas.openxmlformats.org/officeDocument/2006/relationships/image" Target="../media/image66.emf"/><Relationship Id="rId20" Type="http://schemas.openxmlformats.org/officeDocument/2006/relationships/image" Target="../media/image105.emf"/><Relationship Id="rId41" Type="http://schemas.openxmlformats.org/officeDocument/2006/relationships/image" Target="../media/image84.emf"/><Relationship Id="rId54" Type="http://schemas.openxmlformats.org/officeDocument/2006/relationships/image" Target="../media/image71.emf"/><Relationship Id="rId62" Type="http://schemas.openxmlformats.org/officeDocument/2006/relationships/image" Target="../media/image63.emf"/><Relationship Id="rId1" Type="http://schemas.openxmlformats.org/officeDocument/2006/relationships/image" Target="../media/image124.emf"/><Relationship Id="rId6" Type="http://schemas.openxmlformats.org/officeDocument/2006/relationships/image" Target="../media/image119.emf"/><Relationship Id="rId15" Type="http://schemas.openxmlformats.org/officeDocument/2006/relationships/image" Target="../media/image110.emf"/><Relationship Id="rId23" Type="http://schemas.openxmlformats.org/officeDocument/2006/relationships/image" Target="../media/image102.emf"/><Relationship Id="rId28" Type="http://schemas.openxmlformats.org/officeDocument/2006/relationships/image" Target="../media/image97.emf"/><Relationship Id="rId36" Type="http://schemas.openxmlformats.org/officeDocument/2006/relationships/image" Target="../media/image89.emf"/><Relationship Id="rId49" Type="http://schemas.openxmlformats.org/officeDocument/2006/relationships/image" Target="../media/image76.emf"/><Relationship Id="rId57" Type="http://schemas.openxmlformats.org/officeDocument/2006/relationships/image" Target="../media/image68.emf"/><Relationship Id="rId10" Type="http://schemas.openxmlformats.org/officeDocument/2006/relationships/image" Target="../media/image115.emf"/><Relationship Id="rId31" Type="http://schemas.openxmlformats.org/officeDocument/2006/relationships/image" Target="../media/image94.emf"/><Relationship Id="rId44" Type="http://schemas.openxmlformats.org/officeDocument/2006/relationships/image" Target="../media/image81.emf"/><Relationship Id="rId52" Type="http://schemas.openxmlformats.org/officeDocument/2006/relationships/image" Target="../media/image73.emf"/><Relationship Id="rId60" Type="http://schemas.openxmlformats.org/officeDocument/2006/relationships/image" Target="../media/image65.emf"/><Relationship Id="rId4" Type="http://schemas.openxmlformats.org/officeDocument/2006/relationships/image" Target="../media/image121.emf"/><Relationship Id="rId9" Type="http://schemas.openxmlformats.org/officeDocument/2006/relationships/image" Target="../media/image1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255135</xdr:colOff>
      <xdr:row>6</xdr:row>
      <xdr:rowOff>123563</xdr:rowOff>
    </xdr:from>
    <xdr:to>
      <xdr:col>14</xdr:col>
      <xdr:colOff>356442</xdr:colOff>
      <xdr:row>28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6635" y="1266563"/>
          <a:ext cx="6808495" cy="4162687"/>
        </a:xfrm>
        <a:prstGeom prst="rect">
          <a:avLst/>
        </a:prstGeom>
      </xdr:spPr>
    </xdr:pic>
    <xdr:clientData/>
  </xdr:twoCellAnchor>
  <xdr:twoCellAnchor>
    <xdr:from>
      <xdr:col>6</xdr:col>
      <xdr:colOff>650875</xdr:colOff>
      <xdr:row>10</xdr:row>
      <xdr:rowOff>174625</xdr:rowOff>
    </xdr:from>
    <xdr:to>
      <xdr:col>6</xdr:col>
      <xdr:colOff>666751</xdr:colOff>
      <xdr:row>27</xdr:row>
      <xdr:rowOff>31750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12652375" y="2079625"/>
          <a:ext cx="15876" cy="3175000"/>
        </a:xfrm>
        <a:prstGeom prst="straightConnector1">
          <a:avLst/>
        </a:prstGeom>
        <a:ln w="22225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340342</xdr:colOff>
      <xdr:row>18</xdr:row>
      <xdr:rowOff>64034</xdr:rowOff>
    </xdr:from>
    <xdr:ext cx="296556" cy="324535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824521" y="3493034"/>
          <a:ext cx="296556" cy="32453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</a:t>
          </a:r>
        </a:p>
      </xdr:txBody>
    </xdr:sp>
    <xdr:clientData/>
  </xdr:oneCellAnchor>
  <xdr:twoCellAnchor>
    <xdr:from>
      <xdr:col>6</xdr:col>
      <xdr:colOff>859518</xdr:colOff>
      <xdr:row>11</xdr:row>
      <xdr:rowOff>90716</xdr:rowOff>
    </xdr:from>
    <xdr:to>
      <xdr:col>15</xdr:col>
      <xdr:colOff>532947</xdr:colOff>
      <xdr:row>11</xdr:row>
      <xdr:rowOff>104321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12861018" y="2186216"/>
          <a:ext cx="5642429" cy="13605"/>
        </a:xfrm>
        <a:prstGeom prst="straightConnector1">
          <a:avLst/>
        </a:prstGeom>
        <a:ln w="22225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336142</xdr:colOff>
      <xdr:row>12</xdr:row>
      <xdr:rowOff>26144</xdr:rowOff>
    </xdr:from>
    <xdr:ext cx="967381" cy="280205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480642" y="2312144"/>
          <a:ext cx="967381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Span Length</a:t>
          </a:r>
        </a:p>
      </xdr:txBody>
    </xdr:sp>
    <xdr:clientData/>
  </xdr:oneCellAnchor>
  <xdr:oneCellAnchor>
    <xdr:from>
      <xdr:col>8</xdr:col>
      <xdr:colOff>337813</xdr:colOff>
      <xdr:row>8</xdr:row>
      <xdr:rowOff>38052</xdr:rowOff>
    </xdr:from>
    <xdr:ext cx="844976" cy="280205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20903804">
          <a:off x="10774492" y="1562052"/>
          <a:ext cx="844976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Top Chord</a:t>
          </a:r>
        </a:p>
      </xdr:txBody>
    </xdr:sp>
    <xdr:clientData/>
  </xdr:oneCellAnchor>
  <xdr:twoCellAnchor>
    <xdr:from>
      <xdr:col>6</xdr:col>
      <xdr:colOff>805089</xdr:colOff>
      <xdr:row>7</xdr:row>
      <xdr:rowOff>47625</xdr:rowOff>
    </xdr:from>
    <xdr:to>
      <xdr:col>11</xdr:col>
      <xdr:colOff>587375</xdr:colOff>
      <xdr:row>10</xdr:row>
      <xdr:rowOff>45357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12806589" y="1381125"/>
          <a:ext cx="2592161" cy="569232"/>
        </a:xfrm>
        <a:prstGeom prst="straightConnector1">
          <a:avLst/>
        </a:prstGeom>
        <a:ln w="22225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221684</xdr:colOff>
      <xdr:row>7</xdr:row>
      <xdr:rowOff>170088</xdr:rowOff>
    </xdr:from>
    <xdr:to>
      <xdr:col>15</xdr:col>
      <xdr:colOff>247196</xdr:colOff>
      <xdr:row>8</xdr:row>
      <xdr:rowOff>83343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16747559" y="1503588"/>
          <a:ext cx="1470137" cy="103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676955</xdr:colOff>
      <xdr:row>8</xdr:row>
      <xdr:rowOff>95250</xdr:rowOff>
    </xdr:from>
    <xdr:to>
      <xdr:col>14</xdr:col>
      <xdr:colOff>653143</xdr:colOff>
      <xdr:row>9</xdr:row>
      <xdr:rowOff>120164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16937491" y="1619250"/>
          <a:ext cx="697366" cy="2154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666924</xdr:colOff>
      <xdr:row>7</xdr:row>
      <xdr:rowOff>119598</xdr:rowOff>
    </xdr:from>
    <xdr:ext cx="875427" cy="39458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2014664">
          <a:off x="16437603" y="1453098"/>
          <a:ext cx="875427" cy="39458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Panel Points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40</xdr:row>
          <xdr:rowOff>19050</xdr:rowOff>
        </xdr:from>
        <xdr:to>
          <xdr:col>8</xdr:col>
          <xdr:colOff>647700</xdr:colOff>
          <xdr:row>41</xdr:row>
          <xdr:rowOff>127000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40</xdr:row>
          <xdr:rowOff>19050</xdr:rowOff>
        </xdr:from>
        <xdr:to>
          <xdr:col>10</xdr:col>
          <xdr:colOff>863600</xdr:colOff>
          <xdr:row>41</xdr:row>
          <xdr:rowOff>139700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40</xdr:row>
          <xdr:rowOff>0</xdr:rowOff>
        </xdr:from>
        <xdr:to>
          <xdr:col>11</xdr:col>
          <xdr:colOff>762000</xdr:colOff>
          <xdr:row>41</xdr:row>
          <xdr:rowOff>107950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39</xdr:row>
          <xdr:rowOff>171450</xdr:rowOff>
        </xdr:from>
        <xdr:to>
          <xdr:col>12</xdr:col>
          <xdr:colOff>654050</xdr:colOff>
          <xdr:row>41</xdr:row>
          <xdr:rowOff>107950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69850</xdr:colOff>
          <xdr:row>40</xdr:row>
          <xdr:rowOff>0</xdr:rowOff>
        </xdr:from>
        <xdr:to>
          <xdr:col>13</xdr:col>
          <xdr:colOff>628650</xdr:colOff>
          <xdr:row>41</xdr:row>
          <xdr:rowOff>120650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40</xdr:row>
          <xdr:rowOff>0</xdr:rowOff>
        </xdr:from>
        <xdr:to>
          <xdr:col>14</xdr:col>
          <xdr:colOff>628650</xdr:colOff>
          <xdr:row>41</xdr:row>
          <xdr:rowOff>120650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904875</xdr:colOff>
      <xdr:row>7</xdr:row>
      <xdr:rowOff>56696</xdr:rowOff>
    </xdr:from>
    <xdr:to>
      <xdr:col>11</xdr:col>
      <xdr:colOff>957038</xdr:colOff>
      <xdr:row>10</xdr:row>
      <xdr:rowOff>158750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>
          <a:off x="15716250" y="1390196"/>
          <a:ext cx="52163" cy="673554"/>
        </a:xfrm>
        <a:prstGeom prst="straightConnector1">
          <a:avLst/>
        </a:prstGeom>
        <a:ln w="2540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654278</xdr:colOff>
      <xdr:row>8</xdr:row>
      <xdr:rowOff>69137</xdr:rowOff>
    </xdr:from>
    <xdr:ext cx="296556" cy="324535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465653" y="1593137"/>
          <a:ext cx="296556" cy="32453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63</xdr:row>
          <xdr:rowOff>31750</xdr:rowOff>
        </xdr:from>
        <xdr:to>
          <xdr:col>7</xdr:col>
          <xdr:colOff>26988</xdr:colOff>
          <xdr:row>64</xdr:row>
          <xdr:rowOff>165100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63</xdr:row>
          <xdr:rowOff>0</xdr:rowOff>
        </xdr:from>
        <xdr:to>
          <xdr:col>3</xdr:col>
          <xdr:colOff>1403350</xdr:colOff>
          <xdr:row>64</xdr:row>
          <xdr:rowOff>171450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95250</xdr:colOff>
      <xdr:row>63</xdr:row>
      <xdr:rowOff>81643</xdr:rowOff>
    </xdr:from>
    <xdr:to>
      <xdr:col>2</xdr:col>
      <xdr:colOff>1034143</xdr:colOff>
      <xdr:row>64</xdr:row>
      <xdr:rowOff>108857</xdr:rowOff>
    </xdr:to>
    <xdr:sp macro="" textlink="">
      <xdr:nvSpPr>
        <xdr:cNvPr id="12" name="Right Arrow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177643" y="13117286"/>
          <a:ext cx="938893" cy="21771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43089</xdr:colOff>
      <xdr:row>40</xdr:row>
      <xdr:rowOff>81643</xdr:rowOff>
    </xdr:from>
    <xdr:to>
      <xdr:col>8</xdr:col>
      <xdr:colOff>27214</xdr:colOff>
      <xdr:row>41</xdr:row>
      <xdr:rowOff>81643</xdr:rowOff>
    </xdr:to>
    <xdr:sp macro="" textlink="">
      <xdr:nvSpPr>
        <xdr:cNvPr id="13" name="Right Arrow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044589" y="7812768"/>
          <a:ext cx="11430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31750</xdr:rowOff>
        </xdr:from>
        <xdr:to>
          <xdr:col>1</xdr:col>
          <xdr:colOff>1403350</xdr:colOff>
          <xdr:row>4</xdr:row>
          <xdr:rowOff>19050</xdr:rowOff>
        </xdr:to>
        <xdr:sp macro="" textlink="">
          <xdr:nvSpPr>
            <xdr:cNvPr id="1036" name="CommandButton10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444275</xdr:colOff>
      <xdr:row>138</xdr:row>
      <xdr:rowOff>27214</xdr:rowOff>
    </xdr:from>
    <xdr:to>
      <xdr:col>13</xdr:col>
      <xdr:colOff>153081</xdr:colOff>
      <xdr:row>148</xdr:row>
      <xdr:rowOff>176893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13886431" y="27399683"/>
          <a:ext cx="2375806" cy="2054679"/>
        </a:xfrm>
        <a:prstGeom prst="lin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444274</xdr:colOff>
      <xdr:row>148</xdr:row>
      <xdr:rowOff>176894</xdr:rowOff>
    </xdr:from>
    <xdr:to>
      <xdr:col>11</xdr:col>
      <xdr:colOff>666750</xdr:colOff>
      <xdr:row>149</xdr:row>
      <xdr:rowOff>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 flipV="1">
          <a:off x="13886430" y="29454363"/>
          <a:ext cx="1163070" cy="13606"/>
        </a:xfrm>
        <a:prstGeom prst="lin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1564821</xdr:colOff>
      <xdr:row>146</xdr:row>
      <xdr:rowOff>122463</xdr:rowOff>
    </xdr:from>
    <xdr:to>
      <xdr:col>11</xdr:col>
      <xdr:colOff>54428</xdr:colOff>
      <xdr:row>150</xdr:row>
      <xdr:rowOff>27214</xdr:rowOff>
    </xdr:to>
    <xdr:sp macro="" textlink="">
      <xdr:nvSpPr>
        <xdr:cNvPr id="22" name="Arc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2926785" y="27908249"/>
          <a:ext cx="476250" cy="666751"/>
        </a:xfrm>
        <a:prstGeom prst="arc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680358</xdr:colOff>
      <xdr:row>135</xdr:row>
      <xdr:rowOff>0</xdr:rowOff>
    </xdr:from>
    <xdr:to>
      <xdr:col>11</xdr:col>
      <xdr:colOff>693964</xdr:colOff>
      <xdr:row>143</xdr:row>
      <xdr:rowOff>81643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14028965" y="25690286"/>
          <a:ext cx="13606" cy="1605643"/>
        </a:xfrm>
        <a:prstGeom prst="straightConnector1">
          <a:avLst/>
        </a:prstGeom>
        <a:ln>
          <a:solidFill>
            <a:schemeClr val="tx1">
              <a:lumMod val="95000"/>
              <a:lumOff val="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1951787</xdr:colOff>
      <xdr:row>132</xdr:row>
      <xdr:rowOff>149680</xdr:rowOff>
    </xdr:from>
    <xdr:ext cx="1273105" cy="468013"/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313751" y="25241251"/>
          <a:ext cx="127310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D.L+ L.L</a:t>
          </a:r>
        </a:p>
      </xdr:txBody>
    </xdr:sp>
    <xdr:clientData/>
  </xdr:oneCellAnchor>
  <xdr:twoCellAnchor>
    <xdr:from>
      <xdr:col>11</xdr:col>
      <xdr:colOff>710293</xdr:colOff>
      <xdr:row>143</xdr:row>
      <xdr:rowOff>125186</xdr:rowOff>
    </xdr:from>
    <xdr:to>
      <xdr:col>13</xdr:col>
      <xdr:colOff>449035</xdr:colOff>
      <xdr:row>151</xdr:row>
      <xdr:rowOff>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H="1" flipV="1">
          <a:off x="14058900" y="27339472"/>
          <a:ext cx="1643742" cy="1398814"/>
        </a:xfrm>
        <a:prstGeom prst="straightConnector1">
          <a:avLst/>
        </a:prstGeom>
        <a:ln>
          <a:solidFill>
            <a:schemeClr val="tx1">
              <a:lumMod val="95000"/>
              <a:lumOff val="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1714501</xdr:colOff>
      <xdr:row>143</xdr:row>
      <xdr:rowOff>95250</xdr:rowOff>
    </xdr:from>
    <xdr:to>
      <xdr:col>14</xdr:col>
      <xdr:colOff>340179</xdr:colOff>
      <xdr:row>143</xdr:row>
      <xdr:rowOff>122464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 flipH="1" flipV="1">
          <a:off x="13076465" y="27309536"/>
          <a:ext cx="3238500" cy="27214"/>
        </a:xfrm>
        <a:prstGeom prst="lin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843643</xdr:colOff>
      <xdr:row>141</xdr:row>
      <xdr:rowOff>122464</xdr:rowOff>
    </xdr:from>
    <xdr:to>
      <xdr:col>12</xdr:col>
      <xdr:colOff>421822</xdr:colOff>
      <xdr:row>145</xdr:row>
      <xdr:rowOff>176893</xdr:rowOff>
    </xdr:to>
    <xdr:sp macro="" textlink="">
      <xdr:nvSpPr>
        <xdr:cNvPr id="50" name="Arc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4192250" y="26955750"/>
          <a:ext cx="802822" cy="816429"/>
        </a:xfrm>
        <a:prstGeom prst="arc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666750</xdr:colOff>
      <xdr:row>134</xdr:row>
      <xdr:rowOff>163286</xdr:rowOff>
    </xdr:from>
    <xdr:ext cx="1273105" cy="468013"/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19943929">
          <a:off x="15240000" y="25663072"/>
          <a:ext cx="127310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Z-Z</a:t>
          </a:r>
          <a:r>
            <a:rPr lang="en-US" sz="2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axis</a:t>
          </a:r>
        </a:p>
      </xdr:txBody>
    </xdr:sp>
    <xdr:clientData/>
  </xdr:oneCellAnchor>
  <xdr:oneCellAnchor>
    <xdr:from>
      <xdr:col>12</xdr:col>
      <xdr:colOff>152400</xdr:colOff>
      <xdr:row>146</xdr:row>
      <xdr:rowOff>95250</xdr:rowOff>
    </xdr:from>
    <xdr:ext cx="1439636" cy="468013"/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2339615">
          <a:off x="14725650" y="27881036"/>
          <a:ext cx="1439636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Y-Y axis</a:t>
          </a:r>
        </a:p>
      </xdr:txBody>
    </xdr:sp>
    <xdr:clientData/>
  </xdr:oneCellAnchor>
  <xdr:twoCellAnchor>
    <xdr:from>
      <xdr:col>10</xdr:col>
      <xdr:colOff>678658</xdr:colOff>
      <xdr:row>54</xdr:row>
      <xdr:rowOff>23811</xdr:rowOff>
    </xdr:from>
    <xdr:to>
      <xdr:col>11</xdr:col>
      <xdr:colOff>964408</xdr:colOff>
      <xdr:row>61</xdr:row>
      <xdr:rowOff>40139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120814" y="10918030"/>
          <a:ext cx="1226344" cy="173082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418420</xdr:colOff>
      <xdr:row>61</xdr:row>
      <xdr:rowOff>56132</xdr:rowOff>
    </xdr:from>
    <xdr:to>
      <xdr:col>11</xdr:col>
      <xdr:colOff>432027</xdr:colOff>
      <xdr:row>65</xdr:row>
      <xdr:rowOff>1701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V="1">
          <a:off x="14801170" y="12664851"/>
          <a:ext cx="13607" cy="707569"/>
        </a:xfrm>
        <a:prstGeom prst="straightConnector1">
          <a:avLst/>
        </a:prstGeom>
        <a:ln w="22225">
          <a:solidFill>
            <a:srgbClr val="00803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421821</xdr:colOff>
      <xdr:row>51</xdr:row>
      <xdr:rowOff>113961</xdr:rowOff>
    </xdr:from>
    <xdr:to>
      <xdr:col>11</xdr:col>
      <xdr:colOff>421822</xdr:colOff>
      <xdr:row>54</xdr:row>
      <xdr:rowOff>5103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>
          <a:off x="14804571" y="10412867"/>
          <a:ext cx="1" cy="486455"/>
        </a:xfrm>
        <a:prstGeom prst="straightConnector1">
          <a:avLst/>
        </a:prstGeom>
        <a:ln w="22225">
          <a:solidFill>
            <a:srgbClr val="00803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892970</xdr:colOff>
      <xdr:row>58</xdr:row>
      <xdr:rowOff>103413</xdr:rowOff>
    </xdr:from>
    <xdr:to>
      <xdr:col>13</xdr:col>
      <xdr:colOff>321472</xdr:colOff>
      <xdr:row>58</xdr:row>
      <xdr:rowOff>108857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flipH="1" flipV="1">
          <a:off x="15275720" y="11759632"/>
          <a:ext cx="1154908" cy="5444"/>
        </a:xfrm>
        <a:prstGeom prst="straightConnector1">
          <a:avLst/>
        </a:prstGeom>
        <a:ln w="22225">
          <a:solidFill>
            <a:srgbClr val="00803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221117</xdr:colOff>
      <xdr:row>58</xdr:row>
      <xdr:rowOff>103413</xdr:rowOff>
    </xdr:from>
    <xdr:to>
      <xdr:col>10</xdr:col>
      <xdr:colOff>642939</xdr:colOff>
      <xdr:row>58</xdr:row>
      <xdr:rowOff>108857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V="1">
          <a:off x="13663273" y="11759632"/>
          <a:ext cx="421822" cy="5444"/>
        </a:xfrm>
        <a:prstGeom prst="straightConnector1">
          <a:avLst/>
        </a:prstGeom>
        <a:ln w="22225">
          <a:solidFill>
            <a:srgbClr val="00803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360965</xdr:colOff>
      <xdr:row>50</xdr:row>
      <xdr:rowOff>136072</xdr:rowOff>
    </xdr:from>
    <xdr:ext cx="366639" cy="318932"/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4716501" y="10259786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90</a:t>
          </a:r>
        </a:p>
      </xdr:txBody>
    </xdr:sp>
    <xdr:clientData/>
  </xdr:oneCellAnchor>
  <xdr:oneCellAnchor>
    <xdr:from>
      <xdr:col>8</xdr:col>
      <xdr:colOff>625928</xdr:colOff>
      <xdr:row>57</xdr:row>
      <xdr:rowOff>108857</xdr:rowOff>
    </xdr:from>
    <xdr:ext cx="612322" cy="400575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2273642" y="11593286"/>
          <a:ext cx="612322" cy="40057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0</a:t>
          </a:r>
        </a:p>
      </xdr:txBody>
    </xdr:sp>
    <xdr:clientData/>
  </xdr:oneCellAnchor>
  <xdr:oneCellAnchor>
    <xdr:from>
      <xdr:col>12</xdr:col>
      <xdr:colOff>547006</xdr:colOff>
      <xdr:row>56</xdr:row>
      <xdr:rowOff>164986</xdr:rowOff>
    </xdr:from>
    <xdr:ext cx="432707" cy="299358"/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15965600" y="11440205"/>
          <a:ext cx="432707" cy="299358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180</a:t>
          </a:r>
        </a:p>
      </xdr:txBody>
    </xdr:sp>
    <xdr:clientData/>
  </xdr:oneCellAnchor>
  <xdr:oneCellAnchor>
    <xdr:from>
      <xdr:col>11</xdr:col>
      <xdr:colOff>333715</xdr:colOff>
      <xdr:row>64</xdr:row>
      <xdr:rowOff>143215</xdr:rowOff>
    </xdr:from>
    <xdr:ext cx="366639" cy="318932"/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4716465" y="13323434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270</a:t>
          </a:r>
        </a:p>
      </xdr:txBody>
    </xdr:sp>
    <xdr:clientData/>
  </xdr:oneCellAnchor>
  <xdr:twoCellAnchor>
    <xdr:from>
      <xdr:col>11</xdr:col>
      <xdr:colOff>423522</xdr:colOff>
      <xdr:row>54</xdr:row>
      <xdr:rowOff>108857</xdr:rowOff>
    </xdr:from>
    <xdr:to>
      <xdr:col>11</xdr:col>
      <xdr:colOff>428625</xdr:colOff>
      <xdr:row>56</xdr:row>
      <xdr:rowOff>95250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14806272" y="11003076"/>
          <a:ext cx="5103" cy="36739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433727</xdr:colOff>
      <xdr:row>57</xdr:row>
      <xdr:rowOff>16328</xdr:rowOff>
    </xdr:from>
    <xdr:to>
      <xdr:col>11</xdr:col>
      <xdr:colOff>436450</xdr:colOff>
      <xdr:row>59</xdr:row>
      <xdr:rowOff>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CxnSpPr/>
      </xdr:nvCxnSpPr>
      <xdr:spPr>
        <a:xfrm flipH="1">
          <a:off x="14816477" y="11482047"/>
          <a:ext cx="2723" cy="364672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404812</xdr:colOff>
      <xdr:row>59</xdr:row>
      <xdr:rowOff>101372</xdr:rowOff>
    </xdr:from>
    <xdr:to>
      <xdr:col>11</xdr:col>
      <xdr:colOff>411617</xdr:colOff>
      <xdr:row>60</xdr:row>
      <xdr:rowOff>464343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/>
      </xdr:nvCxnSpPr>
      <xdr:spPr>
        <a:xfrm flipH="1">
          <a:off x="14787562" y="11948091"/>
          <a:ext cx="6805" cy="553471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625927</xdr:colOff>
      <xdr:row>56</xdr:row>
      <xdr:rowOff>108857</xdr:rowOff>
    </xdr:from>
    <xdr:ext cx="366639" cy="318932"/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2994820" y="11402786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Wall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693964</xdr:colOff>
      <xdr:row>61</xdr:row>
      <xdr:rowOff>163286</xdr:rowOff>
    </xdr:from>
    <xdr:ext cx="366639" cy="318932"/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15049500" y="12790715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Wall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517071</xdr:colOff>
      <xdr:row>59</xdr:row>
      <xdr:rowOff>68036</xdr:rowOff>
    </xdr:from>
    <xdr:ext cx="366639" cy="318932"/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16097250" y="11933465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Wall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476250</xdr:colOff>
      <xdr:row>53</xdr:row>
      <xdr:rowOff>0</xdr:rowOff>
    </xdr:from>
    <xdr:ext cx="366639" cy="318932"/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14831786" y="10722429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Wall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10</xdr:col>
      <xdr:colOff>1605641</xdr:colOff>
      <xdr:row>55</xdr:row>
      <xdr:rowOff>95249</xdr:rowOff>
    </xdr:from>
    <xdr:ext cx="366639" cy="318932"/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3974534" y="11198678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10</xdr:col>
      <xdr:colOff>1619250</xdr:colOff>
      <xdr:row>59</xdr:row>
      <xdr:rowOff>163285</xdr:rowOff>
    </xdr:from>
    <xdr:ext cx="366639" cy="318932"/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13988143" y="12028714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748392</xdr:colOff>
      <xdr:row>55</xdr:row>
      <xdr:rowOff>95249</xdr:rowOff>
    </xdr:from>
    <xdr:ext cx="366639" cy="318932"/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5103928" y="11198678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G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734785</xdr:colOff>
      <xdr:row>59</xdr:row>
      <xdr:rowOff>163285</xdr:rowOff>
    </xdr:from>
    <xdr:ext cx="366639" cy="318932"/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5090321" y="12028714"/>
          <a:ext cx="366639" cy="3189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H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16</xdr:col>
      <xdr:colOff>45920</xdr:colOff>
      <xdr:row>28</xdr:row>
      <xdr:rowOff>0</xdr:rowOff>
    </xdr:from>
    <xdr:to>
      <xdr:col>24</xdr:col>
      <xdr:colOff>428619</xdr:colOff>
      <xdr:row>45</xdr:row>
      <xdr:rowOff>86335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9045" y="5413375"/>
          <a:ext cx="5748449" cy="335658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45</xdr:row>
      <xdr:rowOff>75403</xdr:rowOff>
    </xdr:from>
    <xdr:to>
      <xdr:col>24</xdr:col>
      <xdr:colOff>301619</xdr:colOff>
      <xdr:row>59</xdr:row>
      <xdr:rowOff>125614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644" r="3792"/>
        <a:stretch/>
      </xdr:blipFill>
      <xdr:spPr>
        <a:xfrm>
          <a:off x="18653125" y="8759028"/>
          <a:ext cx="5667369" cy="32410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6</xdr:row>
          <xdr:rowOff>38100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431800</xdr:colOff>
          <xdr:row>7</xdr:row>
          <xdr:rowOff>76200</xdr:rowOff>
        </xdr:from>
        <xdr:to>
          <xdr:col>1</xdr:col>
          <xdr:colOff>755650</xdr:colOff>
          <xdr:row>7</xdr:row>
          <xdr:rowOff>361950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41</xdr:row>
          <xdr:rowOff>57150</xdr:rowOff>
        </xdr:from>
        <xdr:to>
          <xdr:col>1</xdr:col>
          <xdr:colOff>723900</xdr:colOff>
          <xdr:row>41</xdr:row>
          <xdr:rowOff>317500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8</xdr:row>
          <xdr:rowOff>76200</xdr:rowOff>
        </xdr:from>
        <xdr:to>
          <xdr:col>1</xdr:col>
          <xdr:colOff>749300</xdr:colOff>
          <xdr:row>8</xdr:row>
          <xdr:rowOff>330200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9</xdr:row>
          <xdr:rowOff>69850</xdr:rowOff>
        </xdr:from>
        <xdr:to>
          <xdr:col>1</xdr:col>
          <xdr:colOff>749300</xdr:colOff>
          <xdr:row>9</xdr:row>
          <xdr:rowOff>323850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40</xdr:row>
          <xdr:rowOff>12700</xdr:rowOff>
        </xdr:from>
        <xdr:to>
          <xdr:col>1</xdr:col>
          <xdr:colOff>723900</xdr:colOff>
          <xdr:row>40</xdr:row>
          <xdr:rowOff>266700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10</xdr:row>
          <xdr:rowOff>76200</xdr:rowOff>
        </xdr:from>
        <xdr:to>
          <xdr:col>1</xdr:col>
          <xdr:colOff>742950</xdr:colOff>
          <xdr:row>10</xdr:row>
          <xdr:rowOff>330200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431800</xdr:colOff>
          <xdr:row>11</xdr:row>
          <xdr:rowOff>76200</xdr:rowOff>
        </xdr:from>
        <xdr:to>
          <xdr:col>1</xdr:col>
          <xdr:colOff>742950</xdr:colOff>
          <xdr:row>11</xdr:row>
          <xdr:rowOff>330200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12</xdr:row>
          <xdr:rowOff>57150</xdr:rowOff>
        </xdr:from>
        <xdr:to>
          <xdr:col>1</xdr:col>
          <xdr:colOff>749300</xdr:colOff>
          <xdr:row>12</xdr:row>
          <xdr:rowOff>311150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431800</xdr:colOff>
          <xdr:row>13</xdr:row>
          <xdr:rowOff>76200</xdr:rowOff>
        </xdr:from>
        <xdr:to>
          <xdr:col>1</xdr:col>
          <xdr:colOff>742950</xdr:colOff>
          <xdr:row>13</xdr:row>
          <xdr:rowOff>330200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39</xdr:row>
          <xdr:rowOff>184150</xdr:rowOff>
        </xdr:from>
        <xdr:to>
          <xdr:col>1</xdr:col>
          <xdr:colOff>755650</xdr:colOff>
          <xdr:row>39</xdr:row>
          <xdr:rowOff>438150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14</xdr:row>
          <xdr:rowOff>69850</xdr:rowOff>
        </xdr:from>
        <xdr:to>
          <xdr:col>1</xdr:col>
          <xdr:colOff>749300</xdr:colOff>
          <xdr:row>14</xdr:row>
          <xdr:rowOff>323850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15</xdr:row>
          <xdr:rowOff>50800</xdr:rowOff>
        </xdr:from>
        <xdr:to>
          <xdr:col>1</xdr:col>
          <xdr:colOff>755650</xdr:colOff>
          <xdr:row>15</xdr:row>
          <xdr:rowOff>304800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16</xdr:row>
          <xdr:rowOff>69850</xdr:rowOff>
        </xdr:from>
        <xdr:to>
          <xdr:col>1</xdr:col>
          <xdr:colOff>749300</xdr:colOff>
          <xdr:row>16</xdr:row>
          <xdr:rowOff>323850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431800</xdr:colOff>
          <xdr:row>17</xdr:row>
          <xdr:rowOff>57150</xdr:rowOff>
        </xdr:from>
        <xdr:to>
          <xdr:col>1</xdr:col>
          <xdr:colOff>742950</xdr:colOff>
          <xdr:row>17</xdr:row>
          <xdr:rowOff>311150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20</xdr:row>
          <xdr:rowOff>76200</xdr:rowOff>
        </xdr:from>
        <xdr:to>
          <xdr:col>1</xdr:col>
          <xdr:colOff>749300</xdr:colOff>
          <xdr:row>20</xdr:row>
          <xdr:rowOff>330200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18</xdr:row>
          <xdr:rowOff>57150</xdr:rowOff>
        </xdr:from>
        <xdr:to>
          <xdr:col>1</xdr:col>
          <xdr:colOff>749300</xdr:colOff>
          <xdr:row>18</xdr:row>
          <xdr:rowOff>311150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19</xdr:row>
          <xdr:rowOff>57150</xdr:rowOff>
        </xdr:from>
        <xdr:to>
          <xdr:col>1</xdr:col>
          <xdr:colOff>749300</xdr:colOff>
          <xdr:row>19</xdr:row>
          <xdr:rowOff>311150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431800</xdr:colOff>
          <xdr:row>21</xdr:row>
          <xdr:rowOff>76200</xdr:rowOff>
        </xdr:from>
        <xdr:to>
          <xdr:col>1</xdr:col>
          <xdr:colOff>742950</xdr:colOff>
          <xdr:row>21</xdr:row>
          <xdr:rowOff>323850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22</xdr:row>
          <xdr:rowOff>69850</xdr:rowOff>
        </xdr:from>
        <xdr:to>
          <xdr:col>1</xdr:col>
          <xdr:colOff>742950</xdr:colOff>
          <xdr:row>22</xdr:row>
          <xdr:rowOff>342900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38</xdr:row>
          <xdr:rowOff>171450</xdr:rowOff>
        </xdr:from>
        <xdr:to>
          <xdr:col>1</xdr:col>
          <xdr:colOff>742950</xdr:colOff>
          <xdr:row>38</xdr:row>
          <xdr:rowOff>419100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23</xdr:row>
          <xdr:rowOff>76200</xdr:rowOff>
        </xdr:from>
        <xdr:to>
          <xdr:col>1</xdr:col>
          <xdr:colOff>730250</xdr:colOff>
          <xdr:row>23</xdr:row>
          <xdr:rowOff>323850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24</xdr:row>
          <xdr:rowOff>69850</xdr:rowOff>
        </xdr:from>
        <xdr:to>
          <xdr:col>1</xdr:col>
          <xdr:colOff>749300</xdr:colOff>
          <xdr:row>24</xdr:row>
          <xdr:rowOff>317500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25</xdr:row>
          <xdr:rowOff>50800</xdr:rowOff>
        </xdr:from>
        <xdr:to>
          <xdr:col>1</xdr:col>
          <xdr:colOff>730250</xdr:colOff>
          <xdr:row>25</xdr:row>
          <xdr:rowOff>298450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35</xdr:row>
          <xdr:rowOff>57150</xdr:rowOff>
        </xdr:from>
        <xdr:to>
          <xdr:col>1</xdr:col>
          <xdr:colOff>755650</xdr:colOff>
          <xdr:row>35</xdr:row>
          <xdr:rowOff>304800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431800</xdr:colOff>
          <xdr:row>26</xdr:row>
          <xdr:rowOff>76200</xdr:rowOff>
        </xdr:from>
        <xdr:to>
          <xdr:col>1</xdr:col>
          <xdr:colOff>742950</xdr:colOff>
          <xdr:row>26</xdr:row>
          <xdr:rowOff>323850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27</xdr:row>
          <xdr:rowOff>95250</xdr:rowOff>
        </xdr:from>
        <xdr:to>
          <xdr:col>1</xdr:col>
          <xdr:colOff>749300</xdr:colOff>
          <xdr:row>27</xdr:row>
          <xdr:rowOff>342900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36</xdr:row>
          <xdr:rowOff>69850</xdr:rowOff>
        </xdr:from>
        <xdr:to>
          <xdr:col>1</xdr:col>
          <xdr:colOff>755650</xdr:colOff>
          <xdr:row>36</xdr:row>
          <xdr:rowOff>317500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431800</xdr:colOff>
          <xdr:row>28</xdr:row>
          <xdr:rowOff>76200</xdr:rowOff>
        </xdr:from>
        <xdr:to>
          <xdr:col>1</xdr:col>
          <xdr:colOff>742950</xdr:colOff>
          <xdr:row>28</xdr:row>
          <xdr:rowOff>323850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431800</xdr:colOff>
          <xdr:row>29</xdr:row>
          <xdr:rowOff>69850</xdr:rowOff>
        </xdr:from>
        <xdr:to>
          <xdr:col>1</xdr:col>
          <xdr:colOff>742950</xdr:colOff>
          <xdr:row>29</xdr:row>
          <xdr:rowOff>317500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30</xdr:row>
          <xdr:rowOff>50800</xdr:rowOff>
        </xdr:from>
        <xdr:to>
          <xdr:col>1</xdr:col>
          <xdr:colOff>755650</xdr:colOff>
          <xdr:row>30</xdr:row>
          <xdr:rowOff>298450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37</xdr:row>
          <xdr:rowOff>76200</xdr:rowOff>
        </xdr:from>
        <xdr:to>
          <xdr:col>1</xdr:col>
          <xdr:colOff>749300</xdr:colOff>
          <xdr:row>37</xdr:row>
          <xdr:rowOff>323850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31</xdr:row>
          <xdr:rowOff>69850</xdr:rowOff>
        </xdr:from>
        <xdr:to>
          <xdr:col>1</xdr:col>
          <xdr:colOff>749300</xdr:colOff>
          <xdr:row>31</xdr:row>
          <xdr:rowOff>317500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32</xdr:row>
          <xdr:rowOff>95250</xdr:rowOff>
        </xdr:from>
        <xdr:to>
          <xdr:col>1</xdr:col>
          <xdr:colOff>742950</xdr:colOff>
          <xdr:row>32</xdr:row>
          <xdr:rowOff>342900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33</xdr:row>
          <xdr:rowOff>88900</xdr:rowOff>
        </xdr:from>
        <xdr:to>
          <xdr:col>1</xdr:col>
          <xdr:colOff>749300</xdr:colOff>
          <xdr:row>33</xdr:row>
          <xdr:rowOff>336550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34</xdr:row>
          <xdr:rowOff>57150</xdr:rowOff>
        </xdr:from>
        <xdr:to>
          <xdr:col>1</xdr:col>
          <xdr:colOff>749300</xdr:colOff>
          <xdr:row>34</xdr:row>
          <xdr:rowOff>304800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42</xdr:row>
          <xdr:rowOff>69850</xdr:rowOff>
        </xdr:from>
        <xdr:to>
          <xdr:col>2</xdr:col>
          <xdr:colOff>0</xdr:colOff>
          <xdr:row>42</xdr:row>
          <xdr:rowOff>317500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43</xdr:row>
          <xdr:rowOff>31750</xdr:rowOff>
        </xdr:from>
        <xdr:to>
          <xdr:col>1</xdr:col>
          <xdr:colOff>736600</xdr:colOff>
          <xdr:row>43</xdr:row>
          <xdr:rowOff>304800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44</xdr:row>
          <xdr:rowOff>69850</xdr:rowOff>
        </xdr:from>
        <xdr:to>
          <xdr:col>1</xdr:col>
          <xdr:colOff>736600</xdr:colOff>
          <xdr:row>44</xdr:row>
          <xdr:rowOff>317500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45</xdr:row>
          <xdr:rowOff>57150</xdr:rowOff>
        </xdr:from>
        <xdr:to>
          <xdr:col>2</xdr:col>
          <xdr:colOff>12700</xdr:colOff>
          <xdr:row>45</xdr:row>
          <xdr:rowOff>304800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46</xdr:row>
          <xdr:rowOff>88900</xdr:rowOff>
        </xdr:from>
        <xdr:to>
          <xdr:col>1</xdr:col>
          <xdr:colOff>736600</xdr:colOff>
          <xdr:row>46</xdr:row>
          <xdr:rowOff>336550</xdr:rowOff>
        </xdr:to>
        <xdr:sp macro="" textlink="">
          <xdr:nvSpPr>
            <xdr:cNvPr id="5161" name="CommandButton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47</xdr:row>
          <xdr:rowOff>107950</xdr:rowOff>
        </xdr:from>
        <xdr:to>
          <xdr:col>1</xdr:col>
          <xdr:colOff>723900</xdr:colOff>
          <xdr:row>47</xdr:row>
          <xdr:rowOff>355600</xdr:rowOff>
        </xdr:to>
        <xdr:sp macro="" textlink="">
          <xdr:nvSpPr>
            <xdr:cNvPr id="5162" name="CommandButton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48</xdr:row>
          <xdr:rowOff>69850</xdr:rowOff>
        </xdr:from>
        <xdr:to>
          <xdr:col>2</xdr:col>
          <xdr:colOff>12700</xdr:colOff>
          <xdr:row>48</xdr:row>
          <xdr:rowOff>317500</xdr:rowOff>
        </xdr:to>
        <xdr:sp macro="" textlink="">
          <xdr:nvSpPr>
            <xdr:cNvPr id="5163" name="CommandButton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49</xdr:row>
          <xdr:rowOff>69850</xdr:rowOff>
        </xdr:from>
        <xdr:to>
          <xdr:col>1</xdr:col>
          <xdr:colOff>736600</xdr:colOff>
          <xdr:row>49</xdr:row>
          <xdr:rowOff>317500</xdr:rowOff>
        </xdr:to>
        <xdr:sp macro="" textlink="">
          <xdr:nvSpPr>
            <xdr:cNvPr id="5166" name="CommandButton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50</xdr:row>
          <xdr:rowOff>76200</xdr:rowOff>
        </xdr:from>
        <xdr:to>
          <xdr:col>1</xdr:col>
          <xdr:colOff>723900</xdr:colOff>
          <xdr:row>50</xdr:row>
          <xdr:rowOff>361950</xdr:rowOff>
        </xdr:to>
        <xdr:sp macro="" textlink="">
          <xdr:nvSpPr>
            <xdr:cNvPr id="5167" name="CommandButton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51</xdr:row>
          <xdr:rowOff>76200</xdr:rowOff>
        </xdr:from>
        <xdr:to>
          <xdr:col>2</xdr:col>
          <xdr:colOff>0</xdr:colOff>
          <xdr:row>52</xdr:row>
          <xdr:rowOff>19050</xdr:rowOff>
        </xdr:to>
        <xdr:sp macro="" textlink="">
          <xdr:nvSpPr>
            <xdr:cNvPr id="5168" name="CommandButton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52</xdr:row>
          <xdr:rowOff>76200</xdr:rowOff>
        </xdr:from>
        <xdr:to>
          <xdr:col>1</xdr:col>
          <xdr:colOff>736600</xdr:colOff>
          <xdr:row>52</xdr:row>
          <xdr:rowOff>323850</xdr:rowOff>
        </xdr:to>
        <xdr:sp macro="" textlink="">
          <xdr:nvSpPr>
            <xdr:cNvPr id="5169" name="CommandButton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53</xdr:row>
          <xdr:rowOff>31750</xdr:rowOff>
        </xdr:from>
        <xdr:to>
          <xdr:col>1</xdr:col>
          <xdr:colOff>717550</xdr:colOff>
          <xdr:row>53</xdr:row>
          <xdr:rowOff>279400</xdr:rowOff>
        </xdr:to>
        <xdr:sp macro="" textlink="">
          <xdr:nvSpPr>
            <xdr:cNvPr id="5171" name="CommandButton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180975</xdr:colOff>
      <xdr:row>4</xdr:row>
      <xdr:rowOff>66676</xdr:rowOff>
    </xdr:from>
    <xdr:to>
      <xdr:col>1</xdr:col>
      <xdr:colOff>366713</xdr:colOff>
      <xdr:row>5</xdr:row>
      <xdr:rowOff>376239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5400000">
          <a:off x="633412" y="985839"/>
          <a:ext cx="500063" cy="18573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920750</xdr:colOff>
          <xdr:row>5</xdr:row>
          <xdr:rowOff>247650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279400</xdr:rowOff>
        </xdr:from>
        <xdr:to>
          <xdr:col>0</xdr:col>
          <xdr:colOff>933450</xdr:colOff>
          <xdr:row>7</xdr:row>
          <xdr:rowOff>76200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8</xdr:row>
          <xdr:rowOff>19050</xdr:rowOff>
        </xdr:from>
        <xdr:to>
          <xdr:col>0</xdr:col>
          <xdr:colOff>927100</xdr:colOff>
          <xdr:row>8</xdr:row>
          <xdr:rowOff>266700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247650</xdr:rowOff>
        </xdr:from>
        <xdr:to>
          <xdr:col>0</xdr:col>
          <xdr:colOff>920750</xdr:colOff>
          <xdr:row>10</xdr:row>
          <xdr:rowOff>6350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10</xdr:row>
          <xdr:rowOff>19050</xdr:rowOff>
        </xdr:from>
        <xdr:to>
          <xdr:col>0</xdr:col>
          <xdr:colOff>914400</xdr:colOff>
          <xdr:row>11</xdr:row>
          <xdr:rowOff>50800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165100</xdr:rowOff>
        </xdr:from>
        <xdr:to>
          <xdr:col>0</xdr:col>
          <xdr:colOff>939800</xdr:colOff>
          <xdr:row>13</xdr:row>
          <xdr:rowOff>44450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13</xdr:row>
          <xdr:rowOff>12700</xdr:rowOff>
        </xdr:from>
        <xdr:to>
          <xdr:col>0</xdr:col>
          <xdr:colOff>946150</xdr:colOff>
          <xdr:row>14</xdr:row>
          <xdr:rowOff>12700</xdr:rowOff>
        </xdr:to>
        <xdr:sp macro="" textlink="">
          <xdr:nvSpPr>
            <xdr:cNvPr id="4104" name="CommandButton7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14</xdr:row>
          <xdr:rowOff>12700</xdr:rowOff>
        </xdr:from>
        <xdr:to>
          <xdr:col>0</xdr:col>
          <xdr:colOff>933450</xdr:colOff>
          <xdr:row>15</xdr:row>
          <xdr:rowOff>69850</xdr:rowOff>
        </xdr:to>
        <xdr:sp macro="" textlink="">
          <xdr:nvSpPr>
            <xdr:cNvPr id="4106" name="CommandButton8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15</xdr:row>
          <xdr:rowOff>127000</xdr:rowOff>
        </xdr:from>
        <xdr:to>
          <xdr:col>0</xdr:col>
          <xdr:colOff>927100</xdr:colOff>
          <xdr:row>17</xdr:row>
          <xdr:rowOff>6350</xdr:rowOff>
        </xdr:to>
        <xdr:sp macro="" textlink="">
          <xdr:nvSpPr>
            <xdr:cNvPr id="4107" name="CommandButton9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184150</xdr:rowOff>
        </xdr:from>
        <xdr:to>
          <xdr:col>0</xdr:col>
          <xdr:colOff>927100</xdr:colOff>
          <xdr:row>18</xdr:row>
          <xdr:rowOff>50800</xdr:rowOff>
        </xdr:to>
        <xdr:sp macro="" textlink="">
          <xdr:nvSpPr>
            <xdr:cNvPr id="4108" name="CommandButton10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18</xdr:row>
          <xdr:rowOff>50800</xdr:rowOff>
        </xdr:from>
        <xdr:to>
          <xdr:col>0</xdr:col>
          <xdr:colOff>933450</xdr:colOff>
          <xdr:row>18</xdr:row>
          <xdr:rowOff>298450</xdr:rowOff>
        </xdr:to>
        <xdr:sp macro="" textlink="">
          <xdr:nvSpPr>
            <xdr:cNvPr id="4109" name="CommandButton11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298450</xdr:rowOff>
        </xdr:from>
        <xdr:to>
          <xdr:col>0</xdr:col>
          <xdr:colOff>920750</xdr:colOff>
          <xdr:row>20</xdr:row>
          <xdr:rowOff>19050</xdr:rowOff>
        </xdr:to>
        <xdr:sp macro="" textlink="">
          <xdr:nvSpPr>
            <xdr:cNvPr id="4110" name="CommandButton12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12700</xdr:rowOff>
        </xdr:from>
        <xdr:to>
          <xdr:col>0</xdr:col>
          <xdr:colOff>914400</xdr:colOff>
          <xdr:row>22</xdr:row>
          <xdr:rowOff>12700</xdr:rowOff>
        </xdr:to>
        <xdr:sp macro="" textlink="">
          <xdr:nvSpPr>
            <xdr:cNvPr id="4111" name="CommandButton13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12700</xdr:rowOff>
        </xdr:from>
        <xdr:to>
          <xdr:col>0</xdr:col>
          <xdr:colOff>927100</xdr:colOff>
          <xdr:row>23</xdr:row>
          <xdr:rowOff>25400</xdr:rowOff>
        </xdr:to>
        <xdr:sp macro="" textlink="">
          <xdr:nvSpPr>
            <xdr:cNvPr id="4113" name="CommandButton14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12700</xdr:rowOff>
        </xdr:from>
        <xdr:to>
          <xdr:col>0</xdr:col>
          <xdr:colOff>927100</xdr:colOff>
          <xdr:row>24</xdr:row>
          <xdr:rowOff>12700</xdr:rowOff>
        </xdr:to>
        <xdr:sp macro="" textlink="">
          <xdr:nvSpPr>
            <xdr:cNvPr id="4114" name="CommandButton15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12700</xdr:rowOff>
        </xdr:from>
        <xdr:to>
          <xdr:col>0</xdr:col>
          <xdr:colOff>908050</xdr:colOff>
          <xdr:row>25</xdr:row>
          <xdr:rowOff>69850</xdr:rowOff>
        </xdr:to>
        <xdr:sp macro="" textlink="">
          <xdr:nvSpPr>
            <xdr:cNvPr id="4115" name="CommandButton16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12700</xdr:rowOff>
        </xdr:from>
        <xdr:to>
          <xdr:col>0</xdr:col>
          <xdr:colOff>908050</xdr:colOff>
          <xdr:row>27</xdr:row>
          <xdr:rowOff>25400</xdr:rowOff>
        </xdr:to>
        <xdr:sp macro="" textlink="">
          <xdr:nvSpPr>
            <xdr:cNvPr id="4117" name="CommandButton17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12700</xdr:rowOff>
        </xdr:from>
        <xdr:to>
          <xdr:col>0</xdr:col>
          <xdr:colOff>908050</xdr:colOff>
          <xdr:row>28</xdr:row>
          <xdr:rowOff>31750</xdr:rowOff>
        </xdr:to>
        <xdr:sp macro="" textlink="">
          <xdr:nvSpPr>
            <xdr:cNvPr id="4118" name="CommandButton18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31750</xdr:rowOff>
        </xdr:from>
        <xdr:to>
          <xdr:col>0</xdr:col>
          <xdr:colOff>908050</xdr:colOff>
          <xdr:row>28</xdr:row>
          <xdr:rowOff>279400</xdr:rowOff>
        </xdr:to>
        <xdr:sp macro="" textlink="">
          <xdr:nvSpPr>
            <xdr:cNvPr id="4119" name="CommandButton19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12700</xdr:rowOff>
        </xdr:from>
        <xdr:to>
          <xdr:col>0</xdr:col>
          <xdr:colOff>908050</xdr:colOff>
          <xdr:row>30</xdr:row>
          <xdr:rowOff>25400</xdr:rowOff>
        </xdr:to>
        <xdr:sp macro="" textlink="">
          <xdr:nvSpPr>
            <xdr:cNvPr id="4120" name="CommandButton20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12700</xdr:rowOff>
        </xdr:from>
        <xdr:to>
          <xdr:col>0</xdr:col>
          <xdr:colOff>908050</xdr:colOff>
          <xdr:row>32</xdr:row>
          <xdr:rowOff>25400</xdr:rowOff>
        </xdr:to>
        <xdr:sp macro="" textlink="">
          <xdr:nvSpPr>
            <xdr:cNvPr id="4121" name="CommandButton21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12700</xdr:rowOff>
        </xdr:from>
        <xdr:to>
          <xdr:col>0</xdr:col>
          <xdr:colOff>908050</xdr:colOff>
          <xdr:row>33</xdr:row>
          <xdr:rowOff>25400</xdr:rowOff>
        </xdr:to>
        <xdr:sp macro="" textlink="">
          <xdr:nvSpPr>
            <xdr:cNvPr id="4122" name="CommandButton22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12700</xdr:rowOff>
        </xdr:from>
        <xdr:to>
          <xdr:col>0</xdr:col>
          <xdr:colOff>908050</xdr:colOff>
          <xdr:row>34</xdr:row>
          <xdr:rowOff>44450</xdr:rowOff>
        </xdr:to>
        <xdr:sp macro="" textlink="">
          <xdr:nvSpPr>
            <xdr:cNvPr id="4123" name="CommandButton23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12700</xdr:rowOff>
        </xdr:from>
        <xdr:to>
          <xdr:col>0</xdr:col>
          <xdr:colOff>908050</xdr:colOff>
          <xdr:row>35</xdr:row>
          <xdr:rowOff>12700</xdr:rowOff>
        </xdr:to>
        <xdr:sp macro="" textlink="">
          <xdr:nvSpPr>
            <xdr:cNvPr id="4124" name="CommandButton24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12700</xdr:rowOff>
        </xdr:from>
        <xdr:to>
          <xdr:col>0</xdr:col>
          <xdr:colOff>908050</xdr:colOff>
          <xdr:row>37</xdr:row>
          <xdr:rowOff>50800</xdr:rowOff>
        </xdr:to>
        <xdr:sp macro="" textlink="">
          <xdr:nvSpPr>
            <xdr:cNvPr id="4125" name="CommandButton25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38100</xdr:rowOff>
        </xdr:from>
        <xdr:to>
          <xdr:col>0</xdr:col>
          <xdr:colOff>908050</xdr:colOff>
          <xdr:row>38</xdr:row>
          <xdr:rowOff>69850</xdr:rowOff>
        </xdr:to>
        <xdr:sp macro="" textlink="">
          <xdr:nvSpPr>
            <xdr:cNvPr id="4126" name="CommandButton26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50800</xdr:rowOff>
        </xdr:from>
        <xdr:to>
          <xdr:col>0</xdr:col>
          <xdr:colOff>908050</xdr:colOff>
          <xdr:row>38</xdr:row>
          <xdr:rowOff>298450</xdr:rowOff>
        </xdr:to>
        <xdr:sp macro="" textlink="">
          <xdr:nvSpPr>
            <xdr:cNvPr id="4127" name="CommandButton27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12700</xdr:rowOff>
        </xdr:from>
        <xdr:to>
          <xdr:col>0</xdr:col>
          <xdr:colOff>908050</xdr:colOff>
          <xdr:row>40</xdr:row>
          <xdr:rowOff>25400</xdr:rowOff>
        </xdr:to>
        <xdr:sp macro="" textlink="">
          <xdr:nvSpPr>
            <xdr:cNvPr id="4128" name="CommandButton28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12700</xdr:rowOff>
        </xdr:from>
        <xdr:to>
          <xdr:col>0</xdr:col>
          <xdr:colOff>908050</xdr:colOff>
          <xdr:row>42</xdr:row>
          <xdr:rowOff>76200</xdr:rowOff>
        </xdr:to>
        <xdr:sp macro="" textlink="">
          <xdr:nvSpPr>
            <xdr:cNvPr id="4129" name="CommandButton29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69850</xdr:rowOff>
        </xdr:from>
        <xdr:to>
          <xdr:col>0</xdr:col>
          <xdr:colOff>908050</xdr:colOff>
          <xdr:row>43</xdr:row>
          <xdr:rowOff>50800</xdr:rowOff>
        </xdr:to>
        <xdr:sp macro="" textlink="">
          <xdr:nvSpPr>
            <xdr:cNvPr id="4130" name="CommandButton30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69850</xdr:rowOff>
        </xdr:from>
        <xdr:to>
          <xdr:col>0</xdr:col>
          <xdr:colOff>908050</xdr:colOff>
          <xdr:row>44</xdr:row>
          <xdr:rowOff>25400</xdr:rowOff>
        </xdr:to>
        <xdr:sp macro="" textlink="">
          <xdr:nvSpPr>
            <xdr:cNvPr id="4131" name="CommandButton31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69850</xdr:rowOff>
        </xdr:from>
        <xdr:to>
          <xdr:col>0</xdr:col>
          <xdr:colOff>908050</xdr:colOff>
          <xdr:row>45</xdr:row>
          <xdr:rowOff>31750</xdr:rowOff>
        </xdr:to>
        <xdr:sp macro="" textlink="">
          <xdr:nvSpPr>
            <xdr:cNvPr id="4132" name="CommandButton32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908050</xdr:colOff>
          <xdr:row>47</xdr:row>
          <xdr:rowOff>31750</xdr:rowOff>
        </xdr:to>
        <xdr:sp macro="" textlink="">
          <xdr:nvSpPr>
            <xdr:cNvPr id="4133" name="CommandButton33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908050</xdr:colOff>
          <xdr:row>48</xdr:row>
          <xdr:rowOff>12700</xdr:rowOff>
        </xdr:to>
        <xdr:sp macro="" textlink="">
          <xdr:nvSpPr>
            <xdr:cNvPr id="4134" name="CommandButton34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908050</xdr:colOff>
          <xdr:row>49</xdr:row>
          <xdr:rowOff>31750</xdr:rowOff>
        </xdr:to>
        <xdr:sp macro="" textlink="">
          <xdr:nvSpPr>
            <xdr:cNvPr id="4135" name="CommandButton35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908050</xdr:colOff>
          <xdr:row>50</xdr:row>
          <xdr:rowOff>31750</xdr:rowOff>
        </xdr:to>
        <xdr:sp macro="" textlink="">
          <xdr:nvSpPr>
            <xdr:cNvPr id="4136" name="CommandButton36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165100</xdr:rowOff>
        </xdr:from>
        <xdr:to>
          <xdr:col>0</xdr:col>
          <xdr:colOff>908050</xdr:colOff>
          <xdr:row>52</xdr:row>
          <xdr:rowOff>44450</xdr:rowOff>
        </xdr:to>
        <xdr:sp macro="" textlink="">
          <xdr:nvSpPr>
            <xdr:cNvPr id="4137" name="CommandButton37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908050</xdr:colOff>
          <xdr:row>53</xdr:row>
          <xdr:rowOff>31750</xdr:rowOff>
        </xdr:to>
        <xdr:sp macro="" textlink="">
          <xdr:nvSpPr>
            <xdr:cNvPr id="4138" name="CommandButton38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908050</xdr:colOff>
          <xdr:row>54</xdr:row>
          <xdr:rowOff>12700</xdr:rowOff>
        </xdr:to>
        <xdr:sp macro="" textlink="">
          <xdr:nvSpPr>
            <xdr:cNvPr id="4139" name="CommandButton39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908050</xdr:colOff>
          <xdr:row>55</xdr:row>
          <xdr:rowOff>38100</xdr:rowOff>
        </xdr:to>
        <xdr:sp macro="" textlink="">
          <xdr:nvSpPr>
            <xdr:cNvPr id="4140" name="CommandButton40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908050</xdr:colOff>
          <xdr:row>57</xdr:row>
          <xdr:rowOff>19050</xdr:rowOff>
        </xdr:to>
        <xdr:sp macro="" textlink="">
          <xdr:nvSpPr>
            <xdr:cNvPr id="4141" name="CommandButton41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38100</xdr:rowOff>
        </xdr:from>
        <xdr:to>
          <xdr:col>0</xdr:col>
          <xdr:colOff>908050</xdr:colOff>
          <xdr:row>57</xdr:row>
          <xdr:rowOff>285750</xdr:rowOff>
        </xdr:to>
        <xdr:sp macro="" textlink="">
          <xdr:nvSpPr>
            <xdr:cNvPr id="4142" name="CommandButton42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908050</xdr:colOff>
          <xdr:row>58</xdr:row>
          <xdr:rowOff>247650</xdr:rowOff>
        </xdr:to>
        <xdr:sp macro="" textlink="">
          <xdr:nvSpPr>
            <xdr:cNvPr id="4143" name="CommandButton43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260350</xdr:rowOff>
        </xdr:from>
        <xdr:to>
          <xdr:col>0</xdr:col>
          <xdr:colOff>908050</xdr:colOff>
          <xdr:row>60</xdr:row>
          <xdr:rowOff>25400</xdr:rowOff>
        </xdr:to>
        <xdr:sp macro="" textlink="">
          <xdr:nvSpPr>
            <xdr:cNvPr id="4144" name="CommandButton44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946150</xdr:colOff>
          <xdr:row>62</xdr:row>
          <xdr:rowOff>114300</xdr:rowOff>
        </xdr:to>
        <xdr:sp macro="" textlink="">
          <xdr:nvSpPr>
            <xdr:cNvPr id="4145" name="CommandButton45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38100</xdr:rowOff>
        </xdr:from>
        <xdr:to>
          <xdr:col>0</xdr:col>
          <xdr:colOff>952500</xdr:colOff>
          <xdr:row>63</xdr:row>
          <xdr:rowOff>12700</xdr:rowOff>
        </xdr:to>
        <xdr:sp macro="" textlink="">
          <xdr:nvSpPr>
            <xdr:cNvPr id="4146" name="CommandButton46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12700</xdr:rowOff>
        </xdr:from>
        <xdr:to>
          <xdr:col>0</xdr:col>
          <xdr:colOff>933450</xdr:colOff>
          <xdr:row>64</xdr:row>
          <xdr:rowOff>19050</xdr:rowOff>
        </xdr:to>
        <xdr:sp macro="" textlink="">
          <xdr:nvSpPr>
            <xdr:cNvPr id="4147" name="CommandButton47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12700</xdr:rowOff>
        </xdr:from>
        <xdr:to>
          <xdr:col>0</xdr:col>
          <xdr:colOff>933450</xdr:colOff>
          <xdr:row>65</xdr:row>
          <xdr:rowOff>38100</xdr:rowOff>
        </xdr:to>
        <xdr:sp macro="" textlink="">
          <xdr:nvSpPr>
            <xdr:cNvPr id="4148" name="CommandButton48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165100</xdr:rowOff>
        </xdr:from>
        <xdr:to>
          <xdr:col>0</xdr:col>
          <xdr:colOff>952500</xdr:colOff>
          <xdr:row>66</xdr:row>
          <xdr:rowOff>222250</xdr:rowOff>
        </xdr:to>
        <xdr:sp macro="" textlink="">
          <xdr:nvSpPr>
            <xdr:cNvPr id="4149" name="CommandButton49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209550</xdr:rowOff>
        </xdr:from>
        <xdr:to>
          <xdr:col>0</xdr:col>
          <xdr:colOff>946150</xdr:colOff>
          <xdr:row>67</xdr:row>
          <xdr:rowOff>228600</xdr:rowOff>
        </xdr:to>
        <xdr:sp macro="" textlink="">
          <xdr:nvSpPr>
            <xdr:cNvPr id="4150" name="CommandButton50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203200</xdr:rowOff>
        </xdr:from>
        <xdr:to>
          <xdr:col>0</xdr:col>
          <xdr:colOff>946150</xdr:colOff>
          <xdr:row>68</xdr:row>
          <xdr:rowOff>209550</xdr:rowOff>
        </xdr:to>
        <xdr:sp macro="" textlink="">
          <xdr:nvSpPr>
            <xdr:cNvPr id="4151" name="CommandButton51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184150</xdr:rowOff>
        </xdr:from>
        <xdr:to>
          <xdr:col>0</xdr:col>
          <xdr:colOff>952500</xdr:colOff>
          <xdr:row>69</xdr:row>
          <xdr:rowOff>209550</xdr:rowOff>
        </xdr:to>
        <xdr:sp macro="" textlink="">
          <xdr:nvSpPr>
            <xdr:cNvPr id="4152" name="CommandButton52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171450</xdr:rowOff>
        </xdr:from>
        <xdr:to>
          <xdr:col>0</xdr:col>
          <xdr:colOff>933450</xdr:colOff>
          <xdr:row>72</xdr:row>
          <xdr:rowOff>0</xdr:rowOff>
        </xdr:to>
        <xdr:sp macro="" textlink="">
          <xdr:nvSpPr>
            <xdr:cNvPr id="4153" name="CommandButton53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952500</xdr:colOff>
          <xdr:row>73</xdr:row>
          <xdr:rowOff>19050</xdr:rowOff>
        </xdr:to>
        <xdr:sp macro="" textlink="">
          <xdr:nvSpPr>
            <xdr:cNvPr id="4154" name="CommandButton54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2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12700</xdr:colOff>
          <xdr:row>74</xdr:row>
          <xdr:rowOff>19050</xdr:rowOff>
        </xdr:to>
        <xdr:sp macro="" textlink="">
          <xdr:nvSpPr>
            <xdr:cNvPr id="4157" name="CommandButton55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996950</xdr:colOff>
          <xdr:row>75</xdr:row>
          <xdr:rowOff>63500</xdr:rowOff>
        </xdr:to>
        <xdr:sp macro="" textlink="">
          <xdr:nvSpPr>
            <xdr:cNvPr id="4158" name="CommandButton56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0</xdr:col>
          <xdr:colOff>996950</xdr:colOff>
          <xdr:row>77</xdr:row>
          <xdr:rowOff>31750</xdr:rowOff>
        </xdr:to>
        <xdr:sp macro="" textlink="">
          <xdr:nvSpPr>
            <xdr:cNvPr id="4159" name="CommandButton57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0</xdr:col>
          <xdr:colOff>996950</xdr:colOff>
          <xdr:row>78</xdr:row>
          <xdr:rowOff>12700</xdr:rowOff>
        </xdr:to>
        <xdr:sp macro="" textlink="">
          <xdr:nvSpPr>
            <xdr:cNvPr id="4160" name="CommandButton58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0</xdr:col>
          <xdr:colOff>996950</xdr:colOff>
          <xdr:row>79</xdr:row>
          <xdr:rowOff>31750</xdr:rowOff>
        </xdr:to>
        <xdr:sp macro="" textlink="">
          <xdr:nvSpPr>
            <xdr:cNvPr id="4162" name="CommandButton59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0</xdr:col>
          <xdr:colOff>996950</xdr:colOff>
          <xdr:row>80</xdr:row>
          <xdr:rowOff>38100</xdr:rowOff>
        </xdr:to>
        <xdr:sp macro="" textlink="">
          <xdr:nvSpPr>
            <xdr:cNvPr id="4164" name="CommandButton60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0</xdr:col>
          <xdr:colOff>996950</xdr:colOff>
          <xdr:row>82</xdr:row>
          <xdr:rowOff>63500</xdr:rowOff>
        </xdr:to>
        <xdr:sp macro="" textlink="">
          <xdr:nvSpPr>
            <xdr:cNvPr id="4167" name="CommandButton6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50800</xdr:rowOff>
        </xdr:from>
        <xdr:to>
          <xdr:col>0</xdr:col>
          <xdr:colOff>996950</xdr:colOff>
          <xdr:row>83</xdr:row>
          <xdr:rowOff>12700</xdr:rowOff>
        </xdr:to>
        <xdr:sp macro="" textlink="">
          <xdr:nvSpPr>
            <xdr:cNvPr id="4168" name="CommandButton6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0</xdr:col>
          <xdr:colOff>996950</xdr:colOff>
          <xdr:row>84</xdr:row>
          <xdr:rowOff>0</xdr:rowOff>
        </xdr:to>
        <xdr:sp macro="" textlink="">
          <xdr:nvSpPr>
            <xdr:cNvPr id="4170" name="CommandButton63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0</xdr:col>
          <xdr:colOff>996950</xdr:colOff>
          <xdr:row>85</xdr:row>
          <xdr:rowOff>31750</xdr:rowOff>
        </xdr:to>
        <xdr:sp macro="" textlink="">
          <xdr:nvSpPr>
            <xdr:cNvPr id="4172" name="CommandButton64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image" Target="../media/image21.emf"/><Relationship Id="rId42" Type="http://schemas.openxmlformats.org/officeDocument/2006/relationships/control" Target="../activeX/activeX29.xml"/><Relationship Id="rId47" Type="http://schemas.openxmlformats.org/officeDocument/2006/relationships/image" Target="../media/image34.emf"/><Relationship Id="rId63" Type="http://schemas.openxmlformats.org/officeDocument/2006/relationships/image" Target="../media/image42.emf"/><Relationship Id="rId68" Type="http://schemas.openxmlformats.org/officeDocument/2006/relationships/control" Target="../activeX/activeX42.xml"/><Relationship Id="rId84" Type="http://schemas.openxmlformats.org/officeDocument/2006/relationships/control" Target="../activeX/activeX50.xml"/><Relationship Id="rId89" Type="http://schemas.openxmlformats.org/officeDocument/2006/relationships/image" Target="../media/image55.emf"/><Relationship Id="rId16" Type="http://schemas.openxmlformats.org/officeDocument/2006/relationships/control" Target="../activeX/activeX16.xml"/><Relationship Id="rId11" Type="http://schemas.openxmlformats.org/officeDocument/2006/relationships/image" Target="../media/image16.emf"/><Relationship Id="rId32" Type="http://schemas.openxmlformats.org/officeDocument/2006/relationships/control" Target="../activeX/activeX24.xml"/><Relationship Id="rId37" Type="http://schemas.openxmlformats.org/officeDocument/2006/relationships/image" Target="../media/image29.emf"/><Relationship Id="rId53" Type="http://schemas.openxmlformats.org/officeDocument/2006/relationships/image" Target="../media/image37.emf"/><Relationship Id="rId58" Type="http://schemas.openxmlformats.org/officeDocument/2006/relationships/control" Target="../activeX/activeX37.xml"/><Relationship Id="rId74" Type="http://schemas.openxmlformats.org/officeDocument/2006/relationships/control" Target="../activeX/activeX45.xml"/><Relationship Id="rId79" Type="http://schemas.openxmlformats.org/officeDocument/2006/relationships/image" Target="../media/image50.emf"/><Relationship Id="rId5" Type="http://schemas.openxmlformats.org/officeDocument/2006/relationships/image" Target="../media/image13.emf"/><Relationship Id="rId90" Type="http://schemas.openxmlformats.org/officeDocument/2006/relationships/control" Target="../activeX/activeX53.xml"/><Relationship Id="rId95" Type="http://schemas.openxmlformats.org/officeDocument/2006/relationships/image" Target="../media/image58.emf"/><Relationship Id="rId22" Type="http://schemas.openxmlformats.org/officeDocument/2006/relationships/control" Target="../activeX/activeX19.xml"/><Relationship Id="rId27" Type="http://schemas.openxmlformats.org/officeDocument/2006/relationships/image" Target="../media/image24.emf"/><Relationship Id="rId43" Type="http://schemas.openxmlformats.org/officeDocument/2006/relationships/image" Target="../media/image32.emf"/><Relationship Id="rId48" Type="http://schemas.openxmlformats.org/officeDocument/2006/relationships/control" Target="../activeX/activeX32.xml"/><Relationship Id="rId64" Type="http://schemas.openxmlformats.org/officeDocument/2006/relationships/control" Target="../activeX/activeX40.xml"/><Relationship Id="rId69" Type="http://schemas.openxmlformats.org/officeDocument/2006/relationships/image" Target="../media/image45.emf"/><Relationship Id="rId80" Type="http://schemas.openxmlformats.org/officeDocument/2006/relationships/control" Target="../activeX/activeX48.xml"/><Relationship Id="rId85" Type="http://schemas.openxmlformats.org/officeDocument/2006/relationships/image" Target="../media/image53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4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33" Type="http://schemas.openxmlformats.org/officeDocument/2006/relationships/image" Target="../media/image27.emf"/><Relationship Id="rId38" Type="http://schemas.openxmlformats.org/officeDocument/2006/relationships/control" Target="../activeX/activeX27.xml"/><Relationship Id="rId46" Type="http://schemas.openxmlformats.org/officeDocument/2006/relationships/control" Target="../activeX/activeX31.xml"/><Relationship Id="rId59" Type="http://schemas.openxmlformats.org/officeDocument/2006/relationships/image" Target="../media/image40.emf"/><Relationship Id="rId67" Type="http://schemas.openxmlformats.org/officeDocument/2006/relationships/image" Target="../media/image44.emf"/><Relationship Id="rId20" Type="http://schemas.openxmlformats.org/officeDocument/2006/relationships/control" Target="../activeX/activeX18.xml"/><Relationship Id="rId41" Type="http://schemas.openxmlformats.org/officeDocument/2006/relationships/image" Target="../media/image31.emf"/><Relationship Id="rId54" Type="http://schemas.openxmlformats.org/officeDocument/2006/relationships/control" Target="../activeX/activeX35.xml"/><Relationship Id="rId62" Type="http://schemas.openxmlformats.org/officeDocument/2006/relationships/control" Target="../activeX/activeX39.xml"/><Relationship Id="rId70" Type="http://schemas.openxmlformats.org/officeDocument/2006/relationships/control" Target="../activeX/activeX43.xml"/><Relationship Id="rId75" Type="http://schemas.openxmlformats.org/officeDocument/2006/relationships/image" Target="../media/image48.emf"/><Relationship Id="rId83" Type="http://schemas.openxmlformats.org/officeDocument/2006/relationships/image" Target="../media/image52.emf"/><Relationship Id="rId88" Type="http://schemas.openxmlformats.org/officeDocument/2006/relationships/control" Target="../activeX/activeX52.xml"/><Relationship Id="rId91" Type="http://schemas.openxmlformats.org/officeDocument/2006/relationships/image" Target="../media/image56.emf"/><Relationship Id="rId96" Type="http://schemas.openxmlformats.org/officeDocument/2006/relationships/control" Target="../activeX/activeX5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26.xml"/><Relationship Id="rId49" Type="http://schemas.openxmlformats.org/officeDocument/2006/relationships/image" Target="../media/image35.emf"/><Relationship Id="rId57" Type="http://schemas.openxmlformats.org/officeDocument/2006/relationships/image" Target="../media/image39.emf"/><Relationship Id="rId10" Type="http://schemas.openxmlformats.org/officeDocument/2006/relationships/control" Target="../activeX/activeX13.xml"/><Relationship Id="rId31" Type="http://schemas.openxmlformats.org/officeDocument/2006/relationships/image" Target="../media/image26.emf"/><Relationship Id="rId44" Type="http://schemas.openxmlformats.org/officeDocument/2006/relationships/control" Target="../activeX/activeX30.xml"/><Relationship Id="rId52" Type="http://schemas.openxmlformats.org/officeDocument/2006/relationships/control" Target="../activeX/activeX34.xml"/><Relationship Id="rId60" Type="http://schemas.openxmlformats.org/officeDocument/2006/relationships/control" Target="../activeX/activeX38.xml"/><Relationship Id="rId65" Type="http://schemas.openxmlformats.org/officeDocument/2006/relationships/image" Target="../media/image43.emf"/><Relationship Id="rId73" Type="http://schemas.openxmlformats.org/officeDocument/2006/relationships/image" Target="../media/image47.emf"/><Relationship Id="rId78" Type="http://schemas.openxmlformats.org/officeDocument/2006/relationships/control" Target="../activeX/activeX47.xml"/><Relationship Id="rId81" Type="http://schemas.openxmlformats.org/officeDocument/2006/relationships/image" Target="../media/image51.emf"/><Relationship Id="rId86" Type="http://schemas.openxmlformats.org/officeDocument/2006/relationships/control" Target="../activeX/activeX51.xml"/><Relationship Id="rId94" Type="http://schemas.openxmlformats.org/officeDocument/2006/relationships/control" Target="../activeX/activeX55.xml"/><Relationship Id="rId99" Type="http://schemas.openxmlformats.org/officeDocument/2006/relationships/image" Target="../media/image60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Relationship Id="rId13" Type="http://schemas.openxmlformats.org/officeDocument/2006/relationships/image" Target="../media/image17.emf"/><Relationship Id="rId18" Type="http://schemas.openxmlformats.org/officeDocument/2006/relationships/control" Target="../activeX/activeX17.xml"/><Relationship Id="rId39" Type="http://schemas.openxmlformats.org/officeDocument/2006/relationships/image" Target="../media/image30.emf"/><Relationship Id="rId34" Type="http://schemas.openxmlformats.org/officeDocument/2006/relationships/control" Target="../activeX/activeX25.xml"/><Relationship Id="rId50" Type="http://schemas.openxmlformats.org/officeDocument/2006/relationships/control" Target="../activeX/activeX33.xml"/><Relationship Id="rId55" Type="http://schemas.openxmlformats.org/officeDocument/2006/relationships/image" Target="../media/image38.emf"/><Relationship Id="rId76" Type="http://schemas.openxmlformats.org/officeDocument/2006/relationships/control" Target="../activeX/activeX46.xml"/><Relationship Id="rId97" Type="http://schemas.openxmlformats.org/officeDocument/2006/relationships/image" Target="../media/image59.emf"/><Relationship Id="rId7" Type="http://schemas.openxmlformats.org/officeDocument/2006/relationships/image" Target="../media/image14.emf"/><Relationship Id="rId71" Type="http://schemas.openxmlformats.org/officeDocument/2006/relationships/image" Target="../media/image46.emf"/><Relationship Id="rId92" Type="http://schemas.openxmlformats.org/officeDocument/2006/relationships/control" Target="../activeX/activeX54.xml"/><Relationship Id="rId2" Type="http://schemas.openxmlformats.org/officeDocument/2006/relationships/drawing" Target="../drawings/drawing2.xml"/><Relationship Id="rId29" Type="http://schemas.openxmlformats.org/officeDocument/2006/relationships/image" Target="../media/image25.emf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28.xml"/><Relationship Id="rId45" Type="http://schemas.openxmlformats.org/officeDocument/2006/relationships/image" Target="../media/image33.emf"/><Relationship Id="rId66" Type="http://schemas.openxmlformats.org/officeDocument/2006/relationships/control" Target="../activeX/activeX41.xml"/><Relationship Id="rId87" Type="http://schemas.openxmlformats.org/officeDocument/2006/relationships/image" Target="../media/image54.emf"/><Relationship Id="rId61" Type="http://schemas.openxmlformats.org/officeDocument/2006/relationships/image" Target="../media/image41.emf"/><Relationship Id="rId82" Type="http://schemas.openxmlformats.org/officeDocument/2006/relationships/control" Target="../activeX/activeX49.xml"/><Relationship Id="rId19" Type="http://schemas.openxmlformats.org/officeDocument/2006/relationships/image" Target="../media/image20.emf"/><Relationship Id="rId14" Type="http://schemas.openxmlformats.org/officeDocument/2006/relationships/control" Target="../activeX/activeX15.xml"/><Relationship Id="rId30" Type="http://schemas.openxmlformats.org/officeDocument/2006/relationships/control" Target="../activeX/activeX23.xml"/><Relationship Id="rId35" Type="http://schemas.openxmlformats.org/officeDocument/2006/relationships/image" Target="../media/image28.emf"/><Relationship Id="rId56" Type="http://schemas.openxmlformats.org/officeDocument/2006/relationships/control" Target="../activeX/activeX36.xml"/><Relationship Id="rId77" Type="http://schemas.openxmlformats.org/officeDocument/2006/relationships/image" Target="../media/image49.emf"/><Relationship Id="rId8" Type="http://schemas.openxmlformats.org/officeDocument/2006/relationships/control" Target="../activeX/activeX12.xml"/><Relationship Id="rId51" Type="http://schemas.openxmlformats.org/officeDocument/2006/relationships/image" Target="../media/image36.emf"/><Relationship Id="rId72" Type="http://schemas.openxmlformats.org/officeDocument/2006/relationships/control" Target="../activeX/activeX44.xml"/><Relationship Id="rId93" Type="http://schemas.openxmlformats.org/officeDocument/2006/relationships/image" Target="../media/image57.emf"/><Relationship Id="rId98" Type="http://schemas.openxmlformats.org/officeDocument/2006/relationships/control" Target="../activeX/activeX57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5.xml"/><Relationship Id="rId21" Type="http://schemas.openxmlformats.org/officeDocument/2006/relationships/control" Target="../activeX/activeX67.xml"/><Relationship Id="rId42" Type="http://schemas.openxmlformats.org/officeDocument/2006/relationships/image" Target="../media/image80.emf"/><Relationship Id="rId47" Type="http://schemas.openxmlformats.org/officeDocument/2006/relationships/control" Target="../activeX/activeX80.xml"/><Relationship Id="rId63" Type="http://schemas.openxmlformats.org/officeDocument/2006/relationships/control" Target="../activeX/activeX88.xml"/><Relationship Id="rId68" Type="http://schemas.openxmlformats.org/officeDocument/2006/relationships/image" Target="../media/image93.emf"/><Relationship Id="rId84" Type="http://schemas.openxmlformats.org/officeDocument/2006/relationships/image" Target="../media/image101.emf"/><Relationship Id="rId89" Type="http://schemas.openxmlformats.org/officeDocument/2006/relationships/control" Target="../activeX/activeX101.xml"/><Relationship Id="rId112" Type="http://schemas.openxmlformats.org/officeDocument/2006/relationships/image" Target="../media/image115.emf"/><Relationship Id="rId16" Type="http://schemas.openxmlformats.org/officeDocument/2006/relationships/image" Target="../media/image67.emf"/><Relationship Id="rId107" Type="http://schemas.openxmlformats.org/officeDocument/2006/relationships/control" Target="../activeX/activeX110.xml"/><Relationship Id="rId11" Type="http://schemas.openxmlformats.org/officeDocument/2006/relationships/control" Target="../activeX/activeX62.xml"/><Relationship Id="rId32" Type="http://schemas.openxmlformats.org/officeDocument/2006/relationships/image" Target="../media/image75.emf"/><Relationship Id="rId37" Type="http://schemas.openxmlformats.org/officeDocument/2006/relationships/control" Target="../activeX/activeX75.xml"/><Relationship Id="rId53" Type="http://schemas.openxmlformats.org/officeDocument/2006/relationships/control" Target="../activeX/activeX83.xml"/><Relationship Id="rId58" Type="http://schemas.openxmlformats.org/officeDocument/2006/relationships/image" Target="../media/image88.emf"/><Relationship Id="rId74" Type="http://schemas.openxmlformats.org/officeDocument/2006/relationships/image" Target="../media/image96.emf"/><Relationship Id="rId79" Type="http://schemas.openxmlformats.org/officeDocument/2006/relationships/control" Target="../activeX/activeX96.xml"/><Relationship Id="rId102" Type="http://schemas.openxmlformats.org/officeDocument/2006/relationships/image" Target="../media/image110.emf"/><Relationship Id="rId123" Type="http://schemas.openxmlformats.org/officeDocument/2006/relationships/control" Target="../activeX/activeX118.xml"/><Relationship Id="rId128" Type="http://schemas.openxmlformats.org/officeDocument/2006/relationships/image" Target="../media/image123.emf"/><Relationship Id="rId5" Type="http://schemas.openxmlformats.org/officeDocument/2006/relationships/control" Target="../activeX/activeX59.xml"/><Relationship Id="rId90" Type="http://schemas.openxmlformats.org/officeDocument/2006/relationships/image" Target="../media/image104.emf"/><Relationship Id="rId95" Type="http://schemas.openxmlformats.org/officeDocument/2006/relationships/control" Target="../activeX/activeX104.xml"/><Relationship Id="rId22" Type="http://schemas.openxmlformats.org/officeDocument/2006/relationships/image" Target="../media/image70.emf"/><Relationship Id="rId27" Type="http://schemas.openxmlformats.org/officeDocument/2006/relationships/control" Target="../activeX/activeX70.xml"/><Relationship Id="rId43" Type="http://schemas.openxmlformats.org/officeDocument/2006/relationships/control" Target="../activeX/activeX78.xml"/><Relationship Id="rId48" Type="http://schemas.openxmlformats.org/officeDocument/2006/relationships/image" Target="../media/image83.emf"/><Relationship Id="rId64" Type="http://schemas.openxmlformats.org/officeDocument/2006/relationships/image" Target="../media/image91.emf"/><Relationship Id="rId69" Type="http://schemas.openxmlformats.org/officeDocument/2006/relationships/control" Target="../activeX/activeX91.xml"/><Relationship Id="rId113" Type="http://schemas.openxmlformats.org/officeDocument/2006/relationships/control" Target="../activeX/activeX113.xml"/><Relationship Id="rId118" Type="http://schemas.openxmlformats.org/officeDocument/2006/relationships/image" Target="../media/image118.emf"/><Relationship Id="rId80" Type="http://schemas.openxmlformats.org/officeDocument/2006/relationships/image" Target="../media/image99.emf"/><Relationship Id="rId85" Type="http://schemas.openxmlformats.org/officeDocument/2006/relationships/control" Target="../activeX/activeX99.xml"/><Relationship Id="rId12" Type="http://schemas.openxmlformats.org/officeDocument/2006/relationships/image" Target="../media/image65.emf"/><Relationship Id="rId17" Type="http://schemas.openxmlformats.org/officeDocument/2006/relationships/control" Target="../activeX/activeX65.xml"/><Relationship Id="rId33" Type="http://schemas.openxmlformats.org/officeDocument/2006/relationships/control" Target="../activeX/activeX73.xml"/><Relationship Id="rId38" Type="http://schemas.openxmlformats.org/officeDocument/2006/relationships/image" Target="../media/image78.emf"/><Relationship Id="rId59" Type="http://schemas.openxmlformats.org/officeDocument/2006/relationships/control" Target="../activeX/activeX86.xml"/><Relationship Id="rId103" Type="http://schemas.openxmlformats.org/officeDocument/2006/relationships/control" Target="../activeX/activeX108.xml"/><Relationship Id="rId108" Type="http://schemas.openxmlformats.org/officeDocument/2006/relationships/image" Target="../media/image113.emf"/><Relationship Id="rId124" Type="http://schemas.openxmlformats.org/officeDocument/2006/relationships/image" Target="../media/image121.emf"/><Relationship Id="rId129" Type="http://schemas.openxmlformats.org/officeDocument/2006/relationships/control" Target="../activeX/activeX121.xml"/><Relationship Id="rId54" Type="http://schemas.openxmlformats.org/officeDocument/2006/relationships/image" Target="../media/image86.emf"/><Relationship Id="rId70" Type="http://schemas.openxmlformats.org/officeDocument/2006/relationships/image" Target="../media/image94.emf"/><Relationship Id="rId75" Type="http://schemas.openxmlformats.org/officeDocument/2006/relationships/control" Target="../activeX/activeX94.xml"/><Relationship Id="rId91" Type="http://schemas.openxmlformats.org/officeDocument/2006/relationships/control" Target="../activeX/activeX102.xml"/><Relationship Id="rId96" Type="http://schemas.openxmlformats.org/officeDocument/2006/relationships/image" Target="../media/image107.emf"/><Relationship Id="rId1" Type="http://schemas.openxmlformats.org/officeDocument/2006/relationships/drawing" Target="../drawings/drawing3.xml"/><Relationship Id="rId6" Type="http://schemas.openxmlformats.org/officeDocument/2006/relationships/image" Target="../media/image62.emf"/><Relationship Id="rId23" Type="http://schemas.openxmlformats.org/officeDocument/2006/relationships/control" Target="../activeX/activeX68.xml"/><Relationship Id="rId28" Type="http://schemas.openxmlformats.org/officeDocument/2006/relationships/image" Target="../media/image73.emf"/><Relationship Id="rId49" Type="http://schemas.openxmlformats.org/officeDocument/2006/relationships/control" Target="../activeX/activeX81.xml"/><Relationship Id="rId114" Type="http://schemas.openxmlformats.org/officeDocument/2006/relationships/image" Target="../media/image116.emf"/><Relationship Id="rId119" Type="http://schemas.openxmlformats.org/officeDocument/2006/relationships/control" Target="../activeX/activeX116.xml"/><Relationship Id="rId44" Type="http://schemas.openxmlformats.org/officeDocument/2006/relationships/image" Target="../media/image81.emf"/><Relationship Id="rId60" Type="http://schemas.openxmlformats.org/officeDocument/2006/relationships/image" Target="../media/image89.emf"/><Relationship Id="rId65" Type="http://schemas.openxmlformats.org/officeDocument/2006/relationships/control" Target="../activeX/activeX89.xml"/><Relationship Id="rId81" Type="http://schemas.openxmlformats.org/officeDocument/2006/relationships/control" Target="../activeX/activeX97.xml"/><Relationship Id="rId86" Type="http://schemas.openxmlformats.org/officeDocument/2006/relationships/image" Target="../media/image102.emf"/><Relationship Id="rId130" Type="http://schemas.openxmlformats.org/officeDocument/2006/relationships/image" Target="../media/image124.emf"/><Relationship Id="rId13" Type="http://schemas.openxmlformats.org/officeDocument/2006/relationships/control" Target="../activeX/activeX63.xml"/><Relationship Id="rId18" Type="http://schemas.openxmlformats.org/officeDocument/2006/relationships/image" Target="../media/image68.emf"/><Relationship Id="rId39" Type="http://schemas.openxmlformats.org/officeDocument/2006/relationships/control" Target="../activeX/activeX76.xml"/><Relationship Id="rId109" Type="http://schemas.openxmlformats.org/officeDocument/2006/relationships/control" Target="../activeX/activeX111.xml"/><Relationship Id="rId34" Type="http://schemas.openxmlformats.org/officeDocument/2006/relationships/image" Target="../media/image76.emf"/><Relationship Id="rId50" Type="http://schemas.openxmlformats.org/officeDocument/2006/relationships/image" Target="../media/image84.emf"/><Relationship Id="rId55" Type="http://schemas.openxmlformats.org/officeDocument/2006/relationships/control" Target="../activeX/activeX84.xml"/><Relationship Id="rId76" Type="http://schemas.openxmlformats.org/officeDocument/2006/relationships/image" Target="../media/image97.emf"/><Relationship Id="rId97" Type="http://schemas.openxmlformats.org/officeDocument/2006/relationships/control" Target="../activeX/activeX105.xml"/><Relationship Id="rId104" Type="http://schemas.openxmlformats.org/officeDocument/2006/relationships/image" Target="../media/image111.emf"/><Relationship Id="rId120" Type="http://schemas.openxmlformats.org/officeDocument/2006/relationships/image" Target="../media/image119.emf"/><Relationship Id="rId125" Type="http://schemas.openxmlformats.org/officeDocument/2006/relationships/control" Target="../activeX/activeX119.xml"/><Relationship Id="rId7" Type="http://schemas.openxmlformats.org/officeDocument/2006/relationships/control" Target="../activeX/activeX60.xml"/><Relationship Id="rId71" Type="http://schemas.openxmlformats.org/officeDocument/2006/relationships/control" Target="../activeX/activeX92.xml"/><Relationship Id="rId92" Type="http://schemas.openxmlformats.org/officeDocument/2006/relationships/image" Target="../media/image105.emf"/><Relationship Id="rId2" Type="http://schemas.openxmlformats.org/officeDocument/2006/relationships/vmlDrawing" Target="../drawings/vmlDrawing3.vml"/><Relationship Id="rId29" Type="http://schemas.openxmlformats.org/officeDocument/2006/relationships/control" Target="../activeX/activeX71.xml"/><Relationship Id="rId24" Type="http://schemas.openxmlformats.org/officeDocument/2006/relationships/image" Target="../media/image71.emf"/><Relationship Id="rId40" Type="http://schemas.openxmlformats.org/officeDocument/2006/relationships/image" Target="../media/image79.emf"/><Relationship Id="rId45" Type="http://schemas.openxmlformats.org/officeDocument/2006/relationships/control" Target="../activeX/activeX79.xml"/><Relationship Id="rId66" Type="http://schemas.openxmlformats.org/officeDocument/2006/relationships/image" Target="../media/image92.emf"/><Relationship Id="rId87" Type="http://schemas.openxmlformats.org/officeDocument/2006/relationships/control" Target="../activeX/activeX100.xml"/><Relationship Id="rId110" Type="http://schemas.openxmlformats.org/officeDocument/2006/relationships/image" Target="../media/image114.emf"/><Relationship Id="rId115" Type="http://schemas.openxmlformats.org/officeDocument/2006/relationships/control" Target="../activeX/activeX114.xml"/><Relationship Id="rId61" Type="http://schemas.openxmlformats.org/officeDocument/2006/relationships/control" Target="../activeX/activeX87.xml"/><Relationship Id="rId82" Type="http://schemas.openxmlformats.org/officeDocument/2006/relationships/image" Target="../media/image100.emf"/><Relationship Id="rId19" Type="http://schemas.openxmlformats.org/officeDocument/2006/relationships/control" Target="../activeX/activeX66.xml"/><Relationship Id="rId14" Type="http://schemas.openxmlformats.org/officeDocument/2006/relationships/image" Target="../media/image66.emf"/><Relationship Id="rId30" Type="http://schemas.openxmlformats.org/officeDocument/2006/relationships/image" Target="../media/image74.emf"/><Relationship Id="rId35" Type="http://schemas.openxmlformats.org/officeDocument/2006/relationships/control" Target="../activeX/activeX74.xml"/><Relationship Id="rId56" Type="http://schemas.openxmlformats.org/officeDocument/2006/relationships/image" Target="../media/image87.emf"/><Relationship Id="rId77" Type="http://schemas.openxmlformats.org/officeDocument/2006/relationships/control" Target="../activeX/activeX95.xml"/><Relationship Id="rId100" Type="http://schemas.openxmlformats.org/officeDocument/2006/relationships/image" Target="../media/image109.emf"/><Relationship Id="rId105" Type="http://schemas.openxmlformats.org/officeDocument/2006/relationships/control" Target="../activeX/activeX109.xml"/><Relationship Id="rId126" Type="http://schemas.openxmlformats.org/officeDocument/2006/relationships/image" Target="../media/image122.emf"/><Relationship Id="rId8" Type="http://schemas.openxmlformats.org/officeDocument/2006/relationships/image" Target="../media/image63.emf"/><Relationship Id="rId51" Type="http://schemas.openxmlformats.org/officeDocument/2006/relationships/control" Target="../activeX/activeX82.xml"/><Relationship Id="rId72" Type="http://schemas.openxmlformats.org/officeDocument/2006/relationships/image" Target="../media/image95.emf"/><Relationship Id="rId93" Type="http://schemas.openxmlformats.org/officeDocument/2006/relationships/control" Target="../activeX/activeX103.xml"/><Relationship Id="rId98" Type="http://schemas.openxmlformats.org/officeDocument/2006/relationships/image" Target="../media/image108.emf"/><Relationship Id="rId121" Type="http://schemas.openxmlformats.org/officeDocument/2006/relationships/control" Target="../activeX/activeX117.xml"/><Relationship Id="rId3" Type="http://schemas.openxmlformats.org/officeDocument/2006/relationships/control" Target="../activeX/activeX58.xml"/><Relationship Id="rId25" Type="http://schemas.openxmlformats.org/officeDocument/2006/relationships/control" Target="../activeX/activeX69.xml"/><Relationship Id="rId46" Type="http://schemas.openxmlformats.org/officeDocument/2006/relationships/image" Target="../media/image82.emf"/><Relationship Id="rId67" Type="http://schemas.openxmlformats.org/officeDocument/2006/relationships/control" Target="../activeX/activeX90.xml"/><Relationship Id="rId116" Type="http://schemas.openxmlformats.org/officeDocument/2006/relationships/image" Target="../media/image117.emf"/><Relationship Id="rId20" Type="http://schemas.openxmlformats.org/officeDocument/2006/relationships/image" Target="../media/image69.emf"/><Relationship Id="rId41" Type="http://schemas.openxmlformats.org/officeDocument/2006/relationships/control" Target="../activeX/activeX77.xml"/><Relationship Id="rId62" Type="http://schemas.openxmlformats.org/officeDocument/2006/relationships/image" Target="../media/image90.emf"/><Relationship Id="rId83" Type="http://schemas.openxmlformats.org/officeDocument/2006/relationships/control" Target="../activeX/activeX98.xml"/><Relationship Id="rId88" Type="http://schemas.openxmlformats.org/officeDocument/2006/relationships/image" Target="../media/image103.emf"/><Relationship Id="rId111" Type="http://schemas.openxmlformats.org/officeDocument/2006/relationships/control" Target="../activeX/activeX112.xml"/><Relationship Id="rId15" Type="http://schemas.openxmlformats.org/officeDocument/2006/relationships/control" Target="../activeX/activeX64.xml"/><Relationship Id="rId36" Type="http://schemas.openxmlformats.org/officeDocument/2006/relationships/image" Target="../media/image77.emf"/><Relationship Id="rId57" Type="http://schemas.openxmlformats.org/officeDocument/2006/relationships/control" Target="../activeX/activeX85.xml"/><Relationship Id="rId106" Type="http://schemas.openxmlformats.org/officeDocument/2006/relationships/image" Target="../media/image112.emf"/><Relationship Id="rId127" Type="http://schemas.openxmlformats.org/officeDocument/2006/relationships/control" Target="../activeX/activeX120.xml"/><Relationship Id="rId10" Type="http://schemas.openxmlformats.org/officeDocument/2006/relationships/image" Target="../media/image64.emf"/><Relationship Id="rId31" Type="http://schemas.openxmlformats.org/officeDocument/2006/relationships/control" Target="../activeX/activeX72.xml"/><Relationship Id="rId52" Type="http://schemas.openxmlformats.org/officeDocument/2006/relationships/image" Target="../media/image85.emf"/><Relationship Id="rId73" Type="http://schemas.openxmlformats.org/officeDocument/2006/relationships/control" Target="../activeX/activeX93.xml"/><Relationship Id="rId78" Type="http://schemas.openxmlformats.org/officeDocument/2006/relationships/image" Target="../media/image98.emf"/><Relationship Id="rId94" Type="http://schemas.openxmlformats.org/officeDocument/2006/relationships/image" Target="../media/image106.emf"/><Relationship Id="rId99" Type="http://schemas.openxmlformats.org/officeDocument/2006/relationships/control" Target="../activeX/activeX106.xml"/><Relationship Id="rId101" Type="http://schemas.openxmlformats.org/officeDocument/2006/relationships/control" Target="../activeX/activeX107.xml"/><Relationship Id="rId122" Type="http://schemas.openxmlformats.org/officeDocument/2006/relationships/image" Target="../media/image120.emf"/><Relationship Id="rId4" Type="http://schemas.openxmlformats.org/officeDocument/2006/relationships/image" Target="../media/image61.emf"/><Relationship Id="rId9" Type="http://schemas.openxmlformats.org/officeDocument/2006/relationships/control" Target="../activeX/activeX61.xml"/><Relationship Id="rId26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247"/>
  <sheetViews>
    <sheetView tabSelected="1" topLeftCell="A155" zoomScale="80" zoomScaleNormal="80" zoomScaleSheetLayoutView="50" workbookViewId="0">
      <selection activeCell="D166" sqref="D166"/>
    </sheetView>
  </sheetViews>
  <sheetFormatPr defaultRowHeight="14.5" x14ac:dyDescent="0.35"/>
  <cols>
    <col min="1" max="1" width="70" customWidth="1"/>
    <col min="2" max="2" width="21.26953125" style="1" bestFit="1" customWidth="1"/>
    <col min="3" max="3" width="16.7265625" bestFit="1" customWidth="1"/>
    <col min="4" max="4" width="24.26953125" bestFit="1" customWidth="1"/>
    <col min="5" max="5" width="14.453125" customWidth="1"/>
    <col min="6" max="6" width="26.81640625" customWidth="1"/>
    <col min="7" max="7" width="15.36328125" bestFit="1" customWidth="1"/>
    <col min="8" max="8" width="9.7265625" customWidth="1"/>
    <col min="9" max="9" width="12.90625" bestFit="1" customWidth="1"/>
    <col min="10" max="10" width="11.90625" bestFit="1" customWidth="1"/>
    <col min="11" max="11" width="14.1796875" customWidth="1"/>
    <col min="12" max="12" width="15.54296875" customWidth="1"/>
    <col min="13" max="13" width="10.26953125" customWidth="1"/>
    <col min="14" max="14" width="10.7265625" customWidth="1"/>
    <col min="15" max="15" width="11" customWidth="1"/>
    <col min="16" max="16" width="10.26953125" customWidth="1"/>
    <col min="17" max="17" width="11.54296875" customWidth="1"/>
    <col min="18" max="18" width="9.7265625" customWidth="1"/>
    <col min="23" max="23" width="13.81640625" bestFit="1" customWidth="1"/>
  </cols>
  <sheetData>
    <row r="1" spans="1:8" x14ac:dyDescent="0.35">
      <c r="B1" s="108" t="s">
        <v>371</v>
      </c>
      <c r="D1" s="171" t="s">
        <v>370</v>
      </c>
      <c r="E1" s="171"/>
      <c r="F1" s="5"/>
      <c r="G1" s="5"/>
      <c r="H1" s="199"/>
    </row>
    <row r="2" spans="1:8" x14ac:dyDescent="0.35">
      <c r="D2" s="111" t="s">
        <v>377</v>
      </c>
      <c r="E2" s="111"/>
      <c r="F2" s="111"/>
      <c r="G2" s="111"/>
      <c r="H2" s="200"/>
    </row>
    <row r="3" spans="1:8" x14ac:dyDescent="0.35">
      <c r="D3" s="111" t="s">
        <v>378</v>
      </c>
      <c r="E3" s="111"/>
      <c r="F3" s="111"/>
      <c r="G3" s="111"/>
      <c r="H3" s="200"/>
    </row>
    <row r="4" spans="1:8" x14ac:dyDescent="0.35">
      <c r="D4" s="111" t="s">
        <v>379</v>
      </c>
      <c r="E4" s="111"/>
      <c r="F4" s="111"/>
      <c r="G4" s="111"/>
      <c r="H4" s="200"/>
    </row>
    <row r="5" spans="1:8" x14ac:dyDescent="0.35">
      <c r="D5" s="173" t="s">
        <v>380</v>
      </c>
      <c r="E5" s="173"/>
      <c r="F5" s="173"/>
      <c r="G5" s="173"/>
      <c r="H5" s="201"/>
    </row>
    <row r="6" spans="1:8" x14ac:dyDescent="0.35">
      <c r="A6" s="183" t="s">
        <v>340</v>
      </c>
    </row>
    <row r="7" spans="1:8" x14ac:dyDescent="0.35">
      <c r="A7" s="183"/>
    </row>
    <row r="8" spans="1:8" x14ac:dyDescent="0.35">
      <c r="A8" s="23" t="s">
        <v>50</v>
      </c>
      <c r="B8" s="113">
        <v>5</v>
      </c>
      <c r="C8" s="5" t="s">
        <v>0</v>
      </c>
    </row>
    <row r="9" spans="1:8" x14ac:dyDescent="0.35">
      <c r="A9" s="23" t="s">
        <v>39</v>
      </c>
      <c r="B9" s="114">
        <v>2</v>
      </c>
      <c r="C9" s="5"/>
      <c r="D9" s="112"/>
      <c r="E9" s="134" t="s">
        <v>382</v>
      </c>
      <c r="F9" s="134"/>
    </row>
    <row r="10" spans="1:8" x14ac:dyDescent="0.35">
      <c r="A10" s="23" t="s">
        <v>49</v>
      </c>
      <c r="B10" s="114">
        <v>1</v>
      </c>
      <c r="C10" s="5" t="s">
        <v>0</v>
      </c>
      <c r="D10" s="76"/>
      <c r="E10" s="181" t="s">
        <v>338</v>
      </c>
      <c r="F10" s="182"/>
    </row>
    <row r="11" spans="1:8" x14ac:dyDescent="0.35">
      <c r="A11" s="23" t="s">
        <v>1</v>
      </c>
      <c r="B11" s="114">
        <v>4.4000000000000004</v>
      </c>
      <c r="C11" s="5" t="s">
        <v>0</v>
      </c>
      <c r="D11" s="77"/>
      <c r="E11" s="180" t="s">
        <v>339</v>
      </c>
      <c r="F11" s="180"/>
    </row>
    <row r="12" spans="1:8" x14ac:dyDescent="0.35">
      <c r="A12" s="23" t="s">
        <v>36</v>
      </c>
      <c r="B12" s="114">
        <v>7</v>
      </c>
      <c r="C12" s="5" t="s">
        <v>0</v>
      </c>
      <c r="D12" s="20"/>
      <c r="E12" s="180" t="s">
        <v>342</v>
      </c>
      <c r="F12" s="180"/>
    </row>
    <row r="13" spans="1:8" x14ac:dyDescent="0.35">
      <c r="A13" s="23" t="s">
        <v>394</v>
      </c>
      <c r="B13" s="93">
        <f>SQRT((B10^2)+((B12/2)^2))</f>
        <v>3.640054944640259</v>
      </c>
      <c r="C13" s="5" t="s">
        <v>0</v>
      </c>
    </row>
    <row r="14" spans="1:8" x14ac:dyDescent="0.35">
      <c r="A14" s="23" t="s">
        <v>395</v>
      </c>
      <c r="B14" s="115">
        <v>6</v>
      </c>
      <c r="C14" s="5"/>
      <c r="D14" t="s">
        <v>350</v>
      </c>
    </row>
    <row r="15" spans="1:8" x14ac:dyDescent="0.35">
      <c r="A15" s="23" t="s">
        <v>2</v>
      </c>
      <c r="B15" s="114">
        <v>1</v>
      </c>
      <c r="C15" s="5" t="s">
        <v>0</v>
      </c>
    </row>
    <row r="16" spans="1:8" x14ac:dyDescent="0.35">
      <c r="A16" s="23" t="s">
        <v>396</v>
      </c>
      <c r="B16" s="93">
        <f>(2*B13*B11)</f>
        <v>32.032483512834283</v>
      </c>
      <c r="C16" s="5" t="s">
        <v>3</v>
      </c>
    </row>
    <row r="17" spans="1:8" x14ac:dyDescent="0.35">
      <c r="A17" s="23" t="s">
        <v>397</v>
      </c>
      <c r="B17" s="93">
        <f>(B12*B11)</f>
        <v>30.800000000000004</v>
      </c>
      <c r="C17" s="5" t="s">
        <v>3</v>
      </c>
    </row>
    <row r="18" spans="1:8" x14ac:dyDescent="0.35">
      <c r="A18" s="23" t="s">
        <v>398</v>
      </c>
      <c r="B18" s="115">
        <v>8</v>
      </c>
      <c r="C18" s="5" t="s">
        <v>32</v>
      </c>
    </row>
    <row r="19" spans="1:8" x14ac:dyDescent="0.35">
      <c r="A19" s="23" t="s">
        <v>4</v>
      </c>
      <c r="B19" s="93">
        <f>ATAN(2*B10/B12)*180/3.14</f>
        <v>15.953483637235681</v>
      </c>
      <c r="C19" s="5" t="s">
        <v>341</v>
      </c>
    </row>
    <row r="21" spans="1:8" ht="18.5" x14ac:dyDescent="0.45">
      <c r="A21" s="78" t="s">
        <v>5</v>
      </c>
      <c r="B21" s="7"/>
      <c r="C21" s="2"/>
      <c r="D21" s="2"/>
      <c r="E21" s="2"/>
      <c r="F21" s="2"/>
      <c r="G21" s="2"/>
      <c r="H21" s="2"/>
    </row>
    <row r="22" spans="1:8" x14ac:dyDescent="0.35">
      <c r="A22" s="23" t="s">
        <v>6</v>
      </c>
      <c r="B22" s="80"/>
      <c r="C22" s="79"/>
      <c r="D22" s="3"/>
      <c r="E22" s="3"/>
      <c r="F22" s="3"/>
      <c r="G22" s="3"/>
      <c r="H22" s="3"/>
    </row>
    <row r="23" spans="1:8" ht="16.5" x14ac:dyDescent="0.35">
      <c r="A23" s="5" t="s">
        <v>400</v>
      </c>
      <c r="B23" s="116">
        <v>210</v>
      </c>
      <c r="C23" s="5" t="s">
        <v>7</v>
      </c>
    </row>
    <row r="24" spans="1:8" x14ac:dyDescent="0.35">
      <c r="A24" s="5" t="s">
        <v>399</v>
      </c>
      <c r="B24" s="116">
        <v>70</v>
      </c>
      <c r="C24" s="5" t="s">
        <v>381</v>
      </c>
    </row>
    <row r="25" spans="1:8" x14ac:dyDescent="0.35">
      <c r="A25" s="5"/>
      <c r="B25" s="6"/>
      <c r="C25" s="5"/>
    </row>
    <row r="26" spans="1:8" x14ac:dyDescent="0.35">
      <c r="A26" s="5" t="s">
        <v>33</v>
      </c>
      <c r="B26" s="82">
        <f>(B23*B17)</f>
        <v>6468.0000000000009</v>
      </c>
      <c r="C26" s="5" t="s">
        <v>9</v>
      </c>
    </row>
    <row r="27" spans="1:8" x14ac:dyDescent="0.35">
      <c r="A27" s="5" t="s">
        <v>8</v>
      </c>
      <c r="B27" s="82">
        <f>B17*B24</f>
        <v>2156.0000000000005</v>
      </c>
      <c r="C27" s="5" t="s">
        <v>9</v>
      </c>
    </row>
    <row r="28" spans="1:8" x14ac:dyDescent="0.35">
      <c r="A28" s="5"/>
      <c r="B28" s="6"/>
      <c r="C28" s="5"/>
    </row>
    <row r="29" spans="1:8" x14ac:dyDescent="0.35">
      <c r="A29" s="5" t="s">
        <v>10</v>
      </c>
      <c r="B29" s="82">
        <f>(B26+B27)</f>
        <v>8624.0000000000018</v>
      </c>
      <c r="C29" s="5" t="s">
        <v>9</v>
      </c>
    </row>
    <row r="30" spans="1:8" x14ac:dyDescent="0.35">
      <c r="A30" s="5" t="s">
        <v>401</v>
      </c>
      <c r="B30" s="82">
        <f>(B29/B14)</f>
        <v>1437.3333333333337</v>
      </c>
      <c r="C30" s="5" t="s">
        <v>9</v>
      </c>
      <c r="D30" s="1">
        <f>(B30/1000)</f>
        <v>1.4373333333333338</v>
      </c>
      <c r="E30" t="s">
        <v>11</v>
      </c>
    </row>
    <row r="31" spans="1:8" x14ac:dyDescent="0.35">
      <c r="A31" s="5" t="s">
        <v>402</v>
      </c>
      <c r="B31" s="82">
        <f>(B30/2)</f>
        <v>718.66666666666686</v>
      </c>
      <c r="C31" s="5" t="s">
        <v>9</v>
      </c>
      <c r="D31" s="1">
        <f>(B31/1000)</f>
        <v>0.7186666666666669</v>
      </c>
      <c r="E31" t="s">
        <v>11</v>
      </c>
    </row>
    <row r="32" spans="1:8" x14ac:dyDescent="0.35">
      <c r="D32" s="1"/>
    </row>
    <row r="33" spans="1:21" x14ac:dyDescent="0.35">
      <c r="D33" s="1"/>
    </row>
    <row r="34" spans="1:21" x14ac:dyDescent="0.35">
      <c r="A34" s="79" t="s">
        <v>12</v>
      </c>
      <c r="B34" s="80"/>
      <c r="C34" s="79"/>
      <c r="D34" s="4"/>
      <c r="E34" s="3"/>
      <c r="F34" s="3"/>
      <c r="G34" s="3"/>
      <c r="H34" s="3"/>
    </row>
    <row r="35" spans="1:21" ht="16.5" x14ac:dyDescent="0.35">
      <c r="A35" s="5" t="s">
        <v>13</v>
      </c>
      <c r="B35" s="81">
        <v>750</v>
      </c>
      <c r="C35" s="5" t="s">
        <v>7</v>
      </c>
      <c r="D35" s="1"/>
    </row>
    <row r="36" spans="1:21" x14ac:dyDescent="0.35">
      <c r="A36" s="5" t="s">
        <v>14</v>
      </c>
      <c r="B36" s="82">
        <f>(B35*B17)</f>
        <v>23100.000000000004</v>
      </c>
      <c r="C36" s="5" t="s">
        <v>9</v>
      </c>
      <c r="D36" s="1"/>
    </row>
    <row r="37" spans="1:21" x14ac:dyDescent="0.35">
      <c r="A37" s="5" t="s">
        <v>403</v>
      </c>
      <c r="B37" s="82">
        <f>(B36/B14)</f>
        <v>3850.0000000000005</v>
      </c>
      <c r="C37" s="5" t="s">
        <v>9</v>
      </c>
      <c r="D37" s="1">
        <f>(B37/1000)</f>
        <v>3.8500000000000005</v>
      </c>
      <c r="E37" t="s">
        <v>11</v>
      </c>
    </row>
    <row r="38" spans="1:21" x14ac:dyDescent="0.35">
      <c r="A38" s="5" t="s">
        <v>404</v>
      </c>
      <c r="B38" s="82">
        <f>(B37/2)</f>
        <v>1925.0000000000002</v>
      </c>
      <c r="C38" s="5" t="s">
        <v>9</v>
      </c>
      <c r="D38" s="1">
        <f>(B38/1000)</f>
        <v>1.9250000000000003</v>
      </c>
      <c r="E38" t="s">
        <v>11</v>
      </c>
    </row>
    <row r="39" spans="1:21" x14ac:dyDescent="0.35">
      <c r="G39" s="109" t="s">
        <v>372</v>
      </c>
      <c r="H39" s="109"/>
    </row>
    <row r="40" spans="1:21" x14ac:dyDescent="0.35">
      <c r="A40" s="3" t="s">
        <v>15</v>
      </c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</row>
    <row r="41" spans="1:21" x14ac:dyDescent="0.35">
      <c r="A41" s="5" t="s">
        <v>16</v>
      </c>
      <c r="B41" s="56">
        <v>47</v>
      </c>
      <c r="C41" s="5" t="s">
        <v>17</v>
      </c>
      <c r="D41" t="s">
        <v>18</v>
      </c>
      <c r="F41" s="184" t="s">
        <v>136</v>
      </c>
      <c r="I41" s="83"/>
      <c r="J41" s="83"/>
      <c r="L41" s="83"/>
      <c r="M41" s="83"/>
      <c r="N41" s="83"/>
      <c r="O41" s="83"/>
      <c r="P41" s="83"/>
      <c r="Q41" s="83"/>
      <c r="R41" s="83"/>
      <c r="S41" s="83"/>
      <c r="T41" s="83"/>
      <c r="U41" s="83"/>
    </row>
    <row r="42" spans="1:21" x14ac:dyDescent="0.35">
      <c r="A42" s="23" t="s">
        <v>30</v>
      </c>
      <c r="B42" s="6"/>
      <c r="C42" s="5"/>
      <c r="F42" s="185"/>
      <c r="I42" s="83"/>
      <c r="J42" s="83"/>
      <c r="L42" s="83"/>
      <c r="M42" s="83"/>
      <c r="N42" s="83"/>
      <c r="O42" s="83"/>
      <c r="P42" s="83"/>
      <c r="Q42" s="83"/>
      <c r="R42" s="83"/>
      <c r="S42" s="83"/>
      <c r="T42" s="83"/>
      <c r="U42" s="83"/>
    </row>
    <row r="43" spans="1:21" x14ac:dyDescent="0.35">
      <c r="A43" s="5" t="s">
        <v>19</v>
      </c>
      <c r="B43" s="56">
        <v>0.71</v>
      </c>
      <c r="C43" s="5"/>
      <c r="D43" t="s">
        <v>20</v>
      </c>
      <c r="G43" s="84" t="s">
        <v>37</v>
      </c>
      <c r="H43" s="84"/>
      <c r="I43" s="85"/>
      <c r="J43" s="85"/>
      <c r="K43" s="86"/>
      <c r="L43" s="87"/>
      <c r="M43" s="88"/>
      <c r="N43" s="89"/>
      <c r="O43" s="90"/>
      <c r="S43" s="83"/>
      <c r="T43" s="83"/>
      <c r="U43" s="83"/>
    </row>
    <row r="44" spans="1:21" x14ac:dyDescent="0.35">
      <c r="A44" s="5" t="s">
        <v>21</v>
      </c>
      <c r="B44" s="56">
        <v>1</v>
      </c>
      <c r="C44" s="5"/>
      <c r="D44" t="s">
        <v>22</v>
      </c>
      <c r="G44" s="91" t="s">
        <v>38</v>
      </c>
      <c r="H44" s="91"/>
      <c r="I44" s="92">
        <v>33</v>
      </c>
      <c r="J44" s="92"/>
      <c r="K44" s="92">
        <v>39</v>
      </c>
      <c r="L44" s="92">
        <v>44</v>
      </c>
      <c r="M44" s="92">
        <v>47</v>
      </c>
      <c r="N44" s="92">
        <v>50</v>
      </c>
      <c r="O44" s="92">
        <v>55</v>
      </c>
      <c r="S44" s="83"/>
      <c r="T44" s="83"/>
      <c r="U44" s="83"/>
    </row>
    <row r="45" spans="1:21" x14ac:dyDescent="0.35">
      <c r="A45" s="5" t="s">
        <v>23</v>
      </c>
      <c r="B45" s="81">
        <v>1</v>
      </c>
      <c r="C45" s="5"/>
      <c r="D45" t="s">
        <v>24</v>
      </c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</row>
    <row r="46" spans="1:21" x14ac:dyDescent="0.35">
      <c r="A46" s="5" t="s">
        <v>28</v>
      </c>
      <c r="B46" s="81">
        <v>1</v>
      </c>
      <c r="C46" s="5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</row>
    <row r="47" spans="1:21" x14ac:dyDescent="0.35">
      <c r="A47" s="23" t="s">
        <v>31</v>
      </c>
      <c r="B47" s="82">
        <f>(B41*B43*B44*B45*B46)</f>
        <v>33.369999999999997</v>
      </c>
      <c r="C47" s="5" t="s">
        <v>17</v>
      </c>
    </row>
    <row r="48" spans="1:21" x14ac:dyDescent="0.35">
      <c r="A48" s="5" t="s">
        <v>405</v>
      </c>
      <c r="B48" s="76">
        <v>0.9</v>
      </c>
      <c r="C48" s="5"/>
      <c r="E48" t="s">
        <v>44</v>
      </c>
    </row>
    <row r="49" spans="1:28" ht="53.25" customHeight="1" x14ac:dyDescent="0.35">
      <c r="A49" s="5" t="s">
        <v>35</v>
      </c>
      <c r="B49" s="75">
        <v>0.8</v>
      </c>
      <c r="D49" t="s">
        <v>45</v>
      </c>
      <c r="E49" s="11" t="s">
        <v>43</v>
      </c>
      <c r="F49" s="12" t="s">
        <v>40</v>
      </c>
    </row>
    <row r="50" spans="1:28" x14ac:dyDescent="0.35">
      <c r="A50" s="5" t="s">
        <v>34</v>
      </c>
      <c r="B50" s="76">
        <v>0.95</v>
      </c>
      <c r="C50" s="5"/>
      <c r="E50" s="13" t="s">
        <v>41</v>
      </c>
      <c r="F50" s="13">
        <v>1</v>
      </c>
    </row>
    <row r="51" spans="1:28" x14ac:dyDescent="0.35">
      <c r="A51" s="5" t="s">
        <v>93</v>
      </c>
      <c r="B51" s="82">
        <f>MAX(B48*C48*B50,0.7)</f>
        <v>0.7</v>
      </c>
      <c r="C51" s="5"/>
      <c r="E51" s="13">
        <v>25</v>
      </c>
      <c r="F51" s="13">
        <v>0.9</v>
      </c>
    </row>
    <row r="52" spans="1:28" x14ac:dyDescent="0.35">
      <c r="A52" s="5" t="s">
        <v>95</v>
      </c>
      <c r="B52" s="82">
        <f>0.06*(B47*B47)</f>
        <v>66.81341399999998</v>
      </c>
      <c r="C52" s="5" t="s">
        <v>94</v>
      </c>
      <c r="E52" s="13" t="s">
        <v>42</v>
      </c>
      <c r="F52" s="13">
        <v>0.8</v>
      </c>
    </row>
    <row r="53" spans="1:28" ht="16.5" x14ac:dyDescent="0.35">
      <c r="A53" s="5" t="s">
        <v>112</v>
      </c>
      <c r="B53" s="82">
        <f>ROUNDUP(B51*B52,0)</f>
        <v>47</v>
      </c>
      <c r="C53" s="5" t="s">
        <v>109</v>
      </c>
    </row>
    <row r="55" spans="1:28" x14ac:dyDescent="0.35">
      <c r="A55" s="95" t="s">
        <v>46</v>
      </c>
      <c r="B55"/>
    </row>
    <row r="57" spans="1:28" x14ac:dyDescent="0.35">
      <c r="A57" s="5" t="s">
        <v>47</v>
      </c>
      <c r="B57" s="116">
        <v>22</v>
      </c>
      <c r="C57" s="5" t="s">
        <v>0</v>
      </c>
    </row>
    <row r="58" spans="1:28" x14ac:dyDescent="0.35">
      <c r="A58" s="5" t="s">
        <v>48</v>
      </c>
      <c r="B58" s="116">
        <f>B12</f>
        <v>7</v>
      </c>
      <c r="C58" s="5" t="s">
        <v>0</v>
      </c>
    </row>
    <row r="59" spans="1:28" x14ac:dyDescent="0.35">
      <c r="A59" s="5" t="s">
        <v>51</v>
      </c>
      <c r="B59" s="82">
        <f>B8</f>
        <v>5</v>
      </c>
      <c r="C59" s="5" t="s">
        <v>0</v>
      </c>
    </row>
    <row r="60" spans="1:28" x14ac:dyDescent="0.35">
      <c r="A60" s="5" t="s">
        <v>52</v>
      </c>
      <c r="B60" s="82">
        <f>IFERROR(B59/B58,0)</f>
        <v>0.7142857142857143</v>
      </c>
      <c r="C60" s="5"/>
      <c r="O60" t="s">
        <v>54</v>
      </c>
      <c r="W60" t="s">
        <v>84</v>
      </c>
    </row>
    <row r="61" spans="1:28" ht="43.5" x14ac:dyDescent="0.35">
      <c r="A61" s="5" t="s">
        <v>53</v>
      </c>
      <c r="B61" s="82">
        <f>IFERROR(B57/B58,0)</f>
        <v>3.1428571428571428</v>
      </c>
      <c r="C61" s="5"/>
      <c r="O61" s="11" t="s">
        <v>56</v>
      </c>
      <c r="P61" s="11" t="s">
        <v>57</v>
      </c>
      <c r="Q61" s="11" t="s">
        <v>61</v>
      </c>
      <c r="R61" s="151" t="s">
        <v>58</v>
      </c>
      <c r="S61" s="151"/>
      <c r="T61" s="151"/>
      <c r="U61" s="151"/>
      <c r="W61" s="151" t="s">
        <v>56</v>
      </c>
      <c r="X61" s="18" t="s">
        <v>85</v>
      </c>
      <c r="Y61" s="151" t="s">
        <v>88</v>
      </c>
      <c r="Z61" s="151"/>
      <c r="AA61" s="151" t="s">
        <v>92</v>
      </c>
      <c r="AB61" s="151"/>
    </row>
    <row r="62" spans="1:28" x14ac:dyDescent="0.35">
      <c r="A62" s="5" t="s">
        <v>25</v>
      </c>
      <c r="B62" s="6" t="s">
        <v>26</v>
      </c>
      <c r="C62" s="5"/>
      <c r="D62" t="s">
        <v>27</v>
      </c>
      <c r="O62" s="155" t="s">
        <v>59</v>
      </c>
      <c r="P62" s="156" t="s">
        <v>60</v>
      </c>
      <c r="Q62" s="15">
        <v>0</v>
      </c>
      <c r="R62" s="15">
        <v>0.7</v>
      </c>
      <c r="S62" s="15">
        <v>-0.2</v>
      </c>
      <c r="T62" s="15">
        <v>-0.5</v>
      </c>
      <c r="U62" s="15">
        <v>-0.5</v>
      </c>
      <c r="W62" s="151"/>
      <c r="X62" s="17"/>
      <c r="Y62" s="19" t="s">
        <v>86</v>
      </c>
      <c r="Z62" s="19" t="s">
        <v>87</v>
      </c>
      <c r="AA62" s="19" t="s">
        <v>89</v>
      </c>
      <c r="AB62" s="19" t="s">
        <v>90</v>
      </c>
    </row>
    <row r="63" spans="1:28" x14ac:dyDescent="0.35">
      <c r="E63" s="110" t="s">
        <v>373</v>
      </c>
      <c r="O63" s="155"/>
      <c r="P63" s="156"/>
      <c r="Q63" s="15">
        <v>90</v>
      </c>
      <c r="R63" s="15">
        <v>-0.5</v>
      </c>
      <c r="S63" s="15">
        <v>-0.5</v>
      </c>
      <c r="T63" s="15">
        <v>0.7</v>
      </c>
      <c r="U63" s="15">
        <v>-0.2</v>
      </c>
      <c r="W63" s="152" t="s">
        <v>59</v>
      </c>
      <c r="X63" s="5">
        <v>0</v>
      </c>
      <c r="Y63" s="5">
        <v>-0.8</v>
      </c>
      <c r="Z63" s="5">
        <v>-0.4</v>
      </c>
      <c r="AA63" s="5">
        <v>-0.8</v>
      </c>
      <c r="AB63" s="5">
        <v>-0.4</v>
      </c>
    </row>
    <row r="64" spans="1:28" x14ac:dyDescent="0.35">
      <c r="A64" s="96" t="s">
        <v>70</v>
      </c>
      <c r="B64" s="144" t="s">
        <v>135</v>
      </c>
      <c r="O64" s="155"/>
      <c r="P64" s="157" t="s">
        <v>62</v>
      </c>
      <c r="Q64" s="15">
        <v>0</v>
      </c>
      <c r="R64" s="15">
        <v>0.7</v>
      </c>
      <c r="S64" s="15">
        <v>-0.25</v>
      </c>
      <c r="T64" s="15">
        <v>-0.6</v>
      </c>
      <c r="U64" s="15">
        <v>-0.6</v>
      </c>
      <c r="W64" s="153"/>
      <c r="X64" s="5">
        <v>5</v>
      </c>
      <c r="Y64" s="5">
        <v>-0.9</v>
      </c>
      <c r="Z64" s="5">
        <v>-0.4</v>
      </c>
      <c r="AA64" s="5">
        <v>-0.8</v>
      </c>
      <c r="AB64" s="5">
        <v>-0.4</v>
      </c>
    </row>
    <row r="65" spans="1:28" x14ac:dyDescent="0.35">
      <c r="B65" s="145"/>
      <c r="O65" s="155"/>
      <c r="P65" s="158"/>
      <c r="Q65" s="15">
        <v>90</v>
      </c>
      <c r="R65" s="15">
        <v>-0.5</v>
      </c>
      <c r="S65" s="15">
        <v>-0.5</v>
      </c>
      <c r="T65" s="15">
        <v>0.7</v>
      </c>
      <c r="U65" s="15">
        <v>-0.1</v>
      </c>
      <c r="W65" s="153"/>
      <c r="X65" s="5">
        <v>10</v>
      </c>
      <c r="Y65" s="5">
        <v>-1.2</v>
      </c>
      <c r="Z65" s="5">
        <v>-0.4</v>
      </c>
      <c r="AA65" s="5">
        <v>-0.8</v>
      </c>
      <c r="AB65" s="5">
        <v>-0.6</v>
      </c>
    </row>
    <row r="66" spans="1:28" x14ac:dyDescent="0.35">
      <c r="B66" s="159" t="s">
        <v>71</v>
      </c>
      <c r="C66" s="159"/>
      <c r="D66" s="160" t="s">
        <v>73</v>
      </c>
      <c r="E66" s="160"/>
      <c r="F66" s="160" t="s">
        <v>74</v>
      </c>
      <c r="G66" s="160"/>
      <c r="H66" s="160"/>
      <c r="I66" s="160"/>
      <c r="J66" s="160"/>
      <c r="K66" s="160"/>
      <c r="O66" s="152" t="s">
        <v>63</v>
      </c>
      <c r="P66" s="157" t="s">
        <v>60</v>
      </c>
      <c r="Q66" s="16">
        <v>0</v>
      </c>
      <c r="R66" s="16">
        <v>0.7</v>
      </c>
      <c r="S66" s="16">
        <v>-0.25</v>
      </c>
      <c r="T66" s="16">
        <v>-0.6</v>
      </c>
      <c r="U66" s="16">
        <v>-0.6</v>
      </c>
      <c r="W66" s="153"/>
      <c r="X66" s="5">
        <v>20</v>
      </c>
      <c r="Y66" s="5">
        <v>-0.4</v>
      </c>
      <c r="Z66" s="5">
        <v>-0.4</v>
      </c>
      <c r="AA66" s="5">
        <v>-0.7</v>
      </c>
      <c r="AB66" s="5">
        <v>-0.6</v>
      </c>
    </row>
    <row r="67" spans="1:28" x14ac:dyDescent="0.35">
      <c r="B67" s="27" t="s">
        <v>91</v>
      </c>
      <c r="C67" s="29" t="s">
        <v>72</v>
      </c>
      <c r="D67" s="29" t="s">
        <v>75</v>
      </c>
      <c r="E67" s="29" t="s">
        <v>76</v>
      </c>
      <c r="F67" s="29" t="s">
        <v>77</v>
      </c>
      <c r="G67" s="29" t="s">
        <v>55</v>
      </c>
      <c r="H67" s="202"/>
      <c r="I67" s="30" t="s">
        <v>78</v>
      </c>
      <c r="J67" s="30"/>
      <c r="K67" s="31" t="s">
        <v>79</v>
      </c>
      <c r="O67" s="153"/>
      <c r="P67" s="158"/>
      <c r="Q67" s="16">
        <v>90</v>
      </c>
      <c r="R67" s="16">
        <v>-0.6</v>
      </c>
      <c r="S67" s="16">
        <v>-0.6</v>
      </c>
      <c r="T67" s="16">
        <v>0.7</v>
      </c>
      <c r="U67" s="16">
        <v>-0.25</v>
      </c>
      <c r="W67" s="153"/>
      <c r="X67" s="5">
        <v>30</v>
      </c>
      <c r="Y67" s="5">
        <v>0</v>
      </c>
      <c r="Z67" s="5">
        <v>-0.4</v>
      </c>
      <c r="AA67" s="5">
        <v>-0.7</v>
      </c>
      <c r="AB67" s="5">
        <v>-0.6</v>
      </c>
    </row>
    <row r="68" spans="1:28" x14ac:dyDescent="0.35">
      <c r="B68" s="28">
        <v>0</v>
      </c>
      <c r="C68" s="14" t="s">
        <v>80</v>
      </c>
      <c r="D68" s="77">
        <f>Q85+(B19-P85)*((Q86-Q85)/(P86-P85))</f>
        <v>-0.8618606545105727</v>
      </c>
      <c r="E68" s="77">
        <f>R85+(B19-P85)*((R86-R85)/(P86-P85))</f>
        <v>-0.54046516362764319</v>
      </c>
      <c r="F68" s="77">
        <v>0.7</v>
      </c>
      <c r="G68" s="77">
        <v>-0.3</v>
      </c>
      <c r="H68" s="77"/>
      <c r="I68" s="77">
        <v>-0.7</v>
      </c>
      <c r="J68" s="77"/>
      <c r="K68" s="77">
        <v>-0.7</v>
      </c>
      <c r="O68" s="153"/>
      <c r="P68" s="157" t="s">
        <v>62</v>
      </c>
      <c r="Q68" s="16">
        <v>0</v>
      </c>
      <c r="R68" s="16">
        <v>0.7</v>
      </c>
      <c r="S68" s="16">
        <v>-0.3</v>
      </c>
      <c r="T68" s="16">
        <v>-0.7</v>
      </c>
      <c r="U68" s="16">
        <v>-0.7</v>
      </c>
      <c r="W68" s="153"/>
      <c r="X68" s="5">
        <v>45</v>
      </c>
      <c r="Y68" s="5">
        <v>0.3</v>
      </c>
      <c r="Z68" s="5">
        <v>-0.5</v>
      </c>
      <c r="AA68" s="5">
        <v>-0.7</v>
      </c>
      <c r="AB68" s="5">
        <v>-0.6</v>
      </c>
    </row>
    <row r="69" spans="1:28" x14ac:dyDescent="0.35">
      <c r="B69" s="28">
        <v>180</v>
      </c>
      <c r="C69" s="14" t="s">
        <v>81</v>
      </c>
      <c r="D69" s="77">
        <f>E68</f>
        <v>-0.54046516362764319</v>
      </c>
      <c r="E69" s="77">
        <f>D68</f>
        <v>-0.8618606545105727</v>
      </c>
      <c r="F69" s="77">
        <f>G68</f>
        <v>-0.3</v>
      </c>
      <c r="G69" s="77">
        <f>F68</f>
        <v>0.7</v>
      </c>
      <c r="H69" s="77"/>
      <c r="I69" s="77">
        <f>K68</f>
        <v>-0.7</v>
      </c>
      <c r="J69" s="77"/>
      <c r="K69" s="77">
        <f>I68</f>
        <v>-0.7</v>
      </c>
      <c r="O69" s="154"/>
      <c r="P69" s="158"/>
      <c r="Q69" s="16">
        <v>90</v>
      </c>
      <c r="R69" s="16">
        <v>-0.5</v>
      </c>
      <c r="S69" s="16">
        <v>-0.5</v>
      </c>
      <c r="T69" s="16">
        <v>0.7</v>
      </c>
      <c r="U69" s="16">
        <v>-0.1</v>
      </c>
      <c r="W69" s="154"/>
      <c r="X69" s="5">
        <v>60</v>
      </c>
      <c r="Y69" s="5">
        <v>0.7</v>
      </c>
      <c r="Z69" s="5">
        <v>-0.6</v>
      </c>
      <c r="AA69" s="5">
        <v>-0.7</v>
      </c>
      <c r="AB69" s="5">
        <v>-0.6</v>
      </c>
    </row>
    <row r="70" spans="1:28" x14ac:dyDescent="0.35">
      <c r="A70" t="s">
        <v>97</v>
      </c>
      <c r="B70" s="28">
        <v>90</v>
      </c>
      <c r="C70" s="14" t="s">
        <v>82</v>
      </c>
      <c r="D70" s="77">
        <f>S85+(B19-P85)*((S86-S85)/(P86-P85))</f>
        <v>-0.8</v>
      </c>
      <c r="E70" s="77">
        <f>T85+(B19-P85)*((T86-T85)/(P86-P85))</f>
        <v>-0.6</v>
      </c>
      <c r="F70" s="77">
        <v>-0.5</v>
      </c>
      <c r="G70" s="77">
        <v>-0.5</v>
      </c>
      <c r="H70" s="77"/>
      <c r="I70" s="77">
        <v>0.7</v>
      </c>
      <c r="J70" s="77"/>
      <c r="K70" s="117">
        <v>-0.1</v>
      </c>
      <c r="O70" s="155" t="s">
        <v>64</v>
      </c>
      <c r="P70" s="156" t="s">
        <v>65</v>
      </c>
      <c r="Q70" s="16">
        <v>0</v>
      </c>
      <c r="R70" s="16">
        <v>0.8</v>
      </c>
      <c r="S70" s="16">
        <v>-0.25</v>
      </c>
      <c r="T70" s="16">
        <v>-0.8</v>
      </c>
      <c r="U70" s="16">
        <v>-0.8</v>
      </c>
      <c r="W70" s="152" t="s">
        <v>63</v>
      </c>
      <c r="X70" s="5">
        <v>0</v>
      </c>
      <c r="Y70" s="5">
        <v>-0.8</v>
      </c>
      <c r="Z70" s="5">
        <v>-0.6</v>
      </c>
      <c r="AA70" s="5">
        <v>-1</v>
      </c>
      <c r="AB70" s="5">
        <v>-0.6</v>
      </c>
    </row>
    <row r="71" spans="1:28" x14ac:dyDescent="0.35">
      <c r="B71" s="28">
        <v>270</v>
      </c>
      <c r="C71" s="10" t="s">
        <v>83</v>
      </c>
      <c r="D71" s="77">
        <f>E70</f>
        <v>-0.6</v>
      </c>
      <c r="E71" s="77">
        <f>D70</f>
        <v>-0.8</v>
      </c>
      <c r="F71" s="77">
        <f>G70</f>
        <v>-0.5</v>
      </c>
      <c r="G71" s="77">
        <f>F70</f>
        <v>-0.5</v>
      </c>
      <c r="H71" s="77"/>
      <c r="I71" s="77">
        <f>K70</f>
        <v>-0.1</v>
      </c>
      <c r="J71" s="77"/>
      <c r="K71" s="77">
        <f>I70</f>
        <v>0.7</v>
      </c>
      <c r="O71" s="155"/>
      <c r="P71" s="156"/>
      <c r="Q71" s="16">
        <v>90</v>
      </c>
      <c r="R71" s="16">
        <v>-0.8</v>
      </c>
      <c r="S71" s="16">
        <v>-0.8</v>
      </c>
      <c r="T71" s="16">
        <v>0.8</v>
      </c>
      <c r="U71" s="16">
        <v>-0.25</v>
      </c>
      <c r="W71" s="153"/>
      <c r="X71" s="5">
        <v>5</v>
      </c>
      <c r="Y71" s="5">
        <v>-0.9</v>
      </c>
      <c r="Z71" s="5">
        <v>-0.6</v>
      </c>
      <c r="AA71" s="5">
        <v>-0.9</v>
      </c>
      <c r="AB71" s="5">
        <v>-0.6</v>
      </c>
    </row>
    <row r="72" spans="1:28" x14ac:dyDescent="0.35">
      <c r="O72" s="155"/>
      <c r="P72" s="156" t="s">
        <v>62</v>
      </c>
      <c r="Q72" s="16">
        <v>0</v>
      </c>
      <c r="R72" s="16">
        <v>0.7</v>
      </c>
      <c r="S72" s="16">
        <v>-0.4</v>
      </c>
      <c r="T72" s="16">
        <v>-0.7</v>
      </c>
      <c r="U72" s="16">
        <v>-0.7</v>
      </c>
      <c r="W72" s="153"/>
      <c r="X72" s="5">
        <v>10</v>
      </c>
      <c r="Y72" s="5">
        <v>-1.1000000000000001</v>
      </c>
      <c r="Z72" s="5">
        <v>-0.6</v>
      </c>
      <c r="AA72" s="5">
        <v>-0.8</v>
      </c>
      <c r="AB72" s="5">
        <v>-0.6</v>
      </c>
    </row>
    <row r="73" spans="1:28" ht="21" x14ac:dyDescent="0.5">
      <c r="A73" s="23" t="s">
        <v>98</v>
      </c>
      <c r="B73" s="119">
        <v>0.5</v>
      </c>
      <c r="C73" s="120">
        <v>-0.5</v>
      </c>
      <c r="D73" s="22"/>
      <c r="E73" t="s">
        <v>32</v>
      </c>
      <c r="O73" s="155"/>
      <c r="P73" s="156"/>
      <c r="Q73" s="16">
        <v>90</v>
      </c>
      <c r="R73" s="16">
        <v>-0.5</v>
      </c>
      <c r="S73" s="16">
        <v>-0.5</v>
      </c>
      <c r="T73" s="16">
        <v>0.8</v>
      </c>
      <c r="U73" s="16">
        <v>-0.1</v>
      </c>
      <c r="W73" s="153"/>
      <c r="X73" s="5">
        <v>20</v>
      </c>
      <c r="Y73" s="5">
        <v>-0.7</v>
      </c>
      <c r="Z73" s="5">
        <v>-0.5</v>
      </c>
      <c r="AA73" s="5">
        <v>-0.8</v>
      </c>
      <c r="AB73" s="5">
        <v>-0.6</v>
      </c>
    </row>
    <row r="74" spans="1:28" x14ac:dyDescent="0.35">
      <c r="O74" s="155" t="s">
        <v>66</v>
      </c>
      <c r="P74" s="156" t="s">
        <v>67</v>
      </c>
      <c r="Q74" s="16">
        <v>0</v>
      </c>
      <c r="R74" s="16">
        <v>0.95</v>
      </c>
      <c r="S74" s="16">
        <v>-1.85</v>
      </c>
      <c r="T74" s="16">
        <v>-0.9</v>
      </c>
      <c r="U74" s="16">
        <v>-0.9</v>
      </c>
      <c r="W74" s="153"/>
      <c r="X74" s="5">
        <v>30</v>
      </c>
      <c r="Y74" s="5">
        <v>-0.2</v>
      </c>
      <c r="Z74" s="5">
        <v>-0.5</v>
      </c>
      <c r="AA74" s="5">
        <v>-0.8</v>
      </c>
      <c r="AB74" s="5">
        <v>-0.8</v>
      </c>
    </row>
    <row r="75" spans="1:28" x14ac:dyDescent="0.35">
      <c r="A75" s="9" t="s">
        <v>99</v>
      </c>
      <c r="O75" s="155"/>
      <c r="P75" s="156"/>
      <c r="Q75" s="16">
        <v>90</v>
      </c>
      <c r="R75" s="16">
        <v>-0.8</v>
      </c>
      <c r="S75" s="16">
        <v>-0.8</v>
      </c>
      <c r="T75" s="16">
        <v>0.9</v>
      </c>
      <c r="U75" s="16">
        <v>-0.85</v>
      </c>
      <c r="W75" s="153"/>
      <c r="X75" s="5">
        <v>45</v>
      </c>
      <c r="Y75" s="5">
        <v>0.2</v>
      </c>
      <c r="Z75" s="5">
        <v>-0.5</v>
      </c>
      <c r="AA75" s="5">
        <v>-0.8</v>
      </c>
      <c r="AB75" s="5">
        <v>-0.8</v>
      </c>
    </row>
    <row r="76" spans="1:28" x14ac:dyDescent="0.35">
      <c r="A76" s="146" t="s">
        <v>71</v>
      </c>
      <c r="B76" s="146"/>
      <c r="C76" s="147" t="s">
        <v>73</v>
      </c>
      <c r="D76" s="147"/>
      <c r="E76" s="147" t="s">
        <v>233</v>
      </c>
      <c r="F76" s="147"/>
      <c r="G76" s="147"/>
      <c r="H76" s="147"/>
      <c r="I76" s="147"/>
      <c r="J76" s="209"/>
      <c r="O76" s="155"/>
      <c r="P76" s="156" t="s">
        <v>68</v>
      </c>
      <c r="Q76" s="16">
        <v>0</v>
      </c>
      <c r="R76" s="16">
        <v>0.95</v>
      </c>
      <c r="S76" s="16">
        <v>-1.25</v>
      </c>
      <c r="T76" s="16">
        <v>-0.7</v>
      </c>
      <c r="U76" s="16">
        <v>-0.7</v>
      </c>
      <c r="W76" s="154"/>
      <c r="X76" s="5">
        <v>60</v>
      </c>
      <c r="Y76" s="5">
        <v>0.6</v>
      </c>
      <c r="Z76" s="5">
        <v>-0.5</v>
      </c>
      <c r="AA76" s="5">
        <v>-0.8</v>
      </c>
      <c r="AB76" s="5">
        <v>-0.8</v>
      </c>
    </row>
    <row r="77" spans="1:28" x14ac:dyDescent="0.35">
      <c r="A77" s="25" t="s">
        <v>91</v>
      </c>
      <c r="B77" s="32" t="s">
        <v>72</v>
      </c>
      <c r="C77" s="32" t="s">
        <v>75</v>
      </c>
      <c r="D77" s="32" t="s">
        <v>76</v>
      </c>
      <c r="E77" s="32" t="s">
        <v>77</v>
      </c>
      <c r="F77" s="32" t="s">
        <v>55</v>
      </c>
      <c r="G77" s="33" t="s">
        <v>78</v>
      </c>
      <c r="H77" s="33"/>
      <c r="I77" s="34" t="s">
        <v>79</v>
      </c>
      <c r="J77" s="210"/>
      <c r="O77" s="155"/>
      <c r="P77" s="156"/>
      <c r="Q77" s="16">
        <v>90</v>
      </c>
      <c r="R77" s="16">
        <v>-0.7</v>
      </c>
      <c r="S77" s="16">
        <v>-0.7</v>
      </c>
      <c r="T77" s="16">
        <v>0.95</v>
      </c>
      <c r="U77" s="16">
        <v>1.25</v>
      </c>
      <c r="W77" s="155" t="s">
        <v>64</v>
      </c>
      <c r="X77" s="5">
        <v>0</v>
      </c>
      <c r="Y77" s="5">
        <v>-0.7</v>
      </c>
      <c r="Z77" s="5">
        <v>-0.6</v>
      </c>
      <c r="AA77" s="5">
        <v>-0.9</v>
      </c>
      <c r="AB77" s="5">
        <v>-0.7</v>
      </c>
    </row>
    <row r="78" spans="1:28" x14ac:dyDescent="0.35">
      <c r="A78" s="148">
        <v>0</v>
      </c>
      <c r="B78" s="14" t="s">
        <v>101</v>
      </c>
      <c r="C78" s="82">
        <f>D68-B73</f>
        <v>-1.3618606545105727</v>
      </c>
      <c r="D78" s="82">
        <f>E68-B73</f>
        <v>-1.0404651636276432</v>
      </c>
      <c r="E78" s="82">
        <f>F68-B73</f>
        <v>0.19999999999999996</v>
      </c>
      <c r="F78" s="82">
        <f>G68-B73</f>
        <v>-0.8</v>
      </c>
      <c r="G78" s="82">
        <f>I68-B73</f>
        <v>-1.2</v>
      </c>
      <c r="H78" s="82"/>
      <c r="I78" s="82">
        <f>K68-B73</f>
        <v>-1.2</v>
      </c>
      <c r="J78" s="211"/>
      <c r="O78" s="155"/>
      <c r="P78" s="156" t="s">
        <v>69</v>
      </c>
      <c r="Q78" s="16">
        <v>0</v>
      </c>
      <c r="R78" s="16">
        <v>0.85</v>
      </c>
      <c r="S78" s="16">
        <v>-0.75</v>
      </c>
      <c r="T78" s="16">
        <v>-0.75</v>
      </c>
      <c r="U78" s="16">
        <v>-0.75</v>
      </c>
      <c r="W78" s="155"/>
      <c r="X78" s="5">
        <v>5</v>
      </c>
      <c r="Y78" s="5">
        <v>-0.7</v>
      </c>
      <c r="Z78" s="5">
        <v>0.6</v>
      </c>
      <c r="AA78" s="5">
        <v>-0.8</v>
      </c>
      <c r="AB78" s="5">
        <v>-0.8</v>
      </c>
    </row>
    <row r="79" spans="1:28" x14ac:dyDescent="0.35">
      <c r="A79" s="149"/>
      <c r="B79" s="14" t="s">
        <v>100</v>
      </c>
      <c r="C79" s="77">
        <f>D68-C73</f>
        <v>-0.3618606545105727</v>
      </c>
      <c r="D79" s="77">
        <f>E68-(C73)</f>
        <v>-4.0465163627643186E-2</v>
      </c>
      <c r="E79" s="77">
        <f>F68-C73</f>
        <v>1.2</v>
      </c>
      <c r="F79" s="77">
        <f>G68-C73</f>
        <v>0.2</v>
      </c>
      <c r="G79" s="77">
        <f>I68-C73</f>
        <v>-0.19999999999999996</v>
      </c>
      <c r="H79" s="77"/>
      <c r="I79" s="77">
        <f>K68-C73</f>
        <v>-0.19999999999999996</v>
      </c>
      <c r="J79" s="212"/>
      <c r="O79" s="155"/>
      <c r="P79" s="156"/>
      <c r="Q79" s="16">
        <v>90</v>
      </c>
      <c r="R79" s="16">
        <v>-0.75</v>
      </c>
      <c r="S79" s="16">
        <v>-0.75</v>
      </c>
      <c r="T79" s="16">
        <v>0.85</v>
      </c>
      <c r="U79" s="16">
        <v>-0.75</v>
      </c>
      <c r="W79" s="155"/>
      <c r="X79" s="5">
        <v>10</v>
      </c>
      <c r="Y79" s="5">
        <v>-0.7</v>
      </c>
      <c r="Z79" s="5">
        <v>0.6</v>
      </c>
      <c r="AA79" s="5">
        <v>-0.8</v>
      </c>
      <c r="AB79" s="5">
        <v>-0.8</v>
      </c>
    </row>
    <row r="80" spans="1:28" x14ac:dyDescent="0.35">
      <c r="A80" s="148">
        <v>180</v>
      </c>
      <c r="B80" s="14" t="s">
        <v>102</v>
      </c>
      <c r="C80" s="82">
        <f>D69-B73</f>
        <v>-1.0404651636276432</v>
      </c>
      <c r="D80" s="82">
        <f>E69-B73</f>
        <v>-1.3618606545105727</v>
      </c>
      <c r="E80" s="82">
        <f>F69-B73</f>
        <v>-0.8</v>
      </c>
      <c r="F80" s="82">
        <f>G69-B73</f>
        <v>0.19999999999999996</v>
      </c>
      <c r="G80" s="82">
        <f>I69-B73</f>
        <v>-1.2</v>
      </c>
      <c r="H80" s="82"/>
      <c r="I80" s="118">
        <f>K69-B73</f>
        <v>-1.2</v>
      </c>
      <c r="J80" s="213"/>
      <c r="W80" s="155"/>
      <c r="X80" s="5">
        <v>20</v>
      </c>
      <c r="Y80" s="5">
        <v>-0.8</v>
      </c>
      <c r="Z80" s="5">
        <v>-0.6</v>
      </c>
      <c r="AA80" s="5">
        <v>-0.8</v>
      </c>
      <c r="AB80" s="5">
        <v>-0.8</v>
      </c>
    </row>
    <row r="81" spans="1:28" x14ac:dyDescent="0.35">
      <c r="A81" s="149"/>
      <c r="B81" s="14" t="s">
        <v>103</v>
      </c>
      <c r="C81" s="77">
        <f>D69-C73</f>
        <v>-4.0465163627643186E-2</v>
      </c>
      <c r="D81" s="77">
        <f>E69-C73</f>
        <v>-0.3618606545105727</v>
      </c>
      <c r="E81" s="77">
        <f>F69-C73</f>
        <v>0.2</v>
      </c>
      <c r="F81" s="77">
        <f>G69-C73</f>
        <v>1.2</v>
      </c>
      <c r="G81" s="77">
        <f>I69-C73</f>
        <v>-0.19999999999999996</v>
      </c>
      <c r="H81" s="77"/>
      <c r="I81" s="77">
        <f>K69-C73</f>
        <v>-0.19999999999999996</v>
      </c>
      <c r="J81" s="212"/>
      <c r="W81" s="155"/>
      <c r="X81" s="5">
        <v>30</v>
      </c>
      <c r="Y81" s="5">
        <v>-1</v>
      </c>
      <c r="Z81" s="5">
        <v>-0.5</v>
      </c>
      <c r="AA81" s="5">
        <v>-0.8</v>
      </c>
      <c r="AB81" s="5">
        <v>-0.7</v>
      </c>
    </row>
    <row r="82" spans="1:28" x14ac:dyDescent="0.35">
      <c r="A82" s="150">
        <v>90</v>
      </c>
      <c r="B82" s="14" t="s">
        <v>104</v>
      </c>
      <c r="C82" s="82">
        <f>D70-B73</f>
        <v>-1.3</v>
      </c>
      <c r="D82" s="82">
        <f>E70-B73</f>
        <v>-1.1000000000000001</v>
      </c>
      <c r="E82" s="82">
        <f>F70-B73</f>
        <v>-1</v>
      </c>
      <c r="F82" s="82">
        <f>G70-B73</f>
        <v>-1</v>
      </c>
      <c r="G82" s="82">
        <f>I70-B73</f>
        <v>0.19999999999999996</v>
      </c>
      <c r="H82" s="82"/>
      <c r="I82" s="82">
        <f>K70-B73</f>
        <v>-0.6</v>
      </c>
      <c r="J82" s="211"/>
      <c r="W82" s="155"/>
      <c r="X82" s="5">
        <v>40</v>
      </c>
      <c r="Y82" s="5">
        <v>-0.2</v>
      </c>
      <c r="Z82" s="5">
        <v>-0.5</v>
      </c>
      <c r="AA82" s="5">
        <v>-0.8</v>
      </c>
      <c r="AB82" s="5">
        <v>-0.7</v>
      </c>
    </row>
    <row r="83" spans="1:28" x14ac:dyDescent="0.35">
      <c r="A83" s="150"/>
      <c r="B83" s="14" t="s">
        <v>105</v>
      </c>
      <c r="C83" s="82">
        <f>D70-C73</f>
        <v>-0.30000000000000004</v>
      </c>
      <c r="D83" s="77">
        <f>E70-C73</f>
        <v>-9.9999999999999978E-2</v>
      </c>
      <c r="E83" s="77">
        <f>F70-C73</f>
        <v>0</v>
      </c>
      <c r="F83" s="77">
        <f>G70-C73</f>
        <v>0</v>
      </c>
      <c r="G83" s="77">
        <f>I70-C73</f>
        <v>1.2</v>
      </c>
      <c r="H83" s="77"/>
      <c r="I83" s="77">
        <f>K70-C73</f>
        <v>0.4</v>
      </c>
      <c r="J83" s="212"/>
      <c r="W83" s="155"/>
      <c r="X83" s="5">
        <v>50</v>
      </c>
      <c r="Y83" s="5">
        <v>0.2</v>
      </c>
      <c r="Z83" s="5">
        <v>-0.5</v>
      </c>
      <c r="AA83" s="5">
        <v>-0.8</v>
      </c>
      <c r="AB83" s="5">
        <v>-0.7</v>
      </c>
    </row>
    <row r="84" spans="1:28" x14ac:dyDescent="0.35">
      <c r="A84" s="150">
        <v>270</v>
      </c>
      <c r="B84" s="14" t="s">
        <v>106</v>
      </c>
      <c r="C84" s="82">
        <f>D71-B73</f>
        <v>-1.1000000000000001</v>
      </c>
      <c r="D84" s="82">
        <f>E71-B73</f>
        <v>-1.3</v>
      </c>
      <c r="E84" s="82">
        <f>F71-B73</f>
        <v>-1</v>
      </c>
      <c r="F84" s="82">
        <f>G71-B73</f>
        <v>-1</v>
      </c>
      <c r="G84" s="82">
        <f>I71-B73</f>
        <v>-0.6</v>
      </c>
      <c r="H84" s="82"/>
      <c r="I84" s="82">
        <f>K71-B73</f>
        <v>0.19999999999999996</v>
      </c>
      <c r="J84" s="211"/>
      <c r="P84" s="21" t="s">
        <v>96</v>
      </c>
      <c r="Q84" s="5" t="s">
        <v>86</v>
      </c>
      <c r="R84" s="5" t="s">
        <v>87</v>
      </c>
      <c r="S84" s="5" t="s">
        <v>89</v>
      </c>
      <c r="T84" s="5" t="s">
        <v>90</v>
      </c>
      <c r="W84" s="155"/>
      <c r="X84" s="5">
        <v>60</v>
      </c>
      <c r="Y84" s="5">
        <v>0.5</v>
      </c>
      <c r="Z84" s="5">
        <v>-0.5</v>
      </c>
      <c r="AA84" s="5">
        <v>-0.8</v>
      </c>
      <c r="AB84" s="5">
        <v>-0.7</v>
      </c>
    </row>
    <row r="85" spans="1:28" x14ac:dyDescent="0.35">
      <c r="A85" s="150"/>
      <c r="B85" s="14" t="s">
        <v>107</v>
      </c>
      <c r="C85" s="77">
        <f>D71-C73</f>
        <v>-9.9999999999999978E-2</v>
      </c>
      <c r="D85" s="77">
        <f>E71-C73</f>
        <v>-0.30000000000000004</v>
      </c>
      <c r="E85" s="77">
        <f>F71-C73</f>
        <v>0</v>
      </c>
      <c r="F85" s="77">
        <f>G71-C73</f>
        <v>0</v>
      </c>
      <c r="G85" s="77">
        <f>I71-C73</f>
        <v>0.4</v>
      </c>
      <c r="H85" s="77"/>
      <c r="I85" s="77">
        <f>K71-C73</f>
        <v>1.2</v>
      </c>
      <c r="J85" s="212"/>
      <c r="P85" s="20">
        <v>10</v>
      </c>
      <c r="Q85" s="5">
        <v>-1.1000000000000001</v>
      </c>
      <c r="R85" s="5">
        <v>-0.6</v>
      </c>
      <c r="S85" s="5">
        <v>-0.8</v>
      </c>
      <c r="T85" s="5">
        <v>-0.6</v>
      </c>
    </row>
    <row r="86" spans="1:28" x14ac:dyDescent="0.35">
      <c r="P86" s="20">
        <v>20</v>
      </c>
      <c r="Q86" s="5">
        <v>-0.7</v>
      </c>
      <c r="R86" s="5">
        <v>-0.5</v>
      </c>
      <c r="S86" s="5">
        <v>-0.8</v>
      </c>
      <c r="T86" s="5">
        <v>-0.6</v>
      </c>
    </row>
    <row r="87" spans="1:28" x14ac:dyDescent="0.35">
      <c r="A87" s="96" t="s">
        <v>108</v>
      </c>
      <c r="B87" s="162" t="s">
        <v>110</v>
      </c>
      <c r="C87" s="162"/>
    </row>
    <row r="88" spans="1:28" x14ac:dyDescent="0.35">
      <c r="A88" s="23" t="s">
        <v>111</v>
      </c>
      <c r="B88" s="82">
        <f>B53</f>
        <v>47</v>
      </c>
      <c r="C88" s="5" t="s">
        <v>94</v>
      </c>
    </row>
    <row r="89" spans="1:28" x14ac:dyDescent="0.35">
      <c r="A89" s="23" t="s">
        <v>113</v>
      </c>
      <c r="B89" s="82">
        <f>B15</f>
        <v>1</v>
      </c>
      <c r="C89" s="5" t="s">
        <v>0</v>
      </c>
    </row>
    <row r="90" spans="1:28" x14ac:dyDescent="0.35">
      <c r="A90" s="23" t="s">
        <v>131</v>
      </c>
      <c r="B90" s="82">
        <f>B88*B89</f>
        <v>47</v>
      </c>
      <c r="C90" s="5" t="s">
        <v>132</v>
      </c>
    </row>
    <row r="93" spans="1:28" x14ac:dyDescent="0.35">
      <c r="A93" s="161"/>
      <c r="B93" s="161"/>
      <c r="C93" s="163"/>
      <c r="D93" s="163"/>
      <c r="E93" s="163"/>
      <c r="F93" s="163"/>
      <c r="G93" s="163"/>
      <c r="H93" s="163"/>
      <c r="I93" s="163"/>
      <c r="J93" s="133"/>
    </row>
    <row r="94" spans="1:28" x14ac:dyDescent="0.35">
      <c r="A94" s="35" t="s">
        <v>122</v>
      </c>
      <c r="B94" s="32" t="s">
        <v>118</v>
      </c>
      <c r="C94" s="32" t="s">
        <v>75</v>
      </c>
      <c r="D94" s="32" t="s">
        <v>76</v>
      </c>
      <c r="E94" s="32" t="s">
        <v>122</v>
      </c>
      <c r="F94" s="32" t="s">
        <v>118</v>
      </c>
      <c r="G94" s="34" t="s">
        <v>86</v>
      </c>
      <c r="H94" s="34"/>
      <c r="I94" s="34" t="s">
        <v>87</v>
      </c>
      <c r="J94" s="34"/>
      <c r="K94" s="5"/>
    </row>
    <row r="95" spans="1:28" x14ac:dyDescent="0.35">
      <c r="A95" s="148" t="s">
        <v>114</v>
      </c>
      <c r="B95" s="14" t="s">
        <v>119</v>
      </c>
      <c r="C95" s="82">
        <f>C96/2</f>
        <v>-32.003725380998461</v>
      </c>
      <c r="D95" s="82">
        <f>D96/2</f>
        <v>-24.5</v>
      </c>
      <c r="E95" s="148" t="s">
        <v>127</v>
      </c>
      <c r="F95" s="14" t="s">
        <v>119</v>
      </c>
      <c r="G95" s="82">
        <f>G96/2</f>
        <v>-8.5037253809984588</v>
      </c>
      <c r="H95" s="82"/>
      <c r="I95" s="82">
        <f>I96/2</f>
        <v>-0.95093134524961487</v>
      </c>
      <c r="J95" s="82"/>
      <c r="K95" s="164" t="s">
        <v>86</v>
      </c>
    </row>
    <row r="96" spans="1:28" x14ac:dyDescent="0.35">
      <c r="A96" s="149"/>
      <c r="B96" s="14" t="s">
        <v>120</v>
      </c>
      <c r="C96" s="77">
        <f>C78*B90</f>
        <v>-64.007450761996921</v>
      </c>
      <c r="D96" s="77">
        <f>ROUNDUP(D78*B90,0)</f>
        <v>-49</v>
      </c>
      <c r="E96" s="149"/>
      <c r="F96" s="14" t="s">
        <v>120</v>
      </c>
      <c r="G96" s="77">
        <f>C79*B90</f>
        <v>-17.007450761996918</v>
      </c>
      <c r="H96" s="77"/>
      <c r="I96" s="77">
        <f>D79*B90</f>
        <v>-1.9018626904992297</v>
      </c>
      <c r="J96" s="77"/>
      <c r="K96" s="164"/>
    </row>
    <row r="97" spans="1:14" x14ac:dyDescent="0.35">
      <c r="A97" s="148" t="s">
        <v>115</v>
      </c>
      <c r="B97" s="14" t="s">
        <v>119</v>
      </c>
      <c r="C97" s="82">
        <f>C98/2</f>
        <v>-24.450931345249614</v>
      </c>
      <c r="D97" s="82">
        <f>D98/2</f>
        <v>-32.003725380998461</v>
      </c>
      <c r="E97" s="148" t="s">
        <v>128</v>
      </c>
      <c r="F97" s="14" t="s">
        <v>119</v>
      </c>
      <c r="G97" s="82">
        <f>G98/2</f>
        <v>-0.95093134524961487</v>
      </c>
      <c r="H97" s="82"/>
      <c r="I97" s="118">
        <f>I98/2</f>
        <v>-8.5037253809984588</v>
      </c>
      <c r="J97" s="118"/>
      <c r="K97" s="164" t="s">
        <v>86</v>
      </c>
    </row>
    <row r="98" spans="1:14" x14ac:dyDescent="0.35">
      <c r="A98" s="149"/>
      <c r="B98" s="14" t="s">
        <v>120</v>
      </c>
      <c r="C98" s="77">
        <f>C80*B90</f>
        <v>-48.901862690499229</v>
      </c>
      <c r="D98" s="77">
        <f>D80*B90</f>
        <v>-64.007450761996921</v>
      </c>
      <c r="E98" s="149"/>
      <c r="F98" s="14" t="s">
        <v>120</v>
      </c>
      <c r="G98" s="77">
        <f>C81*B90</f>
        <v>-1.9018626904992297</v>
      </c>
      <c r="H98" s="77"/>
      <c r="I98" s="77">
        <f>D81*B90</f>
        <v>-17.007450761996918</v>
      </c>
      <c r="J98" s="77"/>
      <c r="K98" s="164"/>
    </row>
    <row r="99" spans="1:14" x14ac:dyDescent="0.35">
      <c r="A99" s="150" t="s">
        <v>116</v>
      </c>
      <c r="B99" s="14" t="s">
        <v>119</v>
      </c>
      <c r="C99" s="82">
        <f>C100/2</f>
        <v>-30.55</v>
      </c>
      <c r="D99" s="82">
        <f>D100/2</f>
        <v>-25.85</v>
      </c>
      <c r="E99" s="150" t="s">
        <v>129</v>
      </c>
      <c r="F99" s="14" t="s">
        <v>119</v>
      </c>
      <c r="G99" s="82">
        <f>G100/2</f>
        <v>-7.0500000000000007</v>
      </c>
      <c r="H99" s="82"/>
      <c r="I99" s="82">
        <f>I100/2</f>
        <v>-2.3499999999999996</v>
      </c>
      <c r="J99" s="82"/>
      <c r="K99" s="164" t="s">
        <v>89</v>
      </c>
    </row>
    <row r="100" spans="1:14" x14ac:dyDescent="0.35">
      <c r="A100" s="150"/>
      <c r="B100" s="14" t="s">
        <v>120</v>
      </c>
      <c r="C100" s="82">
        <f>C82*B90</f>
        <v>-61.1</v>
      </c>
      <c r="D100" s="77">
        <f>D82*B90</f>
        <v>-51.7</v>
      </c>
      <c r="E100" s="150"/>
      <c r="F100" s="14" t="s">
        <v>120</v>
      </c>
      <c r="G100" s="77">
        <f>C83*B90</f>
        <v>-14.100000000000001</v>
      </c>
      <c r="H100" s="77"/>
      <c r="I100" s="77">
        <f>D83*B90</f>
        <v>-4.6999999999999993</v>
      </c>
      <c r="J100" s="77"/>
      <c r="K100" s="164"/>
    </row>
    <row r="101" spans="1:14" x14ac:dyDescent="0.35">
      <c r="A101" s="150" t="s">
        <v>117</v>
      </c>
      <c r="B101" s="14" t="s">
        <v>119</v>
      </c>
      <c r="C101" s="82">
        <f>C102/2</f>
        <v>-25.85</v>
      </c>
      <c r="D101" s="82">
        <f>D102/2</f>
        <v>-30.55</v>
      </c>
      <c r="E101" s="150" t="s">
        <v>130</v>
      </c>
      <c r="F101" s="14" t="s">
        <v>119</v>
      </c>
      <c r="G101" s="82">
        <f>G102/2</f>
        <v>-2.3499999999999996</v>
      </c>
      <c r="H101" s="82"/>
      <c r="I101" s="82">
        <f>I102/2</f>
        <v>-7.0500000000000007</v>
      </c>
      <c r="J101" s="82"/>
      <c r="K101" s="164" t="s">
        <v>89</v>
      </c>
    </row>
    <row r="102" spans="1:14" x14ac:dyDescent="0.35">
      <c r="A102" s="150"/>
      <c r="B102" s="14" t="s">
        <v>120</v>
      </c>
      <c r="C102" s="77">
        <f>C84*B90</f>
        <v>-51.7</v>
      </c>
      <c r="D102" s="77">
        <f>D84*B90</f>
        <v>-61.1</v>
      </c>
      <c r="E102" s="150"/>
      <c r="F102" s="14" t="s">
        <v>120</v>
      </c>
      <c r="G102" s="77">
        <f>C85*B90</f>
        <v>-4.6999999999999993</v>
      </c>
      <c r="H102" s="77"/>
      <c r="I102" s="77">
        <f>D85*B90</f>
        <v>-14.100000000000001</v>
      </c>
      <c r="J102" s="77"/>
      <c r="K102" s="164"/>
    </row>
    <row r="104" spans="1:14" x14ac:dyDescent="0.35">
      <c r="A104" s="169" t="s">
        <v>121</v>
      </c>
      <c r="B104" s="169"/>
      <c r="C104" s="169"/>
      <c r="D104" s="169"/>
      <c r="E104" s="169"/>
      <c r="F104" s="169"/>
    </row>
    <row r="106" spans="1:14" x14ac:dyDescent="0.35">
      <c r="A106" s="96" t="s">
        <v>123</v>
      </c>
      <c r="B106" s="6"/>
      <c r="C106" s="5"/>
    </row>
    <row r="107" spans="1:14" x14ac:dyDescent="0.35">
      <c r="A107" s="23" t="s">
        <v>111</v>
      </c>
      <c r="B107" s="94">
        <f>B53</f>
        <v>47</v>
      </c>
      <c r="C107" s="5" t="s">
        <v>94</v>
      </c>
    </row>
    <row r="108" spans="1:14" x14ac:dyDescent="0.35">
      <c r="A108" s="23" t="s">
        <v>134</v>
      </c>
      <c r="B108" s="81">
        <v>1</v>
      </c>
      <c r="C108" s="5" t="s">
        <v>0</v>
      </c>
    </row>
    <row r="109" spans="1:14" x14ac:dyDescent="0.35">
      <c r="A109" s="23" t="s">
        <v>124</v>
      </c>
      <c r="B109" s="82">
        <f>B11</f>
        <v>4.4000000000000004</v>
      </c>
      <c r="C109" s="5" t="s">
        <v>0</v>
      </c>
    </row>
    <row r="110" spans="1:14" x14ac:dyDescent="0.35">
      <c r="A110" s="23" t="s">
        <v>131</v>
      </c>
      <c r="B110" s="94">
        <f>B107*B109*B108</f>
        <v>206.8</v>
      </c>
      <c r="C110" s="5" t="s">
        <v>133</v>
      </c>
    </row>
    <row r="112" spans="1:14" x14ac:dyDescent="0.35">
      <c r="A112" s="25" t="s">
        <v>122</v>
      </c>
      <c r="B112" s="32" t="s">
        <v>118</v>
      </c>
      <c r="C112" s="32" t="s">
        <v>77</v>
      </c>
      <c r="D112" s="32" t="s">
        <v>55</v>
      </c>
      <c r="E112" s="32" t="s">
        <v>78</v>
      </c>
      <c r="F112" s="32" t="s">
        <v>79</v>
      </c>
      <c r="G112" s="26" t="s">
        <v>122</v>
      </c>
      <c r="H112" s="26"/>
      <c r="I112" s="32" t="s">
        <v>118</v>
      </c>
      <c r="J112" s="32"/>
      <c r="K112" s="34" t="s">
        <v>77</v>
      </c>
      <c r="L112" s="34" t="s">
        <v>55</v>
      </c>
      <c r="M112" s="34" t="s">
        <v>78</v>
      </c>
      <c r="N112" s="34" t="s">
        <v>79</v>
      </c>
    </row>
    <row r="113" spans="1:14" x14ac:dyDescent="0.35">
      <c r="A113" s="148" t="s">
        <v>114</v>
      </c>
      <c r="B113" s="14" t="s">
        <v>125</v>
      </c>
      <c r="C113" s="82">
        <f>C114/2</f>
        <v>20.679999999999996</v>
      </c>
      <c r="D113" s="82">
        <f>D114/2</f>
        <v>-82.720000000000013</v>
      </c>
      <c r="E113" s="82">
        <f>E114/2</f>
        <v>-124.08</v>
      </c>
      <c r="F113" s="82">
        <f>F114/2</f>
        <v>-124.08</v>
      </c>
      <c r="G113" s="148" t="s">
        <v>114</v>
      </c>
      <c r="H113" s="131"/>
      <c r="I113" s="14" t="s">
        <v>125</v>
      </c>
      <c r="J113" s="14"/>
      <c r="K113" s="82">
        <f>K114/2</f>
        <v>124.08</v>
      </c>
      <c r="L113" s="82">
        <f>L114/2</f>
        <v>20.680000000000003</v>
      </c>
      <c r="M113" s="77">
        <f>M114/2</f>
        <v>-20.679999999999996</v>
      </c>
      <c r="N113" s="77">
        <f>N114/2</f>
        <v>-20.679999999999996</v>
      </c>
    </row>
    <row r="114" spans="1:14" x14ac:dyDescent="0.35">
      <c r="A114" s="149"/>
      <c r="B114" s="14" t="s">
        <v>126</v>
      </c>
      <c r="C114" s="77">
        <f>B110*E78</f>
        <v>41.359999999999992</v>
      </c>
      <c r="D114" s="77">
        <f>B110*F78</f>
        <v>-165.44000000000003</v>
      </c>
      <c r="E114" s="82">
        <f>B110*G78</f>
        <v>-248.16</v>
      </c>
      <c r="F114" s="82">
        <f>B110*I78</f>
        <v>-248.16</v>
      </c>
      <c r="G114" s="149"/>
      <c r="H114" s="132"/>
      <c r="I114" s="14" t="s">
        <v>126</v>
      </c>
      <c r="J114" s="14"/>
      <c r="K114" s="77">
        <f>B110*E79</f>
        <v>248.16</v>
      </c>
      <c r="L114" s="77">
        <f>B110*F79</f>
        <v>41.360000000000007</v>
      </c>
      <c r="M114" s="77">
        <f>B110*G79</f>
        <v>-41.359999999999992</v>
      </c>
      <c r="N114" s="77">
        <f>B110*I79</f>
        <v>-41.359999999999992</v>
      </c>
    </row>
    <row r="115" spans="1:14" x14ac:dyDescent="0.35">
      <c r="A115" s="148" t="s">
        <v>115</v>
      </c>
      <c r="B115" s="14" t="s">
        <v>125</v>
      </c>
      <c r="C115" s="82">
        <f>C116/2</f>
        <v>-82.720000000000013</v>
      </c>
      <c r="D115" s="82">
        <f>D116/2</f>
        <v>20.679999999999996</v>
      </c>
      <c r="E115" s="82">
        <f>E116/2</f>
        <v>-124.08</v>
      </c>
      <c r="F115" s="82">
        <f>F116/2</f>
        <v>-124.08</v>
      </c>
      <c r="G115" s="148" t="s">
        <v>115</v>
      </c>
      <c r="H115" s="131"/>
      <c r="I115" s="14" t="s">
        <v>125</v>
      </c>
      <c r="J115" s="14"/>
      <c r="K115" s="82">
        <f>K116/2</f>
        <v>20.680000000000003</v>
      </c>
      <c r="L115" s="118">
        <f>L116/2</f>
        <v>124.08</v>
      </c>
      <c r="M115" s="77">
        <f>M116/2</f>
        <v>-20.679999999999996</v>
      </c>
      <c r="N115" s="77">
        <f>N116/2</f>
        <v>-20.679999999999996</v>
      </c>
    </row>
    <row r="116" spans="1:14" x14ac:dyDescent="0.35">
      <c r="A116" s="149"/>
      <c r="B116" s="14" t="s">
        <v>126</v>
      </c>
      <c r="C116" s="77">
        <f>B110*E80</f>
        <v>-165.44000000000003</v>
      </c>
      <c r="D116" s="77">
        <f>B110*F80</f>
        <v>41.359999999999992</v>
      </c>
      <c r="E116" s="82">
        <f>B110*G80</f>
        <v>-248.16</v>
      </c>
      <c r="F116" s="82">
        <f>B110*I80</f>
        <v>-248.16</v>
      </c>
      <c r="G116" s="149"/>
      <c r="H116" s="132"/>
      <c r="I116" s="14" t="s">
        <v>126</v>
      </c>
      <c r="J116" s="14"/>
      <c r="K116" s="77">
        <f>B110*E81</f>
        <v>41.360000000000007</v>
      </c>
      <c r="L116" s="77">
        <f>B110*F81</f>
        <v>248.16</v>
      </c>
      <c r="M116" s="77">
        <f>B110*G81</f>
        <v>-41.359999999999992</v>
      </c>
      <c r="N116" s="77">
        <f>B110*I81</f>
        <v>-41.359999999999992</v>
      </c>
    </row>
    <row r="117" spans="1:14" x14ac:dyDescent="0.35">
      <c r="A117" s="150" t="s">
        <v>116</v>
      </c>
      <c r="B117" s="14" t="s">
        <v>125</v>
      </c>
      <c r="C117" s="82">
        <f>C118/2</f>
        <v>-103.4</v>
      </c>
      <c r="D117" s="82">
        <f>D118/2</f>
        <v>-103.4</v>
      </c>
      <c r="E117" s="82">
        <f>E118/2</f>
        <v>20.679999999999996</v>
      </c>
      <c r="F117" s="82">
        <f>F118/2</f>
        <v>-62.04</v>
      </c>
      <c r="G117" s="150" t="s">
        <v>116</v>
      </c>
      <c r="H117" s="26"/>
      <c r="I117" s="14" t="s">
        <v>125</v>
      </c>
      <c r="J117" s="14"/>
      <c r="K117" s="82">
        <f>K118/2</f>
        <v>0</v>
      </c>
      <c r="L117" s="82">
        <f>L118/2</f>
        <v>0</v>
      </c>
      <c r="M117" s="77">
        <f>M118/2</f>
        <v>124.08</v>
      </c>
      <c r="N117" s="77">
        <f>N118/2</f>
        <v>41.360000000000007</v>
      </c>
    </row>
    <row r="118" spans="1:14" x14ac:dyDescent="0.35">
      <c r="A118" s="150"/>
      <c r="B118" s="14" t="s">
        <v>126</v>
      </c>
      <c r="C118" s="82">
        <f>E82*B110</f>
        <v>-206.8</v>
      </c>
      <c r="D118" s="77">
        <f>B110*F82</f>
        <v>-206.8</v>
      </c>
      <c r="E118" s="77">
        <f>B110*G82</f>
        <v>41.359999999999992</v>
      </c>
      <c r="F118" s="77">
        <f>B110*I82</f>
        <v>-124.08</v>
      </c>
      <c r="G118" s="150"/>
      <c r="H118" s="26"/>
      <c r="I118" s="14" t="s">
        <v>126</v>
      </c>
      <c r="J118" s="14"/>
      <c r="K118" s="77">
        <f>B110*E83</f>
        <v>0</v>
      </c>
      <c r="L118" s="77">
        <f>B110*F83</f>
        <v>0</v>
      </c>
      <c r="M118" s="77">
        <f>B110*G83</f>
        <v>248.16</v>
      </c>
      <c r="N118" s="77">
        <f>B110*I83</f>
        <v>82.720000000000013</v>
      </c>
    </row>
    <row r="119" spans="1:14" x14ac:dyDescent="0.35">
      <c r="A119" s="150" t="s">
        <v>117</v>
      </c>
      <c r="B119" s="14" t="s">
        <v>125</v>
      </c>
      <c r="C119" s="82">
        <f>C120/2</f>
        <v>-103.4</v>
      </c>
      <c r="D119" s="82">
        <f>D120/2</f>
        <v>-103.4</v>
      </c>
      <c r="E119" s="82">
        <f>E120/2</f>
        <v>-62.04</v>
      </c>
      <c r="F119" s="82">
        <f>F120/2</f>
        <v>20.679999999999996</v>
      </c>
      <c r="G119" s="150" t="s">
        <v>117</v>
      </c>
      <c r="H119" s="26"/>
      <c r="I119" s="14" t="s">
        <v>125</v>
      </c>
      <c r="J119" s="14"/>
      <c r="K119" s="82">
        <f>K120/2</f>
        <v>0</v>
      </c>
      <c r="L119" s="82">
        <f>L120/2</f>
        <v>0</v>
      </c>
      <c r="M119" s="77">
        <f>M120/2</f>
        <v>41.360000000000007</v>
      </c>
      <c r="N119" s="77">
        <f>N120/2</f>
        <v>124.08</v>
      </c>
    </row>
    <row r="120" spans="1:14" x14ac:dyDescent="0.35">
      <c r="A120" s="150"/>
      <c r="B120" s="14" t="s">
        <v>126</v>
      </c>
      <c r="C120" s="77">
        <f>B110*E84</f>
        <v>-206.8</v>
      </c>
      <c r="D120" s="77">
        <f>B110*F84</f>
        <v>-206.8</v>
      </c>
      <c r="E120" s="77">
        <f>B110*G84</f>
        <v>-124.08</v>
      </c>
      <c r="F120" s="77">
        <f>B110*I84</f>
        <v>41.359999999999992</v>
      </c>
      <c r="G120" s="150"/>
      <c r="H120" s="26"/>
      <c r="I120" s="14" t="s">
        <v>126</v>
      </c>
      <c r="J120" s="14"/>
      <c r="K120" s="77">
        <f>B110*E85</f>
        <v>0</v>
      </c>
      <c r="L120" s="77">
        <f>B110*F85</f>
        <v>0</v>
      </c>
      <c r="M120" s="77">
        <f>B110*G85</f>
        <v>82.720000000000013</v>
      </c>
      <c r="N120" s="77">
        <f>B110*I85</f>
        <v>248.16</v>
      </c>
    </row>
    <row r="121" spans="1:14" x14ac:dyDescent="0.35">
      <c r="C121" s="1"/>
      <c r="F121" s="1"/>
    </row>
    <row r="122" spans="1:14" x14ac:dyDescent="0.35">
      <c r="A122" s="96" t="s">
        <v>311</v>
      </c>
      <c r="C122" s="1"/>
    </row>
    <row r="123" spans="1:14" x14ac:dyDescent="0.35">
      <c r="C123" s="1"/>
    </row>
    <row r="124" spans="1:14" x14ac:dyDescent="0.35">
      <c r="A124" s="23" t="s">
        <v>383</v>
      </c>
      <c r="B124" s="82">
        <f>(B23*B15+B24)</f>
        <v>280</v>
      </c>
      <c r="C124" s="1" t="s">
        <v>29</v>
      </c>
    </row>
    <row r="125" spans="1:14" x14ac:dyDescent="0.35">
      <c r="A125" s="23" t="s">
        <v>384</v>
      </c>
      <c r="B125" s="82">
        <f>(IF(MAX(C95:D102,G95:I102)&lt;ABS(MIN(C95:D102,G95:I102)),MIN(C95:D102,G95:I102),MAX(C95:D102,G95:I102)))*9.81</f>
        <v>-627.91309197518979</v>
      </c>
      <c r="C125" s="1" t="s">
        <v>29</v>
      </c>
      <c r="D125" s="135" t="s">
        <v>393</v>
      </c>
      <c r="E125" s="135"/>
      <c r="F125" s="135"/>
    </row>
    <row r="126" spans="1:14" x14ac:dyDescent="0.35">
      <c r="A126" s="23" t="s">
        <v>385</v>
      </c>
      <c r="B126" s="82">
        <f>B35*B15</f>
        <v>750</v>
      </c>
      <c r="C126" s="1" t="s">
        <v>29</v>
      </c>
    </row>
    <row r="127" spans="1:14" x14ac:dyDescent="0.35">
      <c r="C127" s="1"/>
    </row>
    <row r="128" spans="1:14" x14ac:dyDescent="0.35">
      <c r="A128" s="99"/>
      <c r="B128" s="140" t="s">
        <v>139</v>
      </c>
      <c r="C128" s="140"/>
      <c r="D128" s="141" t="s">
        <v>143</v>
      </c>
      <c r="E128" s="141"/>
      <c r="F128" s="141" t="s">
        <v>312</v>
      </c>
      <c r="G128" s="141"/>
      <c r="H128" s="203"/>
    </row>
    <row r="129" spans="1:8" x14ac:dyDescent="0.35">
      <c r="A129" s="142" t="s">
        <v>407</v>
      </c>
      <c r="B129" s="27" t="s">
        <v>343</v>
      </c>
      <c r="C129" s="98" t="s">
        <v>414</v>
      </c>
      <c r="D129" s="98" t="s">
        <v>414</v>
      </c>
      <c r="E129" s="98" t="s">
        <v>343</v>
      </c>
      <c r="F129" s="98" t="s">
        <v>414</v>
      </c>
      <c r="G129" s="98" t="s">
        <v>343</v>
      </c>
      <c r="H129" s="204"/>
    </row>
    <row r="130" spans="1:8" x14ac:dyDescent="0.35">
      <c r="A130" s="143"/>
      <c r="B130" s="121">
        <f>B124*COS(B19*3.14/180)</f>
        <v>269.22670533943051</v>
      </c>
      <c r="C130" s="122">
        <f>B124*SIN(B19*3.14/180)</f>
        <v>76.921915811265848</v>
      </c>
      <c r="D130" s="122">
        <v>0</v>
      </c>
      <c r="E130" s="121">
        <f>B125</f>
        <v>-627.91309197518979</v>
      </c>
      <c r="F130" s="122">
        <f>B126*SIN(B19*3.14/180)</f>
        <v>206.04084592303352</v>
      </c>
      <c r="G130" s="122">
        <f>B126*COS(B19*3.14/180)</f>
        <v>721.14296073061735</v>
      </c>
      <c r="H130" s="205"/>
    </row>
    <row r="131" spans="1:8" x14ac:dyDescent="0.35">
      <c r="A131" s="8"/>
    </row>
    <row r="132" spans="1:8" x14ac:dyDescent="0.35">
      <c r="A132" s="8"/>
    </row>
    <row r="133" spans="1:8" ht="17.25" customHeight="1" x14ac:dyDescent="0.35">
      <c r="A133" s="136" t="s">
        <v>137</v>
      </c>
      <c r="C133" s="1"/>
    </row>
    <row r="134" spans="1:8" x14ac:dyDescent="0.35">
      <c r="A134" s="136"/>
      <c r="C134" s="1"/>
    </row>
    <row r="135" spans="1:8" x14ac:dyDescent="0.35">
      <c r="C135" s="1"/>
    </row>
    <row r="136" spans="1:8" x14ac:dyDescent="0.35">
      <c r="A136" s="103" t="s">
        <v>138</v>
      </c>
      <c r="B136" s="137" t="s">
        <v>314</v>
      </c>
      <c r="C136" s="138"/>
      <c r="D136" s="139"/>
    </row>
    <row r="137" spans="1:8" x14ac:dyDescent="0.35">
      <c r="A137" s="10"/>
      <c r="B137" s="102" t="s">
        <v>140</v>
      </c>
      <c r="C137" s="98" t="s">
        <v>141</v>
      </c>
      <c r="D137" s="98" t="s">
        <v>142</v>
      </c>
    </row>
    <row r="138" spans="1:8" x14ac:dyDescent="0.35">
      <c r="A138" s="10" t="s">
        <v>406</v>
      </c>
      <c r="B138" s="123">
        <f>1.5*(C130+F130)</f>
        <v>424.44414260144902</v>
      </c>
      <c r="C138" s="123">
        <f>1.5*(C130+D130)</f>
        <v>115.38287371689877</v>
      </c>
      <c r="D138" s="123">
        <f>1.2*(C130+D130+F130)</f>
        <v>339.55531408115922</v>
      </c>
    </row>
    <row r="139" spans="1:8" x14ac:dyDescent="0.35">
      <c r="A139" s="10" t="s">
        <v>313</v>
      </c>
      <c r="B139" s="123">
        <f>1.5*(B130+G130)</f>
        <v>1485.5544991050717</v>
      </c>
      <c r="C139" s="123">
        <f>1.5*(B130+E130)</f>
        <v>-538.02957995363886</v>
      </c>
      <c r="D139" s="123">
        <f>1.2*(B130+E130+G130)</f>
        <v>434.94788891382967</v>
      </c>
    </row>
    <row r="140" spans="1:8" x14ac:dyDescent="0.35">
      <c r="C140" s="1"/>
    </row>
    <row r="142" spans="1:8" x14ac:dyDescent="0.35">
      <c r="A142" s="104" t="s">
        <v>359</v>
      </c>
    </row>
    <row r="143" spans="1:8" x14ac:dyDescent="0.35">
      <c r="A143" s="58" t="s">
        <v>408</v>
      </c>
      <c r="B143" s="124">
        <f>ABS(IF(MAX(B138:D138)&lt;ABS(MIN(B138:D138)),MIN(B138:D138),MAX(B138:D138)))</f>
        <v>424.44414260144902</v>
      </c>
      <c r="C143" t="s">
        <v>29</v>
      </c>
    </row>
    <row r="144" spans="1:8" x14ac:dyDescent="0.35">
      <c r="A144" s="58" t="s">
        <v>409</v>
      </c>
      <c r="B144" s="124">
        <f>ABS(IF(MAX(B139:D139)&lt;ABS(MIN(B139:D139)),MIN(B139:D139),MAX(B139:D139)))</f>
        <v>1485.5544991050717</v>
      </c>
      <c r="C144" t="s">
        <v>29</v>
      </c>
    </row>
    <row r="146" spans="1:8" x14ac:dyDescent="0.35">
      <c r="A146" s="74" t="s">
        <v>360</v>
      </c>
      <c r="B146" s="6"/>
      <c r="C146" s="5"/>
    </row>
    <row r="147" spans="1:8" x14ac:dyDescent="0.35">
      <c r="A147" s="58" t="s">
        <v>386</v>
      </c>
      <c r="B147" s="124">
        <f>(B144*B11/8000)*5</f>
        <v>4.0852748725389478</v>
      </c>
      <c r="C147" s="5" t="s">
        <v>11</v>
      </c>
    </row>
    <row r="148" spans="1:8" x14ac:dyDescent="0.35">
      <c r="A148" s="23" t="s">
        <v>410</v>
      </c>
      <c r="B148" s="82">
        <f>B144*B11*B11/8000</f>
        <v>3.5950418878342743</v>
      </c>
      <c r="C148" s="5" t="s">
        <v>362</v>
      </c>
    </row>
    <row r="149" spans="1:8" x14ac:dyDescent="0.35">
      <c r="A149" s="23" t="s">
        <v>411</v>
      </c>
      <c r="B149" s="82">
        <f>B143*B11*B11/8000</f>
        <v>1.0271548250955067</v>
      </c>
      <c r="C149" s="5" t="s">
        <v>362</v>
      </c>
    </row>
    <row r="151" spans="1:8" x14ac:dyDescent="0.35">
      <c r="A151" s="63" t="s">
        <v>387</v>
      </c>
      <c r="B151" s="174" t="s">
        <v>388</v>
      </c>
      <c r="C151" s="175"/>
      <c r="D151" s="172" t="s">
        <v>374</v>
      </c>
      <c r="E151" s="172"/>
      <c r="F151" s="172"/>
    </row>
    <row r="152" spans="1:8" x14ac:dyDescent="0.35">
      <c r="A152" s="23" t="s">
        <v>316</v>
      </c>
      <c r="B152" s="65">
        <v>17.47</v>
      </c>
      <c r="C152" s="5" t="s">
        <v>320</v>
      </c>
    </row>
    <row r="153" spans="1:8" x14ac:dyDescent="0.35">
      <c r="A153" s="23" t="s">
        <v>317</v>
      </c>
      <c r="B153" s="65">
        <v>19.16</v>
      </c>
      <c r="C153" s="5" t="s">
        <v>321</v>
      </c>
    </row>
    <row r="154" spans="1:8" x14ac:dyDescent="0.35">
      <c r="A154" s="58" t="s">
        <v>318</v>
      </c>
      <c r="B154" s="66">
        <v>6.99</v>
      </c>
      <c r="C154" s="57" t="s">
        <v>322</v>
      </c>
      <c r="D154" s="9"/>
      <c r="E154" s="9"/>
      <c r="F154" s="9"/>
      <c r="G154" s="9"/>
      <c r="H154" s="9"/>
    </row>
    <row r="155" spans="1:8" x14ac:dyDescent="0.35">
      <c r="A155" s="58" t="s">
        <v>319</v>
      </c>
      <c r="B155" s="67">
        <v>0</v>
      </c>
      <c r="C155" s="58" t="s">
        <v>322</v>
      </c>
      <c r="D155" s="9"/>
      <c r="E155" s="9"/>
      <c r="F155" s="9"/>
      <c r="G155" s="9"/>
      <c r="H155" s="9"/>
    </row>
    <row r="156" spans="1:8" x14ac:dyDescent="0.35">
      <c r="A156" s="58" t="s">
        <v>346</v>
      </c>
      <c r="B156" s="66">
        <v>2.6</v>
      </c>
      <c r="C156" s="57" t="s">
        <v>315</v>
      </c>
    </row>
    <row r="157" spans="1:8" x14ac:dyDescent="0.35">
      <c r="A157" s="58" t="s">
        <v>347</v>
      </c>
      <c r="B157" s="66">
        <v>50</v>
      </c>
      <c r="C157" s="57" t="s">
        <v>315</v>
      </c>
    </row>
    <row r="158" spans="1:8" x14ac:dyDescent="0.35">
      <c r="A158" s="58" t="s">
        <v>390</v>
      </c>
      <c r="B158" s="66">
        <v>50</v>
      </c>
      <c r="C158" s="57" t="s">
        <v>315</v>
      </c>
    </row>
    <row r="159" spans="1:8" x14ac:dyDescent="0.35">
      <c r="A159" s="58" t="s">
        <v>392</v>
      </c>
      <c r="B159" s="66">
        <v>4.76</v>
      </c>
      <c r="C159" s="57" t="s">
        <v>323</v>
      </c>
    </row>
    <row r="160" spans="1:8" x14ac:dyDescent="0.35">
      <c r="A160" s="58" t="s">
        <v>344</v>
      </c>
      <c r="B160" s="64">
        <v>240</v>
      </c>
      <c r="C160" s="61" t="s">
        <v>345</v>
      </c>
    </row>
    <row r="161" spans="1:11" x14ac:dyDescent="0.35">
      <c r="A161" s="59"/>
      <c r="B161" s="60"/>
      <c r="C161" s="59"/>
    </row>
    <row r="162" spans="1:11" x14ac:dyDescent="0.35">
      <c r="A162" s="71" t="s">
        <v>419</v>
      </c>
      <c r="B162" s="70" t="s">
        <v>348</v>
      </c>
      <c r="C162" s="59"/>
      <c r="F162" s="196" t="s">
        <v>425</v>
      </c>
      <c r="G162" s="206" t="s">
        <v>421</v>
      </c>
      <c r="H162" s="207"/>
      <c r="I162" s="206" t="s">
        <v>422</v>
      </c>
      <c r="J162" s="207"/>
      <c r="K162" s="196" t="s">
        <v>423</v>
      </c>
    </row>
    <row r="163" spans="1:11" x14ac:dyDescent="0.35">
      <c r="A163" s="195" t="s">
        <v>416</v>
      </c>
      <c r="B163" s="125">
        <f>B158-(3*B156)</f>
        <v>42.2</v>
      </c>
      <c r="C163" s="59"/>
      <c r="F163" s="197" t="s">
        <v>420</v>
      </c>
      <c r="G163" s="208" t="s">
        <v>428</v>
      </c>
      <c r="H163" s="208" t="s">
        <v>427</v>
      </c>
      <c r="I163" s="208" t="s">
        <v>430</v>
      </c>
      <c r="J163" s="208" t="s">
        <v>429</v>
      </c>
      <c r="K163" s="214" t="s">
        <v>424</v>
      </c>
    </row>
    <row r="164" spans="1:11" x14ac:dyDescent="0.35">
      <c r="A164" s="195" t="s">
        <v>417</v>
      </c>
      <c r="B164" s="125">
        <f>B157-(3*B156)</f>
        <v>42.2</v>
      </c>
      <c r="C164" s="59"/>
      <c r="E164" s="198" t="s">
        <v>426</v>
      </c>
      <c r="F164" s="5">
        <f>B163/B156</f>
        <v>16.23076923076923</v>
      </c>
      <c r="G164" s="5">
        <f>29.3*B165</f>
        <v>29.90418727647797</v>
      </c>
      <c r="H164" s="5">
        <f>(84*B165)-(B164/B156)</f>
        <v>69.501371766642009</v>
      </c>
      <c r="I164" s="5">
        <f>33*B165</f>
        <v>33.680483963268699</v>
      </c>
      <c r="J164" s="5">
        <f>(65*B165)-(0.5*(B164/B156))</f>
        <v>58.224962584993136</v>
      </c>
      <c r="K164" s="5">
        <f>42*B165</f>
        <v>42.866070498705618</v>
      </c>
    </row>
    <row r="165" spans="1:11" ht="15.5" x14ac:dyDescent="0.35">
      <c r="A165" s="101" t="s">
        <v>324</v>
      </c>
      <c r="B165" s="125">
        <f>SQRT(250/B160)</f>
        <v>1.0206207261596576</v>
      </c>
      <c r="C165" s="100" t="s">
        <v>349</v>
      </c>
      <c r="E165" s="215"/>
      <c r="F165" s="199"/>
      <c r="G165" s="199"/>
      <c r="H165" s="199"/>
      <c r="I165" s="199"/>
      <c r="J165" s="199"/>
      <c r="K165" s="199"/>
    </row>
    <row r="166" spans="1:11" x14ac:dyDescent="0.35">
      <c r="A166" s="58" t="s">
        <v>418</v>
      </c>
      <c r="B166" s="125">
        <f>B163/B156</f>
        <v>16.23076923076923</v>
      </c>
      <c r="C166" s="59" t="s">
        <v>421</v>
      </c>
    </row>
    <row r="167" spans="1:11" x14ac:dyDescent="0.35">
      <c r="A167" s="59"/>
      <c r="B167" s="60"/>
      <c r="C167" s="59"/>
    </row>
    <row r="168" spans="1:11" x14ac:dyDescent="0.35">
      <c r="A168" s="72" t="s">
        <v>351</v>
      </c>
      <c r="B168" s="60"/>
      <c r="C168" s="59"/>
    </row>
    <row r="169" spans="1:11" x14ac:dyDescent="0.35">
      <c r="A169" s="58" t="s">
        <v>391</v>
      </c>
      <c r="B169" s="62" t="s">
        <v>354</v>
      </c>
      <c r="C169" s="126">
        <f>B159*100*B157/(B158+B157)</f>
        <v>238</v>
      </c>
      <c r="D169" s="55" t="s">
        <v>358</v>
      </c>
    </row>
    <row r="170" spans="1:11" x14ac:dyDescent="0.35">
      <c r="A170" s="58" t="s">
        <v>352</v>
      </c>
      <c r="B170" s="62" t="s">
        <v>355</v>
      </c>
      <c r="C170" s="128">
        <v>1.1000000000000001</v>
      </c>
      <c r="D170" s="55"/>
    </row>
    <row r="171" spans="1:11" x14ac:dyDescent="0.35">
      <c r="A171" s="58" t="s">
        <v>353</v>
      </c>
      <c r="B171" s="62" t="s">
        <v>356</v>
      </c>
      <c r="C171" s="126">
        <v>250</v>
      </c>
      <c r="D171" s="55" t="s">
        <v>345</v>
      </c>
    </row>
    <row r="172" spans="1:11" x14ac:dyDescent="0.35">
      <c r="A172" s="58" t="s">
        <v>389</v>
      </c>
      <c r="B172" s="62" t="s">
        <v>357</v>
      </c>
      <c r="C172" s="127">
        <f>(C169*C171)/(SQRT(3)*C170*1000)</f>
        <v>31.229400924347939</v>
      </c>
      <c r="D172" s="55" t="s">
        <v>11</v>
      </c>
      <c r="E172" s="105" t="str">
        <f>IF(B147&lt;C172,"OK in Shear","Not ok in shear")</f>
        <v>OK in Shear</v>
      </c>
    </row>
    <row r="173" spans="1:11" x14ac:dyDescent="0.35">
      <c r="A173" s="59"/>
      <c r="B173" s="60"/>
      <c r="C173" s="59"/>
    </row>
    <row r="174" spans="1:11" x14ac:dyDescent="0.35">
      <c r="A174" s="72" t="s">
        <v>326</v>
      </c>
      <c r="B174" s="60"/>
      <c r="C174" s="59"/>
    </row>
    <row r="175" spans="1:11" x14ac:dyDescent="0.35">
      <c r="A175" s="58" t="s">
        <v>325</v>
      </c>
      <c r="B175" s="62" t="s">
        <v>330</v>
      </c>
      <c r="C175" s="23"/>
      <c r="D175" s="58"/>
      <c r="I175" s="1"/>
      <c r="J175" s="1"/>
    </row>
    <row r="176" spans="1:11" x14ac:dyDescent="0.35">
      <c r="A176" s="58" t="s">
        <v>327</v>
      </c>
      <c r="B176" s="62" t="s">
        <v>331</v>
      </c>
      <c r="C176" s="23"/>
      <c r="D176" s="58" t="s">
        <v>322</v>
      </c>
      <c r="I176" s="1"/>
      <c r="J176" s="1"/>
    </row>
    <row r="177" spans="1:11" x14ac:dyDescent="0.35">
      <c r="A177" s="58" t="s">
        <v>328</v>
      </c>
      <c r="B177" s="62" t="s">
        <v>332</v>
      </c>
      <c r="C177" s="124">
        <f>B154</f>
        <v>6.99</v>
      </c>
      <c r="D177" s="58" t="s">
        <v>322</v>
      </c>
      <c r="I177" s="69"/>
      <c r="J177" s="69"/>
      <c r="K177" s="9"/>
    </row>
    <row r="178" spans="1:11" ht="23.5" x14ac:dyDescent="0.55000000000000004">
      <c r="A178" s="58" t="s">
        <v>329</v>
      </c>
      <c r="B178" s="68" t="s">
        <v>334</v>
      </c>
      <c r="C178" s="129">
        <v>1.1000000000000001</v>
      </c>
      <c r="D178" s="58"/>
      <c r="I178" s="69"/>
      <c r="J178" s="69"/>
      <c r="K178" s="9"/>
    </row>
    <row r="179" spans="1:11" ht="21" customHeight="1" x14ac:dyDescent="0.45">
      <c r="A179" s="58" t="s">
        <v>335</v>
      </c>
      <c r="B179" s="165" t="s">
        <v>412</v>
      </c>
      <c r="C179" s="129"/>
      <c r="D179" s="23" t="s">
        <v>333</v>
      </c>
    </row>
    <row r="180" spans="1:11" x14ac:dyDescent="0.35">
      <c r="A180" s="23" t="s">
        <v>415</v>
      </c>
      <c r="B180" s="166"/>
      <c r="C180" s="129">
        <f>1.2*C177*B160/(C178*1000)</f>
        <v>1.8301090909090909</v>
      </c>
      <c r="D180" s="23" t="s">
        <v>333</v>
      </c>
      <c r="E180" s="105" t="str">
        <f>IF(C180&gt;B148,"Passed", "failed")</f>
        <v>failed</v>
      </c>
    </row>
    <row r="181" spans="1:11" x14ac:dyDescent="0.35">
      <c r="A181" s="9"/>
      <c r="B181" s="69"/>
      <c r="C181" s="130"/>
      <c r="D181" s="9"/>
    </row>
    <row r="182" spans="1:11" ht="18.5" x14ac:dyDescent="0.45">
      <c r="A182" s="58" t="s">
        <v>335</v>
      </c>
      <c r="B182" s="167" t="s">
        <v>337</v>
      </c>
      <c r="C182" s="129"/>
      <c r="D182" s="23" t="s">
        <v>333</v>
      </c>
    </row>
    <row r="183" spans="1:11" x14ac:dyDescent="0.35">
      <c r="A183" s="23" t="s">
        <v>415</v>
      </c>
      <c r="B183" s="168"/>
      <c r="C183" s="129">
        <f>1.2*C177*B160/(C178*1000)</f>
        <v>1.8301090909090909</v>
      </c>
      <c r="D183" s="23" t="s">
        <v>333</v>
      </c>
      <c r="E183" s="105" t="str">
        <f>IF(C183&gt;B149,"Passed", "failed")</f>
        <v>Passed</v>
      </c>
    </row>
    <row r="184" spans="1:11" x14ac:dyDescent="0.35">
      <c r="A184" s="9"/>
      <c r="B184" s="69"/>
      <c r="C184" s="9"/>
      <c r="D184" s="9"/>
    </row>
    <row r="185" spans="1:11" ht="19.5" customHeight="1" x14ac:dyDescent="0.35">
      <c r="A185" s="73" t="s">
        <v>336</v>
      </c>
      <c r="B185" s="69"/>
      <c r="C185" s="9"/>
      <c r="D185" s="9"/>
    </row>
    <row r="186" spans="1:11" x14ac:dyDescent="0.35">
      <c r="A186" s="176" t="s">
        <v>413</v>
      </c>
      <c r="B186" s="24"/>
      <c r="C186" s="178">
        <f>(B148/C180)+(B149/C183)</f>
        <v>2.5256399937523639</v>
      </c>
      <c r="D186" s="23"/>
    </row>
    <row r="187" spans="1:11" x14ac:dyDescent="0.35">
      <c r="A187" s="177"/>
      <c r="B187" s="24"/>
      <c r="C187" s="179"/>
      <c r="D187" s="106" t="str">
        <f>IF(C186&lt;1,"OK","NOT OK")</f>
        <v>NOT OK</v>
      </c>
    </row>
    <row r="188" spans="1:11" x14ac:dyDescent="0.35">
      <c r="A188" s="9"/>
    </row>
    <row r="189" spans="1:11" ht="18.5" x14ac:dyDescent="0.45">
      <c r="A189" s="107" t="s">
        <v>368</v>
      </c>
    </row>
    <row r="190" spans="1:11" x14ac:dyDescent="0.35">
      <c r="A190" s="170" t="s">
        <v>363</v>
      </c>
      <c r="B190" s="170"/>
      <c r="C190" s="170"/>
    </row>
    <row r="191" spans="1:11" x14ac:dyDescent="0.35">
      <c r="A191" s="23"/>
      <c r="B191" s="97" t="s">
        <v>364</v>
      </c>
      <c r="C191" s="129">
        <f>B144/1000</f>
        <v>1.4855544991050718</v>
      </c>
      <c r="D191" s="23" t="s">
        <v>376</v>
      </c>
    </row>
    <row r="192" spans="1:11" x14ac:dyDescent="0.35">
      <c r="A192" s="55" t="s">
        <v>375</v>
      </c>
      <c r="B192" s="97" t="s">
        <v>365</v>
      </c>
      <c r="C192" s="129">
        <f>(0.0055*C191*1000*(B11*1000)^4)/(200000*B152*10000000)</f>
        <v>87.647409322631589</v>
      </c>
      <c r="D192" s="23" t="s">
        <v>315</v>
      </c>
    </row>
    <row r="193" spans="1:5" x14ac:dyDescent="0.35">
      <c r="A193" s="55" t="s">
        <v>367</v>
      </c>
      <c r="B193" s="97" t="s">
        <v>366</v>
      </c>
      <c r="C193" s="129">
        <f>B11*1000/150</f>
        <v>29.333333333333332</v>
      </c>
      <c r="D193" s="23" t="s">
        <v>315</v>
      </c>
      <c r="E193" s="105" t="str">
        <f>IF(C192&lt;C193,"OK","NOT OK")</f>
        <v>NOT OK</v>
      </c>
    </row>
    <row r="205" spans="1:5" x14ac:dyDescent="0.35">
      <c r="A205" s="8"/>
    </row>
    <row r="206" spans="1:5" x14ac:dyDescent="0.35">
      <c r="A206" s="8"/>
    </row>
    <row r="207" spans="1:5" x14ac:dyDescent="0.35">
      <c r="A207" s="8"/>
    </row>
    <row r="208" spans="1:5" x14ac:dyDescent="0.35">
      <c r="A208" s="8"/>
    </row>
    <row r="209" spans="1:4" x14ac:dyDescent="0.35">
      <c r="A209" s="8"/>
    </row>
    <row r="210" spans="1:4" x14ac:dyDescent="0.35">
      <c r="A210" s="8"/>
    </row>
    <row r="211" spans="1:4" x14ac:dyDescent="0.35">
      <c r="A211" s="8"/>
    </row>
    <row r="212" spans="1:4" x14ac:dyDescent="0.35">
      <c r="A212" s="8"/>
    </row>
    <row r="213" spans="1:4" x14ac:dyDescent="0.35">
      <c r="A213" s="8"/>
    </row>
    <row r="214" spans="1:4" x14ac:dyDescent="0.35">
      <c r="A214" s="8"/>
    </row>
    <row r="215" spans="1:4" x14ac:dyDescent="0.35">
      <c r="A215" s="8"/>
    </row>
    <row r="216" spans="1:4" x14ac:dyDescent="0.35">
      <c r="A216" s="8"/>
    </row>
    <row r="217" spans="1:4" x14ac:dyDescent="0.35">
      <c r="A217" s="8"/>
    </row>
    <row r="218" spans="1:4" x14ac:dyDescent="0.35">
      <c r="A218" s="8"/>
    </row>
    <row r="219" spans="1:4" x14ac:dyDescent="0.35">
      <c r="A219" s="8"/>
    </row>
    <row r="221" spans="1:4" x14ac:dyDescent="0.35">
      <c r="A221" s="8"/>
    </row>
    <row r="222" spans="1:4" x14ac:dyDescent="0.35">
      <c r="A222" s="8"/>
    </row>
    <row r="223" spans="1:4" x14ac:dyDescent="0.35">
      <c r="A223" s="8"/>
      <c r="D223" s="1"/>
    </row>
    <row r="224" spans="1:4" x14ac:dyDescent="0.35">
      <c r="D224" s="1"/>
    </row>
    <row r="225" spans="1:4" x14ac:dyDescent="0.35">
      <c r="D225" s="1"/>
    </row>
    <row r="226" spans="1:4" x14ac:dyDescent="0.35">
      <c r="A226" s="8"/>
      <c r="D226" s="1"/>
    </row>
    <row r="227" spans="1:4" x14ac:dyDescent="0.35">
      <c r="D227" s="1"/>
    </row>
    <row r="228" spans="1:4" x14ac:dyDescent="0.35">
      <c r="D228" s="1"/>
    </row>
    <row r="229" spans="1:4" x14ac:dyDescent="0.35">
      <c r="D229" s="1"/>
    </row>
    <row r="230" spans="1:4" x14ac:dyDescent="0.35">
      <c r="D230" s="1"/>
    </row>
    <row r="231" spans="1:4" x14ac:dyDescent="0.35">
      <c r="D231" s="1"/>
    </row>
    <row r="232" spans="1:4" x14ac:dyDescent="0.35">
      <c r="A232" s="8"/>
      <c r="D232" s="1"/>
    </row>
    <row r="233" spans="1:4" x14ac:dyDescent="0.35">
      <c r="D233" s="1"/>
    </row>
    <row r="234" spans="1:4" x14ac:dyDescent="0.35">
      <c r="D234" s="1"/>
    </row>
    <row r="235" spans="1:4" x14ac:dyDescent="0.35">
      <c r="D235" s="1"/>
    </row>
    <row r="236" spans="1:4" x14ac:dyDescent="0.35">
      <c r="D236" s="1"/>
    </row>
    <row r="237" spans="1:4" x14ac:dyDescent="0.35">
      <c r="D237" s="1"/>
    </row>
    <row r="238" spans="1:4" x14ac:dyDescent="0.35">
      <c r="D238" s="1"/>
    </row>
    <row r="239" spans="1:4" x14ac:dyDescent="0.35">
      <c r="D239" s="1"/>
    </row>
    <row r="247" spans="3:3" x14ac:dyDescent="0.35">
      <c r="C247" s="9"/>
    </row>
  </sheetData>
  <mergeCells count="80">
    <mergeCell ref="G162:H162"/>
    <mergeCell ref="I162:J162"/>
    <mergeCell ref="A190:C190"/>
    <mergeCell ref="D1:E1"/>
    <mergeCell ref="D151:F151"/>
    <mergeCell ref="D5:G5"/>
    <mergeCell ref="B151:C151"/>
    <mergeCell ref="A186:A187"/>
    <mergeCell ref="C186:C187"/>
    <mergeCell ref="E11:F11"/>
    <mergeCell ref="E10:F10"/>
    <mergeCell ref="A6:A7"/>
    <mergeCell ref="E12:F12"/>
    <mergeCell ref="F41:F42"/>
    <mergeCell ref="A119:A120"/>
    <mergeCell ref="A113:A114"/>
    <mergeCell ref="E97:E98"/>
    <mergeCell ref="E99:E100"/>
    <mergeCell ref="B179:B180"/>
    <mergeCell ref="B182:B183"/>
    <mergeCell ref="A95:A96"/>
    <mergeCell ref="A97:A98"/>
    <mergeCell ref="A99:A100"/>
    <mergeCell ref="A115:A116"/>
    <mergeCell ref="A117:A118"/>
    <mergeCell ref="A101:A102"/>
    <mergeCell ref="A104:F104"/>
    <mergeCell ref="E95:E96"/>
    <mergeCell ref="K95:K96"/>
    <mergeCell ref="K97:K98"/>
    <mergeCell ref="K99:K100"/>
    <mergeCell ref="K101:K102"/>
    <mergeCell ref="G113:G114"/>
    <mergeCell ref="A93:B93"/>
    <mergeCell ref="B87:C87"/>
    <mergeCell ref="C93:D93"/>
    <mergeCell ref="E93:I93"/>
    <mergeCell ref="G119:G120"/>
    <mergeCell ref="G115:G116"/>
    <mergeCell ref="G117:G118"/>
    <mergeCell ref="E101:E102"/>
    <mergeCell ref="R61:U61"/>
    <mergeCell ref="O62:O65"/>
    <mergeCell ref="P62:P63"/>
    <mergeCell ref="P64:P65"/>
    <mergeCell ref="B66:C66"/>
    <mergeCell ref="D66:E66"/>
    <mergeCell ref="F66:K66"/>
    <mergeCell ref="O66:O69"/>
    <mergeCell ref="P66:P67"/>
    <mergeCell ref="P68:P69"/>
    <mergeCell ref="W77:W84"/>
    <mergeCell ref="O70:O73"/>
    <mergeCell ref="P70:P71"/>
    <mergeCell ref="P72:P73"/>
    <mergeCell ref="O74:O79"/>
    <mergeCell ref="P74:P75"/>
    <mergeCell ref="P76:P77"/>
    <mergeCell ref="P78:P79"/>
    <mergeCell ref="Y61:Z61"/>
    <mergeCell ref="AA61:AB61"/>
    <mergeCell ref="W61:W62"/>
    <mergeCell ref="W63:W69"/>
    <mergeCell ref="W70:W76"/>
    <mergeCell ref="E9:F9"/>
    <mergeCell ref="D125:F125"/>
    <mergeCell ref="A133:A134"/>
    <mergeCell ref="B136:D136"/>
    <mergeCell ref="B128:C128"/>
    <mergeCell ref="D128:E128"/>
    <mergeCell ref="A129:A130"/>
    <mergeCell ref="F128:G128"/>
    <mergeCell ref="B64:B65"/>
    <mergeCell ref="A76:B76"/>
    <mergeCell ref="C76:D76"/>
    <mergeCell ref="E76:I76"/>
    <mergeCell ref="A78:A79"/>
    <mergeCell ref="A80:A81"/>
    <mergeCell ref="A82:A83"/>
    <mergeCell ref="A84:A85"/>
  </mergeCells>
  <pageMargins left="0.25" right="0.25" top="0.75" bottom="0.75" header="0.3" footer="0.3"/>
  <pageSetup paperSize="8" scale="5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36" r:id="rId4" name="CommandButton10">
          <controlPr defaultSize="0" autoLine="0" r:id="rId5">
            <anchor moveWithCells="1">
              <from>
                <xdr:col>1</xdr:col>
                <xdr:colOff>38100</xdr:colOff>
                <xdr:row>1</xdr:row>
                <xdr:rowOff>31750</xdr:rowOff>
              </from>
              <to>
                <xdr:col>1</xdr:col>
                <xdr:colOff>1403350</xdr:colOff>
                <xdr:row>4</xdr:row>
                <xdr:rowOff>19050</xdr:rowOff>
              </to>
            </anchor>
          </controlPr>
        </control>
      </mc:Choice>
      <mc:Fallback>
        <control shapeId="1036" r:id="rId4" name="CommandButton10"/>
      </mc:Fallback>
    </mc:AlternateContent>
    <mc:AlternateContent xmlns:mc="http://schemas.openxmlformats.org/markup-compatibility/2006">
      <mc:Choice Requires="x14">
        <control shapeId="1033" r:id="rId6" name="CommandButton8">
          <controlPr defaultSize="0" autoLine="0" autoPict="0" r:id="rId7">
            <anchor moveWithCells="1">
              <from>
                <xdr:col>3</xdr:col>
                <xdr:colOff>31750</xdr:colOff>
                <xdr:row>63</xdr:row>
                <xdr:rowOff>0</xdr:rowOff>
              </from>
              <to>
                <xdr:col>3</xdr:col>
                <xdr:colOff>1403350</xdr:colOff>
                <xdr:row>64</xdr:row>
                <xdr:rowOff>171450</xdr:rowOff>
              </to>
            </anchor>
          </controlPr>
        </control>
      </mc:Choice>
      <mc:Fallback>
        <control shapeId="1033" r:id="rId6" name="CommandButton8"/>
      </mc:Fallback>
    </mc:AlternateContent>
    <mc:AlternateContent xmlns:mc="http://schemas.openxmlformats.org/markup-compatibility/2006">
      <mc:Choice Requires="x14">
        <control shapeId="1030" r:id="rId8" name="CommandButton6">
          <controlPr defaultSize="0" autoLine="0" r:id="rId9">
            <anchor moveWithCells="1">
              <from>
                <xdr:col>14</xdr:col>
                <xdr:colOff>69850</xdr:colOff>
                <xdr:row>40</xdr:row>
                <xdr:rowOff>0</xdr:rowOff>
              </from>
              <to>
                <xdr:col>14</xdr:col>
                <xdr:colOff>628650</xdr:colOff>
                <xdr:row>41</xdr:row>
                <xdr:rowOff>120650</xdr:rowOff>
              </to>
            </anchor>
          </controlPr>
        </control>
      </mc:Choice>
      <mc:Fallback>
        <control shapeId="1030" r:id="rId8" name="CommandButton6"/>
      </mc:Fallback>
    </mc:AlternateContent>
    <mc:AlternateContent xmlns:mc="http://schemas.openxmlformats.org/markup-compatibility/2006">
      <mc:Choice Requires="x14">
        <control shapeId="1029" r:id="rId10" name="CommandButton5">
          <controlPr defaultSize="0" autoLine="0" r:id="rId11">
            <anchor moveWithCells="1">
              <from>
                <xdr:col>13</xdr:col>
                <xdr:colOff>69850</xdr:colOff>
                <xdr:row>40</xdr:row>
                <xdr:rowOff>0</xdr:rowOff>
              </from>
              <to>
                <xdr:col>13</xdr:col>
                <xdr:colOff>628650</xdr:colOff>
                <xdr:row>41</xdr:row>
                <xdr:rowOff>120650</xdr:rowOff>
              </to>
            </anchor>
          </controlPr>
        </control>
      </mc:Choice>
      <mc:Fallback>
        <control shapeId="1029" r:id="rId10" name="CommandButton5"/>
      </mc:Fallback>
    </mc:AlternateContent>
    <mc:AlternateContent xmlns:mc="http://schemas.openxmlformats.org/markup-compatibility/2006">
      <mc:Choice Requires="x14">
        <control shapeId="1028" r:id="rId12" name="CommandButton4">
          <controlPr defaultSize="0" autoLine="0" r:id="rId13">
            <anchor moveWithCells="1">
              <from>
                <xdr:col>12</xdr:col>
                <xdr:colOff>95250</xdr:colOff>
                <xdr:row>39</xdr:row>
                <xdr:rowOff>171450</xdr:rowOff>
              </from>
              <to>
                <xdr:col>12</xdr:col>
                <xdr:colOff>654050</xdr:colOff>
                <xdr:row>41</xdr:row>
                <xdr:rowOff>107950</xdr:rowOff>
              </to>
            </anchor>
          </controlPr>
        </control>
      </mc:Choice>
      <mc:Fallback>
        <control shapeId="1028" r:id="rId12" name="CommandButton4"/>
      </mc:Fallback>
    </mc:AlternateContent>
    <mc:AlternateContent xmlns:mc="http://schemas.openxmlformats.org/markup-compatibility/2006">
      <mc:Choice Requires="x14">
        <control shapeId="1027" r:id="rId14" name="CommandButton3">
          <controlPr defaultSize="0" autoLine="0" r:id="rId15">
            <anchor moveWithCells="1">
              <from>
                <xdr:col>11</xdr:col>
                <xdr:colOff>95250</xdr:colOff>
                <xdr:row>40</xdr:row>
                <xdr:rowOff>0</xdr:rowOff>
              </from>
              <to>
                <xdr:col>11</xdr:col>
                <xdr:colOff>762000</xdr:colOff>
                <xdr:row>41</xdr:row>
                <xdr:rowOff>107950</xdr:rowOff>
              </to>
            </anchor>
          </controlPr>
        </control>
      </mc:Choice>
      <mc:Fallback>
        <control shapeId="1027" r:id="rId14" name="CommandButton3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10</xdr:col>
                <xdr:colOff>31750</xdr:colOff>
                <xdr:row>40</xdr:row>
                <xdr:rowOff>19050</xdr:rowOff>
              </from>
              <to>
                <xdr:col>10</xdr:col>
                <xdr:colOff>863600</xdr:colOff>
                <xdr:row>41</xdr:row>
                <xdr:rowOff>139700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25" r:id="rId18" name="CommandButton1">
          <controlPr defaultSize="0" autoLine="0" autoPict="0" r:id="rId19">
            <anchor moveWithCells="1">
              <from>
                <xdr:col>8</xdr:col>
                <xdr:colOff>31750</xdr:colOff>
                <xdr:row>40</xdr:row>
                <xdr:rowOff>19050</xdr:rowOff>
              </from>
              <to>
                <xdr:col>8</xdr:col>
                <xdr:colOff>647700</xdr:colOff>
                <xdr:row>41</xdr:row>
                <xdr:rowOff>127000</xdr:rowOff>
              </to>
            </anchor>
          </controlPr>
        </control>
      </mc:Choice>
      <mc:Fallback>
        <control shapeId="1025" r:id="rId18" name="CommandButton1"/>
      </mc:Fallback>
    </mc:AlternateContent>
    <mc:AlternateContent xmlns:mc="http://schemas.openxmlformats.org/markup-compatibility/2006">
      <mc:Choice Requires="x14">
        <control shapeId="1031" r:id="rId20" name="CommandButton7">
          <controlPr defaultSize="0" autoLine="0" autoPict="0" r:id="rId21">
            <anchor moveWithCells="1">
              <from>
                <xdr:col>5</xdr:col>
                <xdr:colOff>12700</xdr:colOff>
                <xdr:row>63</xdr:row>
                <xdr:rowOff>31750</xdr:rowOff>
              </from>
              <to>
                <xdr:col>7</xdr:col>
                <xdr:colOff>25400</xdr:colOff>
                <xdr:row>64</xdr:row>
                <xdr:rowOff>165100</xdr:rowOff>
              </to>
            </anchor>
          </controlPr>
        </control>
      </mc:Choice>
      <mc:Fallback>
        <control shapeId="1031" r:id="rId20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Y54"/>
  <sheetViews>
    <sheetView topLeftCell="A15" zoomScaleNormal="100" workbookViewId="0">
      <selection activeCell="A4" sqref="A4:D4"/>
    </sheetView>
  </sheetViews>
  <sheetFormatPr defaultRowHeight="14.5" x14ac:dyDescent="0.35"/>
  <cols>
    <col min="2" max="2" width="11.1796875" customWidth="1"/>
  </cols>
  <sheetData>
    <row r="2" spans="1:25" x14ac:dyDescent="0.35">
      <c r="B2" s="186" t="s">
        <v>310</v>
      </c>
      <c r="C2" s="186"/>
      <c r="D2" s="186"/>
    </row>
    <row r="4" spans="1:25" x14ac:dyDescent="0.35">
      <c r="A4" s="189" t="s">
        <v>369</v>
      </c>
      <c r="B4" s="189"/>
      <c r="C4" s="189"/>
      <c r="D4" s="189"/>
      <c r="L4" t="s">
        <v>361</v>
      </c>
    </row>
    <row r="5" spans="1:25" x14ac:dyDescent="0.35">
      <c r="A5" s="187"/>
      <c r="B5" s="188"/>
      <c r="C5" s="44">
        <v>1</v>
      </c>
      <c r="D5" s="44">
        <v>2</v>
      </c>
      <c r="E5" s="44">
        <v>3</v>
      </c>
      <c r="F5" s="44">
        <v>4</v>
      </c>
      <c r="G5" s="44">
        <v>5</v>
      </c>
      <c r="H5" s="44">
        <v>6</v>
      </c>
      <c r="I5" s="44">
        <v>7</v>
      </c>
      <c r="J5" s="44">
        <v>8</v>
      </c>
      <c r="K5" s="44">
        <v>9</v>
      </c>
      <c r="L5" s="44">
        <v>10</v>
      </c>
      <c r="M5" s="44">
        <v>11</v>
      </c>
      <c r="N5" s="44">
        <v>12</v>
      </c>
      <c r="O5" s="44">
        <v>13</v>
      </c>
      <c r="P5" s="44">
        <v>14</v>
      </c>
      <c r="Q5" s="44">
        <v>15</v>
      </c>
      <c r="R5" s="44">
        <v>16</v>
      </c>
      <c r="S5" s="44">
        <v>17</v>
      </c>
      <c r="T5" s="44">
        <v>18</v>
      </c>
      <c r="U5" s="44">
        <v>19</v>
      </c>
      <c r="V5" s="44">
        <v>20</v>
      </c>
      <c r="W5" s="44">
        <v>21</v>
      </c>
      <c r="X5" s="44">
        <v>22</v>
      </c>
      <c r="Y5" s="44">
        <v>23</v>
      </c>
    </row>
    <row r="6" spans="1:25" ht="31" x14ac:dyDescent="0.35">
      <c r="C6" s="45" t="s">
        <v>239</v>
      </c>
      <c r="D6" s="45" t="s">
        <v>240</v>
      </c>
      <c r="E6" s="46" t="s">
        <v>241</v>
      </c>
      <c r="F6" s="45" t="s">
        <v>242</v>
      </c>
      <c r="G6" s="46" t="s">
        <v>243</v>
      </c>
      <c r="H6" s="45" t="s">
        <v>244</v>
      </c>
      <c r="I6" s="46" t="s">
        <v>245</v>
      </c>
      <c r="J6" s="45" t="s">
        <v>246</v>
      </c>
      <c r="K6" s="46" t="s">
        <v>247</v>
      </c>
      <c r="L6" s="45" t="s">
        <v>248</v>
      </c>
      <c r="M6" s="46" t="s">
        <v>249</v>
      </c>
      <c r="N6" s="47" t="s">
        <v>250</v>
      </c>
      <c r="O6" s="47" t="s">
        <v>251</v>
      </c>
      <c r="P6" s="47" t="s">
        <v>252</v>
      </c>
      <c r="Q6" s="47" t="s">
        <v>253</v>
      </c>
      <c r="R6" s="47" t="s">
        <v>254</v>
      </c>
      <c r="S6" s="48" t="s">
        <v>255</v>
      </c>
      <c r="T6" s="48" t="s">
        <v>256</v>
      </c>
      <c r="U6" s="49" t="s">
        <v>257</v>
      </c>
      <c r="V6" s="49" t="s">
        <v>258</v>
      </c>
      <c r="W6" s="49" t="s">
        <v>259</v>
      </c>
      <c r="X6" s="50" t="s">
        <v>260</v>
      </c>
      <c r="Y6" s="50" t="s">
        <v>261</v>
      </c>
    </row>
    <row r="7" spans="1:25" ht="29" x14ac:dyDescent="0.35">
      <c r="C7" s="51" t="s">
        <v>262</v>
      </c>
      <c r="D7" s="52">
        <v>1.74</v>
      </c>
      <c r="E7" s="52">
        <f>D7*10^2</f>
        <v>174</v>
      </c>
      <c r="F7" s="52">
        <v>1.48</v>
      </c>
      <c r="G7" s="52">
        <f>F7*10^4</f>
        <v>14800</v>
      </c>
      <c r="H7" s="52">
        <v>1.48</v>
      </c>
      <c r="I7" s="52">
        <f>H7*10^4</f>
        <v>14800</v>
      </c>
      <c r="J7" s="52">
        <v>1.19</v>
      </c>
      <c r="K7" s="52">
        <f>J7*10^3</f>
        <v>1190</v>
      </c>
      <c r="L7" s="52">
        <v>1.19</v>
      </c>
      <c r="M7" s="52">
        <f>L7*10^3</f>
        <v>1190</v>
      </c>
      <c r="N7" s="53">
        <v>25</v>
      </c>
      <c r="O7" s="53">
        <v>25</v>
      </c>
      <c r="P7" s="53">
        <v>2</v>
      </c>
      <c r="Q7" s="54">
        <f t="shared" ref="Q7:Q54" si="0">(P7/2*(N7-2*AC7*P7)^2+P7*(O7-2*AC7*P7)*(N7-P7)+P7^2*PI()*(2*AC7-1)*(4/3/PI()*((AD7^3-U7^3)/(AD7^2-U7^2))+(N7-2*AD7)/2))</f>
        <v>1628.5870339871769</v>
      </c>
      <c r="R7" s="54">
        <f t="shared" ref="R7:R54" si="1">(P7/2*(O7-2*AC7*P7)^2+P7*(N7-2*AC7*P7)*(O7-P7)+P7^2*PI()*(2*AC7-1)*(4/3/PI()*((AD7^3-U7^3)/(AD7^2-U7^2))+(O7-2*AD7)/2))</f>
        <v>1628.5870339871769</v>
      </c>
      <c r="S7" s="53">
        <f>ROUND(SQRT(G7/E7),2)</f>
        <v>9.2200000000000006</v>
      </c>
      <c r="T7" s="53">
        <f>ROUND(SQRT(I7/E7),2)</f>
        <v>9.2200000000000006</v>
      </c>
      <c r="U7" s="53">
        <f t="shared" ref="U7:U54" si="2">AD7-P7</f>
        <v>-2</v>
      </c>
      <c r="V7" s="54">
        <f t="shared" ref="V7:V54" si="3">(4*(AD7^3-U7^3))/(3*PI()*(AD7^2-U7^2))</f>
        <v>-0.84882636315677518</v>
      </c>
      <c r="W7" s="53">
        <f t="shared" ref="W7:W54" si="4">D7*10^-4*(7850)</f>
        <v>1.3659000000000001</v>
      </c>
      <c r="X7" s="53">
        <f t="shared" ref="X7:X54" si="5">O7-(2*P7)</f>
        <v>21</v>
      </c>
      <c r="Y7" s="53">
        <f t="shared" ref="Y7:Y54" si="6">N7-(2*P7)</f>
        <v>21</v>
      </c>
    </row>
    <row r="8" spans="1:25" ht="29" x14ac:dyDescent="0.35">
      <c r="C8" s="51" t="s">
        <v>263</v>
      </c>
      <c r="D8" s="52">
        <v>2.16</v>
      </c>
      <c r="E8" s="52">
        <f t="shared" ref="E8:E54" si="7">D8*10^2</f>
        <v>216</v>
      </c>
      <c r="F8" s="52">
        <v>1.72</v>
      </c>
      <c r="G8" s="52">
        <f t="shared" ref="G8:G54" si="8">F8*10^4</f>
        <v>17200</v>
      </c>
      <c r="H8" s="52">
        <v>1.72</v>
      </c>
      <c r="I8" s="52">
        <f t="shared" ref="I8:I54" si="9">H8*10^4</f>
        <v>17200</v>
      </c>
      <c r="J8" s="52">
        <v>1.38</v>
      </c>
      <c r="K8" s="52">
        <f t="shared" ref="K8:K54" si="10">J8*10^3</f>
        <v>1380</v>
      </c>
      <c r="L8" s="52">
        <v>1.38</v>
      </c>
      <c r="M8" s="52">
        <f t="shared" ref="M8:M54" si="11">L8*10^3</f>
        <v>1380</v>
      </c>
      <c r="N8" s="53">
        <v>25</v>
      </c>
      <c r="O8" s="53">
        <v>25</v>
      </c>
      <c r="P8" s="53">
        <v>2.6</v>
      </c>
      <c r="Q8" s="54">
        <f t="shared" si="0"/>
        <v>2026.4700874383291</v>
      </c>
      <c r="R8" s="54">
        <f t="shared" si="1"/>
        <v>2026.4700874383291</v>
      </c>
      <c r="S8" s="53">
        <f t="shared" ref="S8:S54" si="12">ROUND(SQRT(G8/E8),2)</f>
        <v>8.92</v>
      </c>
      <c r="T8" s="53">
        <f t="shared" ref="T8:T54" si="13">ROUND(SQRT(I8/E8),2)</f>
        <v>8.92</v>
      </c>
      <c r="U8" s="53">
        <f t="shared" si="2"/>
        <v>-2.6</v>
      </c>
      <c r="V8" s="54">
        <f t="shared" si="3"/>
        <v>-1.1034742721038078</v>
      </c>
      <c r="W8" s="53">
        <f t="shared" si="4"/>
        <v>1.6956000000000002</v>
      </c>
      <c r="X8" s="53">
        <f t="shared" si="5"/>
        <v>19.8</v>
      </c>
      <c r="Y8" s="53">
        <f t="shared" si="6"/>
        <v>19.8</v>
      </c>
    </row>
    <row r="9" spans="1:25" ht="33" customHeight="1" x14ac:dyDescent="0.35">
      <c r="B9" t="s">
        <v>32</v>
      </c>
      <c r="C9" s="51" t="s">
        <v>264</v>
      </c>
      <c r="D9" s="52">
        <v>2.5299999999999998</v>
      </c>
      <c r="E9" s="52">
        <f t="shared" si="7"/>
        <v>252.99999999999997</v>
      </c>
      <c r="F9" s="52">
        <v>1.89</v>
      </c>
      <c r="G9" s="52">
        <f t="shared" si="8"/>
        <v>18900</v>
      </c>
      <c r="H9" s="52">
        <v>1.89</v>
      </c>
      <c r="I9" s="52">
        <f t="shared" si="9"/>
        <v>18900</v>
      </c>
      <c r="J9" s="52">
        <v>1.51</v>
      </c>
      <c r="K9" s="52">
        <f t="shared" si="10"/>
        <v>1510</v>
      </c>
      <c r="L9" s="52">
        <v>1.51</v>
      </c>
      <c r="M9" s="52">
        <f t="shared" si="11"/>
        <v>1510</v>
      </c>
      <c r="N9" s="53">
        <v>25</v>
      </c>
      <c r="O9" s="53">
        <v>25</v>
      </c>
      <c r="P9" s="53">
        <v>3.2</v>
      </c>
      <c r="Q9" s="54">
        <f t="shared" si="0"/>
        <v>2385.5668070071733</v>
      </c>
      <c r="R9" s="54">
        <f t="shared" si="1"/>
        <v>2385.5668070071733</v>
      </c>
      <c r="S9" s="53">
        <f t="shared" si="12"/>
        <v>8.64</v>
      </c>
      <c r="T9" s="53">
        <f t="shared" si="13"/>
        <v>8.64</v>
      </c>
      <c r="U9" s="53">
        <f t="shared" si="2"/>
        <v>-3.2</v>
      </c>
      <c r="V9" s="54">
        <f t="shared" si="3"/>
        <v>-1.3581221810508401</v>
      </c>
      <c r="W9" s="53">
        <f t="shared" si="4"/>
        <v>1.9860499999999999</v>
      </c>
      <c r="X9" s="53">
        <f t="shared" si="5"/>
        <v>18.600000000000001</v>
      </c>
      <c r="Y9" s="53">
        <f t="shared" si="6"/>
        <v>18.600000000000001</v>
      </c>
    </row>
    <row r="10" spans="1:25" ht="29" x14ac:dyDescent="0.35">
      <c r="C10" s="51" t="s">
        <v>265</v>
      </c>
      <c r="D10" s="52">
        <v>2.2999999999999998</v>
      </c>
      <c r="E10" s="52">
        <f t="shared" si="7"/>
        <v>229.99999999999997</v>
      </c>
      <c r="F10" s="52">
        <v>3.36</v>
      </c>
      <c r="G10" s="52">
        <f t="shared" si="8"/>
        <v>33600</v>
      </c>
      <c r="H10" s="52">
        <v>3.36</v>
      </c>
      <c r="I10" s="52">
        <f t="shared" si="9"/>
        <v>33600</v>
      </c>
      <c r="J10" s="52">
        <v>2.1</v>
      </c>
      <c r="K10" s="52">
        <f t="shared" si="10"/>
        <v>2100</v>
      </c>
      <c r="L10" s="52">
        <v>2.1</v>
      </c>
      <c r="M10" s="52">
        <f t="shared" si="11"/>
        <v>2100</v>
      </c>
      <c r="N10" s="53">
        <v>32</v>
      </c>
      <c r="O10" s="53">
        <v>32</v>
      </c>
      <c r="P10" s="53">
        <v>2</v>
      </c>
      <c r="Q10" s="54">
        <f t="shared" si="0"/>
        <v>2753.60473683692</v>
      </c>
      <c r="R10" s="54">
        <f t="shared" si="1"/>
        <v>2753.60473683692</v>
      </c>
      <c r="S10" s="53">
        <f t="shared" si="12"/>
        <v>12.09</v>
      </c>
      <c r="T10" s="53">
        <f t="shared" si="13"/>
        <v>12.09</v>
      </c>
      <c r="U10" s="53">
        <f t="shared" si="2"/>
        <v>-2</v>
      </c>
      <c r="V10" s="54">
        <f t="shared" si="3"/>
        <v>-0.84882636315677518</v>
      </c>
      <c r="W10" s="53">
        <f t="shared" si="4"/>
        <v>1.8054999999999999</v>
      </c>
      <c r="X10" s="53">
        <f t="shared" si="5"/>
        <v>28</v>
      </c>
      <c r="Y10" s="53">
        <f t="shared" si="6"/>
        <v>28</v>
      </c>
    </row>
    <row r="11" spans="1:25" ht="29" x14ac:dyDescent="0.35">
      <c r="C11" s="51" t="s">
        <v>266</v>
      </c>
      <c r="D11" s="52">
        <v>2.88</v>
      </c>
      <c r="E11" s="52">
        <f t="shared" si="7"/>
        <v>288</v>
      </c>
      <c r="F11" s="52">
        <v>4.0199999999999996</v>
      </c>
      <c r="G11" s="52">
        <f t="shared" si="8"/>
        <v>40199.999999999993</v>
      </c>
      <c r="H11" s="52">
        <v>4.0199999999999996</v>
      </c>
      <c r="I11" s="52">
        <f t="shared" si="9"/>
        <v>40199.999999999993</v>
      </c>
      <c r="J11" s="52">
        <v>2.5099999999999998</v>
      </c>
      <c r="K11" s="52">
        <f t="shared" si="10"/>
        <v>2510</v>
      </c>
      <c r="L11" s="52">
        <v>2.5099999999999998</v>
      </c>
      <c r="M11" s="52">
        <f t="shared" si="11"/>
        <v>2510</v>
      </c>
      <c r="N11" s="53">
        <v>32</v>
      </c>
      <c r="O11" s="53">
        <v>32</v>
      </c>
      <c r="P11" s="53">
        <v>2.6</v>
      </c>
      <c r="Q11" s="54">
        <f t="shared" si="0"/>
        <v>3460.9200052543943</v>
      </c>
      <c r="R11" s="54">
        <f t="shared" si="1"/>
        <v>3460.9200052543943</v>
      </c>
      <c r="S11" s="53">
        <f t="shared" si="12"/>
        <v>11.81</v>
      </c>
      <c r="T11" s="53">
        <f t="shared" si="13"/>
        <v>11.81</v>
      </c>
      <c r="U11" s="53">
        <f t="shared" si="2"/>
        <v>-2.6</v>
      </c>
      <c r="V11" s="54">
        <f t="shared" si="3"/>
        <v>-1.1034742721038078</v>
      </c>
      <c r="W11" s="53">
        <f t="shared" si="4"/>
        <v>2.2608000000000001</v>
      </c>
      <c r="X11" s="53">
        <f t="shared" si="5"/>
        <v>26.8</v>
      </c>
      <c r="Y11" s="53">
        <f t="shared" si="6"/>
        <v>26.8</v>
      </c>
    </row>
    <row r="12" spans="1:25" ht="29" x14ac:dyDescent="0.35">
      <c r="C12" s="51" t="s">
        <v>267</v>
      </c>
      <c r="D12" s="52">
        <v>3.42</v>
      </c>
      <c r="E12" s="52">
        <f t="shared" si="7"/>
        <v>342</v>
      </c>
      <c r="F12" s="52">
        <v>4.54</v>
      </c>
      <c r="G12" s="52">
        <f t="shared" si="8"/>
        <v>45400</v>
      </c>
      <c r="H12" s="52">
        <v>4.54</v>
      </c>
      <c r="I12" s="52">
        <f t="shared" si="9"/>
        <v>45400</v>
      </c>
      <c r="J12" s="52">
        <v>2.84</v>
      </c>
      <c r="K12" s="52">
        <f t="shared" si="10"/>
        <v>2840</v>
      </c>
      <c r="L12" s="52">
        <v>2.84</v>
      </c>
      <c r="M12" s="52">
        <f t="shared" si="11"/>
        <v>2840</v>
      </c>
      <c r="N12" s="53">
        <v>32</v>
      </c>
      <c r="O12" s="53">
        <v>32</v>
      </c>
      <c r="P12" s="53">
        <v>3.2</v>
      </c>
      <c r="Q12" s="54">
        <f t="shared" si="0"/>
        <v>4116.4921263025153</v>
      </c>
      <c r="R12" s="54">
        <f t="shared" si="1"/>
        <v>4116.4921263025153</v>
      </c>
      <c r="S12" s="53">
        <f t="shared" si="12"/>
        <v>11.52</v>
      </c>
      <c r="T12" s="53">
        <f t="shared" si="13"/>
        <v>11.52</v>
      </c>
      <c r="U12" s="53">
        <f t="shared" si="2"/>
        <v>-3.2</v>
      </c>
      <c r="V12" s="54">
        <f t="shared" si="3"/>
        <v>-1.3581221810508401</v>
      </c>
      <c r="W12" s="53">
        <f t="shared" si="4"/>
        <v>2.6847000000000003</v>
      </c>
      <c r="X12" s="53">
        <f t="shared" si="5"/>
        <v>25.6</v>
      </c>
      <c r="Y12" s="53">
        <f t="shared" si="6"/>
        <v>25.6</v>
      </c>
    </row>
    <row r="13" spans="1:25" ht="29" x14ac:dyDescent="0.35">
      <c r="C13" s="51" t="s">
        <v>268</v>
      </c>
      <c r="D13" s="52">
        <v>3.51</v>
      </c>
      <c r="E13" s="52">
        <f t="shared" si="7"/>
        <v>351</v>
      </c>
      <c r="F13" s="52">
        <v>7.14</v>
      </c>
      <c r="G13" s="52">
        <f t="shared" si="8"/>
        <v>71400</v>
      </c>
      <c r="H13" s="52">
        <v>7.14</v>
      </c>
      <c r="I13" s="52">
        <f t="shared" si="9"/>
        <v>71400</v>
      </c>
      <c r="J13" s="52">
        <v>3.76</v>
      </c>
      <c r="K13" s="52">
        <f t="shared" si="10"/>
        <v>3760</v>
      </c>
      <c r="L13" s="52">
        <v>3.76</v>
      </c>
      <c r="M13" s="52">
        <f t="shared" si="11"/>
        <v>3760</v>
      </c>
      <c r="N13" s="53">
        <v>38</v>
      </c>
      <c r="O13" s="53">
        <v>38</v>
      </c>
      <c r="P13" s="53">
        <v>2.6</v>
      </c>
      <c r="Q13" s="54">
        <f t="shared" si="0"/>
        <v>4994.6485062395941</v>
      </c>
      <c r="R13" s="54">
        <f t="shared" si="1"/>
        <v>4994.6485062395941</v>
      </c>
      <c r="S13" s="53">
        <f t="shared" si="12"/>
        <v>14.26</v>
      </c>
      <c r="T13" s="53">
        <f t="shared" si="13"/>
        <v>14.26</v>
      </c>
      <c r="U13" s="53">
        <f t="shared" si="2"/>
        <v>-2.6</v>
      </c>
      <c r="V13" s="54">
        <f t="shared" si="3"/>
        <v>-1.1034742721038078</v>
      </c>
      <c r="W13" s="53">
        <f t="shared" si="4"/>
        <v>2.75535</v>
      </c>
      <c r="X13" s="53">
        <f t="shared" si="5"/>
        <v>32.799999999999997</v>
      </c>
      <c r="Y13" s="53">
        <f t="shared" si="6"/>
        <v>32.799999999999997</v>
      </c>
    </row>
    <row r="14" spans="1:25" ht="29" x14ac:dyDescent="0.35">
      <c r="C14" s="51" t="s">
        <v>269</v>
      </c>
      <c r="D14" s="52">
        <v>4.1900000000000004</v>
      </c>
      <c r="E14" s="52">
        <f t="shared" si="7"/>
        <v>419.00000000000006</v>
      </c>
      <c r="F14" s="52">
        <v>8.18</v>
      </c>
      <c r="G14" s="52">
        <f t="shared" si="8"/>
        <v>81800</v>
      </c>
      <c r="H14" s="52">
        <v>8.18</v>
      </c>
      <c r="I14" s="52">
        <f t="shared" si="9"/>
        <v>81800</v>
      </c>
      <c r="J14" s="52">
        <v>4.3</v>
      </c>
      <c r="K14" s="52">
        <f t="shared" si="10"/>
        <v>4300</v>
      </c>
      <c r="L14" s="52">
        <v>4.3</v>
      </c>
      <c r="M14" s="52">
        <f t="shared" si="11"/>
        <v>4300</v>
      </c>
      <c r="N14" s="53">
        <v>38</v>
      </c>
      <c r="O14" s="53">
        <v>38</v>
      </c>
      <c r="P14" s="53">
        <v>3.2</v>
      </c>
      <c r="Q14" s="54">
        <f t="shared" si="0"/>
        <v>5974.5423999842369</v>
      </c>
      <c r="R14" s="54">
        <f t="shared" si="1"/>
        <v>5974.5423999842369</v>
      </c>
      <c r="S14" s="53">
        <f t="shared" si="12"/>
        <v>13.97</v>
      </c>
      <c r="T14" s="53">
        <f t="shared" si="13"/>
        <v>13.97</v>
      </c>
      <c r="U14" s="53">
        <f t="shared" si="2"/>
        <v>-3.2</v>
      </c>
      <c r="V14" s="54">
        <f t="shared" si="3"/>
        <v>-1.3581221810508401</v>
      </c>
      <c r="W14" s="53">
        <f t="shared" si="4"/>
        <v>3.2891500000000002</v>
      </c>
      <c r="X14" s="53">
        <f t="shared" si="5"/>
        <v>31.6</v>
      </c>
      <c r="Y14" s="53">
        <f t="shared" si="6"/>
        <v>31.6</v>
      </c>
    </row>
    <row r="15" spans="1:25" ht="29" x14ac:dyDescent="0.35">
      <c r="C15" s="51" t="s">
        <v>270</v>
      </c>
      <c r="D15" s="52">
        <v>5.03</v>
      </c>
      <c r="E15" s="52">
        <f t="shared" si="7"/>
        <v>503</v>
      </c>
      <c r="F15" s="52">
        <v>9.26</v>
      </c>
      <c r="G15" s="52">
        <f t="shared" si="8"/>
        <v>92600</v>
      </c>
      <c r="H15" s="52">
        <v>9.26</v>
      </c>
      <c r="I15" s="52">
        <f t="shared" si="9"/>
        <v>92600</v>
      </c>
      <c r="J15" s="52">
        <v>4.87</v>
      </c>
      <c r="K15" s="52">
        <f t="shared" si="10"/>
        <v>4870</v>
      </c>
      <c r="L15" s="52">
        <v>4.87</v>
      </c>
      <c r="M15" s="52">
        <f t="shared" si="11"/>
        <v>4870</v>
      </c>
      <c r="N15" s="53">
        <v>38</v>
      </c>
      <c r="O15" s="53">
        <v>38</v>
      </c>
      <c r="P15" s="53">
        <v>4</v>
      </c>
      <c r="Q15" s="54">
        <f t="shared" si="0"/>
        <v>7186.2891666420364</v>
      </c>
      <c r="R15" s="54">
        <f t="shared" si="1"/>
        <v>7186.2891666420364</v>
      </c>
      <c r="S15" s="53">
        <f t="shared" si="12"/>
        <v>13.57</v>
      </c>
      <c r="T15" s="53">
        <f t="shared" si="13"/>
        <v>13.57</v>
      </c>
      <c r="U15" s="53">
        <f t="shared" si="2"/>
        <v>-4</v>
      </c>
      <c r="V15" s="54">
        <f t="shared" si="3"/>
        <v>-1.6976527263135504</v>
      </c>
      <c r="W15" s="53">
        <f t="shared" si="4"/>
        <v>3.9485500000000004</v>
      </c>
      <c r="X15" s="53">
        <f t="shared" si="5"/>
        <v>30</v>
      </c>
      <c r="Y15" s="53">
        <f t="shared" si="6"/>
        <v>30</v>
      </c>
    </row>
    <row r="16" spans="1:25" ht="29" x14ac:dyDescent="0.35">
      <c r="C16" s="51" t="s">
        <v>271</v>
      </c>
      <c r="D16" s="52">
        <v>3.72</v>
      </c>
      <c r="E16" s="52">
        <f t="shared" si="7"/>
        <v>372</v>
      </c>
      <c r="F16" s="52">
        <v>8.4499999999999993</v>
      </c>
      <c r="G16" s="52">
        <f t="shared" si="8"/>
        <v>84500</v>
      </c>
      <c r="H16" s="52">
        <v>8.4499999999999993</v>
      </c>
      <c r="I16" s="52">
        <f t="shared" si="9"/>
        <v>84500</v>
      </c>
      <c r="J16" s="52">
        <v>4.22</v>
      </c>
      <c r="K16" s="52">
        <f t="shared" si="10"/>
        <v>4220</v>
      </c>
      <c r="L16" s="52">
        <v>4.22</v>
      </c>
      <c r="M16" s="52">
        <f t="shared" si="11"/>
        <v>4220</v>
      </c>
      <c r="N16" s="53">
        <v>40</v>
      </c>
      <c r="O16" s="53">
        <v>40</v>
      </c>
      <c r="P16" s="53">
        <v>2.6</v>
      </c>
      <c r="Q16" s="54">
        <f t="shared" si="0"/>
        <v>5568.2913399013269</v>
      </c>
      <c r="R16" s="54">
        <f t="shared" si="1"/>
        <v>5568.2913399013269</v>
      </c>
      <c r="S16" s="53">
        <f t="shared" si="12"/>
        <v>15.07</v>
      </c>
      <c r="T16" s="53">
        <f t="shared" si="13"/>
        <v>15.07</v>
      </c>
      <c r="U16" s="53">
        <f t="shared" si="2"/>
        <v>-2.6</v>
      </c>
      <c r="V16" s="54">
        <f t="shared" si="3"/>
        <v>-1.1034742721038078</v>
      </c>
      <c r="W16" s="53">
        <f t="shared" si="4"/>
        <v>2.9202000000000004</v>
      </c>
      <c r="X16" s="53">
        <f t="shared" si="5"/>
        <v>34.799999999999997</v>
      </c>
      <c r="Y16" s="53">
        <f t="shared" si="6"/>
        <v>34.799999999999997</v>
      </c>
    </row>
    <row r="17" spans="3:25" ht="29" x14ac:dyDescent="0.35">
      <c r="C17" s="51" t="s">
        <v>272</v>
      </c>
      <c r="D17" s="52">
        <v>4.45</v>
      </c>
      <c r="E17" s="52">
        <f t="shared" si="7"/>
        <v>445</v>
      </c>
      <c r="F17" s="52">
        <v>9.7200000000000006</v>
      </c>
      <c r="G17" s="52">
        <f t="shared" si="8"/>
        <v>97200</v>
      </c>
      <c r="H17" s="52">
        <v>9.7200000000000006</v>
      </c>
      <c r="I17" s="52">
        <f t="shared" si="9"/>
        <v>97200</v>
      </c>
      <c r="J17" s="52">
        <v>4.8600000000000003</v>
      </c>
      <c r="K17" s="52">
        <f t="shared" si="10"/>
        <v>4860</v>
      </c>
      <c r="L17" s="52">
        <v>4.8600000000000003</v>
      </c>
      <c r="M17" s="52">
        <f t="shared" si="11"/>
        <v>4860</v>
      </c>
      <c r="N17" s="53">
        <v>40</v>
      </c>
      <c r="O17" s="53">
        <v>40</v>
      </c>
      <c r="P17" s="53">
        <v>3.2</v>
      </c>
      <c r="Q17" s="54">
        <f t="shared" si="0"/>
        <v>6670.6924912114764</v>
      </c>
      <c r="R17" s="54">
        <f t="shared" si="1"/>
        <v>6670.6924912114764</v>
      </c>
      <c r="S17" s="53">
        <f t="shared" si="12"/>
        <v>14.78</v>
      </c>
      <c r="T17" s="53">
        <f t="shared" si="13"/>
        <v>14.78</v>
      </c>
      <c r="U17" s="53">
        <f t="shared" si="2"/>
        <v>-3.2</v>
      </c>
      <c r="V17" s="54">
        <f t="shared" si="3"/>
        <v>-1.3581221810508401</v>
      </c>
      <c r="W17" s="53">
        <f t="shared" si="4"/>
        <v>3.4932500000000002</v>
      </c>
      <c r="X17" s="53">
        <f t="shared" si="5"/>
        <v>33.6</v>
      </c>
      <c r="Y17" s="53">
        <f t="shared" si="6"/>
        <v>33.6</v>
      </c>
    </row>
    <row r="18" spans="3:25" ht="29" x14ac:dyDescent="0.35">
      <c r="C18" s="51" t="s">
        <v>273</v>
      </c>
      <c r="D18" s="52">
        <v>5.35</v>
      </c>
      <c r="E18" s="52">
        <f t="shared" si="7"/>
        <v>535</v>
      </c>
      <c r="F18" s="52">
        <v>11.07</v>
      </c>
      <c r="G18" s="52">
        <f t="shared" si="8"/>
        <v>110700</v>
      </c>
      <c r="H18" s="52">
        <v>11.07</v>
      </c>
      <c r="I18" s="52">
        <f t="shared" si="9"/>
        <v>110700</v>
      </c>
      <c r="J18" s="52">
        <v>5.54</v>
      </c>
      <c r="K18" s="52">
        <f t="shared" si="10"/>
        <v>5540</v>
      </c>
      <c r="L18" s="52">
        <v>5.54</v>
      </c>
      <c r="M18" s="52">
        <f t="shared" si="11"/>
        <v>5540</v>
      </c>
      <c r="N18" s="53">
        <v>40</v>
      </c>
      <c r="O18" s="53">
        <v>40</v>
      </c>
      <c r="P18" s="53">
        <v>4</v>
      </c>
      <c r="Q18" s="54">
        <f t="shared" si="0"/>
        <v>8040.0236841845999</v>
      </c>
      <c r="R18" s="54">
        <f t="shared" si="1"/>
        <v>8040.0236841845999</v>
      </c>
      <c r="S18" s="53">
        <f t="shared" si="12"/>
        <v>14.38</v>
      </c>
      <c r="T18" s="53">
        <f t="shared" si="13"/>
        <v>14.38</v>
      </c>
      <c r="U18" s="53">
        <f t="shared" si="2"/>
        <v>-4</v>
      </c>
      <c r="V18" s="54">
        <f t="shared" si="3"/>
        <v>-1.6976527263135504</v>
      </c>
      <c r="W18" s="53">
        <f t="shared" si="4"/>
        <v>4.1997499999999999</v>
      </c>
      <c r="X18" s="53">
        <f t="shared" si="5"/>
        <v>32</v>
      </c>
      <c r="Y18" s="53">
        <f t="shared" si="6"/>
        <v>32</v>
      </c>
    </row>
    <row r="19" spans="3:25" ht="29" x14ac:dyDescent="0.35">
      <c r="C19" s="51" t="s">
        <v>274</v>
      </c>
      <c r="D19" s="52">
        <v>4.76</v>
      </c>
      <c r="E19" s="52">
        <f t="shared" si="7"/>
        <v>476</v>
      </c>
      <c r="F19" s="52">
        <v>17.47</v>
      </c>
      <c r="G19" s="52">
        <f t="shared" si="8"/>
        <v>174700</v>
      </c>
      <c r="H19" s="52">
        <v>17.47</v>
      </c>
      <c r="I19" s="52">
        <f t="shared" si="9"/>
        <v>174700</v>
      </c>
      <c r="J19" s="52">
        <v>6.99</v>
      </c>
      <c r="K19" s="52">
        <f t="shared" si="10"/>
        <v>6990</v>
      </c>
      <c r="L19" s="52">
        <v>6.99</v>
      </c>
      <c r="M19" s="52">
        <f t="shared" si="11"/>
        <v>6990</v>
      </c>
      <c r="N19" s="53">
        <v>50</v>
      </c>
      <c r="O19" s="53">
        <v>50</v>
      </c>
      <c r="P19" s="53">
        <v>2.6</v>
      </c>
      <c r="Q19" s="54">
        <f t="shared" si="0"/>
        <v>8904.5055082099916</v>
      </c>
      <c r="R19" s="54">
        <f t="shared" si="1"/>
        <v>8904.5055082099916</v>
      </c>
      <c r="S19" s="53">
        <f t="shared" si="12"/>
        <v>19.16</v>
      </c>
      <c r="T19" s="53">
        <f t="shared" si="13"/>
        <v>19.16</v>
      </c>
      <c r="U19" s="53">
        <f t="shared" si="2"/>
        <v>-2.6</v>
      </c>
      <c r="V19" s="54">
        <f t="shared" si="3"/>
        <v>-1.1034742721038078</v>
      </c>
      <c r="W19" s="53">
        <f t="shared" si="4"/>
        <v>3.7366000000000001</v>
      </c>
      <c r="X19" s="53">
        <f t="shared" si="5"/>
        <v>44.8</v>
      </c>
      <c r="Y19" s="53">
        <f t="shared" si="6"/>
        <v>44.8</v>
      </c>
    </row>
    <row r="20" spans="3:25" ht="29" x14ac:dyDescent="0.35">
      <c r="C20" s="51" t="s">
        <v>275</v>
      </c>
      <c r="D20" s="52">
        <v>5.25</v>
      </c>
      <c r="E20" s="52">
        <f t="shared" si="7"/>
        <v>525</v>
      </c>
      <c r="F20" s="52">
        <v>18.98</v>
      </c>
      <c r="G20" s="52">
        <f t="shared" si="8"/>
        <v>189800</v>
      </c>
      <c r="H20" s="52">
        <v>18.98</v>
      </c>
      <c r="I20" s="52">
        <f t="shared" si="9"/>
        <v>189800</v>
      </c>
      <c r="J20" s="52">
        <v>7.59</v>
      </c>
      <c r="K20" s="52">
        <f t="shared" si="10"/>
        <v>7590</v>
      </c>
      <c r="L20" s="52">
        <v>7.59</v>
      </c>
      <c r="M20" s="52">
        <f t="shared" si="11"/>
        <v>7590</v>
      </c>
      <c r="N20" s="53">
        <v>50</v>
      </c>
      <c r="O20" s="53">
        <v>50</v>
      </c>
      <c r="P20" s="53">
        <v>2.9</v>
      </c>
      <c r="Q20" s="54">
        <f t="shared" si="0"/>
        <v>9826.498811249412</v>
      </c>
      <c r="R20" s="54">
        <f t="shared" si="1"/>
        <v>9826.498811249412</v>
      </c>
      <c r="S20" s="53">
        <f t="shared" si="12"/>
        <v>19.010000000000002</v>
      </c>
      <c r="T20" s="53">
        <f t="shared" si="13"/>
        <v>19.010000000000002</v>
      </c>
      <c r="U20" s="53">
        <f t="shared" si="2"/>
        <v>-2.9</v>
      </c>
      <c r="V20" s="54">
        <f t="shared" si="3"/>
        <v>-1.2307982265773241</v>
      </c>
      <c r="W20" s="53">
        <f t="shared" si="4"/>
        <v>4.1212500000000007</v>
      </c>
      <c r="X20" s="53">
        <f t="shared" si="5"/>
        <v>44.2</v>
      </c>
      <c r="Y20" s="53">
        <f t="shared" si="6"/>
        <v>44.2</v>
      </c>
    </row>
    <row r="21" spans="3:25" ht="29" x14ac:dyDescent="0.35">
      <c r="C21" s="51" t="s">
        <v>276</v>
      </c>
      <c r="D21" s="52">
        <v>6.35</v>
      </c>
      <c r="E21" s="52">
        <f t="shared" si="7"/>
        <v>635</v>
      </c>
      <c r="F21" s="52">
        <v>22.15</v>
      </c>
      <c r="G21" s="52">
        <f t="shared" si="8"/>
        <v>221500</v>
      </c>
      <c r="H21" s="52">
        <v>22.15</v>
      </c>
      <c r="I21" s="52">
        <f t="shared" si="9"/>
        <v>221500</v>
      </c>
      <c r="J21" s="52">
        <v>8.86</v>
      </c>
      <c r="K21" s="52">
        <f t="shared" si="10"/>
        <v>8860</v>
      </c>
      <c r="L21" s="52">
        <v>8.86</v>
      </c>
      <c r="M21" s="52">
        <f t="shared" si="11"/>
        <v>8860</v>
      </c>
      <c r="N21" s="53">
        <v>50</v>
      </c>
      <c r="O21" s="53">
        <v>50</v>
      </c>
      <c r="P21" s="53">
        <v>3.6</v>
      </c>
      <c r="Q21" s="54">
        <f t="shared" si="0"/>
        <v>11896.331980236906</v>
      </c>
      <c r="R21" s="54">
        <f t="shared" si="1"/>
        <v>11896.331980236906</v>
      </c>
      <c r="S21" s="53">
        <f t="shared" si="12"/>
        <v>18.68</v>
      </c>
      <c r="T21" s="53">
        <f t="shared" si="13"/>
        <v>18.68</v>
      </c>
      <c r="U21" s="53">
        <f t="shared" si="2"/>
        <v>-3.6</v>
      </c>
      <c r="V21" s="54">
        <f t="shared" si="3"/>
        <v>-1.5278874536821954</v>
      </c>
      <c r="W21" s="53">
        <f t="shared" si="4"/>
        <v>4.98475</v>
      </c>
      <c r="X21" s="53">
        <f t="shared" si="5"/>
        <v>42.8</v>
      </c>
      <c r="Y21" s="53">
        <f t="shared" si="6"/>
        <v>42.8</v>
      </c>
    </row>
    <row r="22" spans="3:25" ht="29" x14ac:dyDescent="0.35">
      <c r="C22" s="51" t="s">
        <v>277</v>
      </c>
      <c r="D22" s="52">
        <v>7.67</v>
      </c>
      <c r="E22" s="52">
        <f t="shared" si="7"/>
        <v>767</v>
      </c>
      <c r="F22" s="52">
        <v>25.5</v>
      </c>
      <c r="G22" s="52">
        <f t="shared" si="8"/>
        <v>255000</v>
      </c>
      <c r="H22" s="52">
        <v>25.5</v>
      </c>
      <c r="I22" s="52">
        <f t="shared" si="9"/>
        <v>255000</v>
      </c>
      <c r="J22" s="52">
        <v>10.199999999999999</v>
      </c>
      <c r="K22" s="52">
        <f t="shared" si="10"/>
        <v>10200</v>
      </c>
      <c r="L22" s="52">
        <v>10.199999999999999</v>
      </c>
      <c r="M22" s="52">
        <f t="shared" si="11"/>
        <v>10200</v>
      </c>
      <c r="N22" s="53">
        <v>50</v>
      </c>
      <c r="O22" s="53">
        <v>50</v>
      </c>
      <c r="P22" s="53">
        <v>4.5</v>
      </c>
      <c r="Q22" s="54">
        <f t="shared" si="0"/>
        <v>14393.568719120167</v>
      </c>
      <c r="R22" s="54">
        <f t="shared" si="1"/>
        <v>14393.568719120167</v>
      </c>
      <c r="S22" s="53">
        <f t="shared" si="12"/>
        <v>18.23</v>
      </c>
      <c r="T22" s="53">
        <f t="shared" si="13"/>
        <v>18.23</v>
      </c>
      <c r="U22" s="53">
        <f t="shared" si="2"/>
        <v>-4.5</v>
      </c>
      <c r="V22" s="54">
        <f t="shared" si="3"/>
        <v>-1.909859317102744</v>
      </c>
      <c r="W22" s="53">
        <f t="shared" si="4"/>
        <v>6.02095</v>
      </c>
      <c r="X22" s="53">
        <f t="shared" si="5"/>
        <v>41</v>
      </c>
      <c r="Y22" s="53">
        <f t="shared" si="6"/>
        <v>41</v>
      </c>
    </row>
    <row r="23" spans="3:25" ht="29" x14ac:dyDescent="0.35">
      <c r="C23" s="51" t="s">
        <v>278</v>
      </c>
      <c r="D23" s="52">
        <v>5.8</v>
      </c>
      <c r="E23" s="52">
        <f t="shared" si="7"/>
        <v>580</v>
      </c>
      <c r="F23" s="52">
        <v>31.33</v>
      </c>
      <c r="G23" s="52">
        <f t="shared" si="8"/>
        <v>313300</v>
      </c>
      <c r="H23" s="52">
        <v>31.33</v>
      </c>
      <c r="I23" s="52">
        <f t="shared" si="9"/>
        <v>313300</v>
      </c>
      <c r="J23" s="52">
        <v>10.44</v>
      </c>
      <c r="K23" s="52">
        <f t="shared" si="10"/>
        <v>10440</v>
      </c>
      <c r="L23" s="52">
        <v>10.44</v>
      </c>
      <c r="M23" s="52">
        <f t="shared" si="11"/>
        <v>10440</v>
      </c>
      <c r="N23" s="53">
        <v>60</v>
      </c>
      <c r="O23" s="53">
        <v>60</v>
      </c>
      <c r="P23" s="53">
        <v>2.6</v>
      </c>
      <c r="Q23" s="54">
        <f t="shared" si="0"/>
        <v>13020.719676518656</v>
      </c>
      <c r="R23" s="54">
        <f t="shared" si="1"/>
        <v>13020.719676518656</v>
      </c>
      <c r="S23" s="53">
        <f t="shared" si="12"/>
        <v>23.24</v>
      </c>
      <c r="T23" s="53">
        <f t="shared" si="13"/>
        <v>23.24</v>
      </c>
      <c r="U23" s="53">
        <f t="shared" si="2"/>
        <v>-2.6</v>
      </c>
      <c r="V23" s="54">
        <f t="shared" si="3"/>
        <v>-1.1034742721038078</v>
      </c>
      <c r="W23" s="53">
        <f t="shared" si="4"/>
        <v>4.5529999999999999</v>
      </c>
      <c r="X23" s="53">
        <f t="shared" si="5"/>
        <v>54.8</v>
      </c>
      <c r="Y23" s="53">
        <f t="shared" si="6"/>
        <v>54.8</v>
      </c>
    </row>
    <row r="24" spans="3:25" ht="29" x14ac:dyDescent="0.35">
      <c r="C24" s="51" t="s">
        <v>279</v>
      </c>
      <c r="D24" s="52">
        <v>7.01</v>
      </c>
      <c r="E24" s="52">
        <f t="shared" si="7"/>
        <v>701</v>
      </c>
      <c r="F24" s="52">
        <v>36.94</v>
      </c>
      <c r="G24" s="52">
        <f t="shared" si="8"/>
        <v>369400</v>
      </c>
      <c r="H24" s="52">
        <v>36.94</v>
      </c>
      <c r="I24" s="52">
        <f t="shared" si="9"/>
        <v>369400</v>
      </c>
      <c r="J24" s="52">
        <v>12.31</v>
      </c>
      <c r="K24" s="52">
        <f t="shared" si="10"/>
        <v>12310</v>
      </c>
      <c r="L24" s="52">
        <v>12.31</v>
      </c>
      <c r="M24" s="52">
        <f t="shared" si="11"/>
        <v>12310</v>
      </c>
      <c r="N24" s="53">
        <v>60</v>
      </c>
      <c r="O24" s="53">
        <v>60</v>
      </c>
      <c r="P24" s="53">
        <v>3.2</v>
      </c>
      <c r="Q24" s="54">
        <f t="shared" si="0"/>
        <v>15744.193403483881</v>
      </c>
      <c r="R24" s="54">
        <f t="shared" si="1"/>
        <v>15744.193403483881</v>
      </c>
      <c r="S24" s="53">
        <f t="shared" si="12"/>
        <v>22.96</v>
      </c>
      <c r="T24" s="53">
        <f t="shared" si="13"/>
        <v>22.96</v>
      </c>
      <c r="U24" s="53">
        <f t="shared" si="2"/>
        <v>-3.2</v>
      </c>
      <c r="V24" s="54">
        <f t="shared" si="3"/>
        <v>-1.3581221810508401</v>
      </c>
      <c r="W24" s="53">
        <f t="shared" si="4"/>
        <v>5.5028500000000005</v>
      </c>
      <c r="X24" s="53">
        <f t="shared" si="5"/>
        <v>53.6</v>
      </c>
      <c r="Y24" s="53">
        <f t="shared" si="6"/>
        <v>53.6</v>
      </c>
    </row>
    <row r="25" spans="3:25" ht="29" x14ac:dyDescent="0.35">
      <c r="C25" s="51" t="s">
        <v>280</v>
      </c>
      <c r="D25" s="52">
        <v>8.5500000000000007</v>
      </c>
      <c r="E25" s="52">
        <f t="shared" si="7"/>
        <v>855.00000000000011</v>
      </c>
      <c r="F25" s="52">
        <v>43.55</v>
      </c>
      <c r="G25" s="52">
        <f t="shared" si="8"/>
        <v>435500</v>
      </c>
      <c r="H25" s="52">
        <v>43.55</v>
      </c>
      <c r="I25" s="52">
        <f t="shared" si="9"/>
        <v>435500</v>
      </c>
      <c r="J25" s="52">
        <v>14.52</v>
      </c>
      <c r="K25" s="52">
        <f t="shared" si="10"/>
        <v>14520</v>
      </c>
      <c r="L25" s="52">
        <v>14.52</v>
      </c>
      <c r="M25" s="52">
        <f t="shared" si="11"/>
        <v>14520</v>
      </c>
      <c r="N25" s="53">
        <v>60</v>
      </c>
      <c r="O25" s="53">
        <v>60</v>
      </c>
      <c r="P25" s="53">
        <v>4</v>
      </c>
      <c r="Q25" s="54">
        <f t="shared" si="0"/>
        <v>19217.368859610233</v>
      </c>
      <c r="R25" s="54">
        <f t="shared" si="1"/>
        <v>19217.368859610233</v>
      </c>
      <c r="S25" s="53">
        <f t="shared" si="12"/>
        <v>22.57</v>
      </c>
      <c r="T25" s="53">
        <f t="shared" si="13"/>
        <v>22.57</v>
      </c>
      <c r="U25" s="53">
        <f t="shared" si="2"/>
        <v>-4</v>
      </c>
      <c r="V25" s="54">
        <f t="shared" si="3"/>
        <v>-1.6976527263135504</v>
      </c>
      <c r="W25" s="53">
        <f t="shared" si="4"/>
        <v>6.7117500000000003</v>
      </c>
      <c r="X25" s="53">
        <f t="shared" si="5"/>
        <v>52</v>
      </c>
      <c r="Y25" s="53">
        <f t="shared" si="6"/>
        <v>52</v>
      </c>
    </row>
    <row r="26" spans="3:25" ht="29" x14ac:dyDescent="0.35">
      <c r="C26" s="51" t="s">
        <v>281</v>
      </c>
      <c r="D26" s="52">
        <v>10.01</v>
      </c>
      <c r="E26" s="52">
        <f t="shared" si="7"/>
        <v>1001</v>
      </c>
      <c r="F26" s="52">
        <v>49.22</v>
      </c>
      <c r="G26" s="52">
        <f t="shared" si="8"/>
        <v>492200</v>
      </c>
      <c r="H26" s="52">
        <v>49.22</v>
      </c>
      <c r="I26" s="52">
        <f t="shared" si="9"/>
        <v>492200</v>
      </c>
      <c r="J26" s="52">
        <v>16.41</v>
      </c>
      <c r="K26" s="52">
        <f t="shared" si="10"/>
        <v>16410</v>
      </c>
      <c r="L26" s="52">
        <v>16.41</v>
      </c>
      <c r="M26" s="52">
        <f t="shared" si="11"/>
        <v>16410</v>
      </c>
      <c r="N26" s="53">
        <v>60</v>
      </c>
      <c r="O26" s="53">
        <v>60</v>
      </c>
      <c r="P26" s="53">
        <v>4.8</v>
      </c>
      <c r="Q26" s="54">
        <f t="shared" si="0"/>
        <v>22513.587157838734</v>
      </c>
      <c r="R26" s="54">
        <f t="shared" si="1"/>
        <v>22513.587157838734</v>
      </c>
      <c r="S26" s="53">
        <f t="shared" si="12"/>
        <v>22.17</v>
      </c>
      <c r="T26" s="53">
        <f t="shared" si="13"/>
        <v>22.17</v>
      </c>
      <c r="U26" s="53">
        <f t="shared" si="2"/>
        <v>-4.8</v>
      </c>
      <c r="V26" s="54">
        <f t="shared" si="3"/>
        <v>-2.0371832715762603</v>
      </c>
      <c r="W26" s="53">
        <f t="shared" si="4"/>
        <v>7.8578499999999991</v>
      </c>
      <c r="X26" s="53">
        <f t="shared" si="5"/>
        <v>50.4</v>
      </c>
      <c r="Y26" s="53">
        <f t="shared" si="6"/>
        <v>50.4</v>
      </c>
    </row>
    <row r="27" spans="3:25" ht="29" x14ac:dyDescent="0.35">
      <c r="C27" s="51" t="s">
        <v>282</v>
      </c>
      <c r="D27" s="52">
        <v>8.5399999999999991</v>
      </c>
      <c r="E27" s="52">
        <f t="shared" si="7"/>
        <v>853.99999999999989</v>
      </c>
      <c r="F27" s="52">
        <v>66.319999999999993</v>
      </c>
      <c r="G27" s="52">
        <f t="shared" si="8"/>
        <v>663199.99999999988</v>
      </c>
      <c r="H27" s="52">
        <v>66.319999999999993</v>
      </c>
      <c r="I27" s="52">
        <f t="shared" si="9"/>
        <v>663199.99999999988</v>
      </c>
      <c r="J27" s="52">
        <v>18.420000000000002</v>
      </c>
      <c r="K27" s="52">
        <f t="shared" si="10"/>
        <v>18420</v>
      </c>
      <c r="L27" s="52">
        <v>18.420000000000002</v>
      </c>
      <c r="M27" s="52">
        <f t="shared" si="11"/>
        <v>18420</v>
      </c>
      <c r="N27" s="53">
        <v>72</v>
      </c>
      <c r="O27" s="53">
        <v>72</v>
      </c>
      <c r="P27" s="53">
        <v>3.2</v>
      </c>
      <c r="Q27" s="54">
        <f t="shared" si="0"/>
        <v>23031.493950847325</v>
      </c>
      <c r="R27" s="54">
        <f t="shared" si="1"/>
        <v>23031.493950847325</v>
      </c>
      <c r="S27" s="53">
        <f t="shared" si="12"/>
        <v>27.87</v>
      </c>
      <c r="T27" s="53">
        <f t="shared" si="13"/>
        <v>27.87</v>
      </c>
      <c r="U27" s="53">
        <f t="shared" si="2"/>
        <v>-3.2</v>
      </c>
      <c r="V27" s="54">
        <f t="shared" si="3"/>
        <v>-1.3581221810508401</v>
      </c>
      <c r="W27" s="53">
        <f t="shared" si="4"/>
        <v>6.7039</v>
      </c>
      <c r="X27" s="53">
        <f t="shared" si="5"/>
        <v>65.599999999999994</v>
      </c>
      <c r="Y27" s="53">
        <f t="shared" si="6"/>
        <v>65.599999999999994</v>
      </c>
    </row>
    <row r="28" spans="3:25" ht="29" x14ac:dyDescent="0.35">
      <c r="C28" s="51" t="s">
        <v>283</v>
      </c>
      <c r="D28" s="52">
        <v>10.47</v>
      </c>
      <c r="E28" s="52">
        <f t="shared" si="7"/>
        <v>1047</v>
      </c>
      <c r="F28" s="52">
        <v>79.03</v>
      </c>
      <c r="G28" s="52">
        <f t="shared" si="8"/>
        <v>790300</v>
      </c>
      <c r="H28" s="52">
        <v>79.03</v>
      </c>
      <c r="I28" s="52">
        <f t="shared" si="9"/>
        <v>790300</v>
      </c>
      <c r="J28" s="52">
        <v>21.95</v>
      </c>
      <c r="K28" s="52">
        <f t="shared" si="10"/>
        <v>21950</v>
      </c>
      <c r="L28" s="52">
        <v>21.95</v>
      </c>
      <c r="M28" s="52">
        <f t="shared" si="11"/>
        <v>21950</v>
      </c>
      <c r="N28" s="53">
        <v>72</v>
      </c>
      <c r="O28" s="53">
        <v>72</v>
      </c>
      <c r="P28" s="53">
        <v>4</v>
      </c>
      <c r="Q28" s="54">
        <f t="shared" si="0"/>
        <v>28227.775964865614</v>
      </c>
      <c r="R28" s="54">
        <f t="shared" si="1"/>
        <v>28227.775964865614</v>
      </c>
      <c r="S28" s="53">
        <f t="shared" si="12"/>
        <v>27.47</v>
      </c>
      <c r="T28" s="53">
        <f t="shared" si="13"/>
        <v>27.47</v>
      </c>
      <c r="U28" s="53">
        <f t="shared" si="2"/>
        <v>-4</v>
      </c>
      <c r="V28" s="54">
        <f t="shared" si="3"/>
        <v>-1.6976527263135504</v>
      </c>
      <c r="W28" s="53">
        <f t="shared" si="4"/>
        <v>8.2189500000000013</v>
      </c>
      <c r="X28" s="53">
        <f t="shared" si="5"/>
        <v>64</v>
      </c>
      <c r="Y28" s="53">
        <f t="shared" si="6"/>
        <v>64</v>
      </c>
    </row>
    <row r="29" spans="3:25" ht="29" x14ac:dyDescent="0.35">
      <c r="C29" s="51" t="s">
        <v>284</v>
      </c>
      <c r="D29" s="52">
        <v>12.31</v>
      </c>
      <c r="E29" s="52">
        <f t="shared" si="7"/>
        <v>1231</v>
      </c>
      <c r="F29" s="52">
        <v>90.31</v>
      </c>
      <c r="G29" s="52">
        <f t="shared" si="8"/>
        <v>903100</v>
      </c>
      <c r="H29" s="52">
        <v>90.31</v>
      </c>
      <c r="I29" s="52">
        <f t="shared" si="9"/>
        <v>903100</v>
      </c>
      <c r="J29" s="52">
        <v>25.09</v>
      </c>
      <c r="K29" s="52">
        <f t="shared" si="10"/>
        <v>25090</v>
      </c>
      <c r="L29" s="52">
        <v>25.09</v>
      </c>
      <c r="M29" s="52">
        <f t="shared" si="11"/>
        <v>25090</v>
      </c>
      <c r="N29" s="53">
        <v>72</v>
      </c>
      <c r="O29" s="53">
        <v>72</v>
      </c>
      <c r="P29" s="53">
        <v>4.8</v>
      </c>
      <c r="Q29" s="54">
        <f t="shared" si="0"/>
        <v>33207.613389406477</v>
      </c>
      <c r="R29" s="54">
        <f t="shared" si="1"/>
        <v>33207.613389406477</v>
      </c>
      <c r="S29" s="53">
        <f t="shared" si="12"/>
        <v>27.09</v>
      </c>
      <c r="T29" s="53">
        <f t="shared" si="13"/>
        <v>27.09</v>
      </c>
      <c r="U29" s="53">
        <f t="shared" si="2"/>
        <v>-4.8</v>
      </c>
      <c r="V29" s="54">
        <f t="shared" si="3"/>
        <v>-2.0371832715762603</v>
      </c>
      <c r="W29" s="53">
        <f t="shared" si="4"/>
        <v>9.6633500000000012</v>
      </c>
      <c r="X29" s="53">
        <f t="shared" si="5"/>
        <v>62.4</v>
      </c>
      <c r="Y29" s="53">
        <f t="shared" si="6"/>
        <v>62.4</v>
      </c>
    </row>
    <row r="30" spans="3:25" ht="29" x14ac:dyDescent="0.35">
      <c r="C30" s="51" t="s">
        <v>285</v>
      </c>
      <c r="D30" s="52">
        <v>9.57</v>
      </c>
      <c r="E30" s="52">
        <f t="shared" si="7"/>
        <v>957</v>
      </c>
      <c r="F30" s="52">
        <v>92.71</v>
      </c>
      <c r="G30" s="52">
        <f t="shared" si="8"/>
        <v>927099.99999999988</v>
      </c>
      <c r="H30" s="52">
        <v>92.71</v>
      </c>
      <c r="I30" s="52">
        <f t="shared" si="9"/>
        <v>927099.99999999988</v>
      </c>
      <c r="J30" s="52">
        <v>23.18</v>
      </c>
      <c r="K30" s="52">
        <f t="shared" si="10"/>
        <v>23180</v>
      </c>
      <c r="L30" s="52">
        <v>23.18</v>
      </c>
      <c r="M30" s="52">
        <f t="shared" si="11"/>
        <v>23180</v>
      </c>
      <c r="N30" s="53">
        <v>80</v>
      </c>
      <c r="O30" s="53">
        <v>80</v>
      </c>
      <c r="P30" s="53">
        <v>3.2</v>
      </c>
      <c r="Q30" s="54">
        <f t="shared" si="0"/>
        <v>28657.694315756286</v>
      </c>
      <c r="R30" s="54">
        <f t="shared" si="1"/>
        <v>28657.694315756286</v>
      </c>
      <c r="S30" s="53">
        <f t="shared" si="12"/>
        <v>31.12</v>
      </c>
      <c r="T30" s="53">
        <f t="shared" si="13"/>
        <v>31.12</v>
      </c>
      <c r="U30" s="53">
        <f t="shared" si="2"/>
        <v>-3.2</v>
      </c>
      <c r="V30" s="54">
        <f t="shared" si="3"/>
        <v>-1.3581221810508401</v>
      </c>
      <c r="W30" s="53">
        <f t="shared" si="4"/>
        <v>7.5124500000000003</v>
      </c>
      <c r="X30" s="53">
        <f t="shared" si="5"/>
        <v>73.599999999999994</v>
      </c>
      <c r="Y30" s="53">
        <f t="shared" si="6"/>
        <v>73.599999999999994</v>
      </c>
    </row>
    <row r="31" spans="3:25" ht="29" x14ac:dyDescent="0.35">
      <c r="C31" s="51" t="s">
        <v>286</v>
      </c>
      <c r="D31" s="52">
        <v>11.75</v>
      </c>
      <c r="E31" s="52">
        <f t="shared" si="7"/>
        <v>1175</v>
      </c>
      <c r="F31" s="52">
        <v>111.04</v>
      </c>
      <c r="G31" s="52">
        <f t="shared" si="8"/>
        <v>1110400</v>
      </c>
      <c r="H31" s="52">
        <v>111.04</v>
      </c>
      <c r="I31" s="52">
        <f t="shared" si="9"/>
        <v>1110400</v>
      </c>
      <c r="J31" s="52">
        <v>27.76</v>
      </c>
      <c r="K31" s="52">
        <f t="shared" si="10"/>
        <v>27760</v>
      </c>
      <c r="L31" s="52">
        <v>27.76</v>
      </c>
      <c r="M31" s="52">
        <f t="shared" si="11"/>
        <v>27760</v>
      </c>
      <c r="N31" s="53">
        <v>80</v>
      </c>
      <c r="O31" s="53">
        <v>80</v>
      </c>
      <c r="P31" s="53">
        <v>4</v>
      </c>
      <c r="Q31" s="54">
        <f t="shared" si="0"/>
        <v>35194.714035035868</v>
      </c>
      <c r="R31" s="54">
        <f t="shared" si="1"/>
        <v>35194.714035035868</v>
      </c>
      <c r="S31" s="53">
        <f t="shared" si="12"/>
        <v>30.74</v>
      </c>
      <c r="T31" s="53">
        <f t="shared" si="13"/>
        <v>30.74</v>
      </c>
      <c r="U31" s="53">
        <f t="shared" si="2"/>
        <v>-4</v>
      </c>
      <c r="V31" s="54">
        <f t="shared" si="3"/>
        <v>-1.6976527263135504</v>
      </c>
      <c r="W31" s="53">
        <f t="shared" si="4"/>
        <v>9.2237500000000008</v>
      </c>
      <c r="X31" s="53">
        <f t="shared" si="5"/>
        <v>72</v>
      </c>
      <c r="Y31" s="53">
        <f t="shared" si="6"/>
        <v>72</v>
      </c>
    </row>
    <row r="32" spans="3:25" ht="29" x14ac:dyDescent="0.35">
      <c r="C32" s="51" t="s">
        <v>287</v>
      </c>
      <c r="D32" s="52">
        <v>13.85</v>
      </c>
      <c r="E32" s="52">
        <f t="shared" si="7"/>
        <v>1385</v>
      </c>
      <c r="F32" s="52">
        <v>127.58</v>
      </c>
      <c r="G32" s="52">
        <f t="shared" si="8"/>
        <v>1275800</v>
      </c>
      <c r="H32" s="52">
        <v>127.58</v>
      </c>
      <c r="I32" s="52">
        <f t="shared" si="9"/>
        <v>1275800</v>
      </c>
      <c r="J32" s="52">
        <v>31.89</v>
      </c>
      <c r="K32" s="52">
        <f t="shared" si="10"/>
        <v>31890</v>
      </c>
      <c r="L32" s="52">
        <v>31.89</v>
      </c>
      <c r="M32" s="52">
        <f t="shared" si="11"/>
        <v>31890</v>
      </c>
      <c r="N32" s="53">
        <v>80</v>
      </c>
      <c r="O32" s="53">
        <v>80</v>
      </c>
      <c r="P32" s="53">
        <v>4.8</v>
      </c>
      <c r="Q32" s="54">
        <f t="shared" si="0"/>
        <v>41488.964210451653</v>
      </c>
      <c r="R32" s="54">
        <f t="shared" si="1"/>
        <v>41488.964210451653</v>
      </c>
      <c r="S32" s="53">
        <f t="shared" si="12"/>
        <v>30.35</v>
      </c>
      <c r="T32" s="53">
        <f t="shared" si="13"/>
        <v>30.35</v>
      </c>
      <c r="U32" s="53">
        <f t="shared" si="2"/>
        <v>-4.8</v>
      </c>
      <c r="V32" s="54">
        <f t="shared" si="3"/>
        <v>-2.0371832715762603</v>
      </c>
      <c r="W32" s="53">
        <f t="shared" si="4"/>
        <v>10.872249999999999</v>
      </c>
      <c r="X32" s="53">
        <f t="shared" si="5"/>
        <v>70.400000000000006</v>
      </c>
      <c r="Y32" s="53">
        <f t="shared" si="6"/>
        <v>70.400000000000006</v>
      </c>
    </row>
    <row r="33" spans="3:25" ht="29" x14ac:dyDescent="0.35">
      <c r="C33" s="51" t="s">
        <v>288</v>
      </c>
      <c r="D33" s="52">
        <v>12.32</v>
      </c>
      <c r="E33" s="52">
        <f t="shared" si="7"/>
        <v>1232</v>
      </c>
      <c r="F33" s="52">
        <v>156.49</v>
      </c>
      <c r="G33" s="52">
        <f t="shared" si="8"/>
        <v>1564900</v>
      </c>
      <c r="H33" s="52">
        <v>156.49</v>
      </c>
      <c r="I33" s="52">
        <f t="shared" si="9"/>
        <v>1564900</v>
      </c>
      <c r="J33" s="52">
        <v>34.21</v>
      </c>
      <c r="K33" s="52">
        <f t="shared" si="10"/>
        <v>34210</v>
      </c>
      <c r="L33" s="52">
        <v>34.21</v>
      </c>
      <c r="M33" s="52">
        <f t="shared" si="11"/>
        <v>34210</v>
      </c>
      <c r="N33" s="53">
        <v>91.5</v>
      </c>
      <c r="O33" s="53">
        <v>91.5</v>
      </c>
      <c r="P33" s="53">
        <v>3.6</v>
      </c>
      <c r="Q33" s="54">
        <f t="shared" si="0"/>
        <v>42223.804883833545</v>
      </c>
      <c r="R33" s="54">
        <f t="shared" si="1"/>
        <v>42223.804883833545</v>
      </c>
      <c r="S33" s="53">
        <f t="shared" si="12"/>
        <v>35.64</v>
      </c>
      <c r="T33" s="53">
        <f t="shared" si="13"/>
        <v>35.64</v>
      </c>
      <c r="U33" s="53">
        <f t="shared" si="2"/>
        <v>-3.6</v>
      </c>
      <c r="V33" s="54">
        <f t="shared" si="3"/>
        <v>-1.5278874536821954</v>
      </c>
      <c r="W33" s="53">
        <f t="shared" si="4"/>
        <v>9.6712000000000007</v>
      </c>
      <c r="X33" s="53">
        <f t="shared" si="5"/>
        <v>84.3</v>
      </c>
      <c r="Y33" s="53">
        <f t="shared" si="6"/>
        <v>84.3</v>
      </c>
    </row>
    <row r="34" spans="3:25" ht="29" x14ac:dyDescent="0.35">
      <c r="C34" s="51" t="s">
        <v>289</v>
      </c>
      <c r="D34" s="52">
        <v>15.14</v>
      </c>
      <c r="E34" s="52">
        <f t="shared" si="7"/>
        <v>1514</v>
      </c>
      <c r="F34" s="52">
        <v>187.57</v>
      </c>
      <c r="G34" s="52">
        <f t="shared" si="8"/>
        <v>1875700</v>
      </c>
      <c r="H34" s="52">
        <v>187.57</v>
      </c>
      <c r="I34" s="52">
        <f t="shared" si="9"/>
        <v>1875700</v>
      </c>
      <c r="J34" s="52">
        <v>41</v>
      </c>
      <c r="K34" s="52">
        <f t="shared" si="10"/>
        <v>41000</v>
      </c>
      <c r="L34" s="52">
        <v>41</v>
      </c>
      <c r="M34" s="52">
        <f t="shared" si="11"/>
        <v>41000</v>
      </c>
      <c r="N34" s="53">
        <v>91.5</v>
      </c>
      <c r="O34" s="53">
        <v>91.5</v>
      </c>
      <c r="P34" s="53">
        <v>4.5</v>
      </c>
      <c r="Q34" s="54">
        <f t="shared" si="0"/>
        <v>51870.823255989904</v>
      </c>
      <c r="R34" s="54">
        <f t="shared" si="1"/>
        <v>51870.823255989904</v>
      </c>
      <c r="S34" s="53">
        <f t="shared" si="12"/>
        <v>35.200000000000003</v>
      </c>
      <c r="T34" s="53">
        <f t="shared" si="13"/>
        <v>35.200000000000003</v>
      </c>
      <c r="U34" s="53">
        <f t="shared" si="2"/>
        <v>-4.5</v>
      </c>
      <c r="V34" s="54">
        <f t="shared" si="3"/>
        <v>-1.909859317102744</v>
      </c>
      <c r="W34" s="53">
        <f t="shared" si="4"/>
        <v>11.884900000000002</v>
      </c>
      <c r="X34" s="53">
        <f t="shared" si="5"/>
        <v>82.5</v>
      </c>
      <c r="Y34" s="53">
        <f t="shared" si="6"/>
        <v>82.5</v>
      </c>
    </row>
    <row r="35" spans="3:25" ht="29" x14ac:dyDescent="0.35">
      <c r="C35" s="51" t="s">
        <v>290</v>
      </c>
      <c r="D35" s="52">
        <v>17.850000000000001</v>
      </c>
      <c r="E35" s="52">
        <f t="shared" si="7"/>
        <v>1785.0000000000002</v>
      </c>
      <c r="F35" s="52">
        <v>215.68</v>
      </c>
      <c r="G35" s="52">
        <f t="shared" si="8"/>
        <v>2156800</v>
      </c>
      <c r="H35" s="52">
        <v>215.68</v>
      </c>
      <c r="I35" s="52">
        <f t="shared" si="9"/>
        <v>2156800</v>
      </c>
      <c r="J35" s="52">
        <v>47.14</v>
      </c>
      <c r="K35" s="52">
        <f t="shared" si="10"/>
        <v>47140</v>
      </c>
      <c r="L35" s="52">
        <v>47.14</v>
      </c>
      <c r="M35" s="52">
        <f t="shared" si="11"/>
        <v>47140</v>
      </c>
      <c r="N35" s="53">
        <v>91.5</v>
      </c>
      <c r="O35" s="53">
        <v>91.5</v>
      </c>
      <c r="P35" s="53">
        <v>5.4</v>
      </c>
      <c r="Q35" s="54">
        <f t="shared" si="0"/>
        <v>61165.932488625469</v>
      </c>
      <c r="R35" s="54">
        <f t="shared" si="1"/>
        <v>61165.932488625469</v>
      </c>
      <c r="S35" s="53">
        <f t="shared" si="12"/>
        <v>34.76</v>
      </c>
      <c r="T35" s="53">
        <f t="shared" si="13"/>
        <v>34.76</v>
      </c>
      <c r="U35" s="53">
        <f t="shared" si="2"/>
        <v>-5.4</v>
      </c>
      <c r="V35" s="54">
        <f t="shared" si="3"/>
        <v>-2.2918311805232929</v>
      </c>
      <c r="W35" s="53">
        <f t="shared" si="4"/>
        <v>14.012250000000002</v>
      </c>
      <c r="X35" s="53">
        <f t="shared" si="5"/>
        <v>80.7</v>
      </c>
      <c r="Y35" s="53">
        <f t="shared" si="6"/>
        <v>80.7</v>
      </c>
    </row>
    <row r="36" spans="3:25" ht="29" x14ac:dyDescent="0.35">
      <c r="C36" s="51" t="s">
        <v>291</v>
      </c>
      <c r="D36" s="52">
        <v>14.95</v>
      </c>
      <c r="E36" s="52">
        <f t="shared" si="7"/>
        <v>1495</v>
      </c>
      <c r="F36" s="52">
        <v>226.35</v>
      </c>
      <c r="G36" s="52">
        <f t="shared" si="8"/>
        <v>2263500</v>
      </c>
      <c r="H36" s="52">
        <v>226.35</v>
      </c>
      <c r="I36" s="52">
        <f t="shared" si="9"/>
        <v>2263500</v>
      </c>
      <c r="J36" s="52">
        <v>45.27</v>
      </c>
      <c r="K36" s="52">
        <f t="shared" si="10"/>
        <v>45270</v>
      </c>
      <c r="L36" s="52">
        <v>45.27</v>
      </c>
      <c r="M36" s="52">
        <f t="shared" si="11"/>
        <v>45270</v>
      </c>
      <c r="N36" s="53">
        <v>100</v>
      </c>
      <c r="O36" s="53">
        <v>100</v>
      </c>
      <c r="P36" s="53">
        <v>4</v>
      </c>
      <c r="Q36" s="54">
        <f t="shared" si="0"/>
        <v>55972.059210461499</v>
      </c>
      <c r="R36" s="54">
        <f t="shared" si="1"/>
        <v>55972.059210461499</v>
      </c>
      <c r="S36" s="53">
        <f t="shared" si="12"/>
        <v>38.909999999999997</v>
      </c>
      <c r="T36" s="53">
        <f t="shared" si="13"/>
        <v>38.909999999999997</v>
      </c>
      <c r="U36" s="53">
        <f t="shared" si="2"/>
        <v>-4</v>
      </c>
      <c r="V36" s="54">
        <f t="shared" si="3"/>
        <v>-1.6976527263135504</v>
      </c>
      <c r="W36" s="53">
        <f t="shared" si="4"/>
        <v>11.735749999999999</v>
      </c>
      <c r="X36" s="53">
        <f t="shared" si="5"/>
        <v>92</v>
      </c>
      <c r="Y36" s="53">
        <f t="shared" si="6"/>
        <v>92</v>
      </c>
    </row>
    <row r="37" spans="3:25" ht="29" x14ac:dyDescent="0.35">
      <c r="C37" s="51" t="s">
        <v>292</v>
      </c>
      <c r="D37" s="52">
        <v>18.36</v>
      </c>
      <c r="E37" s="52">
        <f t="shared" si="7"/>
        <v>1836</v>
      </c>
      <c r="F37" s="52">
        <v>271.10000000000002</v>
      </c>
      <c r="G37" s="52">
        <f t="shared" si="8"/>
        <v>2711000</v>
      </c>
      <c r="H37" s="52">
        <v>271.10000000000002</v>
      </c>
      <c r="I37" s="52">
        <f t="shared" si="9"/>
        <v>2711000</v>
      </c>
      <c r="J37" s="52">
        <v>54.22</v>
      </c>
      <c r="K37" s="52">
        <f t="shared" si="10"/>
        <v>54220</v>
      </c>
      <c r="L37" s="52">
        <v>54.22</v>
      </c>
      <c r="M37" s="52">
        <f t="shared" si="11"/>
        <v>54220</v>
      </c>
      <c r="N37" s="53">
        <v>100</v>
      </c>
      <c r="O37" s="53">
        <v>100</v>
      </c>
      <c r="P37" s="53">
        <v>5</v>
      </c>
      <c r="Q37" s="54">
        <f t="shared" si="0"/>
        <v>68739.675849679421</v>
      </c>
      <c r="R37" s="54">
        <f t="shared" si="1"/>
        <v>68739.675849679421</v>
      </c>
      <c r="S37" s="53">
        <f t="shared" si="12"/>
        <v>38.43</v>
      </c>
      <c r="T37" s="53">
        <f t="shared" si="13"/>
        <v>38.43</v>
      </c>
      <c r="U37" s="53">
        <f t="shared" si="2"/>
        <v>-5</v>
      </c>
      <c r="V37" s="54">
        <f t="shared" si="3"/>
        <v>-2.1220659078919377</v>
      </c>
      <c r="W37" s="53">
        <f t="shared" si="4"/>
        <v>14.412599999999999</v>
      </c>
      <c r="X37" s="53">
        <f t="shared" si="5"/>
        <v>90</v>
      </c>
      <c r="Y37" s="53">
        <f t="shared" si="6"/>
        <v>90</v>
      </c>
    </row>
    <row r="38" spans="3:25" ht="29" x14ac:dyDescent="0.35">
      <c r="C38" s="51" t="s">
        <v>293</v>
      </c>
      <c r="D38" s="52">
        <v>21.63</v>
      </c>
      <c r="E38" s="52">
        <f t="shared" si="7"/>
        <v>2163</v>
      </c>
      <c r="F38" s="52">
        <v>311.47000000000003</v>
      </c>
      <c r="G38" s="52">
        <f t="shared" si="8"/>
        <v>3114700.0000000005</v>
      </c>
      <c r="H38" s="52">
        <v>311.47000000000003</v>
      </c>
      <c r="I38" s="52">
        <f t="shared" si="9"/>
        <v>3114700.0000000005</v>
      </c>
      <c r="J38" s="52">
        <v>62.29</v>
      </c>
      <c r="K38" s="52">
        <f t="shared" si="10"/>
        <v>62290</v>
      </c>
      <c r="L38" s="52">
        <v>62.29</v>
      </c>
      <c r="M38" s="52">
        <f t="shared" si="11"/>
        <v>62290</v>
      </c>
      <c r="N38" s="53">
        <v>100</v>
      </c>
      <c r="O38" s="53">
        <v>100</v>
      </c>
      <c r="P38" s="53">
        <v>6</v>
      </c>
      <c r="Q38" s="54">
        <f t="shared" si="0"/>
        <v>81033.133223538374</v>
      </c>
      <c r="R38" s="54">
        <f t="shared" si="1"/>
        <v>81033.133223538374</v>
      </c>
      <c r="S38" s="53">
        <f t="shared" si="12"/>
        <v>37.950000000000003</v>
      </c>
      <c r="T38" s="53">
        <f t="shared" si="13"/>
        <v>37.950000000000003</v>
      </c>
      <c r="U38" s="53">
        <f t="shared" si="2"/>
        <v>-6</v>
      </c>
      <c r="V38" s="54">
        <f t="shared" si="3"/>
        <v>-2.5464790894703255</v>
      </c>
      <c r="W38" s="53">
        <f t="shared" si="4"/>
        <v>16.97955</v>
      </c>
      <c r="X38" s="53">
        <f t="shared" si="5"/>
        <v>88</v>
      </c>
      <c r="Y38" s="53">
        <f t="shared" si="6"/>
        <v>88</v>
      </c>
    </row>
    <row r="39" spans="3:25" ht="43.5" x14ac:dyDescent="0.35">
      <c r="C39" s="51" t="s">
        <v>294</v>
      </c>
      <c r="D39" s="52">
        <v>20.28</v>
      </c>
      <c r="E39" s="52">
        <f t="shared" si="7"/>
        <v>2028</v>
      </c>
      <c r="F39" s="52">
        <v>393.3</v>
      </c>
      <c r="G39" s="52">
        <f t="shared" si="8"/>
        <v>3933000</v>
      </c>
      <c r="H39" s="52">
        <v>393.3</v>
      </c>
      <c r="I39" s="52">
        <f t="shared" si="9"/>
        <v>3933000</v>
      </c>
      <c r="J39" s="52">
        <v>69.3</v>
      </c>
      <c r="K39" s="52">
        <f t="shared" si="10"/>
        <v>69300</v>
      </c>
      <c r="L39" s="52">
        <v>69.3</v>
      </c>
      <c r="M39" s="52">
        <f t="shared" si="11"/>
        <v>69300</v>
      </c>
      <c r="N39" s="53">
        <v>113.5</v>
      </c>
      <c r="O39" s="53">
        <v>113.5</v>
      </c>
      <c r="P39" s="53">
        <v>4.8</v>
      </c>
      <c r="Q39" s="54">
        <f t="shared" si="0"/>
        <v>86176.920773578269</v>
      </c>
      <c r="R39" s="54">
        <f t="shared" si="1"/>
        <v>86176.920773578269</v>
      </c>
      <c r="S39" s="53">
        <f t="shared" si="12"/>
        <v>44.04</v>
      </c>
      <c r="T39" s="53">
        <f t="shared" si="13"/>
        <v>44.04</v>
      </c>
      <c r="U39" s="53">
        <f t="shared" si="2"/>
        <v>-4.8</v>
      </c>
      <c r="V39" s="54">
        <f t="shared" si="3"/>
        <v>-2.0371832715762603</v>
      </c>
      <c r="W39" s="53">
        <f t="shared" si="4"/>
        <v>15.919800000000002</v>
      </c>
      <c r="X39" s="53">
        <f t="shared" si="5"/>
        <v>103.9</v>
      </c>
      <c r="Y39" s="53">
        <f t="shared" si="6"/>
        <v>103.9</v>
      </c>
    </row>
    <row r="40" spans="3:25" ht="43.5" x14ac:dyDescent="0.35">
      <c r="C40" s="51" t="s">
        <v>295</v>
      </c>
      <c r="D40" s="52">
        <v>22.6</v>
      </c>
      <c r="E40" s="52">
        <f t="shared" si="7"/>
        <v>2260</v>
      </c>
      <c r="F40" s="52">
        <v>432.58</v>
      </c>
      <c r="G40" s="52">
        <f t="shared" si="8"/>
        <v>4325800</v>
      </c>
      <c r="H40" s="52">
        <v>432.58</v>
      </c>
      <c r="I40" s="52">
        <f t="shared" si="9"/>
        <v>4325800</v>
      </c>
      <c r="J40" s="52">
        <v>76.23</v>
      </c>
      <c r="K40" s="52">
        <f t="shared" si="10"/>
        <v>76230</v>
      </c>
      <c r="L40" s="52">
        <v>76.23</v>
      </c>
      <c r="M40" s="52">
        <f t="shared" si="11"/>
        <v>76230</v>
      </c>
      <c r="N40" s="53">
        <v>113.5</v>
      </c>
      <c r="O40" s="53">
        <v>113.5</v>
      </c>
      <c r="P40" s="53">
        <v>5.4</v>
      </c>
      <c r="Q40" s="54">
        <f t="shared" si="0"/>
        <v>96047.715229060006</v>
      </c>
      <c r="R40" s="54">
        <f t="shared" si="1"/>
        <v>96047.715229060006</v>
      </c>
      <c r="S40" s="53">
        <f t="shared" si="12"/>
        <v>43.75</v>
      </c>
      <c r="T40" s="53">
        <f t="shared" si="13"/>
        <v>43.75</v>
      </c>
      <c r="U40" s="53">
        <f t="shared" si="2"/>
        <v>-5.4</v>
      </c>
      <c r="V40" s="54">
        <f t="shared" si="3"/>
        <v>-2.2918311805232929</v>
      </c>
      <c r="W40" s="53">
        <f t="shared" si="4"/>
        <v>17.741000000000003</v>
      </c>
      <c r="X40" s="53">
        <f t="shared" si="5"/>
        <v>102.7</v>
      </c>
      <c r="Y40" s="53">
        <f t="shared" si="6"/>
        <v>102.7</v>
      </c>
    </row>
    <row r="41" spans="3:25" ht="29" x14ac:dyDescent="0.35">
      <c r="C41" s="51" t="s">
        <v>296</v>
      </c>
      <c r="D41" s="52">
        <v>23.83</v>
      </c>
      <c r="E41" s="52">
        <f t="shared" si="7"/>
        <v>2383</v>
      </c>
      <c r="F41" s="52">
        <v>634.39</v>
      </c>
      <c r="G41" s="52">
        <f t="shared" si="8"/>
        <v>6343900</v>
      </c>
      <c r="H41" s="52">
        <v>634.39</v>
      </c>
      <c r="I41" s="52">
        <f t="shared" si="9"/>
        <v>6343900</v>
      </c>
      <c r="J41" s="52">
        <v>96.12</v>
      </c>
      <c r="K41" s="52">
        <f t="shared" si="10"/>
        <v>96120</v>
      </c>
      <c r="L41" s="52">
        <v>96.12</v>
      </c>
      <c r="M41" s="52">
        <f t="shared" si="11"/>
        <v>96120</v>
      </c>
      <c r="N41" s="53">
        <v>132</v>
      </c>
      <c r="O41" s="53">
        <v>132</v>
      </c>
      <c r="P41" s="53">
        <v>4.8</v>
      </c>
      <c r="Q41" s="54">
        <f t="shared" si="0"/>
        <v>117781.74454724521</v>
      </c>
      <c r="R41" s="54">
        <f t="shared" si="1"/>
        <v>117781.74454724521</v>
      </c>
      <c r="S41" s="53">
        <f t="shared" si="12"/>
        <v>51.6</v>
      </c>
      <c r="T41" s="53">
        <f t="shared" si="13"/>
        <v>51.6</v>
      </c>
      <c r="U41" s="53">
        <f t="shared" si="2"/>
        <v>-4.8</v>
      </c>
      <c r="V41" s="54">
        <f t="shared" si="3"/>
        <v>-2.0371832715762603</v>
      </c>
      <c r="W41" s="53">
        <f t="shared" si="4"/>
        <v>18.70655</v>
      </c>
      <c r="X41" s="53">
        <f t="shared" si="5"/>
        <v>122.4</v>
      </c>
      <c r="Y41" s="53">
        <f t="shared" si="6"/>
        <v>122.4</v>
      </c>
    </row>
    <row r="42" spans="3:25" ht="29" x14ac:dyDescent="0.35">
      <c r="C42" s="51" t="s">
        <v>297</v>
      </c>
      <c r="D42" s="52">
        <v>26.6</v>
      </c>
      <c r="E42" s="52">
        <f t="shared" si="7"/>
        <v>2660</v>
      </c>
      <c r="F42" s="52">
        <v>700.11</v>
      </c>
      <c r="G42" s="52">
        <f t="shared" si="8"/>
        <v>7001100</v>
      </c>
      <c r="H42" s="52">
        <v>700.11</v>
      </c>
      <c r="I42" s="52">
        <f t="shared" si="9"/>
        <v>7001100</v>
      </c>
      <c r="J42" s="52">
        <v>106.08</v>
      </c>
      <c r="K42" s="52">
        <f t="shared" si="10"/>
        <v>106080</v>
      </c>
      <c r="L42" s="52">
        <v>106.08</v>
      </c>
      <c r="M42" s="52">
        <f t="shared" si="11"/>
        <v>106080</v>
      </c>
      <c r="N42" s="53">
        <v>132</v>
      </c>
      <c r="O42" s="53">
        <v>132</v>
      </c>
      <c r="P42" s="53">
        <v>5.4</v>
      </c>
      <c r="Q42" s="54">
        <f t="shared" si="0"/>
        <v>131449.04844260725</v>
      </c>
      <c r="R42" s="54">
        <f t="shared" si="1"/>
        <v>131449.04844260725</v>
      </c>
      <c r="S42" s="53">
        <f t="shared" si="12"/>
        <v>51.3</v>
      </c>
      <c r="T42" s="53">
        <f t="shared" si="13"/>
        <v>51.3</v>
      </c>
      <c r="U42" s="53">
        <f t="shared" si="2"/>
        <v>-5.4</v>
      </c>
      <c r="V42" s="54">
        <f t="shared" si="3"/>
        <v>-2.2918311805232929</v>
      </c>
      <c r="W42" s="53">
        <f t="shared" si="4"/>
        <v>20.881000000000004</v>
      </c>
      <c r="X42" s="53">
        <f t="shared" si="5"/>
        <v>121.2</v>
      </c>
      <c r="Y42" s="53">
        <f t="shared" si="6"/>
        <v>121.2</v>
      </c>
    </row>
    <row r="43" spans="3:25" ht="29" x14ac:dyDescent="0.35">
      <c r="C43" s="51" t="s">
        <v>298</v>
      </c>
      <c r="D43" s="52">
        <v>22.95</v>
      </c>
      <c r="E43" s="52">
        <f t="shared" si="7"/>
        <v>2295</v>
      </c>
      <c r="F43" s="52">
        <v>807.82</v>
      </c>
      <c r="G43" s="52">
        <f t="shared" si="8"/>
        <v>8078200.0000000009</v>
      </c>
      <c r="H43" s="52">
        <v>807.82</v>
      </c>
      <c r="I43" s="52">
        <f t="shared" si="9"/>
        <v>8078200.0000000009</v>
      </c>
      <c r="J43" s="52">
        <v>107.71</v>
      </c>
      <c r="K43" s="52">
        <f t="shared" si="10"/>
        <v>107710</v>
      </c>
      <c r="L43" s="52">
        <v>107.71</v>
      </c>
      <c r="M43" s="52">
        <f t="shared" si="11"/>
        <v>107710</v>
      </c>
      <c r="N43" s="53">
        <v>125</v>
      </c>
      <c r="O43" s="53">
        <v>125</v>
      </c>
      <c r="P43" s="53">
        <v>9</v>
      </c>
      <c r="Q43" s="54">
        <f t="shared" si="0"/>
        <v>185880.18719120166</v>
      </c>
      <c r="R43" s="54">
        <f t="shared" si="1"/>
        <v>185880.18719120166</v>
      </c>
      <c r="S43" s="53">
        <f t="shared" si="12"/>
        <v>59.33</v>
      </c>
      <c r="T43" s="53">
        <f t="shared" si="13"/>
        <v>59.33</v>
      </c>
      <c r="U43" s="53">
        <f t="shared" si="2"/>
        <v>-9</v>
      </c>
      <c r="V43" s="54">
        <f t="shared" si="3"/>
        <v>-3.8197186342054881</v>
      </c>
      <c r="W43" s="53">
        <f t="shared" si="4"/>
        <v>18.015750000000001</v>
      </c>
      <c r="X43" s="53">
        <f t="shared" si="5"/>
        <v>107</v>
      </c>
      <c r="Y43" s="53">
        <f t="shared" si="6"/>
        <v>107</v>
      </c>
    </row>
    <row r="44" spans="3:25" ht="29" x14ac:dyDescent="0.35">
      <c r="C44" s="51" t="s">
        <v>299</v>
      </c>
      <c r="D44" s="52">
        <v>28.36</v>
      </c>
      <c r="E44" s="52">
        <f t="shared" si="7"/>
        <v>2836</v>
      </c>
      <c r="F44" s="52">
        <v>982.12</v>
      </c>
      <c r="G44" s="52">
        <f t="shared" si="8"/>
        <v>9821200</v>
      </c>
      <c r="H44" s="52">
        <v>982.12</v>
      </c>
      <c r="I44" s="52">
        <f t="shared" si="9"/>
        <v>9821200</v>
      </c>
      <c r="J44" s="52">
        <v>130.94999999999999</v>
      </c>
      <c r="K44" s="52">
        <f t="shared" si="10"/>
        <v>130949.99999999999</v>
      </c>
      <c r="L44" s="52">
        <v>130.94999999999999</v>
      </c>
      <c r="M44" s="52">
        <f t="shared" si="11"/>
        <v>130949.99999999999</v>
      </c>
      <c r="N44" s="53">
        <v>150</v>
      </c>
      <c r="O44" s="53">
        <v>150</v>
      </c>
      <c r="P44" s="53">
        <v>5</v>
      </c>
      <c r="Q44" s="54">
        <f t="shared" si="0"/>
        <v>159276.1804411858</v>
      </c>
      <c r="R44" s="54">
        <f t="shared" si="1"/>
        <v>159276.1804411858</v>
      </c>
      <c r="S44" s="53">
        <f t="shared" si="12"/>
        <v>58.85</v>
      </c>
      <c r="T44" s="53">
        <f t="shared" si="13"/>
        <v>58.85</v>
      </c>
      <c r="U44" s="53">
        <f t="shared" si="2"/>
        <v>-5</v>
      </c>
      <c r="V44" s="54">
        <f t="shared" si="3"/>
        <v>-2.1220659078919377</v>
      </c>
      <c r="W44" s="53">
        <f t="shared" si="4"/>
        <v>22.262599999999999</v>
      </c>
      <c r="X44" s="53">
        <f t="shared" si="5"/>
        <v>140</v>
      </c>
      <c r="Y44" s="53">
        <f t="shared" si="6"/>
        <v>140</v>
      </c>
    </row>
    <row r="45" spans="3:25" ht="29" x14ac:dyDescent="0.35">
      <c r="C45" s="51" t="s">
        <v>300</v>
      </c>
      <c r="D45" s="52">
        <v>33.630000000000003</v>
      </c>
      <c r="E45" s="52">
        <f t="shared" si="7"/>
        <v>3363.0000000000005</v>
      </c>
      <c r="F45" s="52">
        <v>1145.9100000000001</v>
      </c>
      <c r="G45" s="52">
        <f t="shared" si="8"/>
        <v>11459100</v>
      </c>
      <c r="H45" s="52">
        <v>1145.9100000000001</v>
      </c>
      <c r="I45" s="52">
        <f t="shared" si="9"/>
        <v>11459100</v>
      </c>
      <c r="J45" s="52">
        <v>152.79</v>
      </c>
      <c r="K45" s="52">
        <f t="shared" si="10"/>
        <v>152790</v>
      </c>
      <c r="L45" s="52">
        <v>152.79</v>
      </c>
      <c r="M45" s="52">
        <f t="shared" si="11"/>
        <v>152790</v>
      </c>
      <c r="N45" s="53">
        <v>150</v>
      </c>
      <c r="O45" s="53">
        <v>150</v>
      </c>
      <c r="P45" s="53">
        <v>6</v>
      </c>
      <c r="Q45" s="54">
        <f t="shared" si="0"/>
        <v>188905.69983530755</v>
      </c>
      <c r="R45" s="54">
        <f t="shared" si="1"/>
        <v>188905.69983530755</v>
      </c>
      <c r="S45" s="53">
        <f t="shared" si="12"/>
        <v>58.37</v>
      </c>
      <c r="T45" s="53">
        <f t="shared" si="13"/>
        <v>58.37</v>
      </c>
      <c r="U45" s="53">
        <f t="shared" si="2"/>
        <v>-6</v>
      </c>
      <c r="V45" s="54">
        <f t="shared" si="3"/>
        <v>-2.5464790894703255</v>
      </c>
      <c r="W45" s="53">
        <f t="shared" si="4"/>
        <v>26.399550000000005</v>
      </c>
      <c r="X45" s="53">
        <f t="shared" si="5"/>
        <v>138</v>
      </c>
      <c r="Y45" s="53">
        <f t="shared" si="6"/>
        <v>138</v>
      </c>
    </row>
    <row r="46" spans="3:25" ht="29" x14ac:dyDescent="0.35">
      <c r="C46" s="51" t="s">
        <v>301</v>
      </c>
      <c r="D46" s="52">
        <v>43.79</v>
      </c>
      <c r="E46" s="52">
        <f t="shared" si="7"/>
        <v>4379</v>
      </c>
      <c r="F46" s="52">
        <v>1443</v>
      </c>
      <c r="G46" s="52">
        <f t="shared" si="8"/>
        <v>14430000</v>
      </c>
      <c r="H46" s="52">
        <v>1443</v>
      </c>
      <c r="I46" s="52">
        <f t="shared" si="9"/>
        <v>14430000</v>
      </c>
      <c r="J46" s="52">
        <v>192.4</v>
      </c>
      <c r="K46" s="52">
        <f t="shared" si="10"/>
        <v>192400</v>
      </c>
      <c r="L46" s="52">
        <v>192.4</v>
      </c>
      <c r="M46" s="52">
        <f t="shared" si="11"/>
        <v>192400</v>
      </c>
      <c r="N46" s="53">
        <v>150</v>
      </c>
      <c r="O46" s="53">
        <v>150</v>
      </c>
      <c r="P46" s="53">
        <v>8</v>
      </c>
      <c r="Q46" s="54">
        <f t="shared" si="0"/>
        <v>246003.02192943566</v>
      </c>
      <c r="R46" s="54">
        <f t="shared" si="1"/>
        <v>246003.02192943566</v>
      </c>
      <c r="S46" s="53">
        <f t="shared" si="12"/>
        <v>57.4</v>
      </c>
      <c r="T46" s="53">
        <f t="shared" si="13"/>
        <v>57.4</v>
      </c>
      <c r="U46" s="53">
        <f t="shared" si="2"/>
        <v>-8</v>
      </c>
      <c r="V46" s="54">
        <f t="shared" si="3"/>
        <v>-3.3953054526271007</v>
      </c>
      <c r="W46" s="53">
        <f t="shared" si="4"/>
        <v>34.375149999999998</v>
      </c>
      <c r="X46" s="53">
        <f t="shared" si="5"/>
        <v>134</v>
      </c>
      <c r="Y46" s="53">
        <f t="shared" si="6"/>
        <v>134</v>
      </c>
    </row>
    <row r="47" spans="3:25" ht="29" x14ac:dyDescent="0.35">
      <c r="C47" s="51" t="s">
        <v>302</v>
      </c>
      <c r="D47" s="52">
        <v>27.75</v>
      </c>
      <c r="E47" s="52">
        <f t="shared" si="7"/>
        <v>2775</v>
      </c>
      <c r="F47" s="52">
        <v>1421.74</v>
      </c>
      <c r="G47" s="52">
        <f t="shared" si="8"/>
        <v>14217400</v>
      </c>
      <c r="H47" s="52">
        <v>1421.74</v>
      </c>
      <c r="I47" s="52">
        <f t="shared" si="9"/>
        <v>14217400</v>
      </c>
      <c r="J47" s="52">
        <v>157.97</v>
      </c>
      <c r="K47" s="52">
        <f t="shared" si="10"/>
        <v>157970</v>
      </c>
      <c r="L47" s="52">
        <v>157.97</v>
      </c>
      <c r="M47" s="52">
        <f t="shared" si="11"/>
        <v>157970</v>
      </c>
      <c r="N47" s="53">
        <v>180</v>
      </c>
      <c r="O47" s="53">
        <v>180</v>
      </c>
      <c r="P47" s="53">
        <v>4</v>
      </c>
      <c r="Q47" s="54">
        <f t="shared" si="0"/>
        <v>187081.43991216403</v>
      </c>
      <c r="R47" s="54">
        <f t="shared" si="1"/>
        <v>187081.43991216403</v>
      </c>
      <c r="S47" s="53">
        <f t="shared" si="12"/>
        <v>71.58</v>
      </c>
      <c r="T47" s="53">
        <f t="shared" si="13"/>
        <v>71.58</v>
      </c>
      <c r="U47" s="53">
        <f t="shared" si="2"/>
        <v>-4</v>
      </c>
      <c r="V47" s="54">
        <f t="shared" si="3"/>
        <v>-1.6976527263135504</v>
      </c>
      <c r="W47" s="53">
        <f t="shared" si="4"/>
        <v>21.783750000000001</v>
      </c>
      <c r="X47" s="53">
        <f t="shared" si="5"/>
        <v>172</v>
      </c>
      <c r="Y47" s="53">
        <f t="shared" si="6"/>
        <v>172</v>
      </c>
    </row>
    <row r="48" spans="3:25" ht="29" x14ac:dyDescent="0.35">
      <c r="C48" s="51" t="s">
        <v>303</v>
      </c>
      <c r="D48" s="52">
        <v>34.36</v>
      </c>
      <c r="E48" s="52">
        <f t="shared" si="7"/>
        <v>3436</v>
      </c>
      <c r="F48" s="52">
        <v>1736.87</v>
      </c>
      <c r="G48" s="52">
        <f t="shared" si="8"/>
        <v>17368700</v>
      </c>
      <c r="H48" s="52">
        <v>1736.87</v>
      </c>
      <c r="I48" s="52">
        <f t="shared" si="9"/>
        <v>17368700</v>
      </c>
      <c r="J48" s="52">
        <v>192.99</v>
      </c>
      <c r="K48" s="52">
        <f t="shared" si="10"/>
        <v>192990</v>
      </c>
      <c r="L48" s="52">
        <v>192.99</v>
      </c>
      <c r="M48" s="52">
        <f t="shared" si="11"/>
        <v>192990</v>
      </c>
      <c r="N48" s="53">
        <v>180</v>
      </c>
      <c r="O48" s="53">
        <v>180</v>
      </c>
      <c r="P48" s="53">
        <v>5</v>
      </c>
      <c r="Q48" s="54">
        <f t="shared" si="0"/>
        <v>231598.08319608963</v>
      </c>
      <c r="R48" s="54">
        <f t="shared" si="1"/>
        <v>231598.08319608963</v>
      </c>
      <c r="S48" s="53">
        <f t="shared" si="12"/>
        <v>71.099999999999994</v>
      </c>
      <c r="T48" s="53">
        <f t="shared" si="13"/>
        <v>71.099999999999994</v>
      </c>
      <c r="U48" s="53">
        <f t="shared" si="2"/>
        <v>-5</v>
      </c>
      <c r="V48" s="54">
        <f t="shared" si="3"/>
        <v>-2.1220659078919377</v>
      </c>
      <c r="W48" s="53">
        <f t="shared" si="4"/>
        <v>26.972600000000003</v>
      </c>
      <c r="X48" s="53">
        <f t="shared" si="5"/>
        <v>170</v>
      </c>
      <c r="Y48" s="53">
        <f t="shared" si="6"/>
        <v>170</v>
      </c>
    </row>
    <row r="49" spans="3:25" ht="29" x14ac:dyDescent="0.35">
      <c r="C49" s="51" t="s">
        <v>304</v>
      </c>
      <c r="D49" s="52">
        <v>40.83</v>
      </c>
      <c r="E49" s="52">
        <f t="shared" si="7"/>
        <v>4083</v>
      </c>
      <c r="F49" s="52">
        <v>2036.52</v>
      </c>
      <c r="G49" s="52">
        <f t="shared" si="8"/>
        <v>20365200</v>
      </c>
      <c r="H49" s="52">
        <v>2036.52</v>
      </c>
      <c r="I49" s="52">
        <f t="shared" si="9"/>
        <v>20365200</v>
      </c>
      <c r="J49" s="52">
        <v>226.28</v>
      </c>
      <c r="K49" s="52">
        <f t="shared" si="10"/>
        <v>226280</v>
      </c>
      <c r="L49" s="52">
        <v>226.28</v>
      </c>
      <c r="M49" s="52">
        <f t="shared" si="11"/>
        <v>226280</v>
      </c>
      <c r="N49" s="53">
        <v>180</v>
      </c>
      <c r="O49" s="53">
        <v>180</v>
      </c>
      <c r="P49" s="53">
        <v>6</v>
      </c>
      <c r="Q49" s="54">
        <f t="shared" si="0"/>
        <v>275229.23980236909</v>
      </c>
      <c r="R49" s="54">
        <f t="shared" si="1"/>
        <v>275229.23980236909</v>
      </c>
      <c r="S49" s="53">
        <f t="shared" si="12"/>
        <v>70.62</v>
      </c>
      <c r="T49" s="53">
        <f t="shared" si="13"/>
        <v>70.62</v>
      </c>
      <c r="U49" s="53">
        <f t="shared" si="2"/>
        <v>-6</v>
      </c>
      <c r="V49" s="54">
        <f t="shared" si="3"/>
        <v>-2.5464790894703255</v>
      </c>
      <c r="W49" s="53">
        <f t="shared" si="4"/>
        <v>32.051549999999999</v>
      </c>
      <c r="X49" s="53">
        <f t="shared" si="5"/>
        <v>168</v>
      </c>
      <c r="Y49" s="53">
        <f t="shared" si="6"/>
        <v>168</v>
      </c>
    </row>
    <row r="50" spans="3:25" ht="29" x14ac:dyDescent="0.35">
      <c r="C50" s="51" t="s">
        <v>305</v>
      </c>
      <c r="D50" s="52">
        <v>53.39</v>
      </c>
      <c r="E50" s="52">
        <f t="shared" si="7"/>
        <v>5339</v>
      </c>
      <c r="F50" s="52">
        <v>2590.73</v>
      </c>
      <c r="G50" s="52">
        <f t="shared" si="8"/>
        <v>25907300</v>
      </c>
      <c r="H50" s="52">
        <v>2590.73</v>
      </c>
      <c r="I50" s="52">
        <f t="shared" si="9"/>
        <v>25907300</v>
      </c>
      <c r="J50" s="52">
        <v>287.86</v>
      </c>
      <c r="K50" s="52">
        <f t="shared" si="10"/>
        <v>287860</v>
      </c>
      <c r="L50" s="52">
        <v>287.86</v>
      </c>
      <c r="M50" s="52">
        <f t="shared" si="11"/>
        <v>287860</v>
      </c>
      <c r="N50" s="53">
        <v>180</v>
      </c>
      <c r="O50" s="53">
        <v>180</v>
      </c>
      <c r="P50" s="53">
        <v>8</v>
      </c>
      <c r="Q50" s="54">
        <f t="shared" si="0"/>
        <v>359867.09298198944</v>
      </c>
      <c r="R50" s="54">
        <f t="shared" si="1"/>
        <v>359867.09298198944</v>
      </c>
      <c r="S50" s="53">
        <f t="shared" si="12"/>
        <v>69.66</v>
      </c>
      <c r="T50" s="53">
        <f t="shared" si="13"/>
        <v>69.66</v>
      </c>
      <c r="U50" s="53">
        <f t="shared" si="2"/>
        <v>-8</v>
      </c>
      <c r="V50" s="54">
        <f t="shared" si="3"/>
        <v>-3.3953054526271007</v>
      </c>
      <c r="W50" s="53">
        <f t="shared" si="4"/>
        <v>41.911149999999999</v>
      </c>
      <c r="X50" s="53">
        <f t="shared" si="5"/>
        <v>164</v>
      </c>
      <c r="Y50" s="53">
        <f t="shared" si="6"/>
        <v>164</v>
      </c>
    </row>
    <row r="51" spans="3:25" ht="29" x14ac:dyDescent="0.35">
      <c r="C51" s="51" t="s">
        <v>306</v>
      </c>
      <c r="D51" s="52">
        <v>50.43</v>
      </c>
      <c r="E51" s="52">
        <f t="shared" si="7"/>
        <v>5043</v>
      </c>
      <c r="F51" s="52">
        <v>3813.36</v>
      </c>
      <c r="G51" s="52">
        <f t="shared" si="8"/>
        <v>38133600</v>
      </c>
      <c r="H51" s="52">
        <v>3813.36</v>
      </c>
      <c r="I51" s="52">
        <f t="shared" si="9"/>
        <v>38133600</v>
      </c>
      <c r="J51" s="52">
        <v>346.67</v>
      </c>
      <c r="K51" s="52">
        <f t="shared" si="10"/>
        <v>346670</v>
      </c>
      <c r="L51" s="52">
        <v>346.67</v>
      </c>
      <c r="M51" s="52">
        <f t="shared" si="11"/>
        <v>346670</v>
      </c>
      <c r="N51" s="53">
        <v>220</v>
      </c>
      <c r="O51" s="53">
        <v>220</v>
      </c>
      <c r="P51" s="53">
        <v>6</v>
      </c>
      <c r="Q51" s="54">
        <f t="shared" si="0"/>
        <v>415527.29309178441</v>
      </c>
      <c r="R51" s="54">
        <f t="shared" si="1"/>
        <v>415527.29309178441</v>
      </c>
      <c r="S51" s="53">
        <f t="shared" si="12"/>
        <v>86.96</v>
      </c>
      <c r="T51" s="53">
        <f t="shared" si="13"/>
        <v>86.96</v>
      </c>
      <c r="U51" s="53">
        <f t="shared" si="2"/>
        <v>-6</v>
      </c>
      <c r="V51" s="54">
        <f t="shared" si="3"/>
        <v>-2.5464790894703255</v>
      </c>
      <c r="W51" s="53">
        <f t="shared" si="4"/>
        <v>39.587550000000007</v>
      </c>
      <c r="X51" s="53">
        <f t="shared" si="5"/>
        <v>208</v>
      </c>
      <c r="Y51" s="53">
        <f t="shared" si="6"/>
        <v>208</v>
      </c>
    </row>
    <row r="52" spans="3:25" ht="29" x14ac:dyDescent="0.35">
      <c r="C52" s="51" t="s">
        <v>307</v>
      </c>
      <c r="D52" s="52">
        <v>66.19</v>
      </c>
      <c r="E52" s="52">
        <f t="shared" si="7"/>
        <v>6619</v>
      </c>
      <c r="F52" s="52">
        <v>4894.99</v>
      </c>
      <c r="G52" s="52">
        <f t="shared" si="8"/>
        <v>48949900</v>
      </c>
      <c r="H52" s="52">
        <v>4894.99</v>
      </c>
      <c r="I52" s="52">
        <f t="shared" si="9"/>
        <v>48949900</v>
      </c>
      <c r="J52" s="52">
        <v>445</v>
      </c>
      <c r="K52" s="52">
        <f t="shared" si="10"/>
        <v>445000</v>
      </c>
      <c r="L52" s="52">
        <v>445</v>
      </c>
      <c r="M52" s="52">
        <f t="shared" si="11"/>
        <v>445000</v>
      </c>
      <c r="N52" s="53">
        <v>220</v>
      </c>
      <c r="O52" s="53">
        <v>220</v>
      </c>
      <c r="P52" s="53">
        <v>8</v>
      </c>
      <c r="Q52" s="54">
        <f t="shared" si="0"/>
        <v>545285.85438539449</v>
      </c>
      <c r="R52" s="54">
        <f t="shared" si="1"/>
        <v>545285.85438539449</v>
      </c>
      <c r="S52" s="53">
        <f t="shared" si="12"/>
        <v>86</v>
      </c>
      <c r="T52" s="53">
        <f t="shared" si="13"/>
        <v>86</v>
      </c>
      <c r="U52" s="53">
        <f t="shared" si="2"/>
        <v>-8</v>
      </c>
      <c r="V52" s="54">
        <f t="shared" si="3"/>
        <v>-3.3953054526271007</v>
      </c>
      <c r="W52" s="53">
        <f t="shared" si="4"/>
        <v>51.959150000000001</v>
      </c>
      <c r="X52" s="53">
        <f t="shared" si="5"/>
        <v>204</v>
      </c>
      <c r="Y52" s="53">
        <f t="shared" si="6"/>
        <v>204</v>
      </c>
    </row>
    <row r="53" spans="3:25" ht="29" x14ac:dyDescent="0.35">
      <c r="C53" s="51" t="s">
        <v>308</v>
      </c>
      <c r="D53" s="52">
        <v>57.63</v>
      </c>
      <c r="E53" s="52">
        <f t="shared" si="7"/>
        <v>5763</v>
      </c>
      <c r="F53" s="52">
        <v>5672</v>
      </c>
      <c r="G53" s="52">
        <f t="shared" si="8"/>
        <v>56720000</v>
      </c>
      <c r="H53" s="52">
        <v>5672</v>
      </c>
      <c r="I53" s="52">
        <f t="shared" si="9"/>
        <v>56720000</v>
      </c>
      <c r="J53" s="52">
        <v>453.76</v>
      </c>
      <c r="K53" s="52">
        <f t="shared" si="10"/>
        <v>453760</v>
      </c>
      <c r="L53" s="52">
        <v>453.76</v>
      </c>
      <c r="M53" s="52">
        <f t="shared" si="11"/>
        <v>453760</v>
      </c>
      <c r="N53" s="53">
        <v>250</v>
      </c>
      <c r="O53" s="53">
        <v>250</v>
      </c>
      <c r="P53" s="53">
        <v>6</v>
      </c>
      <c r="Q53" s="54">
        <f t="shared" si="0"/>
        <v>539650.83305884595</v>
      </c>
      <c r="R53" s="54">
        <f t="shared" si="1"/>
        <v>539650.83305884595</v>
      </c>
      <c r="S53" s="53">
        <f t="shared" si="12"/>
        <v>99.21</v>
      </c>
      <c r="T53" s="53">
        <f t="shared" si="13"/>
        <v>99.21</v>
      </c>
      <c r="U53" s="53">
        <f t="shared" si="2"/>
        <v>-6</v>
      </c>
      <c r="V53" s="54">
        <f t="shared" si="3"/>
        <v>-2.5464790894703255</v>
      </c>
      <c r="W53" s="53">
        <f t="shared" si="4"/>
        <v>45.239550000000008</v>
      </c>
      <c r="X53" s="53">
        <f t="shared" si="5"/>
        <v>238</v>
      </c>
      <c r="Y53" s="53">
        <f t="shared" si="6"/>
        <v>238</v>
      </c>
    </row>
    <row r="54" spans="3:25" ht="29" x14ac:dyDescent="0.35">
      <c r="C54" s="51" t="s">
        <v>309</v>
      </c>
      <c r="D54" s="52">
        <v>75.790000000000006</v>
      </c>
      <c r="E54" s="52">
        <f t="shared" si="7"/>
        <v>7579.0000000000009</v>
      </c>
      <c r="F54" s="52">
        <v>7315.65</v>
      </c>
      <c r="G54" s="52">
        <f t="shared" si="8"/>
        <v>73156500</v>
      </c>
      <c r="H54" s="52">
        <v>7315.65</v>
      </c>
      <c r="I54" s="52">
        <f t="shared" si="9"/>
        <v>73156500</v>
      </c>
      <c r="J54" s="52">
        <v>585.25</v>
      </c>
      <c r="K54" s="52">
        <f t="shared" si="10"/>
        <v>585250</v>
      </c>
      <c r="L54" s="52">
        <v>585.25</v>
      </c>
      <c r="M54" s="52">
        <f t="shared" si="11"/>
        <v>585250</v>
      </c>
      <c r="N54" s="53">
        <v>250</v>
      </c>
      <c r="O54" s="53">
        <v>250</v>
      </c>
      <c r="P54" s="53">
        <v>8</v>
      </c>
      <c r="Q54" s="54">
        <f t="shared" si="0"/>
        <v>709549.92543794832</v>
      </c>
      <c r="R54" s="54">
        <f t="shared" si="1"/>
        <v>709549.92543794832</v>
      </c>
      <c r="S54" s="53">
        <f t="shared" si="12"/>
        <v>98.25</v>
      </c>
      <c r="T54" s="53">
        <f t="shared" si="13"/>
        <v>98.25</v>
      </c>
      <c r="U54" s="53">
        <f t="shared" si="2"/>
        <v>-8</v>
      </c>
      <c r="V54" s="54">
        <f t="shared" si="3"/>
        <v>-3.3953054526271007</v>
      </c>
      <c r="W54" s="53">
        <f t="shared" si="4"/>
        <v>59.495150000000002</v>
      </c>
      <c r="X54" s="53">
        <f t="shared" si="5"/>
        <v>234</v>
      </c>
      <c r="Y54" s="53">
        <f t="shared" si="6"/>
        <v>234</v>
      </c>
    </row>
  </sheetData>
  <mergeCells count="3">
    <mergeCell ref="B2:D2"/>
    <mergeCell ref="A5:B5"/>
    <mergeCell ref="A4:D4"/>
  </mergeCells>
  <dataValidations count="3">
    <dataValidation type="list" allowBlank="1" showInputMessage="1" showErrorMessage="1" sqref="C30 N27 C37 C44 C23" xr:uid="{00000000-0002-0000-0100-000000000000}">
      <formula1>"15,20,25,30,35,40"</formula1>
    </dataValidation>
    <dataValidation type="list" allowBlank="1" showInputMessage="1" showErrorMessage="1" sqref="C9" xr:uid="{00000000-0002-0000-0100-000001000000}">
      <formula1>"215, 225, 240 ,250, 330 ,340 ,350 ,415,500"</formula1>
    </dataValidation>
    <dataValidation type="list" allowBlank="1" showInputMessage="1" showErrorMessage="1" sqref="C51 D54" xr:uid="{00000000-0002-0000-0100-000002000000}">
      <formula1>"10,15,20,25,30,35,40,45,50"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71" r:id="rId4" name="CommandButton51">
          <controlPr defaultSize="0" autoLine="0" autoPict="0" r:id="rId5">
            <anchor moveWithCells="1">
              <from>
                <xdr:col>0</xdr:col>
                <xdr:colOff>323850</xdr:colOff>
                <xdr:row>53</xdr:row>
                <xdr:rowOff>31750</xdr:rowOff>
              </from>
              <to>
                <xdr:col>1</xdr:col>
                <xdr:colOff>717550</xdr:colOff>
                <xdr:row>53</xdr:row>
                <xdr:rowOff>279400</xdr:rowOff>
              </to>
            </anchor>
          </controlPr>
        </control>
      </mc:Choice>
      <mc:Fallback>
        <control shapeId="5171" r:id="rId4" name="CommandButton51"/>
      </mc:Fallback>
    </mc:AlternateContent>
    <mc:AlternateContent xmlns:mc="http://schemas.openxmlformats.org/markup-compatibility/2006">
      <mc:Choice Requires="x14">
        <control shapeId="5169" r:id="rId6" name="CommandButton49">
          <controlPr defaultSize="0" autoLine="0" autoPict="0" r:id="rId7">
            <anchor moveWithCells="1">
              <from>
                <xdr:col>0</xdr:col>
                <xdr:colOff>323850</xdr:colOff>
                <xdr:row>52</xdr:row>
                <xdr:rowOff>76200</xdr:rowOff>
              </from>
              <to>
                <xdr:col>1</xdr:col>
                <xdr:colOff>736600</xdr:colOff>
                <xdr:row>52</xdr:row>
                <xdr:rowOff>323850</xdr:rowOff>
              </to>
            </anchor>
          </controlPr>
        </control>
      </mc:Choice>
      <mc:Fallback>
        <control shapeId="5169" r:id="rId6" name="CommandButton49"/>
      </mc:Fallback>
    </mc:AlternateContent>
    <mc:AlternateContent xmlns:mc="http://schemas.openxmlformats.org/markup-compatibility/2006">
      <mc:Choice Requires="x14">
        <control shapeId="5168" r:id="rId8" name="CommandButton48">
          <controlPr defaultSize="0" autoLine="0" autoPict="0" r:id="rId9">
            <anchor moveWithCells="1">
              <from>
                <xdr:col>0</xdr:col>
                <xdr:colOff>323850</xdr:colOff>
                <xdr:row>51</xdr:row>
                <xdr:rowOff>76200</xdr:rowOff>
              </from>
              <to>
                <xdr:col>2</xdr:col>
                <xdr:colOff>0</xdr:colOff>
                <xdr:row>52</xdr:row>
                <xdr:rowOff>19050</xdr:rowOff>
              </to>
            </anchor>
          </controlPr>
        </control>
      </mc:Choice>
      <mc:Fallback>
        <control shapeId="5168" r:id="rId8" name="CommandButton48"/>
      </mc:Fallback>
    </mc:AlternateContent>
    <mc:AlternateContent xmlns:mc="http://schemas.openxmlformats.org/markup-compatibility/2006">
      <mc:Choice Requires="x14">
        <control shapeId="5167" r:id="rId10" name="CommandButton47">
          <controlPr defaultSize="0" autoLine="0" autoPict="0" r:id="rId11">
            <anchor moveWithCells="1">
              <from>
                <xdr:col>0</xdr:col>
                <xdr:colOff>298450</xdr:colOff>
                <xdr:row>50</xdr:row>
                <xdr:rowOff>76200</xdr:rowOff>
              </from>
              <to>
                <xdr:col>1</xdr:col>
                <xdr:colOff>723900</xdr:colOff>
                <xdr:row>50</xdr:row>
                <xdr:rowOff>361950</xdr:rowOff>
              </to>
            </anchor>
          </controlPr>
        </control>
      </mc:Choice>
      <mc:Fallback>
        <control shapeId="5167" r:id="rId10" name="CommandButton47"/>
      </mc:Fallback>
    </mc:AlternateContent>
    <mc:AlternateContent xmlns:mc="http://schemas.openxmlformats.org/markup-compatibility/2006">
      <mc:Choice Requires="x14">
        <control shapeId="5166" r:id="rId12" name="CommandButton46">
          <controlPr defaultSize="0" autoLine="0" autoPict="0" r:id="rId13">
            <anchor moveWithCells="1">
              <from>
                <xdr:col>0</xdr:col>
                <xdr:colOff>285750</xdr:colOff>
                <xdr:row>49</xdr:row>
                <xdr:rowOff>69850</xdr:rowOff>
              </from>
              <to>
                <xdr:col>1</xdr:col>
                <xdr:colOff>736600</xdr:colOff>
                <xdr:row>49</xdr:row>
                <xdr:rowOff>317500</xdr:rowOff>
              </to>
            </anchor>
          </controlPr>
        </control>
      </mc:Choice>
      <mc:Fallback>
        <control shapeId="5166" r:id="rId12" name="CommandButton46"/>
      </mc:Fallback>
    </mc:AlternateContent>
    <mc:AlternateContent xmlns:mc="http://schemas.openxmlformats.org/markup-compatibility/2006">
      <mc:Choice Requires="x14">
        <control shapeId="5163" r:id="rId14" name="CommandButton43">
          <controlPr defaultSize="0" autoLine="0" autoPict="0" r:id="rId15">
            <anchor moveWithCells="1">
              <from>
                <xdr:col>0</xdr:col>
                <xdr:colOff>260350</xdr:colOff>
                <xdr:row>48</xdr:row>
                <xdr:rowOff>69850</xdr:rowOff>
              </from>
              <to>
                <xdr:col>2</xdr:col>
                <xdr:colOff>12700</xdr:colOff>
                <xdr:row>48</xdr:row>
                <xdr:rowOff>317500</xdr:rowOff>
              </to>
            </anchor>
          </controlPr>
        </control>
      </mc:Choice>
      <mc:Fallback>
        <control shapeId="5163" r:id="rId14" name="CommandButton43"/>
      </mc:Fallback>
    </mc:AlternateContent>
    <mc:AlternateContent xmlns:mc="http://schemas.openxmlformats.org/markup-compatibility/2006">
      <mc:Choice Requires="x14">
        <control shapeId="5162" r:id="rId16" name="CommandButton42">
          <controlPr defaultSize="0" autoLine="0" autoPict="0" r:id="rId17">
            <anchor moveWithCells="1">
              <from>
                <xdr:col>0</xdr:col>
                <xdr:colOff>228600</xdr:colOff>
                <xdr:row>47</xdr:row>
                <xdr:rowOff>107950</xdr:rowOff>
              </from>
              <to>
                <xdr:col>1</xdr:col>
                <xdr:colOff>723900</xdr:colOff>
                <xdr:row>47</xdr:row>
                <xdr:rowOff>355600</xdr:rowOff>
              </to>
            </anchor>
          </controlPr>
        </control>
      </mc:Choice>
      <mc:Fallback>
        <control shapeId="5162" r:id="rId16" name="CommandButton42"/>
      </mc:Fallback>
    </mc:AlternateContent>
    <mc:AlternateContent xmlns:mc="http://schemas.openxmlformats.org/markup-compatibility/2006">
      <mc:Choice Requires="x14">
        <control shapeId="5161" r:id="rId18" name="CommandButton41">
          <controlPr defaultSize="0" autoLine="0" autoPict="0" r:id="rId19">
            <anchor moveWithCells="1">
              <from>
                <xdr:col>0</xdr:col>
                <xdr:colOff>209550</xdr:colOff>
                <xdr:row>46</xdr:row>
                <xdr:rowOff>88900</xdr:rowOff>
              </from>
              <to>
                <xdr:col>1</xdr:col>
                <xdr:colOff>736600</xdr:colOff>
                <xdr:row>46</xdr:row>
                <xdr:rowOff>336550</xdr:rowOff>
              </to>
            </anchor>
          </controlPr>
        </control>
      </mc:Choice>
      <mc:Fallback>
        <control shapeId="5161" r:id="rId18" name="CommandButton41"/>
      </mc:Fallback>
    </mc:AlternateContent>
    <mc:AlternateContent xmlns:mc="http://schemas.openxmlformats.org/markup-compatibility/2006">
      <mc:Choice Requires="x14">
        <control shapeId="5160" r:id="rId20" name="CommandButton40">
          <controlPr defaultSize="0" autoLine="0" autoPict="0" r:id="rId21">
            <anchor moveWithCells="1">
              <from>
                <xdr:col>0</xdr:col>
                <xdr:colOff>184150</xdr:colOff>
                <xdr:row>45</xdr:row>
                <xdr:rowOff>57150</xdr:rowOff>
              </from>
              <to>
                <xdr:col>2</xdr:col>
                <xdr:colOff>12700</xdr:colOff>
                <xdr:row>45</xdr:row>
                <xdr:rowOff>304800</xdr:rowOff>
              </to>
            </anchor>
          </controlPr>
        </control>
      </mc:Choice>
      <mc:Fallback>
        <control shapeId="5160" r:id="rId20" name="CommandButton40"/>
      </mc:Fallback>
    </mc:AlternateContent>
    <mc:AlternateContent xmlns:mc="http://schemas.openxmlformats.org/markup-compatibility/2006">
      <mc:Choice Requires="x14">
        <control shapeId="5159" r:id="rId22" name="CommandButton39">
          <controlPr defaultSize="0" autoLine="0" autoPict="0" r:id="rId23">
            <anchor moveWithCells="1">
              <from>
                <xdr:col>0</xdr:col>
                <xdr:colOff>190500</xdr:colOff>
                <xdr:row>44</xdr:row>
                <xdr:rowOff>69850</xdr:rowOff>
              </from>
              <to>
                <xdr:col>1</xdr:col>
                <xdr:colOff>736600</xdr:colOff>
                <xdr:row>44</xdr:row>
                <xdr:rowOff>317500</xdr:rowOff>
              </to>
            </anchor>
          </controlPr>
        </control>
      </mc:Choice>
      <mc:Fallback>
        <control shapeId="5159" r:id="rId22" name="CommandButton39"/>
      </mc:Fallback>
    </mc:AlternateContent>
    <mc:AlternateContent xmlns:mc="http://schemas.openxmlformats.org/markup-compatibility/2006">
      <mc:Choice Requires="x14">
        <control shapeId="5158" r:id="rId24" name="CommandButton38">
          <controlPr defaultSize="0" autoLine="0" autoPict="0" r:id="rId25">
            <anchor moveWithCells="1">
              <from>
                <xdr:col>0</xdr:col>
                <xdr:colOff>203200</xdr:colOff>
                <xdr:row>43</xdr:row>
                <xdr:rowOff>31750</xdr:rowOff>
              </from>
              <to>
                <xdr:col>1</xdr:col>
                <xdr:colOff>736600</xdr:colOff>
                <xdr:row>43</xdr:row>
                <xdr:rowOff>304800</xdr:rowOff>
              </to>
            </anchor>
          </controlPr>
        </control>
      </mc:Choice>
      <mc:Fallback>
        <control shapeId="5158" r:id="rId24" name="CommandButton38"/>
      </mc:Fallback>
    </mc:AlternateContent>
    <mc:AlternateContent xmlns:mc="http://schemas.openxmlformats.org/markup-compatibility/2006">
      <mc:Choice Requires="x14">
        <control shapeId="5157" r:id="rId26" name="CommandButton37">
          <controlPr defaultSize="0" autoLine="0" autoPict="0" r:id="rId27">
            <anchor moveWithCells="1">
              <from>
                <xdr:col>0</xdr:col>
                <xdr:colOff>190500</xdr:colOff>
                <xdr:row>42</xdr:row>
                <xdr:rowOff>69850</xdr:rowOff>
              </from>
              <to>
                <xdr:col>2</xdr:col>
                <xdr:colOff>0</xdr:colOff>
                <xdr:row>42</xdr:row>
                <xdr:rowOff>317500</xdr:rowOff>
              </to>
            </anchor>
          </controlPr>
        </control>
      </mc:Choice>
      <mc:Fallback>
        <control shapeId="5157" r:id="rId26" name="CommandButton37"/>
      </mc:Fallback>
    </mc:AlternateContent>
    <mc:AlternateContent xmlns:mc="http://schemas.openxmlformats.org/markup-compatibility/2006">
      <mc:Choice Requires="x14">
        <control shapeId="5156" r:id="rId28" name="CommandButton36">
          <controlPr defaultSize="0" autoLine="0" r:id="rId29">
            <anchor moveWithCells="1">
              <from>
                <xdr:col>0</xdr:col>
                <xdr:colOff>209550</xdr:colOff>
                <xdr:row>34</xdr:row>
                <xdr:rowOff>57150</xdr:rowOff>
              </from>
              <to>
                <xdr:col>1</xdr:col>
                <xdr:colOff>749300</xdr:colOff>
                <xdr:row>34</xdr:row>
                <xdr:rowOff>304800</xdr:rowOff>
              </to>
            </anchor>
          </controlPr>
        </control>
      </mc:Choice>
      <mc:Fallback>
        <control shapeId="5156" r:id="rId28" name="CommandButton36"/>
      </mc:Fallback>
    </mc:AlternateContent>
    <mc:AlternateContent xmlns:mc="http://schemas.openxmlformats.org/markup-compatibility/2006">
      <mc:Choice Requires="x14">
        <control shapeId="5155" r:id="rId30" name="CommandButton35">
          <controlPr defaultSize="0" autoLine="0" r:id="rId31">
            <anchor moveWithCells="1">
              <from>
                <xdr:col>0</xdr:col>
                <xdr:colOff>190500</xdr:colOff>
                <xdr:row>33</xdr:row>
                <xdr:rowOff>88900</xdr:rowOff>
              </from>
              <to>
                <xdr:col>1</xdr:col>
                <xdr:colOff>749300</xdr:colOff>
                <xdr:row>33</xdr:row>
                <xdr:rowOff>336550</xdr:rowOff>
              </to>
            </anchor>
          </controlPr>
        </control>
      </mc:Choice>
      <mc:Fallback>
        <control shapeId="5155" r:id="rId30" name="CommandButton35"/>
      </mc:Fallback>
    </mc:AlternateContent>
    <mc:AlternateContent xmlns:mc="http://schemas.openxmlformats.org/markup-compatibility/2006">
      <mc:Choice Requires="x14">
        <control shapeId="5154" r:id="rId32" name="CommandButton34">
          <controlPr defaultSize="0" autoLine="0" r:id="rId33">
            <anchor moveWithCells="1">
              <from>
                <xdr:col>0</xdr:col>
                <xdr:colOff>228600</xdr:colOff>
                <xdr:row>32</xdr:row>
                <xdr:rowOff>95250</xdr:rowOff>
              </from>
              <to>
                <xdr:col>1</xdr:col>
                <xdr:colOff>742950</xdr:colOff>
                <xdr:row>32</xdr:row>
                <xdr:rowOff>342900</xdr:rowOff>
              </to>
            </anchor>
          </controlPr>
        </control>
      </mc:Choice>
      <mc:Fallback>
        <control shapeId="5154" r:id="rId32" name="CommandButton34"/>
      </mc:Fallback>
    </mc:AlternateContent>
    <mc:AlternateContent xmlns:mc="http://schemas.openxmlformats.org/markup-compatibility/2006">
      <mc:Choice Requires="x14">
        <control shapeId="5153" r:id="rId34" name="CommandButton33">
          <controlPr defaultSize="0" autoLine="0" r:id="rId35">
            <anchor moveWithCells="1">
              <from>
                <xdr:col>0</xdr:col>
                <xdr:colOff>438150</xdr:colOff>
                <xdr:row>31</xdr:row>
                <xdr:rowOff>69850</xdr:rowOff>
              </from>
              <to>
                <xdr:col>1</xdr:col>
                <xdr:colOff>749300</xdr:colOff>
                <xdr:row>31</xdr:row>
                <xdr:rowOff>317500</xdr:rowOff>
              </to>
            </anchor>
          </controlPr>
        </control>
      </mc:Choice>
      <mc:Fallback>
        <control shapeId="5153" r:id="rId34" name="CommandButton33"/>
      </mc:Fallback>
    </mc:AlternateContent>
    <mc:AlternateContent xmlns:mc="http://schemas.openxmlformats.org/markup-compatibility/2006">
      <mc:Choice Requires="x14">
        <control shapeId="5152" r:id="rId36" name="CommandButton32">
          <controlPr defaultSize="0" autoLine="0" r:id="rId37">
            <anchor moveWithCells="1">
              <from>
                <xdr:col>0</xdr:col>
                <xdr:colOff>241300</xdr:colOff>
                <xdr:row>37</xdr:row>
                <xdr:rowOff>76200</xdr:rowOff>
              </from>
              <to>
                <xdr:col>1</xdr:col>
                <xdr:colOff>749300</xdr:colOff>
                <xdr:row>37</xdr:row>
                <xdr:rowOff>323850</xdr:rowOff>
              </to>
            </anchor>
          </controlPr>
        </control>
      </mc:Choice>
      <mc:Fallback>
        <control shapeId="5152" r:id="rId36" name="CommandButton32"/>
      </mc:Fallback>
    </mc:AlternateContent>
    <mc:AlternateContent xmlns:mc="http://schemas.openxmlformats.org/markup-compatibility/2006">
      <mc:Choice Requires="x14">
        <control shapeId="5151" r:id="rId38" name="CommandButton31">
          <controlPr defaultSize="0" autoLine="0" r:id="rId39">
            <anchor moveWithCells="1">
              <from>
                <xdr:col>0</xdr:col>
                <xdr:colOff>450850</xdr:colOff>
                <xdr:row>30</xdr:row>
                <xdr:rowOff>50800</xdr:rowOff>
              </from>
              <to>
                <xdr:col>1</xdr:col>
                <xdr:colOff>755650</xdr:colOff>
                <xdr:row>30</xdr:row>
                <xdr:rowOff>298450</xdr:rowOff>
              </to>
            </anchor>
          </controlPr>
        </control>
      </mc:Choice>
      <mc:Fallback>
        <control shapeId="5151" r:id="rId38" name="CommandButton31"/>
      </mc:Fallback>
    </mc:AlternateContent>
    <mc:AlternateContent xmlns:mc="http://schemas.openxmlformats.org/markup-compatibility/2006">
      <mc:Choice Requires="x14">
        <control shapeId="5150" r:id="rId40" name="CommandButton30">
          <controlPr defaultSize="0" autoLine="0" r:id="rId41">
            <anchor moveWithCells="1">
              <from>
                <xdr:col>0</xdr:col>
                <xdr:colOff>431800</xdr:colOff>
                <xdr:row>29</xdr:row>
                <xdr:rowOff>69850</xdr:rowOff>
              </from>
              <to>
                <xdr:col>1</xdr:col>
                <xdr:colOff>742950</xdr:colOff>
                <xdr:row>29</xdr:row>
                <xdr:rowOff>317500</xdr:rowOff>
              </to>
            </anchor>
          </controlPr>
        </control>
      </mc:Choice>
      <mc:Fallback>
        <control shapeId="5150" r:id="rId40" name="CommandButton30"/>
      </mc:Fallback>
    </mc:AlternateContent>
    <mc:AlternateContent xmlns:mc="http://schemas.openxmlformats.org/markup-compatibility/2006">
      <mc:Choice Requires="x14">
        <control shapeId="5149" r:id="rId42" name="CommandButton29">
          <controlPr defaultSize="0" autoLine="0" r:id="rId43">
            <anchor moveWithCells="1">
              <from>
                <xdr:col>0</xdr:col>
                <xdr:colOff>431800</xdr:colOff>
                <xdr:row>28</xdr:row>
                <xdr:rowOff>76200</xdr:rowOff>
              </from>
              <to>
                <xdr:col>1</xdr:col>
                <xdr:colOff>742950</xdr:colOff>
                <xdr:row>28</xdr:row>
                <xdr:rowOff>323850</xdr:rowOff>
              </to>
            </anchor>
          </controlPr>
        </control>
      </mc:Choice>
      <mc:Fallback>
        <control shapeId="5149" r:id="rId42" name="CommandButton29"/>
      </mc:Fallback>
    </mc:AlternateContent>
    <mc:AlternateContent xmlns:mc="http://schemas.openxmlformats.org/markup-compatibility/2006">
      <mc:Choice Requires="x14">
        <control shapeId="5148" r:id="rId44" name="CommandButton28">
          <controlPr defaultSize="0" autoLine="0" r:id="rId45">
            <anchor moveWithCells="1">
              <from>
                <xdr:col>0</xdr:col>
                <xdr:colOff>203200</xdr:colOff>
                <xdr:row>36</xdr:row>
                <xdr:rowOff>69850</xdr:rowOff>
              </from>
              <to>
                <xdr:col>1</xdr:col>
                <xdr:colOff>755650</xdr:colOff>
                <xdr:row>36</xdr:row>
                <xdr:rowOff>317500</xdr:rowOff>
              </to>
            </anchor>
          </controlPr>
        </control>
      </mc:Choice>
      <mc:Fallback>
        <control shapeId="5148" r:id="rId44" name="CommandButton28"/>
      </mc:Fallback>
    </mc:AlternateContent>
    <mc:AlternateContent xmlns:mc="http://schemas.openxmlformats.org/markup-compatibility/2006">
      <mc:Choice Requires="x14">
        <control shapeId="5147" r:id="rId46" name="CommandButton27">
          <controlPr defaultSize="0" autoLine="0" r:id="rId47">
            <anchor moveWithCells="1">
              <from>
                <xdr:col>0</xdr:col>
                <xdr:colOff>450850</xdr:colOff>
                <xdr:row>27</xdr:row>
                <xdr:rowOff>95250</xdr:rowOff>
              </from>
              <to>
                <xdr:col>1</xdr:col>
                <xdr:colOff>749300</xdr:colOff>
                <xdr:row>27</xdr:row>
                <xdr:rowOff>342900</xdr:rowOff>
              </to>
            </anchor>
          </controlPr>
        </control>
      </mc:Choice>
      <mc:Fallback>
        <control shapeId="5147" r:id="rId46" name="CommandButton27"/>
      </mc:Fallback>
    </mc:AlternateContent>
    <mc:AlternateContent xmlns:mc="http://schemas.openxmlformats.org/markup-compatibility/2006">
      <mc:Choice Requires="x14">
        <control shapeId="5146" r:id="rId48" name="CommandButton26">
          <controlPr defaultSize="0" autoLine="0" r:id="rId49">
            <anchor moveWithCells="1">
              <from>
                <xdr:col>0</xdr:col>
                <xdr:colOff>431800</xdr:colOff>
                <xdr:row>26</xdr:row>
                <xdr:rowOff>76200</xdr:rowOff>
              </from>
              <to>
                <xdr:col>1</xdr:col>
                <xdr:colOff>742950</xdr:colOff>
                <xdr:row>26</xdr:row>
                <xdr:rowOff>323850</xdr:rowOff>
              </to>
            </anchor>
          </controlPr>
        </control>
      </mc:Choice>
      <mc:Fallback>
        <control shapeId="5146" r:id="rId48" name="CommandButton26"/>
      </mc:Fallback>
    </mc:AlternateContent>
    <mc:AlternateContent xmlns:mc="http://schemas.openxmlformats.org/markup-compatibility/2006">
      <mc:Choice Requires="x14">
        <control shapeId="5145" r:id="rId50" name="CommandButton25">
          <controlPr defaultSize="0" autoLine="0" r:id="rId51">
            <anchor moveWithCells="1">
              <from>
                <xdr:col>0</xdr:col>
                <xdr:colOff>184150</xdr:colOff>
                <xdr:row>35</xdr:row>
                <xdr:rowOff>57150</xdr:rowOff>
              </from>
              <to>
                <xdr:col>1</xdr:col>
                <xdr:colOff>755650</xdr:colOff>
                <xdr:row>35</xdr:row>
                <xdr:rowOff>304800</xdr:rowOff>
              </to>
            </anchor>
          </controlPr>
        </control>
      </mc:Choice>
      <mc:Fallback>
        <control shapeId="5145" r:id="rId50" name="CommandButton25"/>
      </mc:Fallback>
    </mc:AlternateContent>
    <mc:AlternateContent xmlns:mc="http://schemas.openxmlformats.org/markup-compatibility/2006">
      <mc:Choice Requires="x14">
        <control shapeId="5144" r:id="rId52" name="CommandButton24">
          <controlPr defaultSize="0" autoLine="0" r:id="rId53">
            <anchor moveWithCells="1">
              <from>
                <xdr:col>0</xdr:col>
                <xdr:colOff>400050</xdr:colOff>
                <xdr:row>25</xdr:row>
                <xdr:rowOff>50800</xdr:rowOff>
              </from>
              <to>
                <xdr:col>1</xdr:col>
                <xdr:colOff>730250</xdr:colOff>
                <xdr:row>25</xdr:row>
                <xdr:rowOff>298450</xdr:rowOff>
              </to>
            </anchor>
          </controlPr>
        </control>
      </mc:Choice>
      <mc:Fallback>
        <control shapeId="5144" r:id="rId52" name="CommandButton24"/>
      </mc:Fallback>
    </mc:AlternateContent>
    <mc:AlternateContent xmlns:mc="http://schemas.openxmlformats.org/markup-compatibility/2006">
      <mc:Choice Requires="x14">
        <control shapeId="5143" r:id="rId54" name="CommandButton23">
          <controlPr defaultSize="0" autoLine="0" r:id="rId55">
            <anchor moveWithCells="1">
              <from>
                <xdr:col>0</xdr:col>
                <xdr:colOff>450850</xdr:colOff>
                <xdr:row>24</xdr:row>
                <xdr:rowOff>69850</xdr:rowOff>
              </from>
              <to>
                <xdr:col>1</xdr:col>
                <xdr:colOff>749300</xdr:colOff>
                <xdr:row>24</xdr:row>
                <xdr:rowOff>317500</xdr:rowOff>
              </to>
            </anchor>
          </controlPr>
        </control>
      </mc:Choice>
      <mc:Fallback>
        <control shapeId="5143" r:id="rId54" name="CommandButton23"/>
      </mc:Fallback>
    </mc:AlternateContent>
    <mc:AlternateContent xmlns:mc="http://schemas.openxmlformats.org/markup-compatibility/2006">
      <mc:Choice Requires="x14">
        <control shapeId="5142" r:id="rId56" name="CommandButton22">
          <controlPr defaultSize="0" autoLine="0" r:id="rId57">
            <anchor moveWithCells="1">
              <from>
                <xdr:col>0</xdr:col>
                <xdr:colOff>419100</xdr:colOff>
                <xdr:row>23</xdr:row>
                <xdr:rowOff>76200</xdr:rowOff>
              </from>
              <to>
                <xdr:col>1</xdr:col>
                <xdr:colOff>730250</xdr:colOff>
                <xdr:row>23</xdr:row>
                <xdr:rowOff>323850</xdr:rowOff>
              </to>
            </anchor>
          </controlPr>
        </control>
      </mc:Choice>
      <mc:Fallback>
        <control shapeId="5142" r:id="rId56" name="CommandButton22"/>
      </mc:Fallback>
    </mc:AlternateContent>
    <mc:AlternateContent xmlns:mc="http://schemas.openxmlformats.org/markup-compatibility/2006">
      <mc:Choice Requires="x14">
        <control shapeId="5141" r:id="rId58" name="CommandButton21">
          <controlPr defaultSize="0" autoLine="0" r:id="rId59">
            <anchor moveWithCells="1">
              <from>
                <xdr:col>0</xdr:col>
                <xdr:colOff>95250</xdr:colOff>
                <xdr:row>38</xdr:row>
                <xdr:rowOff>171450</xdr:rowOff>
              </from>
              <to>
                <xdr:col>1</xdr:col>
                <xdr:colOff>742950</xdr:colOff>
                <xdr:row>38</xdr:row>
                <xdr:rowOff>419100</xdr:rowOff>
              </to>
            </anchor>
          </controlPr>
        </control>
      </mc:Choice>
      <mc:Fallback>
        <control shapeId="5141" r:id="rId58" name="CommandButton21"/>
      </mc:Fallback>
    </mc:AlternateContent>
    <mc:AlternateContent xmlns:mc="http://schemas.openxmlformats.org/markup-compatibility/2006">
      <mc:Choice Requires="x14">
        <control shapeId="5140" r:id="rId60" name="CommandButton20">
          <controlPr defaultSize="0" autoLine="0" r:id="rId61">
            <anchor moveWithCells="1">
              <from>
                <xdr:col>0</xdr:col>
                <xdr:colOff>419100</xdr:colOff>
                <xdr:row>22</xdr:row>
                <xdr:rowOff>69850</xdr:rowOff>
              </from>
              <to>
                <xdr:col>1</xdr:col>
                <xdr:colOff>742950</xdr:colOff>
                <xdr:row>22</xdr:row>
                <xdr:rowOff>342900</xdr:rowOff>
              </to>
            </anchor>
          </controlPr>
        </control>
      </mc:Choice>
      <mc:Fallback>
        <control shapeId="5140" r:id="rId60" name="CommandButton20"/>
      </mc:Fallback>
    </mc:AlternateContent>
    <mc:AlternateContent xmlns:mc="http://schemas.openxmlformats.org/markup-compatibility/2006">
      <mc:Choice Requires="x14">
        <control shapeId="5139" r:id="rId62" name="CommandButton19">
          <controlPr defaultSize="0" autoLine="0" r:id="rId63">
            <anchor moveWithCells="1">
              <from>
                <xdr:col>0</xdr:col>
                <xdr:colOff>431800</xdr:colOff>
                <xdr:row>21</xdr:row>
                <xdr:rowOff>76200</xdr:rowOff>
              </from>
              <to>
                <xdr:col>1</xdr:col>
                <xdr:colOff>742950</xdr:colOff>
                <xdr:row>21</xdr:row>
                <xdr:rowOff>323850</xdr:rowOff>
              </to>
            </anchor>
          </controlPr>
        </control>
      </mc:Choice>
      <mc:Fallback>
        <control shapeId="5139" r:id="rId62" name="CommandButton19"/>
      </mc:Fallback>
    </mc:AlternateContent>
    <mc:AlternateContent xmlns:mc="http://schemas.openxmlformats.org/markup-compatibility/2006">
      <mc:Choice Requires="x14">
        <control shapeId="5138" r:id="rId64" name="CommandButton18">
          <controlPr defaultSize="0" autoLine="0" r:id="rId65">
            <anchor moveWithCells="1">
              <from>
                <xdr:col>0</xdr:col>
                <xdr:colOff>450850</xdr:colOff>
                <xdr:row>19</xdr:row>
                <xdr:rowOff>57150</xdr:rowOff>
              </from>
              <to>
                <xdr:col>1</xdr:col>
                <xdr:colOff>749300</xdr:colOff>
                <xdr:row>19</xdr:row>
                <xdr:rowOff>311150</xdr:rowOff>
              </to>
            </anchor>
          </controlPr>
        </control>
      </mc:Choice>
      <mc:Fallback>
        <control shapeId="5138" r:id="rId64" name="CommandButton18"/>
      </mc:Fallback>
    </mc:AlternateContent>
    <mc:AlternateContent xmlns:mc="http://schemas.openxmlformats.org/markup-compatibility/2006">
      <mc:Choice Requires="x14">
        <control shapeId="5137" r:id="rId66" name="CommandButton17">
          <controlPr defaultSize="0" autoLine="0" r:id="rId67">
            <anchor moveWithCells="1">
              <from>
                <xdr:col>0</xdr:col>
                <xdr:colOff>450850</xdr:colOff>
                <xdr:row>18</xdr:row>
                <xdr:rowOff>57150</xdr:rowOff>
              </from>
              <to>
                <xdr:col>1</xdr:col>
                <xdr:colOff>749300</xdr:colOff>
                <xdr:row>18</xdr:row>
                <xdr:rowOff>311150</xdr:rowOff>
              </to>
            </anchor>
          </controlPr>
        </control>
      </mc:Choice>
      <mc:Fallback>
        <control shapeId="5137" r:id="rId66" name="CommandButton17"/>
      </mc:Fallback>
    </mc:AlternateContent>
    <mc:AlternateContent xmlns:mc="http://schemas.openxmlformats.org/markup-compatibility/2006">
      <mc:Choice Requires="x14">
        <control shapeId="5136" r:id="rId68" name="CommandButton16">
          <controlPr defaultSize="0" autoLine="0" r:id="rId69">
            <anchor moveWithCells="1">
              <from>
                <xdr:col>0</xdr:col>
                <xdr:colOff>450850</xdr:colOff>
                <xdr:row>20</xdr:row>
                <xdr:rowOff>76200</xdr:rowOff>
              </from>
              <to>
                <xdr:col>1</xdr:col>
                <xdr:colOff>749300</xdr:colOff>
                <xdr:row>20</xdr:row>
                <xdr:rowOff>330200</xdr:rowOff>
              </to>
            </anchor>
          </controlPr>
        </control>
      </mc:Choice>
      <mc:Fallback>
        <control shapeId="5136" r:id="rId68" name="CommandButton16"/>
      </mc:Fallback>
    </mc:AlternateContent>
    <mc:AlternateContent xmlns:mc="http://schemas.openxmlformats.org/markup-compatibility/2006">
      <mc:Choice Requires="x14">
        <control shapeId="5135" r:id="rId70" name="CommandButton15">
          <controlPr defaultSize="0" autoLine="0" r:id="rId71">
            <anchor moveWithCells="1">
              <from>
                <xdr:col>0</xdr:col>
                <xdr:colOff>431800</xdr:colOff>
                <xdr:row>17</xdr:row>
                <xdr:rowOff>57150</xdr:rowOff>
              </from>
              <to>
                <xdr:col>1</xdr:col>
                <xdr:colOff>742950</xdr:colOff>
                <xdr:row>17</xdr:row>
                <xdr:rowOff>311150</xdr:rowOff>
              </to>
            </anchor>
          </controlPr>
        </control>
      </mc:Choice>
      <mc:Fallback>
        <control shapeId="5135" r:id="rId70" name="CommandButton15"/>
      </mc:Fallback>
    </mc:AlternateContent>
    <mc:AlternateContent xmlns:mc="http://schemas.openxmlformats.org/markup-compatibility/2006">
      <mc:Choice Requires="x14">
        <control shapeId="5134" r:id="rId72" name="CommandButton14">
          <controlPr defaultSize="0" autoLine="0" r:id="rId73">
            <anchor moveWithCells="1">
              <from>
                <xdr:col>0</xdr:col>
                <xdr:colOff>450850</xdr:colOff>
                <xdr:row>16</xdr:row>
                <xdr:rowOff>69850</xdr:rowOff>
              </from>
              <to>
                <xdr:col>1</xdr:col>
                <xdr:colOff>749300</xdr:colOff>
                <xdr:row>16</xdr:row>
                <xdr:rowOff>323850</xdr:rowOff>
              </to>
            </anchor>
          </controlPr>
        </control>
      </mc:Choice>
      <mc:Fallback>
        <control shapeId="5134" r:id="rId72" name="CommandButton14"/>
      </mc:Fallback>
    </mc:AlternateContent>
    <mc:AlternateContent xmlns:mc="http://schemas.openxmlformats.org/markup-compatibility/2006">
      <mc:Choice Requires="x14">
        <control shapeId="5133" r:id="rId74" name="CommandButton13">
          <controlPr defaultSize="0" autoLine="0" r:id="rId75">
            <anchor moveWithCells="1">
              <from>
                <xdr:col>0</xdr:col>
                <xdr:colOff>450850</xdr:colOff>
                <xdr:row>15</xdr:row>
                <xdr:rowOff>50800</xdr:rowOff>
              </from>
              <to>
                <xdr:col>1</xdr:col>
                <xdr:colOff>755650</xdr:colOff>
                <xdr:row>15</xdr:row>
                <xdr:rowOff>304800</xdr:rowOff>
              </to>
            </anchor>
          </controlPr>
        </control>
      </mc:Choice>
      <mc:Fallback>
        <control shapeId="5133" r:id="rId74" name="CommandButton13"/>
      </mc:Fallback>
    </mc:AlternateContent>
    <mc:AlternateContent xmlns:mc="http://schemas.openxmlformats.org/markup-compatibility/2006">
      <mc:Choice Requires="x14">
        <control shapeId="5132" r:id="rId76" name="CommandButton12">
          <controlPr defaultSize="0" autoLine="0" r:id="rId77">
            <anchor moveWithCells="1">
              <from>
                <xdr:col>0</xdr:col>
                <xdr:colOff>438150</xdr:colOff>
                <xdr:row>14</xdr:row>
                <xdr:rowOff>69850</xdr:rowOff>
              </from>
              <to>
                <xdr:col>1</xdr:col>
                <xdr:colOff>749300</xdr:colOff>
                <xdr:row>14</xdr:row>
                <xdr:rowOff>323850</xdr:rowOff>
              </to>
            </anchor>
          </controlPr>
        </control>
      </mc:Choice>
      <mc:Fallback>
        <control shapeId="5132" r:id="rId76" name="CommandButton12"/>
      </mc:Fallback>
    </mc:AlternateContent>
    <mc:AlternateContent xmlns:mc="http://schemas.openxmlformats.org/markup-compatibility/2006">
      <mc:Choice Requires="x14">
        <control shapeId="5131" r:id="rId78" name="CommandButton11">
          <controlPr defaultSize="0" autoLine="0" r:id="rId79">
            <anchor moveWithCells="1">
              <from>
                <xdr:col>0</xdr:col>
                <xdr:colOff>107950</xdr:colOff>
                <xdr:row>39</xdr:row>
                <xdr:rowOff>184150</xdr:rowOff>
              </from>
              <to>
                <xdr:col>1</xdr:col>
                <xdr:colOff>755650</xdr:colOff>
                <xdr:row>39</xdr:row>
                <xdr:rowOff>438150</xdr:rowOff>
              </to>
            </anchor>
          </controlPr>
        </control>
      </mc:Choice>
      <mc:Fallback>
        <control shapeId="5131" r:id="rId78" name="CommandButton11"/>
      </mc:Fallback>
    </mc:AlternateContent>
    <mc:AlternateContent xmlns:mc="http://schemas.openxmlformats.org/markup-compatibility/2006">
      <mc:Choice Requires="x14">
        <control shapeId="5130" r:id="rId80" name="CommandButton10">
          <controlPr defaultSize="0" autoLine="0" r:id="rId81">
            <anchor moveWithCells="1">
              <from>
                <xdr:col>0</xdr:col>
                <xdr:colOff>431800</xdr:colOff>
                <xdr:row>13</xdr:row>
                <xdr:rowOff>76200</xdr:rowOff>
              </from>
              <to>
                <xdr:col>1</xdr:col>
                <xdr:colOff>742950</xdr:colOff>
                <xdr:row>13</xdr:row>
                <xdr:rowOff>330200</xdr:rowOff>
              </to>
            </anchor>
          </controlPr>
        </control>
      </mc:Choice>
      <mc:Fallback>
        <control shapeId="5130" r:id="rId80" name="CommandButton10"/>
      </mc:Fallback>
    </mc:AlternateContent>
    <mc:AlternateContent xmlns:mc="http://schemas.openxmlformats.org/markup-compatibility/2006">
      <mc:Choice Requires="x14">
        <control shapeId="5129" r:id="rId82" name="CommandButton9">
          <controlPr defaultSize="0" autoLine="0" r:id="rId83">
            <anchor moveWithCells="1">
              <from>
                <xdr:col>0</xdr:col>
                <xdr:colOff>450850</xdr:colOff>
                <xdr:row>12</xdr:row>
                <xdr:rowOff>57150</xdr:rowOff>
              </from>
              <to>
                <xdr:col>1</xdr:col>
                <xdr:colOff>749300</xdr:colOff>
                <xdr:row>12</xdr:row>
                <xdr:rowOff>311150</xdr:rowOff>
              </to>
            </anchor>
          </controlPr>
        </control>
      </mc:Choice>
      <mc:Fallback>
        <control shapeId="5129" r:id="rId82" name="CommandButton9"/>
      </mc:Fallback>
    </mc:AlternateContent>
    <mc:AlternateContent xmlns:mc="http://schemas.openxmlformats.org/markup-compatibility/2006">
      <mc:Choice Requires="x14">
        <control shapeId="5128" r:id="rId84" name="CommandButton8">
          <controlPr defaultSize="0" autoLine="0" r:id="rId85">
            <anchor moveWithCells="1">
              <from>
                <xdr:col>0</xdr:col>
                <xdr:colOff>431800</xdr:colOff>
                <xdr:row>11</xdr:row>
                <xdr:rowOff>76200</xdr:rowOff>
              </from>
              <to>
                <xdr:col>1</xdr:col>
                <xdr:colOff>742950</xdr:colOff>
                <xdr:row>11</xdr:row>
                <xdr:rowOff>330200</xdr:rowOff>
              </to>
            </anchor>
          </controlPr>
        </control>
      </mc:Choice>
      <mc:Fallback>
        <control shapeId="5128" r:id="rId84" name="CommandButton8"/>
      </mc:Fallback>
    </mc:AlternateContent>
    <mc:AlternateContent xmlns:mc="http://schemas.openxmlformats.org/markup-compatibility/2006">
      <mc:Choice Requires="x14">
        <control shapeId="5127" r:id="rId86" name="CommandButton7">
          <controlPr defaultSize="0" autoLine="0" r:id="rId87">
            <anchor moveWithCells="1">
              <from>
                <xdr:col>0</xdr:col>
                <xdr:colOff>419100</xdr:colOff>
                <xdr:row>10</xdr:row>
                <xdr:rowOff>76200</xdr:rowOff>
              </from>
              <to>
                <xdr:col>1</xdr:col>
                <xdr:colOff>742950</xdr:colOff>
                <xdr:row>10</xdr:row>
                <xdr:rowOff>330200</xdr:rowOff>
              </to>
            </anchor>
          </controlPr>
        </control>
      </mc:Choice>
      <mc:Fallback>
        <control shapeId="5127" r:id="rId86" name="CommandButton7"/>
      </mc:Fallback>
    </mc:AlternateContent>
    <mc:AlternateContent xmlns:mc="http://schemas.openxmlformats.org/markup-compatibility/2006">
      <mc:Choice Requires="x14">
        <control shapeId="5126" r:id="rId88" name="CommandButton6">
          <controlPr defaultSize="0" autoLine="0" autoPict="0" r:id="rId89">
            <anchor moveWithCells="1">
              <from>
                <xdr:col>0</xdr:col>
                <xdr:colOff>152400</xdr:colOff>
                <xdr:row>40</xdr:row>
                <xdr:rowOff>12700</xdr:rowOff>
              </from>
              <to>
                <xdr:col>1</xdr:col>
                <xdr:colOff>723900</xdr:colOff>
                <xdr:row>40</xdr:row>
                <xdr:rowOff>266700</xdr:rowOff>
              </to>
            </anchor>
          </controlPr>
        </control>
      </mc:Choice>
      <mc:Fallback>
        <control shapeId="5126" r:id="rId88" name="CommandButton6"/>
      </mc:Fallback>
    </mc:AlternateContent>
    <mc:AlternateContent xmlns:mc="http://schemas.openxmlformats.org/markup-compatibility/2006">
      <mc:Choice Requires="x14">
        <control shapeId="5125" r:id="rId90" name="CommandButton5">
          <controlPr defaultSize="0" autoLine="0" r:id="rId91">
            <anchor moveWithCells="1">
              <from>
                <xdr:col>0</xdr:col>
                <xdr:colOff>450850</xdr:colOff>
                <xdr:row>9</xdr:row>
                <xdr:rowOff>69850</xdr:rowOff>
              </from>
              <to>
                <xdr:col>1</xdr:col>
                <xdr:colOff>749300</xdr:colOff>
                <xdr:row>9</xdr:row>
                <xdr:rowOff>323850</xdr:rowOff>
              </to>
            </anchor>
          </controlPr>
        </control>
      </mc:Choice>
      <mc:Fallback>
        <control shapeId="5125" r:id="rId90" name="CommandButton5"/>
      </mc:Fallback>
    </mc:AlternateContent>
    <mc:AlternateContent xmlns:mc="http://schemas.openxmlformats.org/markup-compatibility/2006">
      <mc:Choice Requires="x14">
        <control shapeId="5124" r:id="rId92" name="CommandButton4">
          <controlPr defaultSize="0" autoLine="0" r:id="rId93">
            <anchor moveWithCells="1">
              <from>
                <xdr:col>0</xdr:col>
                <xdr:colOff>438150</xdr:colOff>
                <xdr:row>8</xdr:row>
                <xdr:rowOff>76200</xdr:rowOff>
              </from>
              <to>
                <xdr:col>1</xdr:col>
                <xdr:colOff>749300</xdr:colOff>
                <xdr:row>8</xdr:row>
                <xdr:rowOff>330200</xdr:rowOff>
              </to>
            </anchor>
          </controlPr>
        </control>
      </mc:Choice>
      <mc:Fallback>
        <control shapeId="5124" r:id="rId92" name="CommandButton4"/>
      </mc:Fallback>
    </mc:AlternateContent>
    <mc:AlternateContent xmlns:mc="http://schemas.openxmlformats.org/markup-compatibility/2006">
      <mc:Choice Requires="x14">
        <control shapeId="5123" r:id="rId94" name="CommandButton3">
          <controlPr defaultSize="0" autoLine="0" autoPict="0" r:id="rId95">
            <anchor moveWithCells="1">
              <from>
                <xdr:col>0</xdr:col>
                <xdr:colOff>152400</xdr:colOff>
                <xdr:row>41</xdr:row>
                <xdr:rowOff>57150</xdr:rowOff>
              </from>
              <to>
                <xdr:col>1</xdr:col>
                <xdr:colOff>723900</xdr:colOff>
                <xdr:row>41</xdr:row>
                <xdr:rowOff>317500</xdr:rowOff>
              </to>
            </anchor>
          </controlPr>
        </control>
      </mc:Choice>
      <mc:Fallback>
        <control shapeId="5123" r:id="rId94" name="CommandButton3"/>
      </mc:Fallback>
    </mc:AlternateContent>
    <mc:AlternateContent xmlns:mc="http://schemas.openxmlformats.org/markup-compatibility/2006">
      <mc:Choice Requires="x14">
        <control shapeId="5122" r:id="rId96" name="CommandButton2">
          <controlPr defaultSize="0" autoLine="0" r:id="rId97">
            <anchor moveWithCells="1">
              <from>
                <xdr:col>0</xdr:col>
                <xdr:colOff>431800</xdr:colOff>
                <xdr:row>7</xdr:row>
                <xdr:rowOff>76200</xdr:rowOff>
              </from>
              <to>
                <xdr:col>1</xdr:col>
                <xdr:colOff>755650</xdr:colOff>
                <xdr:row>7</xdr:row>
                <xdr:rowOff>361950</xdr:rowOff>
              </to>
            </anchor>
          </controlPr>
        </control>
      </mc:Choice>
      <mc:Fallback>
        <control shapeId="5122" r:id="rId96" name="CommandButton2"/>
      </mc:Fallback>
    </mc:AlternateContent>
    <mc:AlternateContent xmlns:mc="http://schemas.openxmlformats.org/markup-compatibility/2006">
      <mc:Choice Requires="x14">
        <control shapeId="5121" r:id="rId98" name="CommandButton1">
          <controlPr defaultSize="0" autoLine="0" r:id="rId99">
            <anchor moveWithCells="1">
              <from>
                <xdr:col>0</xdr:col>
                <xdr:colOff>450850</xdr:colOff>
                <xdr:row>6</xdr:row>
                <xdr:rowOff>38100</xdr:rowOff>
              </from>
              <to>
                <xdr:col>1</xdr:col>
                <xdr:colOff>762000</xdr:colOff>
                <xdr:row>7</xdr:row>
                <xdr:rowOff>0</xdr:rowOff>
              </to>
            </anchor>
          </controlPr>
        </control>
      </mc:Choice>
      <mc:Fallback>
        <control shapeId="5121" r:id="rId9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P95"/>
  <sheetViews>
    <sheetView topLeftCell="A7" zoomScale="115" zoomScaleNormal="115" workbookViewId="0">
      <selection activeCell="L8" sqref="L8"/>
    </sheetView>
  </sheetViews>
  <sheetFormatPr defaultRowHeight="14.5" x14ac:dyDescent="0.35"/>
  <cols>
    <col min="1" max="1" width="14.81640625" customWidth="1"/>
    <col min="2" max="2" width="12.7265625" bestFit="1" customWidth="1"/>
    <col min="7" max="7" width="8.453125" bestFit="1" customWidth="1"/>
    <col min="10" max="10" width="7.54296875" bestFit="1" customWidth="1"/>
    <col min="13" max="13" width="6.453125" bestFit="1" customWidth="1"/>
    <col min="14" max="14" width="8.26953125" bestFit="1" customWidth="1"/>
    <col min="16" max="16" width="12.7265625" bestFit="1" customWidth="1"/>
  </cols>
  <sheetData>
    <row r="2" spans="2:16" ht="15" thickBot="1" x14ac:dyDescent="0.4"/>
    <row r="3" spans="2:16" ht="16" thickBot="1" x14ac:dyDescent="0.4">
      <c r="B3" s="190" t="s">
        <v>144</v>
      </c>
      <c r="C3" s="190" t="s">
        <v>145</v>
      </c>
      <c r="D3" s="190" t="s">
        <v>146</v>
      </c>
      <c r="E3" s="190" t="s">
        <v>147</v>
      </c>
      <c r="F3" s="190" t="s">
        <v>148</v>
      </c>
      <c r="G3" s="190" t="s">
        <v>149</v>
      </c>
      <c r="H3" s="192" t="s">
        <v>150</v>
      </c>
      <c r="I3" s="193"/>
      <c r="J3" s="194"/>
      <c r="K3" s="192" t="s">
        <v>151</v>
      </c>
      <c r="L3" s="193"/>
      <c r="M3" s="194"/>
      <c r="N3" s="190" t="s">
        <v>152</v>
      </c>
      <c r="O3" s="190" t="s">
        <v>153</v>
      </c>
      <c r="P3" s="190" t="s">
        <v>144</v>
      </c>
    </row>
    <row r="4" spans="2:16" ht="36.5" thickBot="1" x14ac:dyDescent="0.4">
      <c r="B4" s="191"/>
      <c r="C4" s="191"/>
      <c r="D4" s="191"/>
      <c r="E4" s="191"/>
      <c r="F4" s="191"/>
      <c r="G4" s="191"/>
      <c r="H4" s="38" t="s">
        <v>154</v>
      </c>
      <c r="I4" s="38" t="s">
        <v>155</v>
      </c>
      <c r="J4" s="38" t="s">
        <v>156</v>
      </c>
      <c r="K4" s="38" t="s">
        <v>157</v>
      </c>
      <c r="L4" s="38" t="s">
        <v>158</v>
      </c>
      <c r="M4" s="38" t="s">
        <v>159</v>
      </c>
      <c r="N4" s="191"/>
      <c r="O4" s="191"/>
      <c r="P4" s="191"/>
    </row>
    <row r="5" spans="2:16" x14ac:dyDescent="0.35">
      <c r="B5" s="39"/>
      <c r="P5" s="40"/>
    </row>
    <row r="6" spans="2:16" ht="22.5" customHeight="1" x14ac:dyDescent="0.35">
      <c r="B6" s="41" t="s">
        <v>232</v>
      </c>
      <c r="C6" s="37">
        <v>3</v>
      </c>
      <c r="D6" s="36">
        <v>1.1200000000000001</v>
      </c>
      <c r="E6" s="36">
        <v>0.9</v>
      </c>
      <c r="F6" s="36">
        <v>0.59</v>
      </c>
      <c r="G6" s="36">
        <v>1.41</v>
      </c>
      <c r="H6" s="36">
        <v>0.4</v>
      </c>
      <c r="I6" s="36">
        <v>0.6</v>
      </c>
      <c r="J6" s="36">
        <v>0.2</v>
      </c>
      <c r="K6" s="36">
        <v>0.57999999999999996</v>
      </c>
      <c r="L6" s="36">
        <v>0.73</v>
      </c>
      <c r="M6" s="36">
        <v>0.37</v>
      </c>
      <c r="N6" s="36">
        <v>0.3</v>
      </c>
      <c r="O6" s="36">
        <v>0.2</v>
      </c>
      <c r="P6" s="41" t="s">
        <v>160</v>
      </c>
    </row>
    <row r="7" spans="2:16" x14ac:dyDescent="0.35">
      <c r="B7" s="41" t="s">
        <v>234</v>
      </c>
      <c r="C7" s="37">
        <v>4</v>
      </c>
      <c r="D7" s="36">
        <v>1.45</v>
      </c>
      <c r="E7" s="36">
        <v>1.1000000000000001</v>
      </c>
      <c r="F7" s="36">
        <v>0.63</v>
      </c>
      <c r="G7" s="36">
        <v>1.37</v>
      </c>
      <c r="H7" s="36">
        <v>0.5</v>
      </c>
      <c r="I7" s="36">
        <v>0.8</v>
      </c>
      <c r="J7" s="36">
        <v>0.2</v>
      </c>
      <c r="K7" s="36">
        <v>0.57999999999999996</v>
      </c>
      <c r="L7" s="36">
        <v>0.72</v>
      </c>
      <c r="M7" s="36">
        <v>0.37</v>
      </c>
      <c r="N7" s="36">
        <v>0.4</v>
      </c>
      <c r="O7" s="36">
        <v>0.3</v>
      </c>
      <c r="P7" s="41" t="s">
        <v>161</v>
      </c>
    </row>
    <row r="8" spans="2:16" x14ac:dyDescent="0.35">
      <c r="B8" s="41"/>
      <c r="C8" s="37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41"/>
    </row>
    <row r="9" spans="2:16" ht="21.75" customHeight="1" x14ac:dyDescent="0.35">
      <c r="B9" s="41" t="s">
        <v>235</v>
      </c>
      <c r="C9" s="37">
        <v>3</v>
      </c>
      <c r="D9" s="36">
        <v>1.41</v>
      </c>
      <c r="E9" s="36">
        <v>1.1000000000000001</v>
      </c>
      <c r="F9" s="36">
        <v>0.71</v>
      </c>
      <c r="G9" s="36">
        <v>1.79</v>
      </c>
      <c r="H9" s="36">
        <v>0.8</v>
      </c>
      <c r="I9" s="36">
        <v>1.2</v>
      </c>
      <c r="J9" s="36">
        <v>0.3</v>
      </c>
      <c r="K9" s="36">
        <v>0.73</v>
      </c>
      <c r="L9" s="36">
        <v>0.93</v>
      </c>
      <c r="M9" s="36">
        <v>0.47</v>
      </c>
      <c r="N9" s="36">
        <v>0.4</v>
      </c>
      <c r="O9" s="36">
        <v>0.4</v>
      </c>
      <c r="P9" s="41" t="s">
        <v>162</v>
      </c>
    </row>
    <row r="10" spans="2:16" ht="17.25" customHeight="1" x14ac:dyDescent="0.35">
      <c r="B10" s="41" t="s">
        <v>236</v>
      </c>
      <c r="C10" s="37">
        <v>4</v>
      </c>
      <c r="D10" s="36">
        <v>1.84</v>
      </c>
      <c r="E10" s="36">
        <v>1.4</v>
      </c>
      <c r="F10" s="36">
        <v>0.75</v>
      </c>
      <c r="G10" s="36">
        <v>1.75</v>
      </c>
      <c r="H10" s="36">
        <v>1</v>
      </c>
      <c r="I10" s="36">
        <v>1.6</v>
      </c>
      <c r="J10" s="36">
        <v>0.4</v>
      </c>
      <c r="K10" s="36">
        <v>0.73</v>
      </c>
      <c r="L10" s="36">
        <v>0.91</v>
      </c>
      <c r="M10" s="36">
        <v>0.47</v>
      </c>
      <c r="N10" s="36">
        <v>0.6</v>
      </c>
      <c r="O10" s="36">
        <v>0.6</v>
      </c>
      <c r="P10" s="41" t="s">
        <v>163</v>
      </c>
    </row>
    <row r="11" spans="2:16" ht="17.25" customHeight="1" x14ac:dyDescent="0.35">
      <c r="B11" s="41" t="s">
        <v>237</v>
      </c>
      <c r="C11" s="37">
        <v>5</v>
      </c>
      <c r="D11" s="36">
        <v>2.25</v>
      </c>
      <c r="E11" s="36">
        <v>1.8</v>
      </c>
      <c r="F11" s="36">
        <v>0.79</v>
      </c>
      <c r="G11" s="36">
        <v>1.71</v>
      </c>
      <c r="H11" s="36">
        <v>1.2</v>
      </c>
      <c r="I11" s="36">
        <v>1.8</v>
      </c>
      <c r="J11" s="36">
        <v>0.5</v>
      </c>
      <c r="K11" s="36">
        <v>0.72</v>
      </c>
      <c r="L11" s="36">
        <v>0.91</v>
      </c>
      <c r="M11" s="36">
        <v>0.47</v>
      </c>
      <c r="N11" s="36">
        <v>0.7</v>
      </c>
      <c r="O11" s="36">
        <v>0.7</v>
      </c>
      <c r="P11" s="41" t="s">
        <v>164</v>
      </c>
    </row>
    <row r="12" spans="2:16" x14ac:dyDescent="0.35">
      <c r="B12" s="41"/>
      <c r="C12" s="37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1"/>
    </row>
    <row r="13" spans="2:16" x14ac:dyDescent="0.35">
      <c r="B13" s="41" t="s">
        <v>238</v>
      </c>
      <c r="C13" s="37">
        <v>3</v>
      </c>
      <c r="D13" s="36">
        <v>1.73</v>
      </c>
      <c r="E13" s="36">
        <v>1.4</v>
      </c>
      <c r="F13" s="36">
        <v>0.83</v>
      </c>
      <c r="G13" s="36">
        <v>2.17</v>
      </c>
      <c r="H13" s="36">
        <v>1.4</v>
      </c>
      <c r="I13" s="36">
        <v>2.2000000000000002</v>
      </c>
      <c r="J13" s="36">
        <v>0.6</v>
      </c>
      <c r="K13" s="36">
        <v>0.89</v>
      </c>
      <c r="L13" s="36">
        <v>1.1299999999999999</v>
      </c>
      <c r="M13" s="36">
        <v>0.56999999999999995</v>
      </c>
      <c r="N13" s="36">
        <v>0.6</v>
      </c>
      <c r="O13" s="36">
        <v>0.8</v>
      </c>
      <c r="P13" s="41" t="s">
        <v>165</v>
      </c>
    </row>
    <row r="14" spans="2:16" ht="19.5" customHeight="1" x14ac:dyDescent="0.35">
      <c r="B14" s="41" t="s">
        <v>166</v>
      </c>
      <c r="C14" s="37">
        <v>4</v>
      </c>
      <c r="D14" s="36">
        <v>2.2599999999999998</v>
      </c>
      <c r="E14" s="36">
        <v>1.8</v>
      </c>
      <c r="F14" s="36">
        <v>0.87</v>
      </c>
      <c r="G14" s="36">
        <v>2.13</v>
      </c>
      <c r="H14" s="36">
        <v>1.8</v>
      </c>
      <c r="I14" s="36">
        <v>2.8</v>
      </c>
      <c r="J14" s="36">
        <v>0.7</v>
      </c>
      <c r="K14" s="36">
        <v>0.89</v>
      </c>
      <c r="L14" s="36">
        <v>1.1200000000000001</v>
      </c>
      <c r="M14" s="36">
        <v>0.56999999999999995</v>
      </c>
      <c r="N14" s="36">
        <v>0.8</v>
      </c>
      <c r="O14" s="36">
        <v>1</v>
      </c>
      <c r="P14" s="41" t="s">
        <v>166</v>
      </c>
    </row>
    <row r="15" spans="2:16" x14ac:dyDescent="0.35">
      <c r="B15" s="41" t="s">
        <v>167</v>
      </c>
      <c r="C15" s="37">
        <v>5</v>
      </c>
      <c r="D15" s="36">
        <v>2.77</v>
      </c>
      <c r="E15" s="36">
        <v>2.2000000000000002</v>
      </c>
      <c r="F15" s="36">
        <v>0.92</v>
      </c>
      <c r="G15" s="36">
        <v>2.08</v>
      </c>
      <c r="H15" s="36">
        <v>2.1</v>
      </c>
      <c r="I15" s="36">
        <v>3.4</v>
      </c>
      <c r="J15" s="36">
        <v>0.9</v>
      </c>
      <c r="K15" s="36">
        <v>0.88</v>
      </c>
      <c r="L15" s="36">
        <v>1.1100000000000001</v>
      </c>
      <c r="M15" s="36">
        <v>0.56999999999999995</v>
      </c>
      <c r="N15" s="36">
        <v>1</v>
      </c>
      <c r="O15" s="36">
        <v>1.2</v>
      </c>
      <c r="P15" s="41" t="s">
        <v>167</v>
      </c>
    </row>
    <row r="16" spans="2:16" x14ac:dyDescent="0.35">
      <c r="B16" s="41"/>
      <c r="C16" s="37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41"/>
    </row>
    <row r="17" spans="2:16" x14ac:dyDescent="0.35">
      <c r="B17" s="41" t="s">
        <v>168</v>
      </c>
      <c r="C17" s="37">
        <v>3</v>
      </c>
      <c r="D17" s="36">
        <v>2.0299999999999998</v>
      </c>
      <c r="E17" s="36">
        <v>1.6</v>
      </c>
      <c r="F17" s="36">
        <v>0.95</v>
      </c>
      <c r="G17" s="36">
        <v>2.5499999999999998</v>
      </c>
      <c r="H17" s="36">
        <v>2.2999999999999998</v>
      </c>
      <c r="I17" s="36">
        <v>3.6</v>
      </c>
      <c r="J17" s="36">
        <v>0.9</v>
      </c>
      <c r="K17" s="36">
        <v>1.05</v>
      </c>
      <c r="L17" s="36">
        <v>1.33</v>
      </c>
      <c r="M17" s="36">
        <v>0.67</v>
      </c>
      <c r="N17" s="36">
        <v>0.9</v>
      </c>
      <c r="O17" s="36">
        <v>1.3</v>
      </c>
      <c r="P17" s="41" t="s">
        <v>168</v>
      </c>
    </row>
    <row r="18" spans="2:16" x14ac:dyDescent="0.35">
      <c r="B18" s="41" t="s">
        <v>169</v>
      </c>
      <c r="C18" s="37">
        <v>4</v>
      </c>
      <c r="D18" s="36">
        <v>2.66</v>
      </c>
      <c r="E18" s="36">
        <v>2.1</v>
      </c>
      <c r="F18" s="36">
        <v>1</v>
      </c>
      <c r="G18" s="36">
        <v>2.5</v>
      </c>
      <c r="H18" s="36">
        <v>2.9</v>
      </c>
      <c r="I18" s="36">
        <v>4.7</v>
      </c>
      <c r="J18" s="36">
        <v>1.2</v>
      </c>
      <c r="K18" s="36">
        <v>1.05</v>
      </c>
      <c r="L18" s="36">
        <v>1.32</v>
      </c>
      <c r="M18" s="36">
        <v>0.67</v>
      </c>
      <c r="N18" s="36">
        <v>1.2</v>
      </c>
      <c r="O18" s="36">
        <v>1.7</v>
      </c>
      <c r="P18" s="41" t="s">
        <v>169</v>
      </c>
    </row>
    <row r="19" spans="2:16" ht="24.75" customHeight="1" x14ac:dyDescent="0.35">
      <c r="B19" s="41" t="s">
        <v>170</v>
      </c>
      <c r="C19" s="37">
        <v>5</v>
      </c>
      <c r="D19" s="36">
        <v>3.27</v>
      </c>
      <c r="E19" s="36">
        <v>2.6</v>
      </c>
      <c r="F19" s="36">
        <v>1.04</v>
      </c>
      <c r="G19" s="36">
        <v>2.46</v>
      </c>
      <c r="H19" s="36">
        <v>3.5</v>
      </c>
      <c r="I19" s="36">
        <v>5.6</v>
      </c>
      <c r="J19" s="36">
        <v>1.5</v>
      </c>
      <c r="K19" s="36">
        <v>1.04</v>
      </c>
      <c r="L19" s="36">
        <v>1.31</v>
      </c>
      <c r="M19" s="36">
        <v>0.67</v>
      </c>
      <c r="N19" s="36">
        <v>1.4</v>
      </c>
      <c r="O19" s="36">
        <v>2.1</v>
      </c>
      <c r="P19" s="41" t="s">
        <v>170</v>
      </c>
    </row>
    <row r="20" spans="2:16" ht="17.25" customHeight="1" x14ac:dyDescent="0.35">
      <c r="B20" s="41" t="s">
        <v>171</v>
      </c>
      <c r="C20" s="37">
        <v>6</v>
      </c>
      <c r="D20" s="36">
        <v>3.86</v>
      </c>
      <c r="E20" s="36">
        <v>3</v>
      </c>
      <c r="F20" s="36">
        <v>1.08</v>
      </c>
      <c r="G20" s="36">
        <v>2.42</v>
      </c>
      <c r="H20" s="36">
        <v>4.0999999999999996</v>
      </c>
      <c r="I20" s="36">
        <v>6.5</v>
      </c>
      <c r="J20" s="36">
        <v>1.7</v>
      </c>
      <c r="K20" s="36">
        <v>1.03</v>
      </c>
      <c r="L20" s="36">
        <v>1.29</v>
      </c>
      <c r="M20" s="36">
        <v>0.67</v>
      </c>
      <c r="N20" s="36">
        <v>1.7</v>
      </c>
      <c r="O20" s="36">
        <v>2.4</v>
      </c>
      <c r="P20" s="41" t="s">
        <v>171</v>
      </c>
    </row>
    <row r="21" spans="2:16" x14ac:dyDescent="0.35">
      <c r="B21" s="41"/>
      <c r="C21" s="37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41"/>
    </row>
    <row r="22" spans="2:16" ht="19.5" customHeight="1" x14ac:dyDescent="0.35">
      <c r="B22" s="41" t="s">
        <v>172</v>
      </c>
      <c r="C22" s="37">
        <v>3</v>
      </c>
      <c r="D22" s="36">
        <v>2.34</v>
      </c>
      <c r="E22" s="36">
        <v>1.8</v>
      </c>
      <c r="F22" s="36">
        <v>1.08</v>
      </c>
      <c r="G22" s="36">
        <v>2.92</v>
      </c>
      <c r="H22" s="36">
        <v>3.4</v>
      </c>
      <c r="I22" s="36">
        <v>5.5</v>
      </c>
      <c r="J22" s="36">
        <v>1.4</v>
      </c>
      <c r="K22" s="36">
        <v>1.21</v>
      </c>
      <c r="L22" s="36">
        <v>1.54</v>
      </c>
      <c r="M22" s="36">
        <v>0.77</v>
      </c>
      <c r="N22" s="36">
        <v>1.2</v>
      </c>
      <c r="O22" s="36">
        <v>2</v>
      </c>
      <c r="P22" s="41" t="s">
        <v>172</v>
      </c>
    </row>
    <row r="23" spans="2:16" ht="18.75" customHeight="1" x14ac:dyDescent="0.35">
      <c r="B23" s="41" t="s">
        <v>173</v>
      </c>
      <c r="C23" s="37">
        <v>4</v>
      </c>
      <c r="D23" s="36">
        <v>3.07</v>
      </c>
      <c r="E23" s="36">
        <v>2.4</v>
      </c>
      <c r="F23" s="36">
        <v>1.1200000000000001</v>
      </c>
      <c r="G23" s="36">
        <v>2.88</v>
      </c>
      <c r="H23" s="36">
        <v>4.5</v>
      </c>
      <c r="I23" s="36">
        <v>7.1</v>
      </c>
      <c r="J23" s="36">
        <v>1.8</v>
      </c>
      <c r="K23" s="36">
        <v>1.21</v>
      </c>
      <c r="L23" s="36">
        <v>1.53</v>
      </c>
      <c r="M23" s="36">
        <v>0.77</v>
      </c>
      <c r="N23" s="36">
        <v>1.6</v>
      </c>
      <c r="O23" s="36">
        <v>2.6</v>
      </c>
      <c r="P23" s="41" t="s">
        <v>173</v>
      </c>
    </row>
    <row r="24" spans="2:16" ht="19.5" customHeight="1" x14ac:dyDescent="0.35">
      <c r="B24" s="41" t="s">
        <v>174</v>
      </c>
      <c r="C24" s="37">
        <v>5</v>
      </c>
      <c r="D24" s="36">
        <v>3.78</v>
      </c>
      <c r="E24" s="36">
        <v>3</v>
      </c>
      <c r="F24" s="36">
        <v>1.1599999999999999</v>
      </c>
      <c r="G24" s="36">
        <v>2.84</v>
      </c>
      <c r="H24" s="36">
        <v>5.4</v>
      </c>
      <c r="I24" s="36">
        <v>8.6</v>
      </c>
      <c r="J24" s="36">
        <v>2.2000000000000002</v>
      </c>
      <c r="K24" s="36">
        <v>1.2</v>
      </c>
      <c r="L24" s="36">
        <v>1.51</v>
      </c>
      <c r="M24" s="36">
        <v>0.77</v>
      </c>
      <c r="N24" s="36">
        <v>1.9</v>
      </c>
      <c r="O24" s="36">
        <v>3.2</v>
      </c>
      <c r="P24" s="41" t="s">
        <v>174</v>
      </c>
    </row>
    <row r="25" spans="2:16" x14ac:dyDescent="0.35">
      <c r="B25" s="41" t="s">
        <v>175</v>
      </c>
      <c r="C25" s="37">
        <v>6</v>
      </c>
      <c r="D25" s="36">
        <v>4.47</v>
      </c>
      <c r="E25" s="36">
        <v>3.5</v>
      </c>
      <c r="F25" s="36">
        <v>1.2</v>
      </c>
      <c r="G25" s="36">
        <v>2.8</v>
      </c>
      <c r="H25" s="36">
        <v>6.3</v>
      </c>
      <c r="I25" s="36">
        <v>10</v>
      </c>
      <c r="J25" s="36">
        <v>2.6</v>
      </c>
      <c r="K25" s="36">
        <v>1.19</v>
      </c>
      <c r="L25" s="36">
        <v>1.5</v>
      </c>
      <c r="M25" s="36">
        <v>0.77</v>
      </c>
      <c r="N25" s="36">
        <v>2.2999999999999998</v>
      </c>
      <c r="O25" s="36">
        <v>3.7</v>
      </c>
      <c r="P25" s="41" t="s">
        <v>175</v>
      </c>
    </row>
    <row r="26" spans="2:16" x14ac:dyDescent="0.35">
      <c r="B26" s="41"/>
      <c r="C26" s="37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41"/>
    </row>
    <row r="27" spans="2:16" ht="18.75" customHeight="1" x14ac:dyDescent="0.35">
      <c r="B27" s="41" t="s">
        <v>176</v>
      </c>
      <c r="C27" s="37">
        <v>3</v>
      </c>
      <c r="D27" s="36">
        <v>2.64</v>
      </c>
      <c r="E27" s="36">
        <v>2.1</v>
      </c>
      <c r="F27" s="36">
        <v>1.2</v>
      </c>
      <c r="G27" s="36">
        <v>3.3</v>
      </c>
      <c r="H27" s="36">
        <v>5</v>
      </c>
      <c r="I27" s="36">
        <v>8</v>
      </c>
      <c r="J27" s="36">
        <v>2</v>
      </c>
      <c r="K27" s="36">
        <v>1.38</v>
      </c>
      <c r="L27" s="36">
        <v>1.74</v>
      </c>
      <c r="M27" s="36">
        <v>0.87</v>
      </c>
      <c r="N27" s="36">
        <v>1.5</v>
      </c>
      <c r="O27" s="36">
        <v>2.9</v>
      </c>
      <c r="P27" s="41" t="s">
        <v>176</v>
      </c>
    </row>
    <row r="28" spans="2:16" ht="18" customHeight="1" x14ac:dyDescent="0.35">
      <c r="B28" s="41" t="s">
        <v>177</v>
      </c>
      <c r="C28" s="37">
        <v>4</v>
      </c>
      <c r="D28" s="36">
        <v>3.47</v>
      </c>
      <c r="E28" s="36">
        <v>2.7</v>
      </c>
      <c r="F28" s="36">
        <v>1.25</v>
      </c>
      <c r="G28" s="36">
        <v>3.25</v>
      </c>
      <c r="H28" s="36">
        <v>6.5</v>
      </c>
      <c r="I28" s="36">
        <v>10.4</v>
      </c>
      <c r="J28" s="36">
        <v>2.6</v>
      </c>
      <c r="K28" s="36">
        <v>1.37</v>
      </c>
      <c r="L28" s="36">
        <v>1.73</v>
      </c>
      <c r="M28" s="36">
        <v>0.87</v>
      </c>
      <c r="N28" s="36">
        <v>2</v>
      </c>
      <c r="O28" s="36">
        <v>3.8</v>
      </c>
      <c r="P28" s="41" t="s">
        <v>177</v>
      </c>
    </row>
    <row r="29" spans="2:16" ht="22.5" customHeight="1" x14ac:dyDescent="0.35">
      <c r="B29" s="41" t="s">
        <v>178</v>
      </c>
      <c r="C29" s="37">
        <v>5</v>
      </c>
      <c r="D29" s="36">
        <v>4.28</v>
      </c>
      <c r="E29" s="36">
        <v>3.4</v>
      </c>
      <c r="F29" s="36">
        <v>1.29</v>
      </c>
      <c r="G29" s="36">
        <v>3.21</v>
      </c>
      <c r="H29" s="36">
        <v>7.9</v>
      </c>
      <c r="I29" s="36">
        <v>12.6</v>
      </c>
      <c r="J29" s="36">
        <v>3.2</v>
      </c>
      <c r="K29" s="36">
        <v>1.36</v>
      </c>
      <c r="L29" s="36">
        <v>1.72</v>
      </c>
      <c r="M29" s="36">
        <v>0.87</v>
      </c>
      <c r="N29" s="36">
        <v>2.5</v>
      </c>
      <c r="O29" s="36">
        <v>4.5999999999999996</v>
      </c>
      <c r="P29" s="41" t="s">
        <v>178</v>
      </c>
    </row>
    <row r="30" spans="2:16" ht="18.75" customHeight="1" x14ac:dyDescent="0.35">
      <c r="B30" s="41" t="s">
        <v>179</v>
      </c>
      <c r="C30" s="37">
        <v>6</v>
      </c>
      <c r="D30" s="36">
        <v>5.07</v>
      </c>
      <c r="E30" s="36">
        <v>4</v>
      </c>
      <c r="F30" s="36">
        <v>1.33</v>
      </c>
      <c r="G30" s="36">
        <v>3.17</v>
      </c>
      <c r="H30" s="36">
        <v>9.1999999999999993</v>
      </c>
      <c r="I30" s="36">
        <v>14.6</v>
      </c>
      <c r="J30" s="36">
        <v>3.8</v>
      </c>
      <c r="K30" s="36">
        <v>1.35</v>
      </c>
      <c r="L30" s="36">
        <v>1.7</v>
      </c>
      <c r="M30" s="36">
        <v>0.87</v>
      </c>
      <c r="N30" s="36">
        <v>2.9</v>
      </c>
      <c r="O30" s="36">
        <v>5.4</v>
      </c>
      <c r="P30" s="41" t="s">
        <v>179</v>
      </c>
    </row>
    <row r="31" spans="2:16" x14ac:dyDescent="0.35">
      <c r="B31" s="41"/>
      <c r="C31" s="37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41"/>
    </row>
    <row r="32" spans="2:16" ht="18.75" customHeight="1" x14ac:dyDescent="0.35">
      <c r="B32" s="41" t="s">
        <v>180</v>
      </c>
      <c r="C32" s="37">
        <v>3</v>
      </c>
      <c r="D32" s="36">
        <v>2.95</v>
      </c>
      <c r="E32" s="36">
        <v>2.2999999999999998</v>
      </c>
      <c r="F32" s="36">
        <v>1.32</v>
      </c>
      <c r="G32" s="36">
        <v>3.68</v>
      </c>
      <c r="H32" s="36">
        <v>6.9</v>
      </c>
      <c r="I32" s="36">
        <v>11.1</v>
      </c>
      <c r="J32" s="36">
        <v>2.8</v>
      </c>
      <c r="K32" s="36">
        <v>1.53</v>
      </c>
      <c r="L32" s="36">
        <v>1.94</v>
      </c>
      <c r="M32" s="36">
        <v>0.97</v>
      </c>
      <c r="N32" s="36">
        <v>1.9</v>
      </c>
      <c r="O32" s="36">
        <v>4.0999999999999996</v>
      </c>
      <c r="P32" s="41" t="s">
        <v>180</v>
      </c>
    </row>
    <row r="33" spans="2:16" ht="18.75" customHeight="1" x14ac:dyDescent="0.35">
      <c r="B33" s="41" t="s">
        <v>181</v>
      </c>
      <c r="C33" s="37">
        <v>4</v>
      </c>
      <c r="D33" s="36">
        <v>3.88</v>
      </c>
      <c r="E33" s="36">
        <v>3</v>
      </c>
      <c r="F33" s="36">
        <v>1.37</v>
      </c>
      <c r="G33" s="36">
        <v>3.63</v>
      </c>
      <c r="H33" s="36">
        <v>9.1</v>
      </c>
      <c r="I33" s="36">
        <v>14.5</v>
      </c>
      <c r="J33" s="36">
        <v>3.6</v>
      </c>
      <c r="K33" s="36">
        <v>1.53</v>
      </c>
      <c r="L33" s="36">
        <v>1.93</v>
      </c>
      <c r="M33" s="36">
        <v>0.97</v>
      </c>
      <c r="N33" s="36">
        <v>2.5</v>
      </c>
      <c r="O33" s="36">
        <v>5.3</v>
      </c>
      <c r="P33" s="41" t="s">
        <v>181</v>
      </c>
    </row>
    <row r="34" spans="2:16" ht="17.25" customHeight="1" x14ac:dyDescent="0.35">
      <c r="B34" s="41" t="s">
        <v>182</v>
      </c>
      <c r="C34" s="37">
        <v>5</v>
      </c>
      <c r="D34" s="36">
        <v>4.79</v>
      </c>
      <c r="E34" s="36">
        <v>3.8</v>
      </c>
      <c r="F34" s="36">
        <v>1.41</v>
      </c>
      <c r="G34" s="36">
        <v>3.59</v>
      </c>
      <c r="H34" s="36">
        <v>11</v>
      </c>
      <c r="I34" s="36">
        <v>17.600000000000001</v>
      </c>
      <c r="J34" s="36">
        <v>4.5</v>
      </c>
      <c r="K34" s="36">
        <v>1.52</v>
      </c>
      <c r="L34" s="36">
        <v>1.92</v>
      </c>
      <c r="M34" s="36">
        <v>0.97</v>
      </c>
      <c r="N34" s="36">
        <v>3.1</v>
      </c>
      <c r="O34" s="36">
        <v>6.5</v>
      </c>
      <c r="P34" s="41" t="s">
        <v>182</v>
      </c>
    </row>
    <row r="35" spans="2:16" ht="19.5" customHeight="1" x14ac:dyDescent="0.35">
      <c r="B35" s="41" t="s">
        <v>183</v>
      </c>
      <c r="C35" s="37">
        <v>6</v>
      </c>
      <c r="D35" s="36">
        <v>5.68</v>
      </c>
      <c r="E35" s="36">
        <v>4.5</v>
      </c>
      <c r="F35" s="36">
        <v>1.45</v>
      </c>
      <c r="G35" s="36">
        <v>3.55</v>
      </c>
      <c r="H35" s="36">
        <v>12.9</v>
      </c>
      <c r="I35" s="36">
        <v>20.6</v>
      </c>
      <c r="J35" s="36">
        <v>5.3</v>
      </c>
      <c r="K35" s="36">
        <v>1.51</v>
      </c>
      <c r="L35" s="36">
        <v>1.9</v>
      </c>
      <c r="M35" s="36">
        <v>0.96</v>
      </c>
      <c r="N35" s="36">
        <v>3.6</v>
      </c>
      <c r="O35" s="36">
        <v>7.6</v>
      </c>
      <c r="P35" s="41" t="s">
        <v>183</v>
      </c>
    </row>
    <row r="36" spans="2:16" x14ac:dyDescent="0.35">
      <c r="B36" s="41"/>
      <c r="C36" s="37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41"/>
    </row>
    <row r="37" spans="2:16" ht="16.5" customHeight="1" x14ac:dyDescent="0.35">
      <c r="B37" s="41" t="s">
        <v>184</v>
      </c>
      <c r="C37" s="37">
        <v>5</v>
      </c>
      <c r="D37" s="36">
        <v>5.27</v>
      </c>
      <c r="E37" s="36">
        <v>4.0999999999999996</v>
      </c>
      <c r="F37" s="36">
        <v>1.53</v>
      </c>
      <c r="G37" s="36">
        <v>3.97</v>
      </c>
      <c r="H37" s="36">
        <v>14.7</v>
      </c>
      <c r="I37" s="36">
        <v>23.5</v>
      </c>
      <c r="J37" s="36">
        <v>5.9</v>
      </c>
      <c r="K37" s="36">
        <v>1.67</v>
      </c>
      <c r="L37" s="36">
        <v>2.11</v>
      </c>
      <c r="M37" s="36">
        <v>1.06</v>
      </c>
      <c r="N37" s="36">
        <v>3.7</v>
      </c>
      <c r="O37" s="36">
        <v>8.6</v>
      </c>
      <c r="P37" s="41" t="s">
        <v>184</v>
      </c>
    </row>
    <row r="38" spans="2:16" ht="17.25" customHeight="1" x14ac:dyDescent="0.35">
      <c r="B38" s="41" t="s">
        <v>185</v>
      </c>
      <c r="C38" s="37">
        <v>6</v>
      </c>
      <c r="D38" s="36">
        <v>6.26</v>
      </c>
      <c r="E38" s="36">
        <v>4.9000000000000004</v>
      </c>
      <c r="F38" s="36">
        <v>1.57</v>
      </c>
      <c r="G38" s="36">
        <v>3.93</v>
      </c>
      <c r="H38" s="36">
        <v>17.3</v>
      </c>
      <c r="I38" s="36">
        <v>27.5</v>
      </c>
      <c r="J38" s="36">
        <v>7</v>
      </c>
      <c r="K38" s="36">
        <v>1.66</v>
      </c>
      <c r="L38" s="36">
        <v>2.1</v>
      </c>
      <c r="M38" s="36">
        <v>1.06</v>
      </c>
      <c r="N38" s="36">
        <v>4.4000000000000004</v>
      </c>
      <c r="O38" s="36">
        <v>10.1</v>
      </c>
      <c r="P38" s="41" t="s">
        <v>185</v>
      </c>
    </row>
    <row r="39" spans="2:16" ht="24.75" customHeight="1" x14ac:dyDescent="0.35">
      <c r="B39" s="41" t="s">
        <v>186</v>
      </c>
      <c r="C39" s="37">
        <v>8</v>
      </c>
      <c r="D39" s="36">
        <v>8.18</v>
      </c>
      <c r="E39" s="36">
        <v>6.4</v>
      </c>
      <c r="F39" s="36">
        <v>1.65</v>
      </c>
      <c r="G39" s="36">
        <v>3.85</v>
      </c>
      <c r="H39" s="36">
        <v>22</v>
      </c>
      <c r="I39" s="36">
        <v>34.9</v>
      </c>
      <c r="J39" s="36">
        <v>9.1</v>
      </c>
      <c r="K39" s="36">
        <v>1.64</v>
      </c>
      <c r="L39" s="36">
        <v>2.0699999999999998</v>
      </c>
      <c r="M39" s="36">
        <v>1.06</v>
      </c>
      <c r="N39" s="36">
        <v>5.7</v>
      </c>
      <c r="O39" s="36">
        <v>12.8</v>
      </c>
      <c r="P39" s="41" t="s">
        <v>186</v>
      </c>
    </row>
    <row r="40" spans="2:16" ht="18.75" customHeight="1" x14ac:dyDescent="0.35">
      <c r="B40" s="41" t="s">
        <v>187</v>
      </c>
      <c r="C40" s="37">
        <v>10</v>
      </c>
      <c r="D40" s="36">
        <v>10.02</v>
      </c>
      <c r="E40" s="36">
        <v>7.9</v>
      </c>
      <c r="F40" s="36">
        <v>1.72</v>
      </c>
      <c r="G40" s="36">
        <v>3.78</v>
      </c>
      <c r="H40" s="36">
        <v>26.3</v>
      </c>
      <c r="I40" s="36">
        <v>41.5</v>
      </c>
      <c r="J40" s="36">
        <v>11.2</v>
      </c>
      <c r="K40" s="36">
        <v>1.62</v>
      </c>
      <c r="L40" s="36">
        <v>2.0299999999999998</v>
      </c>
      <c r="M40" s="36">
        <v>1.06</v>
      </c>
      <c r="N40" s="36">
        <v>7</v>
      </c>
      <c r="O40" s="36">
        <v>15.1</v>
      </c>
      <c r="P40" s="41" t="s">
        <v>187</v>
      </c>
    </row>
    <row r="41" spans="2:16" x14ac:dyDescent="0.35">
      <c r="B41" s="41"/>
      <c r="C41" s="37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41"/>
    </row>
    <row r="42" spans="2:16" x14ac:dyDescent="0.35">
      <c r="B42" s="41" t="s">
        <v>188</v>
      </c>
      <c r="C42" s="37">
        <v>5</v>
      </c>
      <c r="D42" s="36">
        <v>5.75</v>
      </c>
      <c r="E42" s="36">
        <v>4.5</v>
      </c>
      <c r="F42" s="36">
        <v>1.65</v>
      </c>
      <c r="G42" s="36">
        <v>4.3499999999999996</v>
      </c>
      <c r="H42" s="36">
        <v>19.2</v>
      </c>
      <c r="I42" s="36">
        <v>30.6</v>
      </c>
      <c r="J42" s="36">
        <v>7.7</v>
      </c>
      <c r="K42" s="36">
        <v>1.82</v>
      </c>
      <c r="L42" s="36">
        <v>2.31</v>
      </c>
      <c r="M42" s="36">
        <v>1.1599999999999999</v>
      </c>
      <c r="N42" s="36">
        <v>4.4000000000000004</v>
      </c>
      <c r="O42" s="36">
        <v>11.3</v>
      </c>
      <c r="P42" s="41" t="s">
        <v>188</v>
      </c>
    </row>
    <row r="43" spans="2:16" ht="21" customHeight="1" x14ac:dyDescent="0.35">
      <c r="B43" s="41" t="s">
        <v>189</v>
      </c>
      <c r="C43" s="37">
        <v>6</v>
      </c>
      <c r="D43" s="36">
        <v>6.84</v>
      </c>
      <c r="E43" s="36">
        <v>5.4</v>
      </c>
      <c r="F43" s="36">
        <v>1.69</v>
      </c>
      <c r="G43" s="36">
        <v>4.3099999999999996</v>
      </c>
      <c r="H43" s="36">
        <v>22.6</v>
      </c>
      <c r="I43" s="36">
        <v>36</v>
      </c>
      <c r="J43" s="36">
        <v>9.1</v>
      </c>
      <c r="K43" s="36">
        <v>1.82</v>
      </c>
      <c r="L43" s="36">
        <v>2.29</v>
      </c>
      <c r="M43" s="36">
        <v>1.1499999999999999</v>
      </c>
      <c r="N43" s="36">
        <v>5.2</v>
      </c>
      <c r="O43" s="36">
        <v>13.3</v>
      </c>
      <c r="P43" s="41" t="s">
        <v>189</v>
      </c>
    </row>
    <row r="44" spans="2:16" ht="23.25" customHeight="1" x14ac:dyDescent="0.35">
      <c r="B44" s="41" t="s">
        <v>190</v>
      </c>
      <c r="C44" s="37">
        <v>8</v>
      </c>
      <c r="D44" s="36">
        <v>8.9600000000000009</v>
      </c>
      <c r="E44" s="36">
        <v>7</v>
      </c>
      <c r="F44" s="36">
        <v>1.77</v>
      </c>
      <c r="G44" s="36">
        <v>4.2300000000000004</v>
      </c>
      <c r="H44" s="36">
        <v>29</v>
      </c>
      <c r="I44" s="36">
        <v>46</v>
      </c>
      <c r="J44" s="36">
        <v>11.9</v>
      </c>
      <c r="K44" s="36">
        <v>1.8</v>
      </c>
      <c r="L44" s="36">
        <v>2.27</v>
      </c>
      <c r="M44" s="36">
        <v>1.1499999999999999</v>
      </c>
      <c r="N44" s="36">
        <v>6.8</v>
      </c>
      <c r="O44" s="36">
        <v>16.899999999999999</v>
      </c>
      <c r="P44" s="41" t="s">
        <v>190</v>
      </c>
    </row>
    <row r="45" spans="2:16" ht="22.5" customHeight="1" x14ac:dyDescent="0.35">
      <c r="B45" s="41" t="s">
        <v>191</v>
      </c>
      <c r="C45" s="37">
        <v>10</v>
      </c>
      <c r="D45" s="36">
        <v>11</v>
      </c>
      <c r="E45" s="36">
        <v>8.6</v>
      </c>
      <c r="F45" s="36">
        <v>1.85</v>
      </c>
      <c r="G45" s="36">
        <v>4.1500000000000004</v>
      </c>
      <c r="H45" s="36">
        <v>34.799999999999997</v>
      </c>
      <c r="I45" s="36">
        <v>54.9</v>
      </c>
      <c r="J45" s="36">
        <v>14.6</v>
      </c>
      <c r="K45" s="36">
        <v>1.78</v>
      </c>
      <c r="L45" s="36">
        <v>2.23</v>
      </c>
      <c r="M45" s="36">
        <v>1.1499999999999999</v>
      </c>
      <c r="N45" s="36">
        <v>8.4</v>
      </c>
      <c r="O45" s="36">
        <v>20.100000000000001</v>
      </c>
      <c r="P45" s="41" t="s">
        <v>191</v>
      </c>
    </row>
    <row r="46" spans="2:16" x14ac:dyDescent="0.35">
      <c r="B46" s="41"/>
      <c r="C46" s="37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41"/>
    </row>
    <row r="47" spans="2:16" ht="17.25" customHeight="1" x14ac:dyDescent="0.35">
      <c r="B47" s="41" t="s">
        <v>192</v>
      </c>
      <c r="C47" s="37">
        <v>5</v>
      </c>
      <c r="D47" s="36">
        <v>6.25</v>
      </c>
      <c r="E47" s="36">
        <v>4.9000000000000004</v>
      </c>
      <c r="F47" s="36">
        <v>1.77</v>
      </c>
      <c r="G47" s="36">
        <v>4.7300000000000004</v>
      </c>
      <c r="H47" s="36">
        <v>24.7</v>
      </c>
      <c r="I47" s="36">
        <v>39.4</v>
      </c>
      <c r="J47" s="36">
        <v>9.9</v>
      </c>
      <c r="K47" s="36">
        <v>1.99</v>
      </c>
      <c r="L47" s="36">
        <v>2.5099999999999998</v>
      </c>
      <c r="M47" s="36">
        <v>1.26</v>
      </c>
      <c r="N47" s="36">
        <v>5.2</v>
      </c>
      <c r="O47" s="36">
        <v>14.5</v>
      </c>
      <c r="P47" s="41" t="s">
        <v>192</v>
      </c>
    </row>
    <row r="48" spans="2:16" ht="18.75" customHeight="1" x14ac:dyDescent="0.35">
      <c r="B48" s="41" t="s">
        <v>193</v>
      </c>
      <c r="C48" s="37">
        <v>6</v>
      </c>
      <c r="D48" s="36">
        <v>7.44</v>
      </c>
      <c r="E48" s="36">
        <v>5.8</v>
      </c>
      <c r="F48" s="36">
        <v>1.81</v>
      </c>
      <c r="G48" s="36">
        <v>4.6900000000000004</v>
      </c>
      <c r="H48" s="36">
        <v>29.1</v>
      </c>
      <c r="I48" s="36">
        <v>46.5</v>
      </c>
      <c r="J48" s="36">
        <v>11.7</v>
      </c>
      <c r="K48" s="36">
        <v>1.98</v>
      </c>
      <c r="L48" s="36">
        <v>2.5</v>
      </c>
      <c r="M48" s="36">
        <v>1.26</v>
      </c>
      <c r="N48" s="36">
        <v>6.2</v>
      </c>
      <c r="O48" s="36">
        <v>17.2</v>
      </c>
      <c r="P48" s="41" t="s">
        <v>193</v>
      </c>
    </row>
    <row r="49" spans="2:16" ht="17.25" customHeight="1" x14ac:dyDescent="0.35">
      <c r="B49" s="41" t="s">
        <v>194</v>
      </c>
      <c r="C49" s="37">
        <v>8</v>
      </c>
      <c r="D49" s="36">
        <v>9.76</v>
      </c>
      <c r="E49" s="36">
        <v>7.7</v>
      </c>
      <c r="F49" s="36">
        <v>1.89</v>
      </c>
      <c r="G49" s="36">
        <v>4.6100000000000003</v>
      </c>
      <c r="H49" s="36">
        <v>37.4</v>
      </c>
      <c r="I49" s="36">
        <v>59.5</v>
      </c>
      <c r="J49" s="36">
        <v>15.3</v>
      </c>
      <c r="K49" s="36">
        <v>1.96</v>
      </c>
      <c r="L49" s="36">
        <v>2.4700000000000002</v>
      </c>
      <c r="M49" s="36">
        <v>1.25</v>
      </c>
      <c r="N49" s="36">
        <v>8.1</v>
      </c>
      <c r="O49" s="36">
        <v>22</v>
      </c>
      <c r="P49" s="41" t="s">
        <v>194</v>
      </c>
    </row>
    <row r="50" spans="2:16" ht="17.25" customHeight="1" x14ac:dyDescent="0.35">
      <c r="B50" s="41" t="s">
        <v>195</v>
      </c>
      <c r="C50" s="37">
        <v>10</v>
      </c>
      <c r="D50" s="36">
        <v>12</v>
      </c>
      <c r="E50" s="36">
        <v>9.4</v>
      </c>
      <c r="F50" s="36">
        <v>1.97</v>
      </c>
      <c r="G50" s="36">
        <v>4.53</v>
      </c>
      <c r="H50" s="36">
        <v>45</v>
      </c>
      <c r="I50" s="36">
        <v>71.3</v>
      </c>
      <c r="J50" s="36">
        <v>18.8</v>
      </c>
      <c r="K50" s="36">
        <v>1.94</v>
      </c>
      <c r="L50" s="36">
        <v>2.44</v>
      </c>
      <c r="M50" s="36">
        <v>1.25</v>
      </c>
      <c r="N50" s="36">
        <v>9.9</v>
      </c>
      <c r="O50" s="36">
        <v>26.2</v>
      </c>
      <c r="P50" s="41" t="s">
        <v>195</v>
      </c>
    </row>
    <row r="51" spans="2:16" x14ac:dyDescent="0.35">
      <c r="B51" s="41"/>
      <c r="C51" s="37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41"/>
    </row>
    <row r="52" spans="2:16" x14ac:dyDescent="0.35">
      <c r="B52" s="41" t="s">
        <v>196</v>
      </c>
      <c r="C52" s="37">
        <v>5</v>
      </c>
      <c r="D52" s="36">
        <v>6.77</v>
      </c>
      <c r="E52" s="36">
        <v>5.3</v>
      </c>
      <c r="F52" s="36">
        <v>1.89</v>
      </c>
      <c r="G52" s="36">
        <v>5.1100000000000003</v>
      </c>
      <c r="H52" s="36">
        <v>31.1</v>
      </c>
      <c r="I52" s="36">
        <v>49.8</v>
      </c>
      <c r="J52" s="36">
        <v>12.5</v>
      </c>
      <c r="K52" s="36">
        <v>2.15</v>
      </c>
      <c r="L52" s="36">
        <v>2.71</v>
      </c>
      <c r="M52" s="36">
        <v>1.36</v>
      </c>
      <c r="N52" s="36">
        <v>6.1</v>
      </c>
      <c r="O52" s="36">
        <v>18.399999999999999</v>
      </c>
      <c r="P52" s="41" t="s">
        <v>196</v>
      </c>
    </row>
    <row r="53" spans="2:16" ht="17.25" customHeight="1" x14ac:dyDescent="0.35">
      <c r="B53" s="41" t="s">
        <v>197</v>
      </c>
      <c r="C53" s="37">
        <v>6</v>
      </c>
      <c r="D53" s="36">
        <v>8.06</v>
      </c>
      <c r="E53" s="36">
        <v>6.3</v>
      </c>
      <c r="F53" s="36">
        <v>1.94</v>
      </c>
      <c r="G53" s="36">
        <v>5.0599999999999996</v>
      </c>
      <c r="H53" s="36">
        <v>36.799999999999997</v>
      </c>
      <c r="I53" s="36">
        <v>58.8</v>
      </c>
      <c r="J53" s="36">
        <v>14.8</v>
      </c>
      <c r="K53" s="36">
        <v>2.14</v>
      </c>
      <c r="L53" s="36">
        <v>2.7</v>
      </c>
      <c r="M53" s="36">
        <v>1.36</v>
      </c>
      <c r="N53" s="36">
        <v>7.3</v>
      </c>
      <c r="O53" s="36">
        <v>21.7</v>
      </c>
      <c r="P53" s="41" t="s">
        <v>197</v>
      </c>
    </row>
    <row r="54" spans="2:16" ht="18.75" customHeight="1" x14ac:dyDescent="0.35">
      <c r="B54" s="41" t="s">
        <v>198</v>
      </c>
      <c r="C54" s="37">
        <v>8</v>
      </c>
      <c r="D54" s="36">
        <v>10.58</v>
      </c>
      <c r="E54" s="36">
        <v>8.3000000000000007</v>
      </c>
      <c r="F54" s="36">
        <v>2.02</v>
      </c>
      <c r="G54" s="36">
        <v>4.9800000000000004</v>
      </c>
      <c r="H54" s="36">
        <v>47.4</v>
      </c>
      <c r="I54" s="36">
        <v>75.5</v>
      </c>
      <c r="J54" s="36">
        <v>19.3</v>
      </c>
      <c r="K54" s="36">
        <v>2.12</v>
      </c>
      <c r="L54" s="36">
        <v>2.67</v>
      </c>
      <c r="M54" s="36">
        <v>1.35</v>
      </c>
      <c r="N54" s="36">
        <v>9.5</v>
      </c>
      <c r="O54" s="36">
        <v>27.9</v>
      </c>
      <c r="P54" s="41" t="s">
        <v>198</v>
      </c>
    </row>
    <row r="55" spans="2:16" ht="16.5" customHeight="1" x14ac:dyDescent="0.35">
      <c r="B55" s="41" t="s">
        <v>199</v>
      </c>
      <c r="C55" s="37">
        <v>10</v>
      </c>
      <c r="D55" s="36">
        <v>13.02</v>
      </c>
      <c r="E55" s="36">
        <v>10.199999999999999</v>
      </c>
      <c r="F55" s="36">
        <v>2.1</v>
      </c>
      <c r="G55" s="36">
        <v>4.9000000000000004</v>
      </c>
      <c r="H55" s="36">
        <v>57.2</v>
      </c>
      <c r="I55" s="36">
        <v>90.7</v>
      </c>
      <c r="J55" s="36">
        <v>23.7</v>
      </c>
      <c r="K55" s="36">
        <v>2.1</v>
      </c>
      <c r="L55" s="36">
        <v>2.64</v>
      </c>
      <c r="M55" s="36">
        <v>1.35</v>
      </c>
      <c r="N55" s="36">
        <v>11.7</v>
      </c>
      <c r="O55" s="36">
        <v>33.299999999999997</v>
      </c>
      <c r="P55" s="41" t="s">
        <v>199</v>
      </c>
    </row>
    <row r="56" spans="2:16" x14ac:dyDescent="0.35">
      <c r="B56" s="41"/>
      <c r="C56" s="37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41"/>
    </row>
    <row r="57" spans="2:16" ht="18" customHeight="1" x14ac:dyDescent="0.35">
      <c r="B57" s="41" t="s">
        <v>200</v>
      </c>
      <c r="C57" s="37">
        <v>5</v>
      </c>
      <c r="D57" s="36">
        <v>7.27</v>
      </c>
      <c r="E57" s="36">
        <v>5.7</v>
      </c>
      <c r="F57" s="36">
        <v>2.02</v>
      </c>
      <c r="G57" s="36">
        <v>5.48</v>
      </c>
      <c r="H57" s="36">
        <v>38.700000000000003</v>
      </c>
      <c r="I57" s="36">
        <v>61.9</v>
      </c>
      <c r="J57" s="36">
        <v>15.5</v>
      </c>
      <c r="K57" s="36">
        <v>2.31</v>
      </c>
      <c r="L57" s="36">
        <v>2.92</v>
      </c>
      <c r="M57" s="36">
        <v>1.46</v>
      </c>
      <c r="N57" s="36">
        <v>7.1</v>
      </c>
      <c r="O57" s="36">
        <v>22.8</v>
      </c>
      <c r="P57" s="41" t="s">
        <v>200</v>
      </c>
    </row>
    <row r="58" spans="2:16" ht="24" customHeight="1" x14ac:dyDescent="0.35">
      <c r="B58" s="41" t="s">
        <v>201</v>
      </c>
      <c r="C58" s="37">
        <v>6</v>
      </c>
      <c r="D58" s="36">
        <v>8.66</v>
      </c>
      <c r="E58" s="36">
        <v>6.8</v>
      </c>
      <c r="F58" s="36">
        <v>2.06</v>
      </c>
      <c r="G58" s="36">
        <v>5.44</v>
      </c>
      <c r="H58" s="36">
        <v>45.7</v>
      </c>
      <c r="I58" s="36">
        <v>73.099999999999994</v>
      </c>
      <c r="J58" s="36">
        <v>18.399999999999999</v>
      </c>
      <c r="K58" s="36">
        <v>2.2999999999999998</v>
      </c>
      <c r="L58" s="36">
        <v>2.91</v>
      </c>
      <c r="M58" s="36">
        <v>1.46</v>
      </c>
      <c r="N58" s="36">
        <v>8.4</v>
      </c>
      <c r="O58" s="36">
        <v>27</v>
      </c>
      <c r="P58" s="41" t="s">
        <v>201</v>
      </c>
    </row>
    <row r="59" spans="2:16" ht="21" customHeight="1" x14ac:dyDescent="0.35">
      <c r="B59" s="41" t="s">
        <v>202</v>
      </c>
      <c r="C59" s="37">
        <v>8</v>
      </c>
      <c r="D59" s="36">
        <v>11.38</v>
      </c>
      <c r="E59" s="36">
        <v>8.9</v>
      </c>
      <c r="F59" s="36">
        <v>2.14</v>
      </c>
      <c r="G59" s="36">
        <v>5.36</v>
      </c>
      <c r="H59" s="36">
        <v>59</v>
      </c>
      <c r="I59" s="36">
        <v>94.1</v>
      </c>
      <c r="J59" s="36">
        <v>24</v>
      </c>
      <c r="K59" s="36">
        <v>2.2799999999999998</v>
      </c>
      <c r="L59" s="36">
        <v>2.88</v>
      </c>
      <c r="M59" s="36">
        <v>1.45</v>
      </c>
      <c r="N59" s="36">
        <v>11</v>
      </c>
      <c r="O59" s="36">
        <v>34.799999999999997</v>
      </c>
      <c r="P59" s="41" t="s">
        <v>202</v>
      </c>
    </row>
    <row r="60" spans="2:16" ht="17.25" customHeight="1" x14ac:dyDescent="0.35">
      <c r="B60" s="41" t="s">
        <v>203</v>
      </c>
      <c r="C60" s="37">
        <v>10</v>
      </c>
      <c r="D60" s="36">
        <v>14.02</v>
      </c>
      <c r="E60" s="36">
        <v>11</v>
      </c>
      <c r="F60" s="36">
        <v>2.2200000000000002</v>
      </c>
      <c r="G60" s="36">
        <v>5.28</v>
      </c>
      <c r="H60" s="36">
        <v>71.400000000000006</v>
      </c>
      <c r="I60" s="36">
        <v>113.3</v>
      </c>
      <c r="J60" s="36">
        <v>29.4</v>
      </c>
      <c r="K60" s="36">
        <v>2.2599999999999998</v>
      </c>
      <c r="L60" s="36">
        <v>2.84</v>
      </c>
      <c r="M60" s="36">
        <v>1.45</v>
      </c>
      <c r="N60" s="36">
        <v>13.5</v>
      </c>
      <c r="O60" s="36">
        <v>41.7</v>
      </c>
      <c r="P60" s="41" t="s">
        <v>203</v>
      </c>
    </row>
    <row r="61" spans="2:16" x14ac:dyDescent="0.35">
      <c r="B61" s="41"/>
      <c r="C61" s="37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41"/>
    </row>
    <row r="62" spans="2:16" ht="16.5" customHeight="1" x14ac:dyDescent="0.35">
      <c r="B62" s="41" t="s">
        <v>204</v>
      </c>
      <c r="C62" s="37">
        <v>6</v>
      </c>
      <c r="D62" s="36">
        <v>9.2899999999999991</v>
      </c>
      <c r="E62" s="36">
        <v>7.3</v>
      </c>
      <c r="F62" s="36">
        <v>2.1800000000000002</v>
      </c>
      <c r="G62" s="36">
        <v>5.28</v>
      </c>
      <c r="H62" s="36">
        <v>56</v>
      </c>
      <c r="I62" s="36">
        <v>89.6</v>
      </c>
      <c r="J62" s="36">
        <v>22.5</v>
      </c>
      <c r="K62" s="36">
        <v>2.46</v>
      </c>
      <c r="L62" s="36">
        <v>3.11</v>
      </c>
      <c r="M62" s="36">
        <v>1.56</v>
      </c>
      <c r="N62" s="36">
        <v>9.6</v>
      </c>
      <c r="O62" s="36">
        <v>33</v>
      </c>
      <c r="P62" s="41" t="s">
        <v>204</v>
      </c>
    </row>
    <row r="63" spans="2:16" ht="21.75" customHeight="1" x14ac:dyDescent="0.35">
      <c r="B63" s="41" t="s">
        <v>205</v>
      </c>
      <c r="C63" s="37">
        <v>8</v>
      </c>
      <c r="D63" s="36">
        <v>12.21</v>
      </c>
      <c r="E63" s="36">
        <v>9.6</v>
      </c>
      <c r="F63" s="36">
        <v>2.27</v>
      </c>
      <c r="G63" s="36">
        <v>5.73</v>
      </c>
      <c r="H63" s="36">
        <v>72.5</v>
      </c>
      <c r="I63" s="36">
        <v>115.6</v>
      </c>
      <c r="J63" s="36">
        <v>29.4</v>
      </c>
      <c r="K63" s="36">
        <v>2.44</v>
      </c>
      <c r="L63" s="36">
        <v>3.08</v>
      </c>
      <c r="M63" s="36">
        <v>1.55</v>
      </c>
      <c r="N63" s="36">
        <v>12.6</v>
      </c>
      <c r="O63" s="36">
        <v>42.7</v>
      </c>
      <c r="P63" s="41" t="s">
        <v>205</v>
      </c>
    </row>
    <row r="64" spans="2:16" ht="18.75" customHeight="1" x14ac:dyDescent="0.35">
      <c r="B64" s="41" t="s">
        <v>206</v>
      </c>
      <c r="C64" s="37">
        <v>10</v>
      </c>
      <c r="D64" s="36">
        <v>15.05</v>
      </c>
      <c r="E64" s="36">
        <v>11.8</v>
      </c>
      <c r="F64" s="36">
        <v>2.34</v>
      </c>
      <c r="G64" s="36">
        <v>5.66</v>
      </c>
      <c r="H64" s="36">
        <v>87.7</v>
      </c>
      <c r="I64" s="36">
        <v>139.5</v>
      </c>
      <c r="J64" s="36">
        <v>36</v>
      </c>
      <c r="K64" s="36">
        <v>2.41</v>
      </c>
      <c r="L64" s="36">
        <v>3.04</v>
      </c>
      <c r="M64" s="36">
        <v>1.55</v>
      </c>
      <c r="N64" s="36">
        <v>15.5</v>
      </c>
      <c r="O64" s="36">
        <v>51.4</v>
      </c>
      <c r="P64" s="41" t="s">
        <v>206</v>
      </c>
    </row>
    <row r="65" spans="2:16" ht="17.25" customHeight="1" x14ac:dyDescent="0.35">
      <c r="B65" s="41" t="s">
        <v>207</v>
      </c>
      <c r="C65" s="37">
        <v>12</v>
      </c>
      <c r="D65" s="36">
        <v>17.809999999999999</v>
      </c>
      <c r="E65" s="36">
        <v>14</v>
      </c>
      <c r="F65" s="36">
        <v>2.42</v>
      </c>
      <c r="G65" s="36">
        <v>5.58</v>
      </c>
      <c r="H65" s="36">
        <v>101.9</v>
      </c>
      <c r="I65" s="36">
        <v>161.4</v>
      </c>
      <c r="J65" s="36">
        <v>42.4</v>
      </c>
      <c r="K65" s="36">
        <v>2.39</v>
      </c>
      <c r="L65" s="36">
        <v>3.01</v>
      </c>
      <c r="M65" s="36">
        <v>1.54</v>
      </c>
      <c r="N65" s="36">
        <v>18.3</v>
      </c>
      <c r="O65" s="36">
        <v>59.2</v>
      </c>
      <c r="P65" s="41" t="s">
        <v>207</v>
      </c>
    </row>
    <row r="66" spans="2:16" x14ac:dyDescent="0.35">
      <c r="B66" s="41"/>
      <c r="C66" s="37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41"/>
    </row>
    <row r="67" spans="2:16" ht="18" customHeight="1" x14ac:dyDescent="0.35">
      <c r="B67" s="41" t="s">
        <v>208</v>
      </c>
      <c r="C67" s="37">
        <v>6</v>
      </c>
      <c r="D67" s="36">
        <v>10.47</v>
      </c>
      <c r="E67" s="36">
        <v>8.1999999999999993</v>
      </c>
      <c r="F67" s="36">
        <v>2.42</v>
      </c>
      <c r="G67" s="36">
        <v>6.58</v>
      </c>
      <c r="H67" s="36">
        <v>80.099999999999994</v>
      </c>
      <c r="I67" s="36">
        <v>128.1</v>
      </c>
      <c r="J67" s="36">
        <v>32</v>
      </c>
      <c r="K67" s="36">
        <v>2.77</v>
      </c>
      <c r="L67" s="36">
        <v>3.5</v>
      </c>
      <c r="M67" s="36">
        <v>1.75</v>
      </c>
      <c r="N67" s="36">
        <v>12.2</v>
      </c>
      <c r="O67" s="36">
        <v>47.2</v>
      </c>
      <c r="P67" s="41" t="s">
        <v>208</v>
      </c>
    </row>
    <row r="68" spans="2:16" ht="18.75" customHeight="1" x14ac:dyDescent="0.35">
      <c r="B68" s="41" t="s">
        <v>209</v>
      </c>
      <c r="C68" s="37">
        <v>8</v>
      </c>
      <c r="D68" s="36">
        <v>13.79</v>
      </c>
      <c r="E68" s="36">
        <v>10.8</v>
      </c>
      <c r="F68" s="36">
        <v>2.5099999999999998</v>
      </c>
      <c r="G68" s="36">
        <v>6.49</v>
      </c>
      <c r="H68" s="36">
        <v>104.2</v>
      </c>
      <c r="I68" s="36">
        <v>166.4</v>
      </c>
      <c r="J68" s="36">
        <v>42</v>
      </c>
      <c r="K68" s="36">
        <v>2.75</v>
      </c>
      <c r="L68" s="36">
        <v>3.47</v>
      </c>
      <c r="M68" s="36">
        <v>1.75</v>
      </c>
      <c r="N68" s="36">
        <v>16</v>
      </c>
      <c r="O68" s="36">
        <v>61.5</v>
      </c>
      <c r="P68" s="41" t="s">
        <v>209</v>
      </c>
    </row>
    <row r="69" spans="2:16" ht="17.25" customHeight="1" x14ac:dyDescent="0.35">
      <c r="B69" s="41" t="s">
        <v>210</v>
      </c>
      <c r="C69" s="37">
        <v>10</v>
      </c>
      <c r="D69" s="36">
        <v>17.03</v>
      </c>
      <c r="E69" s="36">
        <v>13.4</v>
      </c>
      <c r="F69" s="36">
        <v>2.59</v>
      </c>
      <c r="G69" s="36">
        <v>6.41</v>
      </c>
      <c r="H69" s="36">
        <v>126.7</v>
      </c>
      <c r="I69" s="36">
        <v>201.9</v>
      </c>
      <c r="J69" s="36">
        <v>51.6</v>
      </c>
      <c r="K69" s="36">
        <v>2.73</v>
      </c>
      <c r="L69" s="36">
        <v>3.44</v>
      </c>
      <c r="M69" s="36">
        <v>1.74</v>
      </c>
      <c r="N69" s="36">
        <v>19.8</v>
      </c>
      <c r="O69" s="36">
        <v>74.5</v>
      </c>
      <c r="P69" s="41" t="s">
        <v>210</v>
      </c>
    </row>
    <row r="70" spans="2:16" ht="18" customHeight="1" x14ac:dyDescent="0.35">
      <c r="B70" s="41" t="s">
        <v>211</v>
      </c>
      <c r="C70" s="37">
        <v>12</v>
      </c>
      <c r="D70" s="36">
        <v>20.190000000000001</v>
      </c>
      <c r="E70" s="36">
        <v>15.8</v>
      </c>
      <c r="F70" s="36">
        <v>2.66</v>
      </c>
      <c r="G70" s="36">
        <v>6.34</v>
      </c>
      <c r="H70" s="36">
        <v>147.9</v>
      </c>
      <c r="I70" s="36">
        <v>234.9</v>
      </c>
      <c r="J70" s="36">
        <v>60.9</v>
      </c>
      <c r="K70" s="36">
        <v>2.71</v>
      </c>
      <c r="L70" s="36">
        <v>3.41</v>
      </c>
      <c r="M70" s="36">
        <v>1.74</v>
      </c>
      <c r="N70" s="36">
        <v>23.3</v>
      </c>
      <c r="O70" s="36">
        <v>86.5</v>
      </c>
      <c r="P70" s="41" t="s">
        <v>211</v>
      </c>
    </row>
    <row r="71" spans="2:16" x14ac:dyDescent="0.35">
      <c r="B71" s="41"/>
      <c r="C71" s="37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41"/>
    </row>
    <row r="72" spans="2:16" ht="18" customHeight="1" x14ac:dyDescent="0.35">
      <c r="B72" s="41" t="s">
        <v>212</v>
      </c>
      <c r="C72" s="37">
        <v>6</v>
      </c>
      <c r="D72" s="36">
        <v>11.67</v>
      </c>
      <c r="E72" s="36">
        <v>9.1999999999999993</v>
      </c>
      <c r="F72" s="36">
        <v>2.67</v>
      </c>
      <c r="G72" s="36">
        <v>7.33</v>
      </c>
      <c r="H72" s="36">
        <v>111.3</v>
      </c>
      <c r="I72" s="36">
        <v>178.1</v>
      </c>
      <c r="J72" s="36">
        <v>44.5</v>
      </c>
      <c r="K72" s="36">
        <v>3.09</v>
      </c>
      <c r="L72" s="36">
        <v>3.91</v>
      </c>
      <c r="M72" s="36">
        <v>1.95</v>
      </c>
      <c r="N72" s="36">
        <v>15.2</v>
      </c>
      <c r="O72" s="36">
        <v>65.7</v>
      </c>
      <c r="P72" s="41" t="s">
        <v>212</v>
      </c>
    </row>
    <row r="73" spans="2:16" ht="18" customHeight="1" x14ac:dyDescent="0.35">
      <c r="B73" s="41" t="s">
        <v>213</v>
      </c>
      <c r="C73" s="37">
        <v>8</v>
      </c>
      <c r="D73" s="36">
        <v>15.39</v>
      </c>
      <c r="E73" s="36">
        <v>12.1</v>
      </c>
      <c r="F73" s="36">
        <v>2.76</v>
      </c>
      <c r="G73" s="36">
        <v>7.24</v>
      </c>
      <c r="H73" s="36">
        <v>145.1</v>
      </c>
      <c r="I73" s="36">
        <v>231.8</v>
      </c>
      <c r="J73" s="36">
        <v>58.4</v>
      </c>
      <c r="K73" s="36">
        <v>3.07</v>
      </c>
      <c r="L73" s="36">
        <v>3.88</v>
      </c>
      <c r="M73" s="36">
        <v>1.95</v>
      </c>
      <c r="N73" s="36">
        <v>20</v>
      </c>
      <c r="O73" s="36">
        <v>85.8</v>
      </c>
      <c r="P73" s="41" t="s">
        <v>213</v>
      </c>
    </row>
    <row r="74" spans="2:16" ht="18" customHeight="1" x14ac:dyDescent="0.35">
      <c r="B74" s="41" t="s">
        <v>214</v>
      </c>
      <c r="C74" s="37">
        <v>10</v>
      </c>
      <c r="D74" s="36">
        <v>19.03</v>
      </c>
      <c r="E74" s="36">
        <v>14.9</v>
      </c>
      <c r="F74" s="36">
        <v>2.84</v>
      </c>
      <c r="G74" s="36">
        <v>7.16</v>
      </c>
      <c r="H74" s="36">
        <v>177</v>
      </c>
      <c r="I74" s="36">
        <v>282.2</v>
      </c>
      <c r="J74" s="36">
        <v>71.8</v>
      </c>
      <c r="K74" s="36">
        <v>3.05</v>
      </c>
      <c r="L74" s="36">
        <v>3.85</v>
      </c>
      <c r="M74" s="36">
        <v>1.94</v>
      </c>
      <c r="N74" s="36">
        <v>24.7</v>
      </c>
      <c r="O74" s="36">
        <v>104.4</v>
      </c>
      <c r="P74" s="41" t="s">
        <v>214</v>
      </c>
    </row>
    <row r="75" spans="2:16" x14ac:dyDescent="0.35">
      <c r="B75" s="41" t="s">
        <v>215</v>
      </c>
      <c r="C75" s="37">
        <v>12</v>
      </c>
      <c r="D75" s="36">
        <v>22.59</v>
      </c>
      <c r="E75" s="36">
        <v>17.7</v>
      </c>
      <c r="F75" s="36">
        <v>2.92</v>
      </c>
      <c r="G75" s="36">
        <v>7.08</v>
      </c>
      <c r="H75" s="36">
        <v>207</v>
      </c>
      <c r="I75" s="36">
        <v>329.3</v>
      </c>
      <c r="J75" s="36">
        <v>84.7</v>
      </c>
      <c r="K75" s="36">
        <v>3.03</v>
      </c>
      <c r="L75" s="36">
        <v>3.82</v>
      </c>
      <c r="M75" s="36">
        <v>1.94</v>
      </c>
      <c r="N75" s="36">
        <v>29.2</v>
      </c>
      <c r="O75" s="36">
        <v>121.6</v>
      </c>
      <c r="P75" s="41" t="s">
        <v>215</v>
      </c>
    </row>
    <row r="76" spans="2:16" x14ac:dyDescent="0.35">
      <c r="B76" s="41"/>
      <c r="C76" s="37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41"/>
    </row>
    <row r="77" spans="2:16" ht="17.25" customHeight="1" x14ac:dyDescent="0.35">
      <c r="B77" s="41" t="s">
        <v>216</v>
      </c>
      <c r="C77" s="37">
        <v>8</v>
      </c>
      <c r="D77" s="36">
        <v>17.02</v>
      </c>
      <c r="E77" s="36">
        <v>13.4</v>
      </c>
      <c r="F77" s="36">
        <v>3</v>
      </c>
      <c r="G77" s="36">
        <v>8</v>
      </c>
      <c r="H77" s="36">
        <v>195</v>
      </c>
      <c r="I77" s="36">
        <v>311.7</v>
      </c>
      <c r="J77" s="36">
        <v>78.2</v>
      </c>
      <c r="K77" s="36">
        <v>3.38</v>
      </c>
      <c r="L77" s="36">
        <v>4.28</v>
      </c>
      <c r="M77" s="36">
        <v>2.14</v>
      </c>
      <c r="N77" s="36">
        <v>24.4</v>
      </c>
      <c r="O77" s="36">
        <v>115.1</v>
      </c>
      <c r="P77" s="41" t="s">
        <v>216</v>
      </c>
    </row>
    <row r="78" spans="2:16" ht="18.75" customHeight="1" x14ac:dyDescent="0.35">
      <c r="B78" s="41" t="s">
        <v>217</v>
      </c>
      <c r="C78" s="37">
        <v>10</v>
      </c>
      <c r="D78" s="36">
        <v>21.06</v>
      </c>
      <c r="E78" s="36">
        <v>16.5</v>
      </c>
      <c r="F78" s="36">
        <v>3.08</v>
      </c>
      <c r="G78" s="36">
        <v>7.92</v>
      </c>
      <c r="H78" s="36">
        <v>238.4</v>
      </c>
      <c r="I78" s="36">
        <v>380.5</v>
      </c>
      <c r="J78" s="36">
        <v>96.3</v>
      </c>
      <c r="K78" s="36">
        <v>3.36</v>
      </c>
      <c r="L78" s="36">
        <v>4.25</v>
      </c>
      <c r="M78" s="36">
        <v>2.14</v>
      </c>
      <c r="N78" s="36">
        <v>30.1</v>
      </c>
      <c r="O78" s="36">
        <v>140.6</v>
      </c>
      <c r="P78" s="41" t="s">
        <v>217</v>
      </c>
    </row>
    <row r="79" spans="2:16" ht="17.25" customHeight="1" x14ac:dyDescent="0.35">
      <c r="B79" s="41" t="s">
        <v>218</v>
      </c>
      <c r="C79" s="37">
        <v>12</v>
      </c>
      <c r="D79" s="36">
        <v>25.02</v>
      </c>
      <c r="E79" s="36">
        <v>19.600000000000001</v>
      </c>
      <c r="F79" s="36">
        <v>3.16</v>
      </c>
      <c r="G79" s="36">
        <v>7.84</v>
      </c>
      <c r="H79" s="36">
        <v>279.60000000000002</v>
      </c>
      <c r="I79" s="36">
        <v>445.3</v>
      </c>
      <c r="J79" s="36">
        <v>113.8</v>
      </c>
      <c r="K79" s="36">
        <v>3.34</v>
      </c>
      <c r="L79" s="36">
        <v>4.22</v>
      </c>
      <c r="M79" s="36">
        <v>2.13</v>
      </c>
      <c r="N79" s="36">
        <v>35.700000000000003</v>
      </c>
      <c r="O79" s="36">
        <v>164.5</v>
      </c>
      <c r="P79" s="41" t="s">
        <v>218</v>
      </c>
    </row>
    <row r="80" spans="2:16" ht="16.5" customHeight="1" x14ac:dyDescent="0.35">
      <c r="B80" s="41" t="s">
        <v>219</v>
      </c>
      <c r="C80" s="37">
        <v>15</v>
      </c>
      <c r="D80" s="36">
        <v>30.81</v>
      </c>
      <c r="E80" s="36">
        <v>24.2</v>
      </c>
      <c r="F80" s="36">
        <v>3.27</v>
      </c>
      <c r="G80" s="36">
        <v>7.73</v>
      </c>
      <c r="H80" s="36">
        <v>337.4</v>
      </c>
      <c r="I80" s="36">
        <v>535.4</v>
      </c>
      <c r="J80" s="36">
        <v>139.30000000000001</v>
      </c>
      <c r="K80" s="36">
        <v>3.31</v>
      </c>
      <c r="L80" s="36">
        <v>4.17</v>
      </c>
      <c r="M80" s="36">
        <v>2.13</v>
      </c>
      <c r="N80" s="36">
        <v>43.7</v>
      </c>
      <c r="O80" s="36">
        <v>197</v>
      </c>
      <c r="P80" s="41" t="s">
        <v>219</v>
      </c>
    </row>
    <row r="81" spans="2:16" x14ac:dyDescent="0.35">
      <c r="B81" s="41"/>
      <c r="C81" s="37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41"/>
    </row>
    <row r="82" spans="2:16" x14ac:dyDescent="0.35">
      <c r="B82" s="41" t="s">
        <v>220</v>
      </c>
      <c r="C82" s="37">
        <v>8</v>
      </c>
      <c r="D82" s="36">
        <v>20.22</v>
      </c>
      <c r="E82" s="36">
        <v>15.9</v>
      </c>
      <c r="F82" s="36">
        <v>3.5</v>
      </c>
      <c r="G82" s="36">
        <v>9.5</v>
      </c>
      <c r="H82" s="36">
        <v>328.3</v>
      </c>
      <c r="I82" s="36">
        <v>525.1</v>
      </c>
      <c r="J82" s="36">
        <v>131.4</v>
      </c>
      <c r="K82" s="36">
        <v>4.03</v>
      </c>
      <c r="L82" s="36">
        <v>5.0999999999999996</v>
      </c>
      <c r="M82" s="36">
        <v>2.5499999999999998</v>
      </c>
      <c r="N82" s="36">
        <v>34.5</v>
      </c>
      <c r="O82" s="36">
        <v>194.2</v>
      </c>
      <c r="P82" s="41" t="s">
        <v>220</v>
      </c>
    </row>
    <row r="83" spans="2:16" ht="22.5" customHeight="1" x14ac:dyDescent="0.35">
      <c r="B83" s="41" t="s">
        <v>221</v>
      </c>
      <c r="C83" s="37">
        <v>10</v>
      </c>
      <c r="D83" s="36">
        <v>25.06</v>
      </c>
      <c r="E83" s="36">
        <v>19.7</v>
      </c>
      <c r="F83" s="36">
        <v>3.58</v>
      </c>
      <c r="G83" s="36">
        <v>9.42</v>
      </c>
      <c r="H83" s="36">
        <v>402.7</v>
      </c>
      <c r="I83" s="36">
        <v>643.4</v>
      </c>
      <c r="J83" s="36">
        <v>162.1</v>
      </c>
      <c r="K83" s="36">
        <v>4.01</v>
      </c>
      <c r="L83" s="36">
        <v>5.07</v>
      </c>
      <c r="M83" s="36">
        <v>2.54</v>
      </c>
      <c r="N83" s="36">
        <v>42.7</v>
      </c>
      <c r="O83" s="36">
        <v>238.3</v>
      </c>
      <c r="P83" s="41" t="s">
        <v>221</v>
      </c>
    </row>
    <row r="84" spans="2:16" ht="19.5" customHeight="1" x14ac:dyDescent="0.35">
      <c r="B84" s="41" t="s">
        <v>222</v>
      </c>
      <c r="C84" s="37">
        <v>12</v>
      </c>
      <c r="D84" s="36">
        <v>29.82</v>
      </c>
      <c r="E84" s="36">
        <v>23.4</v>
      </c>
      <c r="F84" s="36">
        <v>3.66</v>
      </c>
      <c r="G84" s="36">
        <v>9.34</v>
      </c>
      <c r="H84" s="36">
        <v>473.8</v>
      </c>
      <c r="I84" s="36">
        <v>755.9</v>
      </c>
      <c r="J84" s="36">
        <v>191.8</v>
      </c>
      <c r="K84" s="36">
        <v>3.99</v>
      </c>
      <c r="L84" s="36">
        <v>5.03</v>
      </c>
      <c r="M84" s="36">
        <v>2.54</v>
      </c>
      <c r="N84" s="36">
        <v>50.7</v>
      </c>
      <c r="O84" s="36">
        <v>279.89999999999998</v>
      </c>
      <c r="P84" s="41" t="s">
        <v>222</v>
      </c>
    </row>
    <row r="85" spans="2:16" ht="17.25" customHeight="1" x14ac:dyDescent="0.35">
      <c r="B85" s="41" t="s">
        <v>223</v>
      </c>
      <c r="C85" s="37">
        <v>15</v>
      </c>
      <c r="D85" s="36">
        <v>36.81</v>
      </c>
      <c r="E85" s="36">
        <v>28.9</v>
      </c>
      <c r="F85" s="36">
        <v>3.78</v>
      </c>
      <c r="G85" s="36">
        <v>9.2200000000000006</v>
      </c>
      <c r="H85" s="36">
        <v>574.6</v>
      </c>
      <c r="I85" s="36">
        <v>914.2</v>
      </c>
      <c r="J85" s="36">
        <v>235</v>
      </c>
      <c r="K85" s="36">
        <v>3.95</v>
      </c>
      <c r="L85" s="36">
        <v>4.9800000000000004</v>
      </c>
      <c r="M85" s="36">
        <v>2.5299999999999998</v>
      </c>
      <c r="N85" s="36">
        <v>62.3</v>
      </c>
      <c r="O85" s="36">
        <v>337.8</v>
      </c>
      <c r="P85" s="41" t="s">
        <v>223</v>
      </c>
    </row>
    <row r="86" spans="2:16" x14ac:dyDescent="0.35">
      <c r="B86" s="41"/>
      <c r="C86" s="37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41"/>
    </row>
    <row r="87" spans="2:16" x14ac:dyDescent="0.35">
      <c r="B87" s="41" t="s">
        <v>224</v>
      </c>
      <c r="C87" s="37">
        <v>10</v>
      </c>
      <c r="D87" s="36">
        <v>29.03</v>
      </c>
      <c r="E87" s="36">
        <v>22.8</v>
      </c>
      <c r="F87" s="36">
        <v>4.0599999999999996</v>
      </c>
      <c r="G87" s="36">
        <v>10.94</v>
      </c>
      <c r="H87" s="36">
        <v>622.4</v>
      </c>
      <c r="I87" s="36">
        <v>995.4</v>
      </c>
      <c r="J87" s="36">
        <v>249.4</v>
      </c>
      <c r="K87" s="36">
        <v>4.63</v>
      </c>
      <c r="L87" s="36">
        <v>5.86</v>
      </c>
      <c r="M87" s="36">
        <v>2.93</v>
      </c>
      <c r="N87" s="36">
        <v>56.9</v>
      </c>
      <c r="O87" s="36">
        <v>368.2</v>
      </c>
      <c r="P87" s="41" t="s">
        <v>224</v>
      </c>
    </row>
    <row r="88" spans="2:16" x14ac:dyDescent="0.35">
      <c r="B88" s="41" t="s">
        <v>225</v>
      </c>
      <c r="C88" s="37">
        <v>12</v>
      </c>
      <c r="D88" s="36">
        <v>34.590000000000003</v>
      </c>
      <c r="E88" s="36">
        <v>27.2</v>
      </c>
      <c r="F88" s="36">
        <v>4.1399999999999997</v>
      </c>
      <c r="G88" s="36">
        <v>10.86</v>
      </c>
      <c r="H88" s="36">
        <v>735.4</v>
      </c>
      <c r="I88" s="36">
        <v>1174.8</v>
      </c>
      <c r="J88" s="36">
        <v>296</v>
      </c>
      <c r="K88" s="36">
        <v>4.6100000000000003</v>
      </c>
      <c r="L88" s="36">
        <v>5.83</v>
      </c>
      <c r="M88" s="36">
        <v>2.93</v>
      </c>
      <c r="N88" s="36">
        <v>67.7</v>
      </c>
      <c r="O88" s="36">
        <v>435</v>
      </c>
      <c r="P88" s="41" t="s">
        <v>225</v>
      </c>
    </row>
    <row r="89" spans="2:16" x14ac:dyDescent="0.35">
      <c r="B89" s="41" t="s">
        <v>226</v>
      </c>
      <c r="C89" s="37">
        <v>15</v>
      </c>
      <c r="D89" s="36">
        <v>42.78</v>
      </c>
      <c r="E89" s="36">
        <v>33.6</v>
      </c>
      <c r="F89" s="36">
        <v>4.26</v>
      </c>
      <c r="G89" s="36">
        <v>10.74</v>
      </c>
      <c r="H89" s="36">
        <v>896.8</v>
      </c>
      <c r="I89" s="36">
        <v>1429.7</v>
      </c>
      <c r="J89" s="36">
        <v>363.8</v>
      </c>
      <c r="K89" s="36">
        <v>4.58</v>
      </c>
      <c r="L89" s="36">
        <v>5.78</v>
      </c>
      <c r="M89" s="36">
        <v>2.92</v>
      </c>
      <c r="N89" s="36">
        <v>83.5</v>
      </c>
      <c r="O89" s="36">
        <v>529.1</v>
      </c>
      <c r="P89" s="41" t="s">
        <v>226</v>
      </c>
    </row>
    <row r="90" spans="2:16" x14ac:dyDescent="0.35">
      <c r="B90" s="41" t="s">
        <v>227</v>
      </c>
      <c r="C90" s="37">
        <v>18</v>
      </c>
      <c r="D90" s="36">
        <v>50.79</v>
      </c>
      <c r="E90" s="36">
        <v>39.9</v>
      </c>
      <c r="F90" s="36">
        <v>4.38</v>
      </c>
      <c r="G90" s="36">
        <v>10.62</v>
      </c>
      <c r="H90" s="36">
        <v>1048</v>
      </c>
      <c r="I90" s="36">
        <v>1668.2</v>
      </c>
      <c r="J90" s="36">
        <v>429.5</v>
      </c>
      <c r="K90" s="36">
        <v>4.54</v>
      </c>
      <c r="L90" s="36">
        <v>5.73</v>
      </c>
      <c r="M90" s="36">
        <v>2.91</v>
      </c>
      <c r="N90" s="36">
        <v>98.7</v>
      </c>
      <c r="O90" s="36">
        <v>616</v>
      </c>
      <c r="P90" s="41" t="s">
        <v>227</v>
      </c>
    </row>
    <row r="91" spans="2:16" x14ac:dyDescent="0.35">
      <c r="B91" s="41"/>
      <c r="C91" s="37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41"/>
    </row>
    <row r="92" spans="2:16" x14ac:dyDescent="0.35">
      <c r="B92" s="41" t="s">
        <v>228</v>
      </c>
      <c r="C92" s="37">
        <v>12</v>
      </c>
      <c r="D92" s="36">
        <v>46.61</v>
      </c>
      <c r="E92" s="36">
        <v>36.6</v>
      </c>
      <c r="F92" s="36">
        <v>5.36</v>
      </c>
      <c r="G92" s="36">
        <v>14.64</v>
      </c>
      <c r="H92" s="36">
        <v>1788.9</v>
      </c>
      <c r="I92" s="36">
        <v>2862</v>
      </c>
      <c r="J92" s="36">
        <v>715.9</v>
      </c>
      <c r="K92" s="36">
        <v>6.2</v>
      </c>
      <c r="L92" s="36">
        <v>7.84</v>
      </c>
      <c r="M92" s="36">
        <v>3.92</v>
      </c>
      <c r="N92" s="36">
        <v>122.2</v>
      </c>
      <c r="O92" s="36">
        <v>1058.9000000000001</v>
      </c>
      <c r="P92" s="41" t="s">
        <v>228</v>
      </c>
    </row>
    <row r="93" spans="2:16" x14ac:dyDescent="0.35">
      <c r="B93" s="41" t="s">
        <v>229</v>
      </c>
      <c r="C93" s="37">
        <v>15</v>
      </c>
      <c r="D93" s="36">
        <v>57.8</v>
      </c>
      <c r="E93" s="36">
        <v>45.4</v>
      </c>
      <c r="F93" s="36">
        <v>5.49</v>
      </c>
      <c r="G93" s="36">
        <v>14.51</v>
      </c>
      <c r="H93" s="36">
        <v>2197.6999999999998</v>
      </c>
      <c r="I93" s="36">
        <v>3511.8</v>
      </c>
      <c r="J93" s="36">
        <v>883.7</v>
      </c>
      <c r="K93" s="36">
        <v>6.17</v>
      </c>
      <c r="L93" s="36">
        <v>7.79</v>
      </c>
      <c r="M93" s="36">
        <v>3.91</v>
      </c>
      <c r="N93" s="36">
        <v>151.4</v>
      </c>
      <c r="O93" s="36">
        <v>1301.2</v>
      </c>
      <c r="P93" s="41" t="s">
        <v>229</v>
      </c>
    </row>
    <row r="94" spans="2:16" x14ac:dyDescent="0.35">
      <c r="B94" s="41" t="s">
        <v>230</v>
      </c>
      <c r="C94" s="37">
        <v>18</v>
      </c>
      <c r="D94" s="36">
        <v>68.81</v>
      </c>
      <c r="E94" s="36">
        <v>54</v>
      </c>
      <c r="F94" s="36">
        <v>5.61</v>
      </c>
      <c r="G94" s="36">
        <v>14.39</v>
      </c>
      <c r="H94" s="36">
        <v>2588.6999999999998</v>
      </c>
      <c r="I94" s="36">
        <v>4130.8</v>
      </c>
      <c r="J94" s="36">
        <v>1046.5</v>
      </c>
      <c r="K94" s="36">
        <v>6.13</v>
      </c>
      <c r="L94" s="36">
        <v>7.75</v>
      </c>
      <c r="M94" s="36">
        <v>3.9</v>
      </c>
      <c r="N94" s="36">
        <v>179.9</v>
      </c>
      <c r="O94" s="36">
        <v>1530.5</v>
      </c>
      <c r="P94" s="41" t="s">
        <v>230</v>
      </c>
    </row>
    <row r="95" spans="2:16" ht="15" thickBot="1" x14ac:dyDescent="0.4">
      <c r="B95" s="41" t="s">
        <v>231</v>
      </c>
      <c r="C95" s="42">
        <v>25</v>
      </c>
      <c r="D95" s="43">
        <v>93.8</v>
      </c>
      <c r="E95" s="43">
        <v>73.599999999999994</v>
      </c>
      <c r="F95" s="43">
        <v>5.88</v>
      </c>
      <c r="G95" s="43">
        <v>14.12</v>
      </c>
      <c r="H95" s="43">
        <v>3436</v>
      </c>
      <c r="I95" s="43">
        <v>5460.9</v>
      </c>
      <c r="J95" s="43">
        <v>1411.6</v>
      </c>
      <c r="K95" s="43">
        <v>6.05</v>
      </c>
      <c r="L95" s="43">
        <v>7.63</v>
      </c>
      <c r="M95" s="43">
        <v>3.88</v>
      </c>
      <c r="N95" s="43">
        <v>243.3</v>
      </c>
      <c r="O95" s="43">
        <v>2015.7</v>
      </c>
      <c r="P95" s="41" t="s">
        <v>231</v>
      </c>
    </row>
  </sheetData>
  <mergeCells count="11">
    <mergeCell ref="H3:J3"/>
    <mergeCell ref="K3:M3"/>
    <mergeCell ref="N3:N4"/>
    <mergeCell ref="O3:O4"/>
    <mergeCell ref="P3:P4"/>
    <mergeCell ref="G3:G4"/>
    <mergeCell ref="B3:B4"/>
    <mergeCell ref="C3:C4"/>
    <mergeCell ref="D3:D4"/>
    <mergeCell ref="E3:E4"/>
    <mergeCell ref="F3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72" r:id="rId3" name="CommandButton64">
          <controlPr defaultSize="0" autoLine="0" r:id="rId4">
            <anchor moveWithCells="1">
              <from>
                <xdr:col>0</xdr:col>
                <xdr:colOff>0</xdr:colOff>
                <xdr:row>84</xdr:row>
                <xdr:rowOff>0</xdr:rowOff>
              </from>
              <to>
                <xdr:col>0</xdr:col>
                <xdr:colOff>996950</xdr:colOff>
                <xdr:row>85</xdr:row>
                <xdr:rowOff>31750</xdr:rowOff>
              </to>
            </anchor>
          </controlPr>
        </control>
      </mc:Choice>
      <mc:Fallback>
        <control shapeId="4172" r:id="rId3" name="CommandButton64"/>
      </mc:Fallback>
    </mc:AlternateContent>
    <mc:AlternateContent xmlns:mc="http://schemas.openxmlformats.org/markup-compatibility/2006">
      <mc:Choice Requires="x14">
        <control shapeId="4170" r:id="rId5" name="CommandButton63">
          <controlPr defaultSize="0" autoLine="0" r:id="rId6">
            <anchor moveWithCells="1">
              <from>
                <xdr:col>0</xdr:col>
                <xdr:colOff>0</xdr:colOff>
                <xdr:row>83</xdr:row>
                <xdr:rowOff>0</xdr:rowOff>
              </from>
              <to>
                <xdr:col>0</xdr:col>
                <xdr:colOff>996950</xdr:colOff>
                <xdr:row>84</xdr:row>
                <xdr:rowOff>0</xdr:rowOff>
              </to>
            </anchor>
          </controlPr>
        </control>
      </mc:Choice>
      <mc:Fallback>
        <control shapeId="4170" r:id="rId5" name="CommandButton63"/>
      </mc:Fallback>
    </mc:AlternateContent>
    <mc:AlternateContent xmlns:mc="http://schemas.openxmlformats.org/markup-compatibility/2006">
      <mc:Choice Requires="x14">
        <control shapeId="4168" r:id="rId7" name="CommandButton62">
          <controlPr defaultSize="0" autoLine="0" r:id="rId8">
            <anchor moveWithCells="1">
              <from>
                <xdr:col>0</xdr:col>
                <xdr:colOff>0</xdr:colOff>
                <xdr:row>82</xdr:row>
                <xdr:rowOff>50800</xdr:rowOff>
              </from>
              <to>
                <xdr:col>0</xdr:col>
                <xdr:colOff>996950</xdr:colOff>
                <xdr:row>83</xdr:row>
                <xdr:rowOff>12700</xdr:rowOff>
              </to>
            </anchor>
          </controlPr>
        </control>
      </mc:Choice>
      <mc:Fallback>
        <control shapeId="4168" r:id="rId7" name="CommandButton62"/>
      </mc:Fallback>
    </mc:AlternateContent>
    <mc:AlternateContent xmlns:mc="http://schemas.openxmlformats.org/markup-compatibility/2006">
      <mc:Choice Requires="x14">
        <control shapeId="4167" r:id="rId9" name="CommandButton61">
          <controlPr defaultSize="0" autoLine="0" r:id="rId10">
            <anchor moveWithCells="1">
              <from>
                <xdr:col>0</xdr:col>
                <xdr:colOff>0</xdr:colOff>
                <xdr:row>81</xdr:row>
                <xdr:rowOff>0</xdr:rowOff>
              </from>
              <to>
                <xdr:col>0</xdr:col>
                <xdr:colOff>996950</xdr:colOff>
                <xdr:row>82</xdr:row>
                <xdr:rowOff>63500</xdr:rowOff>
              </to>
            </anchor>
          </controlPr>
        </control>
      </mc:Choice>
      <mc:Fallback>
        <control shapeId="4167" r:id="rId9" name="CommandButton61"/>
      </mc:Fallback>
    </mc:AlternateContent>
    <mc:AlternateContent xmlns:mc="http://schemas.openxmlformats.org/markup-compatibility/2006">
      <mc:Choice Requires="x14">
        <control shapeId="4164" r:id="rId11" name="CommandButton60">
          <controlPr defaultSize="0" autoLine="0" r:id="rId12">
            <anchor moveWithCells="1">
              <from>
                <xdr:col>0</xdr:col>
                <xdr:colOff>0</xdr:colOff>
                <xdr:row>79</xdr:row>
                <xdr:rowOff>0</xdr:rowOff>
              </from>
              <to>
                <xdr:col>0</xdr:col>
                <xdr:colOff>996950</xdr:colOff>
                <xdr:row>80</xdr:row>
                <xdr:rowOff>38100</xdr:rowOff>
              </to>
            </anchor>
          </controlPr>
        </control>
      </mc:Choice>
      <mc:Fallback>
        <control shapeId="4164" r:id="rId11" name="CommandButton60"/>
      </mc:Fallback>
    </mc:AlternateContent>
    <mc:AlternateContent xmlns:mc="http://schemas.openxmlformats.org/markup-compatibility/2006">
      <mc:Choice Requires="x14">
        <control shapeId="4162" r:id="rId13" name="CommandButton59">
          <controlPr defaultSize="0" autoLine="0" r:id="rId14">
            <anchor moveWithCells="1">
              <from>
                <xdr:col>0</xdr:col>
                <xdr:colOff>0</xdr:colOff>
                <xdr:row>78</xdr:row>
                <xdr:rowOff>0</xdr:rowOff>
              </from>
              <to>
                <xdr:col>0</xdr:col>
                <xdr:colOff>996950</xdr:colOff>
                <xdr:row>79</xdr:row>
                <xdr:rowOff>31750</xdr:rowOff>
              </to>
            </anchor>
          </controlPr>
        </control>
      </mc:Choice>
      <mc:Fallback>
        <control shapeId="4162" r:id="rId13" name="CommandButton59"/>
      </mc:Fallback>
    </mc:AlternateContent>
    <mc:AlternateContent xmlns:mc="http://schemas.openxmlformats.org/markup-compatibility/2006">
      <mc:Choice Requires="x14">
        <control shapeId="4160" r:id="rId15" name="CommandButton58">
          <controlPr defaultSize="0" autoLine="0" r:id="rId16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0</xdr:col>
                <xdr:colOff>996950</xdr:colOff>
                <xdr:row>78</xdr:row>
                <xdr:rowOff>12700</xdr:rowOff>
              </to>
            </anchor>
          </controlPr>
        </control>
      </mc:Choice>
      <mc:Fallback>
        <control shapeId="4160" r:id="rId15" name="CommandButton58"/>
      </mc:Fallback>
    </mc:AlternateContent>
    <mc:AlternateContent xmlns:mc="http://schemas.openxmlformats.org/markup-compatibility/2006">
      <mc:Choice Requires="x14">
        <control shapeId="4159" r:id="rId17" name="CommandButton57">
          <controlPr defaultSize="0" autoLine="0" r:id="rId18">
            <anchor moveWithCells="1">
              <from>
                <xdr:col>0</xdr:col>
                <xdr:colOff>0</xdr:colOff>
                <xdr:row>76</xdr:row>
                <xdr:rowOff>0</xdr:rowOff>
              </from>
              <to>
                <xdr:col>0</xdr:col>
                <xdr:colOff>996950</xdr:colOff>
                <xdr:row>77</xdr:row>
                <xdr:rowOff>31750</xdr:rowOff>
              </to>
            </anchor>
          </controlPr>
        </control>
      </mc:Choice>
      <mc:Fallback>
        <control shapeId="4159" r:id="rId17" name="CommandButton57"/>
      </mc:Fallback>
    </mc:AlternateContent>
    <mc:AlternateContent xmlns:mc="http://schemas.openxmlformats.org/markup-compatibility/2006">
      <mc:Choice Requires="x14">
        <control shapeId="4158" r:id="rId19" name="CommandButton56">
          <controlPr defaultSize="0" autoLine="0" r:id="rId2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996950</xdr:colOff>
                <xdr:row>75</xdr:row>
                <xdr:rowOff>63500</xdr:rowOff>
              </to>
            </anchor>
          </controlPr>
        </control>
      </mc:Choice>
      <mc:Fallback>
        <control shapeId="4158" r:id="rId19" name="CommandButton56"/>
      </mc:Fallback>
    </mc:AlternateContent>
    <mc:AlternateContent xmlns:mc="http://schemas.openxmlformats.org/markup-compatibility/2006">
      <mc:Choice Requires="x14">
        <control shapeId="4157" r:id="rId21" name="CommandButton55">
          <controlPr defaultSize="0" autoLine="0" autoPict="0" r:id="rId22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1</xdr:col>
                <xdr:colOff>12700</xdr:colOff>
                <xdr:row>74</xdr:row>
                <xdr:rowOff>19050</xdr:rowOff>
              </to>
            </anchor>
          </controlPr>
        </control>
      </mc:Choice>
      <mc:Fallback>
        <control shapeId="4157" r:id="rId21" name="CommandButton55"/>
      </mc:Fallback>
    </mc:AlternateContent>
    <mc:AlternateContent xmlns:mc="http://schemas.openxmlformats.org/markup-compatibility/2006">
      <mc:Choice Requires="x14">
        <control shapeId="4154" r:id="rId23" name="CommandButton54">
          <controlPr defaultSize="0" autoLine="0" autoPict="0" r:id="rId24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952500</xdr:colOff>
                <xdr:row>73</xdr:row>
                <xdr:rowOff>19050</xdr:rowOff>
              </to>
            </anchor>
          </controlPr>
        </control>
      </mc:Choice>
      <mc:Fallback>
        <control shapeId="4154" r:id="rId23" name="CommandButton54"/>
      </mc:Fallback>
    </mc:AlternateContent>
    <mc:AlternateContent xmlns:mc="http://schemas.openxmlformats.org/markup-compatibility/2006">
      <mc:Choice Requires="x14">
        <control shapeId="4153" r:id="rId25" name="CommandButton53">
          <controlPr defaultSize="0" autoLine="0" autoPict="0" r:id="rId26">
            <anchor moveWithCells="1">
              <from>
                <xdr:col>0</xdr:col>
                <xdr:colOff>0</xdr:colOff>
                <xdr:row>70</xdr:row>
                <xdr:rowOff>171450</xdr:rowOff>
              </from>
              <to>
                <xdr:col>0</xdr:col>
                <xdr:colOff>933450</xdr:colOff>
                <xdr:row>72</xdr:row>
                <xdr:rowOff>0</xdr:rowOff>
              </to>
            </anchor>
          </controlPr>
        </control>
      </mc:Choice>
      <mc:Fallback>
        <control shapeId="4153" r:id="rId25" name="CommandButton53"/>
      </mc:Fallback>
    </mc:AlternateContent>
    <mc:AlternateContent xmlns:mc="http://schemas.openxmlformats.org/markup-compatibility/2006">
      <mc:Choice Requires="x14">
        <control shapeId="4152" r:id="rId27" name="CommandButton52">
          <controlPr defaultSize="0" autoLine="0" autoPict="0" r:id="rId28">
            <anchor moveWithCells="1">
              <from>
                <xdr:col>0</xdr:col>
                <xdr:colOff>0</xdr:colOff>
                <xdr:row>68</xdr:row>
                <xdr:rowOff>184150</xdr:rowOff>
              </from>
              <to>
                <xdr:col>0</xdr:col>
                <xdr:colOff>952500</xdr:colOff>
                <xdr:row>69</xdr:row>
                <xdr:rowOff>209550</xdr:rowOff>
              </to>
            </anchor>
          </controlPr>
        </control>
      </mc:Choice>
      <mc:Fallback>
        <control shapeId="4152" r:id="rId27" name="CommandButton52"/>
      </mc:Fallback>
    </mc:AlternateContent>
    <mc:AlternateContent xmlns:mc="http://schemas.openxmlformats.org/markup-compatibility/2006">
      <mc:Choice Requires="x14">
        <control shapeId="4151" r:id="rId29" name="CommandButton51">
          <controlPr defaultSize="0" autoLine="0" autoPict="0" r:id="rId30">
            <anchor moveWithCells="1">
              <from>
                <xdr:col>0</xdr:col>
                <xdr:colOff>0</xdr:colOff>
                <xdr:row>67</xdr:row>
                <xdr:rowOff>203200</xdr:rowOff>
              </from>
              <to>
                <xdr:col>0</xdr:col>
                <xdr:colOff>946150</xdr:colOff>
                <xdr:row>68</xdr:row>
                <xdr:rowOff>209550</xdr:rowOff>
              </to>
            </anchor>
          </controlPr>
        </control>
      </mc:Choice>
      <mc:Fallback>
        <control shapeId="4151" r:id="rId29" name="CommandButton51"/>
      </mc:Fallback>
    </mc:AlternateContent>
    <mc:AlternateContent xmlns:mc="http://schemas.openxmlformats.org/markup-compatibility/2006">
      <mc:Choice Requires="x14">
        <control shapeId="4150" r:id="rId31" name="CommandButton50">
          <controlPr defaultSize="0" autoLine="0" autoPict="0" r:id="rId32">
            <anchor moveWithCells="1">
              <from>
                <xdr:col>0</xdr:col>
                <xdr:colOff>0</xdr:colOff>
                <xdr:row>66</xdr:row>
                <xdr:rowOff>209550</xdr:rowOff>
              </from>
              <to>
                <xdr:col>0</xdr:col>
                <xdr:colOff>946150</xdr:colOff>
                <xdr:row>67</xdr:row>
                <xdr:rowOff>228600</xdr:rowOff>
              </to>
            </anchor>
          </controlPr>
        </control>
      </mc:Choice>
      <mc:Fallback>
        <control shapeId="4150" r:id="rId31" name="CommandButton50"/>
      </mc:Fallback>
    </mc:AlternateContent>
    <mc:AlternateContent xmlns:mc="http://schemas.openxmlformats.org/markup-compatibility/2006">
      <mc:Choice Requires="x14">
        <control shapeId="4149" r:id="rId33" name="CommandButton49">
          <controlPr defaultSize="0" autoLine="0" autoPict="0" r:id="rId34">
            <anchor moveWithCells="1">
              <from>
                <xdr:col>0</xdr:col>
                <xdr:colOff>0</xdr:colOff>
                <xdr:row>65</xdr:row>
                <xdr:rowOff>165100</xdr:rowOff>
              </from>
              <to>
                <xdr:col>0</xdr:col>
                <xdr:colOff>952500</xdr:colOff>
                <xdr:row>66</xdr:row>
                <xdr:rowOff>222250</xdr:rowOff>
              </to>
            </anchor>
          </controlPr>
        </control>
      </mc:Choice>
      <mc:Fallback>
        <control shapeId="4149" r:id="rId33" name="CommandButton49"/>
      </mc:Fallback>
    </mc:AlternateContent>
    <mc:AlternateContent xmlns:mc="http://schemas.openxmlformats.org/markup-compatibility/2006">
      <mc:Choice Requires="x14">
        <control shapeId="4148" r:id="rId35" name="CommandButton48">
          <controlPr defaultSize="0" autoLine="0" autoPict="0" r:id="rId36">
            <anchor moveWithCells="1">
              <from>
                <xdr:col>0</xdr:col>
                <xdr:colOff>0</xdr:colOff>
                <xdr:row>64</xdr:row>
                <xdr:rowOff>12700</xdr:rowOff>
              </from>
              <to>
                <xdr:col>0</xdr:col>
                <xdr:colOff>933450</xdr:colOff>
                <xdr:row>65</xdr:row>
                <xdr:rowOff>38100</xdr:rowOff>
              </to>
            </anchor>
          </controlPr>
        </control>
      </mc:Choice>
      <mc:Fallback>
        <control shapeId="4148" r:id="rId35" name="CommandButton48"/>
      </mc:Fallback>
    </mc:AlternateContent>
    <mc:AlternateContent xmlns:mc="http://schemas.openxmlformats.org/markup-compatibility/2006">
      <mc:Choice Requires="x14">
        <control shapeId="4147" r:id="rId37" name="CommandButton47">
          <controlPr defaultSize="0" autoLine="0" autoPict="0" r:id="rId38">
            <anchor moveWithCells="1">
              <from>
                <xdr:col>0</xdr:col>
                <xdr:colOff>0</xdr:colOff>
                <xdr:row>63</xdr:row>
                <xdr:rowOff>12700</xdr:rowOff>
              </from>
              <to>
                <xdr:col>0</xdr:col>
                <xdr:colOff>933450</xdr:colOff>
                <xdr:row>64</xdr:row>
                <xdr:rowOff>19050</xdr:rowOff>
              </to>
            </anchor>
          </controlPr>
        </control>
      </mc:Choice>
      <mc:Fallback>
        <control shapeId="4147" r:id="rId37" name="CommandButton47"/>
      </mc:Fallback>
    </mc:AlternateContent>
    <mc:AlternateContent xmlns:mc="http://schemas.openxmlformats.org/markup-compatibility/2006">
      <mc:Choice Requires="x14">
        <control shapeId="4146" r:id="rId39" name="CommandButton46">
          <controlPr defaultSize="0" autoLine="0" autoPict="0" r:id="rId40">
            <anchor moveWithCells="1">
              <from>
                <xdr:col>0</xdr:col>
                <xdr:colOff>0</xdr:colOff>
                <xdr:row>62</xdr:row>
                <xdr:rowOff>38100</xdr:rowOff>
              </from>
              <to>
                <xdr:col>0</xdr:col>
                <xdr:colOff>952500</xdr:colOff>
                <xdr:row>63</xdr:row>
                <xdr:rowOff>12700</xdr:rowOff>
              </to>
            </anchor>
          </controlPr>
        </control>
      </mc:Choice>
      <mc:Fallback>
        <control shapeId="4146" r:id="rId39" name="CommandButton46"/>
      </mc:Fallback>
    </mc:AlternateContent>
    <mc:AlternateContent xmlns:mc="http://schemas.openxmlformats.org/markup-compatibility/2006">
      <mc:Choice Requires="x14">
        <control shapeId="4145" r:id="rId41" name="CommandButton45">
          <controlPr defaultSize="0" autoLine="0" autoPict="0" r:id="rId42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946150</xdr:colOff>
                <xdr:row>62</xdr:row>
                <xdr:rowOff>114300</xdr:rowOff>
              </to>
            </anchor>
          </controlPr>
        </control>
      </mc:Choice>
      <mc:Fallback>
        <control shapeId="4145" r:id="rId41" name="CommandButton45"/>
      </mc:Fallback>
    </mc:AlternateContent>
    <mc:AlternateContent xmlns:mc="http://schemas.openxmlformats.org/markup-compatibility/2006">
      <mc:Choice Requires="x14">
        <control shapeId="4144" r:id="rId43" name="CommandButton44">
          <controlPr defaultSize="0" autoLine="0" r:id="rId44">
            <anchor moveWithCells="1">
              <from>
                <xdr:col>0</xdr:col>
                <xdr:colOff>0</xdr:colOff>
                <xdr:row>58</xdr:row>
                <xdr:rowOff>260350</xdr:rowOff>
              </from>
              <to>
                <xdr:col>0</xdr:col>
                <xdr:colOff>908050</xdr:colOff>
                <xdr:row>60</xdr:row>
                <xdr:rowOff>25400</xdr:rowOff>
              </to>
            </anchor>
          </controlPr>
        </control>
      </mc:Choice>
      <mc:Fallback>
        <control shapeId="4144" r:id="rId43" name="CommandButton44"/>
      </mc:Fallback>
    </mc:AlternateContent>
    <mc:AlternateContent xmlns:mc="http://schemas.openxmlformats.org/markup-compatibility/2006">
      <mc:Choice Requires="x14">
        <control shapeId="4143" r:id="rId45" name="CommandButton43">
          <controlPr defaultSize="0" autoLine="0" r:id="rId46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908050</xdr:colOff>
                <xdr:row>58</xdr:row>
                <xdr:rowOff>247650</xdr:rowOff>
              </to>
            </anchor>
          </controlPr>
        </control>
      </mc:Choice>
      <mc:Fallback>
        <control shapeId="4143" r:id="rId45" name="CommandButton43"/>
      </mc:Fallback>
    </mc:AlternateContent>
    <mc:AlternateContent xmlns:mc="http://schemas.openxmlformats.org/markup-compatibility/2006">
      <mc:Choice Requires="x14">
        <control shapeId="4142" r:id="rId47" name="CommandButton42">
          <controlPr defaultSize="0" autoLine="0" r:id="rId48">
            <anchor moveWithCells="1">
              <from>
                <xdr:col>0</xdr:col>
                <xdr:colOff>0</xdr:colOff>
                <xdr:row>57</xdr:row>
                <xdr:rowOff>38100</xdr:rowOff>
              </from>
              <to>
                <xdr:col>0</xdr:col>
                <xdr:colOff>908050</xdr:colOff>
                <xdr:row>57</xdr:row>
                <xdr:rowOff>285750</xdr:rowOff>
              </to>
            </anchor>
          </controlPr>
        </control>
      </mc:Choice>
      <mc:Fallback>
        <control shapeId="4142" r:id="rId47" name="CommandButton42"/>
      </mc:Fallback>
    </mc:AlternateContent>
    <mc:AlternateContent xmlns:mc="http://schemas.openxmlformats.org/markup-compatibility/2006">
      <mc:Choice Requires="x14">
        <control shapeId="4141" r:id="rId49" name="CommandButton41">
          <controlPr defaultSize="0" autoLine="0" r:id="rId5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908050</xdr:colOff>
                <xdr:row>57</xdr:row>
                <xdr:rowOff>19050</xdr:rowOff>
              </to>
            </anchor>
          </controlPr>
        </control>
      </mc:Choice>
      <mc:Fallback>
        <control shapeId="4141" r:id="rId49" name="CommandButton41"/>
      </mc:Fallback>
    </mc:AlternateContent>
    <mc:AlternateContent xmlns:mc="http://schemas.openxmlformats.org/markup-compatibility/2006">
      <mc:Choice Requires="x14">
        <control shapeId="4140" r:id="rId51" name="CommandButton40">
          <controlPr defaultSize="0" autoLine="0" r:id="rId52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908050</xdr:colOff>
                <xdr:row>55</xdr:row>
                <xdr:rowOff>38100</xdr:rowOff>
              </to>
            </anchor>
          </controlPr>
        </control>
      </mc:Choice>
      <mc:Fallback>
        <control shapeId="4140" r:id="rId51" name="CommandButton40"/>
      </mc:Fallback>
    </mc:AlternateContent>
    <mc:AlternateContent xmlns:mc="http://schemas.openxmlformats.org/markup-compatibility/2006">
      <mc:Choice Requires="x14">
        <control shapeId="4139" r:id="rId53" name="CommandButton39">
          <controlPr defaultSize="0" autoLine="0" r:id="rId54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908050</xdr:colOff>
                <xdr:row>54</xdr:row>
                <xdr:rowOff>12700</xdr:rowOff>
              </to>
            </anchor>
          </controlPr>
        </control>
      </mc:Choice>
      <mc:Fallback>
        <control shapeId="4139" r:id="rId53" name="CommandButton39"/>
      </mc:Fallback>
    </mc:AlternateContent>
    <mc:AlternateContent xmlns:mc="http://schemas.openxmlformats.org/markup-compatibility/2006">
      <mc:Choice Requires="x14">
        <control shapeId="4138" r:id="rId55" name="CommandButton38">
          <controlPr defaultSize="0" autoLine="0" r:id="rId56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908050</xdr:colOff>
                <xdr:row>53</xdr:row>
                <xdr:rowOff>31750</xdr:rowOff>
              </to>
            </anchor>
          </controlPr>
        </control>
      </mc:Choice>
      <mc:Fallback>
        <control shapeId="4138" r:id="rId55" name="CommandButton38"/>
      </mc:Fallback>
    </mc:AlternateContent>
    <mc:AlternateContent xmlns:mc="http://schemas.openxmlformats.org/markup-compatibility/2006">
      <mc:Choice Requires="x14">
        <control shapeId="4137" r:id="rId57" name="CommandButton37">
          <controlPr defaultSize="0" autoLine="0" r:id="rId58">
            <anchor moveWithCells="1">
              <from>
                <xdr:col>0</xdr:col>
                <xdr:colOff>0</xdr:colOff>
                <xdr:row>50</xdr:row>
                <xdr:rowOff>165100</xdr:rowOff>
              </from>
              <to>
                <xdr:col>0</xdr:col>
                <xdr:colOff>908050</xdr:colOff>
                <xdr:row>52</xdr:row>
                <xdr:rowOff>44450</xdr:rowOff>
              </to>
            </anchor>
          </controlPr>
        </control>
      </mc:Choice>
      <mc:Fallback>
        <control shapeId="4137" r:id="rId57" name="CommandButton37"/>
      </mc:Fallback>
    </mc:AlternateContent>
    <mc:AlternateContent xmlns:mc="http://schemas.openxmlformats.org/markup-compatibility/2006">
      <mc:Choice Requires="x14">
        <control shapeId="4136" r:id="rId59" name="CommandButton36">
          <controlPr defaultSize="0" autoLine="0" r:id="rId6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908050</xdr:colOff>
                <xdr:row>50</xdr:row>
                <xdr:rowOff>31750</xdr:rowOff>
              </to>
            </anchor>
          </controlPr>
        </control>
      </mc:Choice>
      <mc:Fallback>
        <control shapeId="4136" r:id="rId59" name="CommandButton36"/>
      </mc:Fallback>
    </mc:AlternateContent>
    <mc:AlternateContent xmlns:mc="http://schemas.openxmlformats.org/markup-compatibility/2006">
      <mc:Choice Requires="x14">
        <control shapeId="4135" r:id="rId61" name="CommandButton35">
          <controlPr defaultSize="0" autoLine="0" r:id="rId62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908050</xdr:colOff>
                <xdr:row>49</xdr:row>
                <xdr:rowOff>31750</xdr:rowOff>
              </to>
            </anchor>
          </controlPr>
        </control>
      </mc:Choice>
      <mc:Fallback>
        <control shapeId="4135" r:id="rId61" name="CommandButton35"/>
      </mc:Fallback>
    </mc:AlternateContent>
    <mc:AlternateContent xmlns:mc="http://schemas.openxmlformats.org/markup-compatibility/2006">
      <mc:Choice Requires="x14">
        <control shapeId="4134" r:id="rId63" name="CommandButton34">
          <controlPr defaultSize="0" autoLine="0" r:id="rId64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908050</xdr:colOff>
                <xdr:row>48</xdr:row>
                <xdr:rowOff>12700</xdr:rowOff>
              </to>
            </anchor>
          </controlPr>
        </control>
      </mc:Choice>
      <mc:Fallback>
        <control shapeId="4134" r:id="rId63" name="CommandButton34"/>
      </mc:Fallback>
    </mc:AlternateContent>
    <mc:AlternateContent xmlns:mc="http://schemas.openxmlformats.org/markup-compatibility/2006">
      <mc:Choice Requires="x14">
        <control shapeId="4133" r:id="rId65" name="CommandButton33">
          <controlPr defaultSize="0" autoLine="0" r:id="rId66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908050</xdr:colOff>
                <xdr:row>47</xdr:row>
                <xdr:rowOff>31750</xdr:rowOff>
              </to>
            </anchor>
          </controlPr>
        </control>
      </mc:Choice>
      <mc:Fallback>
        <control shapeId="4133" r:id="rId65" name="CommandButton33"/>
      </mc:Fallback>
    </mc:AlternateContent>
    <mc:AlternateContent xmlns:mc="http://schemas.openxmlformats.org/markup-compatibility/2006">
      <mc:Choice Requires="x14">
        <control shapeId="4132" r:id="rId67" name="CommandButton32">
          <controlPr defaultSize="0" autoLine="0" r:id="rId68">
            <anchor moveWithCells="1">
              <from>
                <xdr:col>0</xdr:col>
                <xdr:colOff>0</xdr:colOff>
                <xdr:row>44</xdr:row>
                <xdr:rowOff>69850</xdr:rowOff>
              </from>
              <to>
                <xdr:col>0</xdr:col>
                <xdr:colOff>908050</xdr:colOff>
                <xdr:row>45</xdr:row>
                <xdr:rowOff>31750</xdr:rowOff>
              </to>
            </anchor>
          </controlPr>
        </control>
      </mc:Choice>
      <mc:Fallback>
        <control shapeId="4132" r:id="rId67" name="CommandButton32"/>
      </mc:Fallback>
    </mc:AlternateContent>
    <mc:AlternateContent xmlns:mc="http://schemas.openxmlformats.org/markup-compatibility/2006">
      <mc:Choice Requires="x14">
        <control shapeId="4131" r:id="rId69" name="CommandButton31">
          <controlPr defaultSize="0" autoLine="0" r:id="rId70">
            <anchor moveWithCells="1">
              <from>
                <xdr:col>0</xdr:col>
                <xdr:colOff>0</xdr:colOff>
                <xdr:row>43</xdr:row>
                <xdr:rowOff>69850</xdr:rowOff>
              </from>
              <to>
                <xdr:col>0</xdr:col>
                <xdr:colOff>908050</xdr:colOff>
                <xdr:row>44</xdr:row>
                <xdr:rowOff>25400</xdr:rowOff>
              </to>
            </anchor>
          </controlPr>
        </control>
      </mc:Choice>
      <mc:Fallback>
        <control shapeId="4131" r:id="rId69" name="CommandButton31"/>
      </mc:Fallback>
    </mc:AlternateContent>
    <mc:AlternateContent xmlns:mc="http://schemas.openxmlformats.org/markup-compatibility/2006">
      <mc:Choice Requires="x14">
        <control shapeId="4130" r:id="rId71" name="CommandButton30">
          <controlPr defaultSize="0" autoLine="0" r:id="rId72">
            <anchor moveWithCells="1">
              <from>
                <xdr:col>0</xdr:col>
                <xdr:colOff>0</xdr:colOff>
                <xdr:row>42</xdr:row>
                <xdr:rowOff>69850</xdr:rowOff>
              </from>
              <to>
                <xdr:col>0</xdr:col>
                <xdr:colOff>908050</xdr:colOff>
                <xdr:row>43</xdr:row>
                <xdr:rowOff>50800</xdr:rowOff>
              </to>
            </anchor>
          </controlPr>
        </control>
      </mc:Choice>
      <mc:Fallback>
        <control shapeId="4130" r:id="rId71" name="CommandButton30"/>
      </mc:Fallback>
    </mc:AlternateContent>
    <mc:AlternateContent xmlns:mc="http://schemas.openxmlformats.org/markup-compatibility/2006">
      <mc:Choice Requires="x14">
        <control shapeId="4129" r:id="rId73" name="CommandButton29">
          <controlPr defaultSize="0" autoLine="0" r:id="rId74">
            <anchor moveWithCells="1">
              <from>
                <xdr:col>0</xdr:col>
                <xdr:colOff>0</xdr:colOff>
                <xdr:row>41</xdr:row>
                <xdr:rowOff>12700</xdr:rowOff>
              </from>
              <to>
                <xdr:col>0</xdr:col>
                <xdr:colOff>908050</xdr:colOff>
                <xdr:row>42</xdr:row>
                <xdr:rowOff>76200</xdr:rowOff>
              </to>
            </anchor>
          </controlPr>
        </control>
      </mc:Choice>
      <mc:Fallback>
        <control shapeId="4129" r:id="rId73" name="CommandButton29"/>
      </mc:Fallback>
    </mc:AlternateContent>
    <mc:AlternateContent xmlns:mc="http://schemas.openxmlformats.org/markup-compatibility/2006">
      <mc:Choice Requires="x14">
        <control shapeId="4128" r:id="rId75" name="CommandButton28">
          <controlPr defaultSize="0" autoLine="0" r:id="rId76">
            <anchor moveWithCells="1">
              <from>
                <xdr:col>0</xdr:col>
                <xdr:colOff>0</xdr:colOff>
                <xdr:row>39</xdr:row>
                <xdr:rowOff>12700</xdr:rowOff>
              </from>
              <to>
                <xdr:col>0</xdr:col>
                <xdr:colOff>908050</xdr:colOff>
                <xdr:row>40</xdr:row>
                <xdr:rowOff>25400</xdr:rowOff>
              </to>
            </anchor>
          </controlPr>
        </control>
      </mc:Choice>
      <mc:Fallback>
        <control shapeId="4128" r:id="rId75" name="CommandButton28"/>
      </mc:Fallback>
    </mc:AlternateContent>
    <mc:AlternateContent xmlns:mc="http://schemas.openxmlformats.org/markup-compatibility/2006">
      <mc:Choice Requires="x14">
        <control shapeId="4127" r:id="rId77" name="CommandButton27">
          <controlPr defaultSize="0" autoLine="0" r:id="rId78">
            <anchor moveWithCells="1">
              <from>
                <xdr:col>0</xdr:col>
                <xdr:colOff>0</xdr:colOff>
                <xdr:row>38</xdr:row>
                <xdr:rowOff>50800</xdr:rowOff>
              </from>
              <to>
                <xdr:col>0</xdr:col>
                <xdr:colOff>908050</xdr:colOff>
                <xdr:row>38</xdr:row>
                <xdr:rowOff>298450</xdr:rowOff>
              </to>
            </anchor>
          </controlPr>
        </control>
      </mc:Choice>
      <mc:Fallback>
        <control shapeId="4127" r:id="rId77" name="CommandButton27"/>
      </mc:Fallback>
    </mc:AlternateContent>
    <mc:AlternateContent xmlns:mc="http://schemas.openxmlformats.org/markup-compatibility/2006">
      <mc:Choice Requires="x14">
        <control shapeId="4126" r:id="rId79" name="CommandButton26">
          <controlPr defaultSize="0" autoLine="0" r:id="rId80">
            <anchor moveWithCells="1">
              <from>
                <xdr:col>0</xdr:col>
                <xdr:colOff>0</xdr:colOff>
                <xdr:row>37</xdr:row>
                <xdr:rowOff>38100</xdr:rowOff>
              </from>
              <to>
                <xdr:col>0</xdr:col>
                <xdr:colOff>908050</xdr:colOff>
                <xdr:row>38</xdr:row>
                <xdr:rowOff>69850</xdr:rowOff>
              </to>
            </anchor>
          </controlPr>
        </control>
      </mc:Choice>
      <mc:Fallback>
        <control shapeId="4126" r:id="rId79" name="CommandButton26"/>
      </mc:Fallback>
    </mc:AlternateContent>
    <mc:AlternateContent xmlns:mc="http://schemas.openxmlformats.org/markup-compatibility/2006">
      <mc:Choice Requires="x14">
        <control shapeId="4125" r:id="rId81" name="CommandButton25">
          <controlPr defaultSize="0" autoLine="0" r:id="rId82">
            <anchor moveWithCells="1">
              <from>
                <xdr:col>0</xdr:col>
                <xdr:colOff>0</xdr:colOff>
                <xdr:row>36</xdr:row>
                <xdr:rowOff>12700</xdr:rowOff>
              </from>
              <to>
                <xdr:col>0</xdr:col>
                <xdr:colOff>908050</xdr:colOff>
                <xdr:row>37</xdr:row>
                <xdr:rowOff>50800</xdr:rowOff>
              </to>
            </anchor>
          </controlPr>
        </control>
      </mc:Choice>
      <mc:Fallback>
        <control shapeId="4125" r:id="rId81" name="CommandButton25"/>
      </mc:Fallback>
    </mc:AlternateContent>
    <mc:AlternateContent xmlns:mc="http://schemas.openxmlformats.org/markup-compatibility/2006">
      <mc:Choice Requires="x14">
        <control shapeId="4124" r:id="rId83" name="CommandButton24">
          <controlPr defaultSize="0" autoLine="0" r:id="rId84">
            <anchor moveWithCells="1">
              <from>
                <xdr:col>0</xdr:col>
                <xdr:colOff>0</xdr:colOff>
                <xdr:row>34</xdr:row>
                <xdr:rowOff>12700</xdr:rowOff>
              </from>
              <to>
                <xdr:col>0</xdr:col>
                <xdr:colOff>908050</xdr:colOff>
                <xdr:row>35</xdr:row>
                <xdr:rowOff>12700</xdr:rowOff>
              </to>
            </anchor>
          </controlPr>
        </control>
      </mc:Choice>
      <mc:Fallback>
        <control shapeId="4124" r:id="rId83" name="CommandButton24"/>
      </mc:Fallback>
    </mc:AlternateContent>
    <mc:AlternateContent xmlns:mc="http://schemas.openxmlformats.org/markup-compatibility/2006">
      <mc:Choice Requires="x14">
        <control shapeId="4123" r:id="rId85" name="CommandButton23">
          <controlPr defaultSize="0" autoLine="0" r:id="rId86">
            <anchor moveWithCells="1">
              <from>
                <xdr:col>0</xdr:col>
                <xdr:colOff>0</xdr:colOff>
                <xdr:row>33</xdr:row>
                <xdr:rowOff>12700</xdr:rowOff>
              </from>
              <to>
                <xdr:col>0</xdr:col>
                <xdr:colOff>908050</xdr:colOff>
                <xdr:row>34</xdr:row>
                <xdr:rowOff>44450</xdr:rowOff>
              </to>
            </anchor>
          </controlPr>
        </control>
      </mc:Choice>
      <mc:Fallback>
        <control shapeId="4123" r:id="rId85" name="CommandButton23"/>
      </mc:Fallback>
    </mc:AlternateContent>
    <mc:AlternateContent xmlns:mc="http://schemas.openxmlformats.org/markup-compatibility/2006">
      <mc:Choice Requires="x14">
        <control shapeId="4122" r:id="rId87" name="CommandButton22">
          <controlPr defaultSize="0" autoLine="0" r:id="rId88">
            <anchor moveWithCells="1">
              <from>
                <xdr:col>0</xdr:col>
                <xdr:colOff>0</xdr:colOff>
                <xdr:row>32</xdr:row>
                <xdr:rowOff>12700</xdr:rowOff>
              </from>
              <to>
                <xdr:col>0</xdr:col>
                <xdr:colOff>908050</xdr:colOff>
                <xdr:row>33</xdr:row>
                <xdr:rowOff>25400</xdr:rowOff>
              </to>
            </anchor>
          </controlPr>
        </control>
      </mc:Choice>
      <mc:Fallback>
        <control shapeId="4122" r:id="rId87" name="CommandButton22"/>
      </mc:Fallback>
    </mc:AlternateContent>
    <mc:AlternateContent xmlns:mc="http://schemas.openxmlformats.org/markup-compatibility/2006">
      <mc:Choice Requires="x14">
        <control shapeId="4121" r:id="rId89" name="CommandButton21">
          <controlPr defaultSize="0" autoLine="0" r:id="rId90">
            <anchor moveWithCells="1">
              <from>
                <xdr:col>0</xdr:col>
                <xdr:colOff>0</xdr:colOff>
                <xdr:row>31</xdr:row>
                <xdr:rowOff>12700</xdr:rowOff>
              </from>
              <to>
                <xdr:col>0</xdr:col>
                <xdr:colOff>908050</xdr:colOff>
                <xdr:row>32</xdr:row>
                <xdr:rowOff>25400</xdr:rowOff>
              </to>
            </anchor>
          </controlPr>
        </control>
      </mc:Choice>
      <mc:Fallback>
        <control shapeId="4121" r:id="rId89" name="CommandButton21"/>
      </mc:Fallback>
    </mc:AlternateContent>
    <mc:AlternateContent xmlns:mc="http://schemas.openxmlformats.org/markup-compatibility/2006">
      <mc:Choice Requires="x14">
        <control shapeId="4120" r:id="rId91" name="CommandButton20">
          <controlPr defaultSize="0" autoLine="0" r:id="rId92">
            <anchor moveWithCells="1">
              <from>
                <xdr:col>0</xdr:col>
                <xdr:colOff>0</xdr:colOff>
                <xdr:row>29</xdr:row>
                <xdr:rowOff>12700</xdr:rowOff>
              </from>
              <to>
                <xdr:col>0</xdr:col>
                <xdr:colOff>908050</xdr:colOff>
                <xdr:row>30</xdr:row>
                <xdr:rowOff>25400</xdr:rowOff>
              </to>
            </anchor>
          </controlPr>
        </control>
      </mc:Choice>
      <mc:Fallback>
        <control shapeId="4120" r:id="rId91" name="CommandButton20"/>
      </mc:Fallback>
    </mc:AlternateContent>
    <mc:AlternateContent xmlns:mc="http://schemas.openxmlformats.org/markup-compatibility/2006">
      <mc:Choice Requires="x14">
        <control shapeId="4119" r:id="rId93" name="CommandButton19">
          <controlPr defaultSize="0" autoLine="0" r:id="rId94">
            <anchor moveWithCells="1">
              <from>
                <xdr:col>0</xdr:col>
                <xdr:colOff>0</xdr:colOff>
                <xdr:row>28</xdr:row>
                <xdr:rowOff>31750</xdr:rowOff>
              </from>
              <to>
                <xdr:col>0</xdr:col>
                <xdr:colOff>908050</xdr:colOff>
                <xdr:row>28</xdr:row>
                <xdr:rowOff>279400</xdr:rowOff>
              </to>
            </anchor>
          </controlPr>
        </control>
      </mc:Choice>
      <mc:Fallback>
        <control shapeId="4119" r:id="rId93" name="CommandButton19"/>
      </mc:Fallback>
    </mc:AlternateContent>
    <mc:AlternateContent xmlns:mc="http://schemas.openxmlformats.org/markup-compatibility/2006">
      <mc:Choice Requires="x14">
        <control shapeId="4118" r:id="rId95" name="CommandButton18">
          <controlPr defaultSize="0" autoLine="0" r:id="rId96">
            <anchor moveWithCells="1">
              <from>
                <xdr:col>0</xdr:col>
                <xdr:colOff>0</xdr:colOff>
                <xdr:row>27</xdr:row>
                <xdr:rowOff>12700</xdr:rowOff>
              </from>
              <to>
                <xdr:col>0</xdr:col>
                <xdr:colOff>908050</xdr:colOff>
                <xdr:row>28</xdr:row>
                <xdr:rowOff>31750</xdr:rowOff>
              </to>
            </anchor>
          </controlPr>
        </control>
      </mc:Choice>
      <mc:Fallback>
        <control shapeId="4118" r:id="rId95" name="CommandButton18"/>
      </mc:Fallback>
    </mc:AlternateContent>
    <mc:AlternateContent xmlns:mc="http://schemas.openxmlformats.org/markup-compatibility/2006">
      <mc:Choice Requires="x14">
        <control shapeId="4117" r:id="rId97" name="CommandButton17">
          <controlPr defaultSize="0" autoLine="0" r:id="rId98">
            <anchor moveWithCells="1">
              <from>
                <xdr:col>0</xdr:col>
                <xdr:colOff>0</xdr:colOff>
                <xdr:row>26</xdr:row>
                <xdr:rowOff>12700</xdr:rowOff>
              </from>
              <to>
                <xdr:col>0</xdr:col>
                <xdr:colOff>908050</xdr:colOff>
                <xdr:row>27</xdr:row>
                <xdr:rowOff>25400</xdr:rowOff>
              </to>
            </anchor>
          </controlPr>
        </control>
      </mc:Choice>
      <mc:Fallback>
        <control shapeId="4117" r:id="rId97" name="CommandButton17"/>
      </mc:Fallback>
    </mc:AlternateContent>
    <mc:AlternateContent xmlns:mc="http://schemas.openxmlformats.org/markup-compatibility/2006">
      <mc:Choice Requires="x14">
        <control shapeId="4115" r:id="rId99" name="CommandButton16">
          <controlPr defaultSize="0" autoLine="0" autoPict="0" r:id="rId100">
            <anchor moveWithCells="1">
              <from>
                <xdr:col>0</xdr:col>
                <xdr:colOff>0</xdr:colOff>
                <xdr:row>24</xdr:row>
                <xdr:rowOff>12700</xdr:rowOff>
              </from>
              <to>
                <xdr:col>0</xdr:col>
                <xdr:colOff>908050</xdr:colOff>
                <xdr:row>25</xdr:row>
                <xdr:rowOff>69850</xdr:rowOff>
              </to>
            </anchor>
          </controlPr>
        </control>
      </mc:Choice>
      <mc:Fallback>
        <control shapeId="4115" r:id="rId99" name="CommandButton16"/>
      </mc:Fallback>
    </mc:AlternateContent>
    <mc:AlternateContent xmlns:mc="http://schemas.openxmlformats.org/markup-compatibility/2006">
      <mc:Choice Requires="x14">
        <control shapeId="4114" r:id="rId101" name="CommandButton15">
          <controlPr defaultSize="0" autoLine="0" autoPict="0" r:id="rId102">
            <anchor moveWithCells="1">
              <from>
                <xdr:col>0</xdr:col>
                <xdr:colOff>0</xdr:colOff>
                <xdr:row>23</xdr:row>
                <xdr:rowOff>12700</xdr:rowOff>
              </from>
              <to>
                <xdr:col>0</xdr:col>
                <xdr:colOff>927100</xdr:colOff>
                <xdr:row>24</xdr:row>
                <xdr:rowOff>12700</xdr:rowOff>
              </to>
            </anchor>
          </controlPr>
        </control>
      </mc:Choice>
      <mc:Fallback>
        <control shapeId="4114" r:id="rId101" name="CommandButton15"/>
      </mc:Fallback>
    </mc:AlternateContent>
    <mc:AlternateContent xmlns:mc="http://schemas.openxmlformats.org/markup-compatibility/2006">
      <mc:Choice Requires="x14">
        <control shapeId="4113" r:id="rId103" name="CommandButton14">
          <controlPr defaultSize="0" autoLine="0" r:id="rId104">
            <anchor moveWithCells="1">
              <from>
                <xdr:col>0</xdr:col>
                <xdr:colOff>19050</xdr:colOff>
                <xdr:row>22</xdr:row>
                <xdr:rowOff>12700</xdr:rowOff>
              </from>
              <to>
                <xdr:col>0</xdr:col>
                <xdr:colOff>927100</xdr:colOff>
                <xdr:row>23</xdr:row>
                <xdr:rowOff>25400</xdr:rowOff>
              </to>
            </anchor>
          </controlPr>
        </control>
      </mc:Choice>
      <mc:Fallback>
        <control shapeId="4113" r:id="rId103" name="CommandButton14"/>
      </mc:Fallback>
    </mc:AlternateContent>
    <mc:AlternateContent xmlns:mc="http://schemas.openxmlformats.org/markup-compatibility/2006">
      <mc:Choice Requires="x14">
        <control shapeId="4111" r:id="rId105" name="CommandButton13">
          <controlPr defaultSize="0" autoLine="0" autoPict="0" r:id="rId106">
            <anchor moveWithCells="1">
              <from>
                <xdr:col>0</xdr:col>
                <xdr:colOff>0</xdr:colOff>
                <xdr:row>21</xdr:row>
                <xdr:rowOff>12700</xdr:rowOff>
              </from>
              <to>
                <xdr:col>0</xdr:col>
                <xdr:colOff>914400</xdr:colOff>
                <xdr:row>22</xdr:row>
                <xdr:rowOff>12700</xdr:rowOff>
              </to>
            </anchor>
          </controlPr>
        </control>
      </mc:Choice>
      <mc:Fallback>
        <control shapeId="4111" r:id="rId105" name="CommandButton13"/>
      </mc:Fallback>
    </mc:AlternateContent>
    <mc:AlternateContent xmlns:mc="http://schemas.openxmlformats.org/markup-compatibility/2006">
      <mc:Choice Requires="x14">
        <control shapeId="4110" r:id="rId107" name="CommandButton12">
          <controlPr defaultSize="0" autoLine="0" r:id="rId108">
            <anchor moveWithCells="1">
              <from>
                <xdr:col>0</xdr:col>
                <xdr:colOff>0</xdr:colOff>
                <xdr:row>18</xdr:row>
                <xdr:rowOff>298450</xdr:rowOff>
              </from>
              <to>
                <xdr:col>0</xdr:col>
                <xdr:colOff>920750</xdr:colOff>
                <xdr:row>20</xdr:row>
                <xdr:rowOff>19050</xdr:rowOff>
              </to>
            </anchor>
          </controlPr>
        </control>
      </mc:Choice>
      <mc:Fallback>
        <control shapeId="4110" r:id="rId107" name="CommandButton12"/>
      </mc:Fallback>
    </mc:AlternateContent>
    <mc:AlternateContent xmlns:mc="http://schemas.openxmlformats.org/markup-compatibility/2006">
      <mc:Choice Requires="x14">
        <control shapeId="4109" r:id="rId109" name="CommandButton11">
          <controlPr defaultSize="0" autoLine="0" autoPict="0" r:id="rId110">
            <anchor moveWithCells="1">
              <from>
                <xdr:col>0</xdr:col>
                <xdr:colOff>12700</xdr:colOff>
                <xdr:row>18</xdr:row>
                <xdr:rowOff>50800</xdr:rowOff>
              </from>
              <to>
                <xdr:col>0</xdr:col>
                <xdr:colOff>933450</xdr:colOff>
                <xdr:row>18</xdr:row>
                <xdr:rowOff>298450</xdr:rowOff>
              </to>
            </anchor>
          </controlPr>
        </control>
      </mc:Choice>
      <mc:Fallback>
        <control shapeId="4109" r:id="rId109" name="CommandButton11"/>
      </mc:Fallback>
    </mc:AlternateContent>
    <mc:AlternateContent xmlns:mc="http://schemas.openxmlformats.org/markup-compatibility/2006">
      <mc:Choice Requires="x14">
        <control shapeId="4108" r:id="rId111" name="CommandButton10">
          <controlPr defaultSize="0" autoLine="0" autoPict="0" r:id="rId112">
            <anchor moveWithCells="1">
              <from>
                <xdr:col>0</xdr:col>
                <xdr:colOff>0</xdr:colOff>
                <xdr:row>16</xdr:row>
                <xdr:rowOff>184150</xdr:rowOff>
              </from>
              <to>
                <xdr:col>0</xdr:col>
                <xdr:colOff>927100</xdr:colOff>
                <xdr:row>18</xdr:row>
                <xdr:rowOff>50800</xdr:rowOff>
              </to>
            </anchor>
          </controlPr>
        </control>
      </mc:Choice>
      <mc:Fallback>
        <control shapeId="4108" r:id="rId111" name="CommandButton10"/>
      </mc:Fallback>
    </mc:AlternateContent>
    <mc:AlternateContent xmlns:mc="http://schemas.openxmlformats.org/markup-compatibility/2006">
      <mc:Choice Requires="x14">
        <control shapeId="4107" r:id="rId113" name="CommandButton9">
          <controlPr defaultSize="0" autoLine="0" r:id="rId114">
            <anchor moveWithCells="1">
              <from>
                <xdr:col>0</xdr:col>
                <xdr:colOff>19050</xdr:colOff>
                <xdr:row>15</xdr:row>
                <xdr:rowOff>127000</xdr:rowOff>
              </from>
              <to>
                <xdr:col>0</xdr:col>
                <xdr:colOff>927100</xdr:colOff>
                <xdr:row>17</xdr:row>
                <xdr:rowOff>6350</xdr:rowOff>
              </to>
            </anchor>
          </controlPr>
        </control>
      </mc:Choice>
      <mc:Fallback>
        <control shapeId="4107" r:id="rId113" name="CommandButton9"/>
      </mc:Fallback>
    </mc:AlternateContent>
    <mc:AlternateContent xmlns:mc="http://schemas.openxmlformats.org/markup-compatibility/2006">
      <mc:Choice Requires="x14">
        <control shapeId="4106" r:id="rId115" name="CommandButton8">
          <controlPr defaultSize="0" autoLine="0" autoPict="0" r:id="rId116">
            <anchor moveWithCells="1">
              <from>
                <xdr:col>0</xdr:col>
                <xdr:colOff>12700</xdr:colOff>
                <xdr:row>14</xdr:row>
                <xdr:rowOff>12700</xdr:rowOff>
              </from>
              <to>
                <xdr:col>0</xdr:col>
                <xdr:colOff>933450</xdr:colOff>
                <xdr:row>15</xdr:row>
                <xdr:rowOff>69850</xdr:rowOff>
              </to>
            </anchor>
          </controlPr>
        </control>
      </mc:Choice>
      <mc:Fallback>
        <control shapeId="4106" r:id="rId115" name="CommandButton8"/>
      </mc:Fallback>
    </mc:AlternateContent>
    <mc:AlternateContent xmlns:mc="http://schemas.openxmlformats.org/markup-compatibility/2006">
      <mc:Choice Requires="x14">
        <control shapeId="4104" r:id="rId117" name="CommandButton7">
          <controlPr defaultSize="0" autoLine="0" r:id="rId118">
            <anchor moveWithCells="1">
              <from>
                <xdr:col>0</xdr:col>
                <xdr:colOff>12700</xdr:colOff>
                <xdr:row>13</xdr:row>
                <xdr:rowOff>12700</xdr:rowOff>
              </from>
              <to>
                <xdr:col>0</xdr:col>
                <xdr:colOff>946150</xdr:colOff>
                <xdr:row>14</xdr:row>
                <xdr:rowOff>12700</xdr:rowOff>
              </to>
            </anchor>
          </controlPr>
        </control>
      </mc:Choice>
      <mc:Fallback>
        <control shapeId="4104" r:id="rId117" name="CommandButton7"/>
      </mc:Fallback>
    </mc:AlternateContent>
    <mc:AlternateContent xmlns:mc="http://schemas.openxmlformats.org/markup-compatibility/2006">
      <mc:Choice Requires="x14">
        <control shapeId="4103" r:id="rId119" name="CommandButton6">
          <controlPr defaultSize="0" autoLine="0" r:id="rId120">
            <anchor moveWithCells="1">
              <from>
                <xdr:col>0</xdr:col>
                <xdr:colOff>0</xdr:colOff>
                <xdr:row>11</xdr:row>
                <xdr:rowOff>165100</xdr:rowOff>
              </from>
              <to>
                <xdr:col>0</xdr:col>
                <xdr:colOff>939800</xdr:colOff>
                <xdr:row>13</xdr:row>
                <xdr:rowOff>44450</xdr:rowOff>
              </to>
            </anchor>
          </controlPr>
        </control>
      </mc:Choice>
      <mc:Fallback>
        <control shapeId="4103" r:id="rId119" name="CommandButton6"/>
      </mc:Fallback>
    </mc:AlternateContent>
    <mc:AlternateContent xmlns:mc="http://schemas.openxmlformats.org/markup-compatibility/2006">
      <mc:Choice Requires="x14">
        <control shapeId="4102" r:id="rId121" name="CommandButton5">
          <controlPr defaultSize="0" autoLine="0" autoPict="0" r:id="rId122">
            <anchor moveWithCells="1">
              <from>
                <xdr:col>0</xdr:col>
                <xdr:colOff>12700</xdr:colOff>
                <xdr:row>10</xdr:row>
                <xdr:rowOff>19050</xdr:rowOff>
              </from>
              <to>
                <xdr:col>0</xdr:col>
                <xdr:colOff>914400</xdr:colOff>
                <xdr:row>11</xdr:row>
                <xdr:rowOff>50800</xdr:rowOff>
              </to>
            </anchor>
          </controlPr>
        </control>
      </mc:Choice>
      <mc:Fallback>
        <control shapeId="4102" r:id="rId121" name="CommandButton5"/>
      </mc:Fallback>
    </mc:AlternateContent>
    <mc:AlternateContent xmlns:mc="http://schemas.openxmlformats.org/markup-compatibility/2006">
      <mc:Choice Requires="x14">
        <control shapeId="4101" r:id="rId123" name="CommandButton4">
          <controlPr defaultSize="0" autoLine="0" r:id="rId124">
            <anchor moveWithCells="1">
              <from>
                <xdr:col>0</xdr:col>
                <xdr:colOff>0</xdr:colOff>
                <xdr:row>8</xdr:row>
                <xdr:rowOff>247650</xdr:rowOff>
              </from>
              <to>
                <xdr:col>0</xdr:col>
                <xdr:colOff>920750</xdr:colOff>
                <xdr:row>10</xdr:row>
                <xdr:rowOff>6350</xdr:rowOff>
              </to>
            </anchor>
          </controlPr>
        </control>
      </mc:Choice>
      <mc:Fallback>
        <control shapeId="4101" r:id="rId123" name="CommandButton4"/>
      </mc:Fallback>
    </mc:AlternateContent>
    <mc:AlternateContent xmlns:mc="http://schemas.openxmlformats.org/markup-compatibility/2006">
      <mc:Choice Requires="x14">
        <control shapeId="4100" r:id="rId125" name="CommandButton3">
          <controlPr defaultSize="0" autoLine="0" r:id="rId126">
            <anchor moveWithCells="1">
              <from>
                <xdr:col>0</xdr:col>
                <xdr:colOff>12700</xdr:colOff>
                <xdr:row>8</xdr:row>
                <xdr:rowOff>19050</xdr:rowOff>
              </from>
              <to>
                <xdr:col>0</xdr:col>
                <xdr:colOff>927100</xdr:colOff>
                <xdr:row>8</xdr:row>
                <xdr:rowOff>266700</xdr:rowOff>
              </to>
            </anchor>
          </controlPr>
        </control>
      </mc:Choice>
      <mc:Fallback>
        <control shapeId="4100" r:id="rId125" name="CommandButton3"/>
      </mc:Fallback>
    </mc:AlternateContent>
    <mc:AlternateContent xmlns:mc="http://schemas.openxmlformats.org/markup-compatibility/2006">
      <mc:Choice Requires="x14">
        <control shapeId="4098" r:id="rId127" name="CommandButton2">
          <controlPr defaultSize="0" autoLine="0" autoPict="0" r:id="rId128">
            <anchor moveWithCells="1">
              <from>
                <xdr:col>0</xdr:col>
                <xdr:colOff>0</xdr:colOff>
                <xdr:row>5</xdr:row>
                <xdr:rowOff>279400</xdr:rowOff>
              </from>
              <to>
                <xdr:col>0</xdr:col>
                <xdr:colOff>933450</xdr:colOff>
                <xdr:row>7</xdr:row>
                <xdr:rowOff>76200</xdr:rowOff>
              </to>
            </anchor>
          </controlPr>
        </control>
      </mc:Choice>
      <mc:Fallback>
        <control shapeId="4098" r:id="rId127" name="CommandButton2"/>
      </mc:Fallback>
    </mc:AlternateContent>
    <mc:AlternateContent xmlns:mc="http://schemas.openxmlformats.org/markup-compatibility/2006">
      <mc:Choice Requires="x14">
        <control shapeId="4097" r:id="rId129" name="CommandButton1">
          <controlPr defaultSize="0" autoLine="0" r:id="rId13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920750</xdr:colOff>
                <xdr:row>5</xdr:row>
                <xdr:rowOff>247650</xdr:rowOff>
              </to>
            </anchor>
          </controlPr>
        </control>
      </mc:Choice>
      <mc:Fallback>
        <control shapeId="4097" r:id="rId129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Square hollow section</vt:lpstr>
      <vt:lpstr>Equal Angle 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civil Girl</dc:creator>
  <cp:lastModifiedBy>SANYAM GARG</cp:lastModifiedBy>
  <cp:lastPrinted>2023-07-31T11:04:15Z</cp:lastPrinted>
  <dcterms:created xsi:type="dcterms:W3CDTF">2015-06-05T18:17:20Z</dcterms:created>
  <dcterms:modified xsi:type="dcterms:W3CDTF">2023-08-01T11:21:20Z</dcterms:modified>
</cp:coreProperties>
</file>