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YT" sheetId="2" r:id="rId5"/>
    <sheet state="visible" name="JA YT" sheetId="3" r:id="rId6"/>
    <sheet state="visible" name="Twitch" sheetId="4" r:id="rId7"/>
    <sheet state="visible" name="Additional" sheetId="5" r:id="rId8"/>
    <sheet state="visible" name="URLs" sheetId="6" r:id="rId9"/>
  </sheets>
  <definedNames/>
  <calcPr/>
  <extLst>
    <ext uri="GoogleSheetsCustomDataVersion2">
      <go:sheetsCustomData xmlns:go="http://customooxmlschemas.google.com/" r:id="rId10" roundtripDataChecksum="v34FkBonQzJp8fa9ry/fm5oPWd51s19QoZohQHRbBxU="/>
    </ext>
  </extLst>
</workbook>
</file>

<file path=xl/sharedStrings.xml><?xml version="1.0" encoding="utf-8"?>
<sst xmlns="http://schemas.openxmlformats.org/spreadsheetml/2006/main" count="718" uniqueCount="383">
  <si>
    <t>Link</t>
  </si>
  <si>
    <t>Classification</t>
  </si>
  <si>
    <t>Language</t>
  </si>
  <si>
    <t>Description</t>
  </si>
  <si>
    <t>Advise</t>
  </si>
  <si>
    <t>EN</t>
  </si>
  <si>
    <t>5-Dan DemonikOu.</t>
  </si>
  <si>
    <t>EN/JA</t>
  </si>
  <si>
    <t>Download and open with internet browser.</t>
  </si>
  <si>
    <t>Lightning Speed Endgame Technique</t>
  </si>
  <si>
    <t>Book</t>
  </si>
  <si>
    <t>Roger's Collection, Drive</t>
  </si>
  <si>
    <t>PDFs of strategies, tsume, etc. It has everything. Dropbox.</t>
  </si>
  <si>
    <t>How To Defend In Shogi</t>
  </si>
  <si>
    <t>Defend</t>
  </si>
  <si>
    <t>Yasuharu Oyama.</t>
  </si>
  <si>
    <t>Larry Kaufman HC lishogi</t>
  </si>
  <si>
    <t>Handicap</t>
  </si>
  <si>
    <t>Shogitown Hisshi</t>
  </si>
  <si>
    <t>Hisshi</t>
  </si>
  <si>
    <t>JA</t>
  </si>
  <si>
    <t>Joseki</t>
  </si>
  <si>
    <t>Explains book moves.</t>
  </si>
  <si>
    <t>Shogi Openings</t>
  </si>
  <si>
    <t>Blog.</t>
  </si>
  <si>
    <t>Shogishumi</t>
  </si>
  <si>
    <t>4th file rook.</t>
  </si>
  <si>
    <t>Yamajunn Joseki</t>
  </si>
  <si>
    <t>Joseki briefly explained.</t>
  </si>
  <si>
    <t>Yamajunn's Guide For Openings</t>
  </si>
  <si>
    <t>Next Move</t>
  </si>
  <si>
    <t>Contains detailed explanations.</t>
  </si>
  <si>
    <t>Kanji Styles</t>
  </si>
  <si>
    <t>Pieces</t>
  </si>
  <si>
    <t>Pics of styles with descriptions.</t>
  </si>
  <si>
    <t>ShogiGUI Piece Sets, LittleMage</t>
  </si>
  <si>
    <t>Includes dimensions of physical pieces and boards.</t>
  </si>
  <si>
    <t>Tendo Shogi Koma</t>
  </si>
  <si>
    <t>Explanation of prices by piece grade.</t>
  </si>
  <si>
    <t>Board &amp; Piece Dimensions</t>
  </si>
  <si>
    <t>81Dojo Make Account</t>
  </si>
  <si>
    <t>Play</t>
  </si>
  <si>
    <t>ShogiHub</t>
  </si>
  <si>
    <t>Pro Scene</t>
  </si>
  <si>
    <t>Pro scene news.</t>
  </si>
  <si>
    <t>Yearbooks</t>
  </si>
  <si>
    <t>Commented title matches 2011-2013.</t>
  </si>
  <si>
    <t>JSA</t>
  </si>
  <si>
    <t>Niconico Shogi</t>
  </si>
  <si>
    <t>Live pro matches.</t>
  </si>
  <si>
    <t>Kifs. Also, book reviews.</t>
  </si>
  <si>
    <t>Shogi TV Abema</t>
  </si>
  <si>
    <t>Proverbs Diagrams</t>
  </si>
  <si>
    <t>Proverbs</t>
  </si>
  <si>
    <t>Explained.</t>
  </si>
  <si>
    <t>Shogi Fan</t>
  </si>
  <si>
    <t>Recurso</t>
  </si>
  <si>
    <t>ES/EN</t>
  </si>
  <si>
    <t>Tsume, escena pro, joseki y reglas.</t>
  </si>
  <si>
    <t>Diagram Shogi Creator</t>
  </si>
  <si>
    <t>Resource</t>
  </si>
  <si>
    <t>Kifu Generator</t>
  </si>
  <si>
    <t>Turn your Kifu games into Gif animations.</t>
  </si>
  <si>
    <t>Play Mog Project (Kif Url)</t>
  </si>
  <si>
    <t>Make diagrams and turn kifs into url.</t>
  </si>
  <si>
    <t>Hisshi, proverbs, vocabulary</t>
  </si>
  <si>
    <t>ShogiShack</t>
  </si>
  <si>
    <t>Hisshi, tsume, tesuji, joseki, etc.</t>
  </si>
  <si>
    <t>Search your Wars Games</t>
  </si>
  <si>
    <t>Picture to kif.</t>
  </si>
  <si>
    <t>Shop</t>
  </si>
  <si>
    <t>Nekomado Shop</t>
  </si>
  <si>
    <t>Madoka Kitao.</t>
  </si>
  <si>
    <t>https://book.mynavi.jp/purchase_en/</t>
  </si>
  <si>
    <t>Kurokigoishiten Shop</t>
  </si>
  <si>
    <t>JA/EN</t>
  </si>
  <si>
    <t>Log cut quality grade.</t>
  </si>
  <si>
    <t>Shogi Itsutsu</t>
  </si>
  <si>
    <t>Shop.</t>
  </si>
  <si>
    <t>Software</t>
  </si>
  <si>
    <t>Static, ranging rook, 2-piece handicap ai, &amp; tsume ai.</t>
  </si>
  <si>
    <t>Strategy</t>
  </si>
  <si>
    <t>Approx. Value of pieces.</t>
  </si>
  <si>
    <t>Tesuji Shogi</t>
  </si>
  <si>
    <t>Tesuji</t>
  </si>
  <si>
    <t>Shogi Harbour Website, Karolina</t>
  </si>
  <si>
    <t>Tourney</t>
  </si>
  <si>
    <t>Basics, KIF, and Tourney To Series.</t>
  </si>
  <si>
    <t>World Shogi League</t>
  </si>
  <si>
    <t>81dojo worldwide group tourney of countries.</t>
  </si>
  <si>
    <t>Tsume</t>
  </si>
  <si>
    <t>Best tsume site. Interactive board, openings, &amp; ai.</t>
  </si>
  <si>
    <t>Tsumeshogi Solving Challenge</t>
  </si>
  <si>
    <t>All the daily tsume from the JSA website.</t>
  </si>
  <si>
    <t>Tsume Museum</t>
  </si>
  <si>
    <t>Tsumes and more.</t>
  </si>
  <si>
    <t>Very Easy Tsume, Carl</t>
  </si>
  <si>
    <t>Tsume for beginners. Pics.</t>
  </si>
  <si>
    <t>https://www.shogi.or.jp/player/pro/126.html</t>
  </si>
  <si>
    <t>Super Starter Edition</t>
  </si>
  <si>
    <t>https://github.com/schadfield/shogi-explorer</t>
  </si>
  <si>
    <t>MacOS GUI and other OS.</t>
  </si>
  <si>
    <t>https://shogipic.jp/</t>
  </si>
  <si>
    <t>Youtube</t>
  </si>
  <si>
    <t>Alexie</t>
  </si>
  <si>
    <t>Analysis</t>
  </si>
  <si>
    <t>soppisuppon's Shogi Channel</t>
  </si>
  <si>
    <t>Pro R4 commentates his SW games. EN subs since vid #27.</t>
  </si>
  <si>
    <t>Aprende</t>
  </si>
  <si>
    <t>ES</t>
  </si>
  <si>
    <t>Comunidad Sevilla, España</t>
  </si>
  <si>
    <t>Chouwa Shogi</t>
  </si>
  <si>
    <t>3 vids of strategy</t>
  </si>
  <si>
    <t>Shogi In-Depth</t>
  </si>
  <si>
    <t>Learn</t>
  </si>
  <si>
    <t>Explains techniques.</t>
  </si>
  <si>
    <t>How to Play (shorter playlist).</t>
  </si>
  <si>
    <t>Tactics and more</t>
  </si>
  <si>
    <t>Toshio Miyata lessons 1-3</t>
  </si>
  <si>
    <t>Live</t>
  </si>
  <si>
    <t>Also tsume. EN subtitles.</t>
  </si>
  <si>
    <t>Tactics</t>
  </si>
  <si>
    <t>5-Dan explains tactics and castle breaking</t>
  </si>
  <si>
    <t>Makoto Tobe</t>
  </si>
  <si>
    <t>Courses by teachers</t>
  </si>
  <si>
    <t>Shoreikai 3-Dan ex</t>
  </si>
  <si>
    <t>Matches</t>
  </si>
  <si>
    <t>itoshinTV</t>
  </si>
  <si>
    <t>Matches/Software</t>
  </si>
  <si>
    <t>Shoreikai ex. plays &amp; analyzes.</t>
  </si>
  <si>
    <t>NHK matches</t>
  </si>
  <si>
    <t>Interviews, events, and lectures</t>
  </si>
  <si>
    <t>こども将棋教室ポポ【バーチャル】 - YouTube</t>
  </si>
  <si>
    <t>Twitch</t>
  </si>
  <si>
    <t>Streamer Master List</t>
  </si>
  <si>
    <t>Shogi Harbour</t>
  </si>
  <si>
    <t>Shogi Apps</t>
  </si>
  <si>
    <t>App</t>
  </si>
  <si>
    <t>Blog explains apps</t>
  </si>
  <si>
    <t>Presentación Prezi, Marco Camacho</t>
  </si>
  <si>
    <t>Hay otras presentaciones de proverbios.</t>
  </si>
  <si>
    <t>https://www.shogi.or.jp/player/pro/175.html</t>
  </si>
  <si>
    <t>Shogi Vancouver</t>
  </si>
  <si>
    <t>Community</t>
  </si>
  <si>
    <t>Shogi France</t>
  </si>
  <si>
    <t>FR</t>
  </si>
  <si>
    <t>Shogi Belgium</t>
  </si>
  <si>
    <t>FR/EN</t>
  </si>
  <si>
    <t>Shogi Belgium there's joseki and castles.</t>
  </si>
  <si>
    <t>Shogi Germany</t>
  </si>
  <si>
    <t>GE</t>
  </si>
  <si>
    <t>RU</t>
  </si>
  <si>
    <t>Comunidad</t>
  </si>
  <si>
    <t>Shogi En Español</t>
  </si>
  <si>
    <t>Página oficial shogi España.</t>
  </si>
  <si>
    <t>Valdivia, Chile Site has origami pieces.</t>
  </si>
  <si>
    <t>A Dash of Shogi History, Illion</t>
  </si>
  <si>
    <t>Culture</t>
  </si>
  <si>
    <t>Tendo Shogi History</t>
  </si>
  <si>
    <t>Traditions and culture of shogi in tendo.</t>
  </si>
  <si>
    <t>Shogi-Translations, Illion</t>
  </si>
  <si>
    <t>Translated Japanese articles from shogi players.</t>
  </si>
  <si>
    <t>Maple's Handicap Games</t>
  </si>
  <si>
    <t>8 piece to rook vs 4-Dan DemonikOu giver.</t>
  </si>
  <si>
    <t>Joseki explained</t>
  </si>
  <si>
    <t>Kyokumen</t>
  </si>
  <si>
    <t>Matrix</t>
  </si>
  <si>
    <t>SW techniques, tactics, and castles</t>
  </si>
  <si>
    <t>Paper boards and pieces to cut for kids.</t>
  </si>
  <si>
    <t>Dobutsu Paper Shogi</t>
  </si>
  <si>
    <t xml:space="preserve">JA </t>
  </si>
  <si>
    <t>Dobutsu shogi pieces origami.</t>
  </si>
  <si>
    <t>駒の詩 (8ya.net)</t>
  </si>
  <si>
    <t>Lishogi</t>
  </si>
  <si>
    <t>Fork of lichess.</t>
  </si>
  <si>
    <t>6 Shogi</t>
  </si>
  <si>
    <t>Pro games by tournament.</t>
  </si>
  <si>
    <t>Kishibetsu Rating</t>
  </si>
  <si>
    <t>Pro rating and Shoreikai from 2001 to present.</t>
  </si>
  <si>
    <t>Pro kifu from 97-2009.</t>
  </si>
  <si>
    <t>Shogi Player Rating Ranking</t>
  </si>
  <si>
    <t>Pro rating, Shoreikai, &amp; amateur from 2005 to present.</t>
  </si>
  <si>
    <t>Koto Bank</t>
  </si>
  <si>
    <t>List of proverbs by piece</t>
  </si>
  <si>
    <t>Shogi (Proverb) Wikipedia</t>
  </si>
  <si>
    <t>Shogi Proverbs</t>
  </si>
  <si>
    <t>Complete explanation of proverbs</t>
  </si>
  <si>
    <t>How to read japanese shogi notation.</t>
  </si>
  <si>
    <t>Online Shogi Resources</t>
  </si>
  <si>
    <t>Tsume, &lt; 10-kyu ai, &amp; rules.</t>
  </si>
  <si>
    <t>Various link, xiaodaigh</t>
  </si>
  <si>
    <t>Shogitown</t>
  </si>
  <si>
    <t>6 piece handicap guide, hisshi, proverbs, etc.</t>
  </si>
  <si>
    <t>Web Japan</t>
  </si>
  <si>
    <t>Shogi School</t>
  </si>
  <si>
    <t>Sensei</t>
  </si>
  <si>
    <t>Ex Shoreikai 2-Dan. Site also has tsume, tesuji, etc.</t>
  </si>
  <si>
    <t>Books</t>
  </si>
  <si>
    <t>German shop.</t>
  </si>
  <si>
    <t>Computer Shogi Association</t>
  </si>
  <si>
    <t>World Computer Shogi Championship.</t>
  </si>
  <si>
    <t>Fairy Stockfish</t>
  </si>
  <si>
    <t>Build script. Paired it with evals.</t>
  </si>
  <si>
    <t>Shogidokoro GUI DeepL ai</t>
  </si>
  <si>
    <t>How to set up engines in the best environment.</t>
  </si>
  <si>
    <t>Denryu-sen</t>
  </si>
  <si>
    <t>Top Shogi Engine Championship.</t>
  </si>
  <si>
    <t>Qhapaq AI EXEs</t>
  </si>
  <si>
    <t>Links to several engines.</t>
  </si>
  <si>
    <t>Engines EXEs</t>
  </si>
  <si>
    <t>Migigyoku</t>
  </si>
  <si>
    <t>ai latest news.</t>
  </si>
  <si>
    <t>Engine ratings and kifu.</t>
  </si>
  <si>
    <t>81shogi</t>
  </si>
  <si>
    <t>ShogiGUI + YaneuraOu / orqha on Linux.</t>
  </si>
  <si>
    <t>Thirdfilerook</t>
  </si>
  <si>
    <t>FESA</t>
  </si>
  <si>
    <t>Ginsen</t>
  </si>
  <si>
    <t>Moony Moonshine Tsume</t>
  </si>
  <si>
    <t>Copyright protection expired.</t>
  </si>
  <si>
    <t>Shogi-Problem</t>
  </si>
  <si>
    <t>Hardest tsume. Tsume solving championship.</t>
  </si>
  <si>
    <t>Tsume-Shogi Maker</t>
  </si>
  <si>
    <t>Create and solve tsume to be number 1.</t>
  </si>
  <si>
    <t>Old tsume books.</t>
  </si>
  <si>
    <t>Liground</t>
  </si>
  <si>
    <t>Board</t>
  </si>
  <si>
    <t>Professional craftsman makes a shogi board.</t>
  </si>
  <si>
    <t>UA</t>
  </si>
  <si>
    <t>Tourneys and more</t>
  </si>
  <si>
    <t>Japanology Plus</t>
  </si>
  <si>
    <t>Manao Kagawa documentary</t>
  </si>
  <si>
    <t>Interview with EN subtitles.</t>
  </si>
  <si>
    <t>Yoshiharu Habu Interview</t>
  </si>
  <si>
    <t>Interview about the culture of shogi and appearance of the game</t>
  </si>
  <si>
    <t>Mipha</t>
  </si>
  <si>
    <t>Yoshiharu Habu xTED</t>
  </si>
  <si>
    <t>Kurs Shogi</t>
  </si>
  <si>
    <t>PL</t>
  </si>
  <si>
    <t>PR</t>
  </si>
  <si>
    <t>PT</t>
  </si>
  <si>
    <t>Takumi Ito 4-Dan (now Pro C2) vs Pro 6-Dan Bishop Handicap</t>
  </si>
  <si>
    <t>RUS</t>
  </si>
  <si>
    <t>Europe tourneys</t>
  </si>
  <si>
    <t>The Amateur's Guide to Shogi - YouTube</t>
  </si>
  <si>
    <t>https://lishogi.org/@/Mexus</t>
  </si>
  <si>
    <t>Partidas</t>
  </si>
  <si>
    <t>Craftsman making pieces</t>
  </si>
  <si>
    <t>将棋の天童</t>
  </si>
  <si>
    <t>Short vid of Craftsmen and kids making pieces</t>
  </si>
  <si>
    <t>Tendo Koma</t>
  </si>
  <si>
    <t>Youtube Japanese</t>
  </si>
  <si>
    <t>Ayase Aya</t>
  </si>
  <si>
    <t>Sites</t>
  </si>
  <si>
    <t>https://docs.google.com/document/d/1HU1F6LwH3zS917Dudk2rU3KzcQuUipL8sOIcyiZl1P0</t>
  </si>
  <si>
    <t>https://www.youtube.com/channel/UCrs9fe53yZhRHWp_CB5J8qg</t>
  </si>
  <si>
    <t>https://www.reddit.com/r/shogi/comments/jf06xs/english_shogi_twitch_streamer_master_list/</t>
  </si>
  <si>
    <t>https://drive.google.com/file/d/1uT0dRsOwQQsEtfBns59n6ALWGWW8_79B</t>
  </si>
  <si>
    <t>https://www.youtube.com/channel/UCRnXG7CkKfEN6IINKcO_uBg</t>
  </si>
  <si>
    <t>https://www.twitch.tv/directory/game/Shogi/videos/all</t>
  </si>
  <si>
    <t>https://prezi.com/p/w7gaepaw39ad/proverbios-del-shogi-4/</t>
  </si>
  <si>
    <t>https://www.youtube.com/channel/UCv0Mc6vHLHa7tMZQbgbi0xQ</t>
  </si>
  <si>
    <t>http://twitch.tv/alexei2539</t>
  </si>
  <si>
    <t>http://www2.teu.ac.jp/gamelab/SHOGI/TANIGAWABOOK/tanigawabookmain.html</t>
  </si>
  <si>
    <t>https://www.youtube.com/channel/UCd78OPpJ1FiOYWn15Mw2PIQ</t>
  </si>
  <si>
    <t>http://twitch.tv/shogi_harbour</t>
  </si>
  <si>
    <t>https://drive.google.com/open?id=1csxZKVDKCAKnbzt0-pInodsbcF_h0a9q</t>
  </si>
  <si>
    <t>https://www.youtube.com/watch?v=GsGLAG7r4JA&amp;amp;list=PLi002ZNuMn65ydyC2H4yroUbwnjANiSid</t>
  </si>
  <si>
    <t>http://twitch.tv/matthiaslai</t>
  </si>
  <si>
    <t>https://discord.gg/wggn65v</t>
  </si>
  <si>
    <t>https://www.youtube.com/watch?v=II45ro33sQ8</t>
  </si>
  <si>
    <t>http://twitch.tv/jienjienshogi</t>
  </si>
  <si>
    <t>https://disboard.org/server/join/729844481855062047</t>
  </si>
  <si>
    <t>https://www.dailymotion.com/video/x7foblr</t>
  </si>
  <si>
    <t>http://twitch.tv/rikodlc</t>
  </si>
  <si>
    <t>https://shogienespanol.blogspot.com/</t>
  </si>
  <si>
    <t>https://www.youtube.com/watch?v=mohXgVorOBk</t>
  </si>
  <si>
    <t>http://twitch.tv/shogiexplained</t>
  </si>
  <si>
    <t>https://www.facebook.com/groups/1789878348056214?view=group</t>
  </si>
  <si>
    <t>https://www.youtube.com/channel/UCtIJCB3xrNa9I5t-a7sgxhw</t>
  </si>
  <si>
    <t>http://twitch.tv/gotanda_n</t>
  </si>
  <si>
    <t>https://www.shogivaldivia.cl/</t>
  </si>
  <si>
    <t>https://www.youtube.com/channel/UCp3DlTydn5UFhNKvvQ4_i6Q</t>
  </si>
  <si>
    <t>http://twitch.tv/killerducky</t>
  </si>
  <si>
    <t>https://thechesspolyglot.netlify.app/shogi-history-main/</t>
  </si>
  <si>
    <t>https://www.youtube.com/channel/UCFsIutG1sElEAW-vLp6Snxg</t>
  </si>
  <si>
    <t>http://twitch.tv/shogibymipha</t>
  </si>
  <si>
    <t>http://www.shogi.net/nexus/ukekata/</t>
  </si>
  <si>
    <t>https://www.youtube.com/channel/UCayV8XLkJc0IJKp6PWRgsfw</t>
  </si>
  <si>
    <t>http://twitch.tv/shogi_gunjin</t>
  </si>
  <si>
    <t>http://eric.macshogi.com/index.html</t>
  </si>
  <si>
    <t>https://www.youtube.com/channel/UCF59GGXc-OUR7EQVY4sA2Aw</t>
  </si>
  <si>
    <t>http://twitch.tv/tellmarch</t>
  </si>
  <si>
    <t>https://lishogi.org/study/ER1gVQZM</t>
  </si>
  <si>
    <t>https://www.youtube.com/channel/UCq_Ngq0NPEYnN5nwIMW9-7A</t>
  </si>
  <si>
    <t>http://twitch.tv/the_syncr0</t>
  </si>
  <si>
    <t>https://www.associazioneitalianashogi.it/risorse/libri/</t>
  </si>
  <si>
    <t>https://www.youtube.com/channel/UCB53uRk1r_FRSMPKlX5oa5w</t>
  </si>
  <si>
    <t>http://twitch.tv/toadofsky</t>
  </si>
  <si>
    <t>http://alexshogi.byethost33.com/lectures/Index.htm</t>
  </si>
  <si>
    <t>https://www.youtube.com/user/HIDETCHI</t>
  </si>
  <si>
    <t>https://lishogi.org/study/CTNeBwHw</t>
  </si>
  <si>
    <t>https://www.youtube.com/user/shogicorner</t>
  </si>
  <si>
    <t>https://drive.google.com/file/d/11YAK5VXhfBz0nbaJnq-cxxt9gIeFyFkZ</t>
  </si>
  <si>
    <t>https://www.youtube.com/channel/UCR7yI7iJRJ6rNBWI9wCeHQg/search?query=shogi</t>
  </si>
  <si>
    <t>https://kingcrimsondiscipline.blogspot.com/</t>
  </si>
  <si>
    <t>https://www.youtube.com/channel/UCR2eCPK6W6qvHmTemISH2xw</t>
  </si>
  <si>
    <t>https://www.shogishumi.com/home</t>
  </si>
  <si>
    <t>https://www.youtube.com/watch?v=bQx4RrGB16k&amp;amp;list=PLtEIN7TA4Fls-I_O0TUZ22Fi1dUanP3Hg</t>
  </si>
  <si>
    <t>https://www.reddit.com/r/shogi/comments/9ngjw8/book_lines_only_based_on_shikenbisha_joseki/</t>
  </si>
  <si>
    <t>https://www.youtube.com/watch?v=UaIue0aTWpo&amp;amp;list=PLeZt7iZQS7OE1HAemeGTemtkfS-PrHqdp</t>
  </si>
  <si>
    <t>https://www.reddit.com/r/shogi/comments/aiqtx2/takodoris_book_line_posts_collected/</t>
  </si>
  <si>
    <t>https://www.youtube.com/channel/UC_op0Ri4bgvURpUOxBHS8Cg</t>
  </si>
  <si>
    <t>http://yamajunnshogi.web.fc2.com/CCP033.html</t>
  </si>
  <si>
    <t>https://www.youtube.com/channel/UCJC1luFxJ5ZBtEpzwRjgs4A</t>
  </si>
  <si>
    <t>http://shogi.wiki.fc2.com/</t>
  </si>
  <si>
    <t>https://www.youtube.com/channel/UCwNxufgy9QYZd0agIBLblDA</t>
  </si>
  <si>
    <t>https://arakippe.com/archives/category/%E6%AF%8E%E6%97%A5%E6%AC%A1%E3%81%AE%E4%B8%80%E6%89%8B</t>
  </si>
  <si>
    <t>https://www.youtube.com/watch?v=xRZXhxDcYHc</t>
  </si>
  <si>
    <t>https://book.mynavi.jp/files/user/shogi_news/free/9784839960070/index.html</t>
  </si>
  <si>
    <t>https://www.youtube.com/watch?v=0gpMyh1xnBc&amp;amp;t=17m10s</t>
  </si>
  <si>
    <t>https://en.i-tsu-tsu.co.jp/blog/shogi/948</t>
  </si>
  <si>
    <t>https://www.youtube.com/channel/UC_x4uaTFMv0D5F_cPXUZimQ</t>
  </si>
  <si>
    <t>https://github.com/Little-Magician/ShogiGUI-piece-sets</t>
  </si>
  <si>
    <t>https://www.asahi.com/video/articles/ASMC65JTDMC6UZHB00G.html</t>
  </si>
  <si>
    <t>http://www.ikechang.com/shogi1e.htm</t>
  </si>
  <si>
    <t>https://www.youtube.com/channel/UCi-fQTTt63jJO8-wtABmy9w</t>
  </si>
  <si>
    <t>https://www.reddit.com/r/shogi/comments/tftvak/official_shogi_board_and_piece_dimensions_cited/</t>
  </si>
  <si>
    <t>https://www.youtube.com/channel/UC8UO5B268uM0fCUBu652Qow</t>
  </si>
  <si>
    <t>https://8ya.net/suiki/index.html</t>
  </si>
  <si>
    <t>https://www.youtube.com/channel/UCLE8swe9qclX4lEEBsLZ21g</t>
  </si>
  <si>
    <t>https://system.81dojo.com/en/players/sign_up</t>
  </si>
  <si>
    <t>https://www.youtube.com/channel/UCyx5jFRDet7ZGKzJAUY3I5w</t>
  </si>
  <si>
    <t>http://81dojo.com/client/?locale=en</t>
  </si>
  <si>
    <t>https://www.youtube.com/watch?v=3Pj74pNGUXE</t>
  </si>
  <si>
    <t>http://shogihub.com/</t>
  </si>
  <si>
    <t>http://www.shogi24.com/yearbooks.htm</t>
  </si>
  <si>
    <t>https://www.shogi.or.jp/match/</t>
  </si>
  <si>
    <t>https://sp.ch.nicovideo.jp/shogi</t>
  </si>
  <si>
    <t>https://shogidb2.com</t>
  </si>
  <si>
    <t>https://shogidata.info/</t>
  </si>
  <si>
    <t>https://abema.tv/now-on-air/shogi</t>
  </si>
  <si>
    <t>https://www2.teu.ac.jp/gamelab/index.html</t>
  </si>
  <si>
    <t>https://www.reddit.com/r/shogi/comments/822oda/diagram_updates_shogi_proverbs_with_commentaries/</t>
  </si>
  <si>
    <t>https://shogifan.com/es/</t>
  </si>
  <si>
    <t>http://sfenreader.appspot.com/en/create_board.html</t>
  </si>
  <si>
    <t>http://81dojo.com/documents/Notation_System</t>
  </si>
  <si>
    <t>http://wormz.free.fr/kifugen/</t>
  </si>
  <si>
    <t>https://kif2gif.herokuapp.com/</t>
  </si>
  <si>
    <t>http://play.mogproject.com/</t>
  </si>
  <si>
    <t>https://floating-badlands-24479.herokuapp.com/</t>
  </si>
  <si>
    <t>http://www.shogi.net/shogi.html</t>
  </si>
  <si>
    <t>https://shogishack.net/</t>
  </si>
  <si>
    <t>https://github.com/xiaodaigh/awesome-shogi</t>
  </si>
  <si>
    <t>https://shogi.nkkuma.tokyo/</t>
  </si>
  <si>
    <t>https://shogi.typepad.jp/eweblog/archives.html</t>
  </si>
  <si>
    <t>https://shogischool.com/</t>
  </si>
  <si>
    <t>https://www.kiseidopublishing.com/shogi/shogi_equipment.htm</t>
  </si>
  <si>
    <t>http://shop.nekomado.com/</t>
  </si>
  <si>
    <t>http://www5b.biglobe.ne.jp/~goban/english@shogi@version.html</t>
  </si>
  <si>
    <t>https://www.shogi-online.de/</t>
  </si>
  <si>
    <t>https://www.asakawashobo.co.jp/</t>
  </si>
  <si>
    <t>http://shop.kurokigoishi.co.jp/en/category/1003</t>
  </si>
  <si>
    <t>https://www.i-tsu-tsu.co.jp/en/</t>
  </si>
  <si>
    <t>https://book.mynavi.jp/shogi/</t>
  </si>
  <si>
    <t>https://github.com/jruffet/docker-shogigui</t>
  </si>
  <si>
    <t>https://drive.google.com/file/d/1c1ceiA24FYA8_s8goBMvdQOvsBi2HVFb</t>
  </si>
  <si>
    <t>https://xn--pet04dr1n5x9a.com/%E6%89%8B%E7%AD%8B/%E3%81%99%E3%81%B9%E3%81%A6%E3%81%AE%E6%89%8B%E7%AD%8B%E4%B8%80%E8%A6%A7.html</t>
  </si>
  <si>
    <t>http://www.shogi.pl/</t>
  </si>
  <si>
    <t>http://wsl.81dojo.com/</t>
  </si>
  <si>
    <t>https://playshogi.com/#Main:null</t>
  </si>
  <si>
    <t>http://www.shogi.net/nexus/ladder/previous.html</t>
  </si>
  <si>
    <t>https://www.shogi.or.jp/tsume_shogi/everyday/</t>
  </si>
  <si>
    <t>https://shogi-problem.org/Archive/index.html</t>
  </si>
  <si>
    <t>http://park6.wakwak.com/~k-oohasi/shougi/</t>
  </si>
  <si>
    <t>http://toybox.tea-nifty.com/memo/</t>
  </si>
  <si>
    <t>https://drive.google.com/drive/folders/1B3yceymmNgw5x_USnnTa5e9QoFxal74Q</t>
  </si>
  <si>
    <t>https://book.mynavi.jp/files/user/shogi_news/free/9784839960384/index.html</t>
  </si>
  <si>
    <t>http://morinobu52.blog18.fc2.com/</t>
  </si>
  <si>
    <t>https://lishogi.org/study/JSAJ18hC</t>
  </si>
  <si>
    <t>https://lishogi.org/study/Ke2kN7y8</t>
  </si>
  <si>
    <t>https://book.mynavi.jp/files/user/shogi_news/free/9784839965648/index.html</t>
  </si>
  <si>
    <t>https://book.mynavi.jp/files/user/shogi_news/free/9784839964870/index.html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</si>
</sst>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rgb="FF000000"/>
      <name val="Calibri"/>
      <scheme val="minor"/>
    </font>
    <font>
      <b/>
      <sz val="12.0"/>
      <color rgb="FFFFFFFF"/>
      <name val="Calibri"/>
    </font>
    <font>
      <sz val="12.0"/>
      <color theme="1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b/>
      <u/>
      <sz val="12.0"/>
      <color rgb="FF0000FF"/>
      <name val="Calibri"/>
    </font>
    <font>
      <b/>
      <sz val="12.0"/>
      <color theme="1"/>
      <name val="Calibri"/>
    </font>
    <font>
      <u/>
      <sz val="12.0"/>
      <color rgb="FF0000FF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1155CC"/>
      <name val="Calibri"/>
    </font>
    <font>
      <sz val="12.0"/>
      <color rgb="FF0000FF"/>
      <name val="Calibri"/>
    </font>
    <font>
      <u/>
      <sz val="12.0"/>
      <color rgb="FF1155CC"/>
      <name val="Calibri"/>
    </font>
    <font>
      <b/>
      <sz val="12.0"/>
      <color rgb="FF000000"/>
      <name val="Calibri"/>
    </font>
    <font>
      <b/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b/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337DFF"/>
      <name val="Calibri"/>
    </font>
    <font>
      <u/>
      <sz val="12.0"/>
      <color rgb="FF0000FF"/>
      <name val="Calibri"/>
    </font>
    <font>
      <sz val="11.0"/>
      <color theme="1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1155CC"/>
      <name val="Calibri"/>
    </font>
    <font>
      <u/>
      <sz val="10.0"/>
      <color rgb="FF0000FF"/>
      <name val="Calibri"/>
    </font>
    <font>
      <sz val="10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0" fillId="0" fontId="2" numFmtId="0" xfId="0" applyFont="1"/>
    <xf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4" numFmtId="0" xfId="0" applyBorder="1" applyFont="1"/>
    <xf borderId="1" fillId="0" fontId="2" numFmtId="0" xfId="0" applyBorder="1" applyFont="1"/>
    <xf borderId="1" fillId="0" fontId="5" numFmtId="0" xfId="0" applyBorder="1" applyFont="1"/>
    <xf borderId="1" fillId="0" fontId="6" numFmtId="0" xfId="0" applyBorder="1" applyFont="1"/>
    <xf borderId="1" fillId="0" fontId="7" numFmtId="0" xfId="0" applyAlignment="1" applyBorder="1" applyFont="1">
      <alignment readingOrder="0"/>
    </xf>
    <xf borderId="1" fillId="0" fontId="8" numFmtId="0" xfId="0" applyBorder="1" applyFont="1"/>
    <xf borderId="1" fillId="0" fontId="9" numFmtId="0" xfId="0" applyBorder="1" applyFont="1"/>
    <xf borderId="1" fillId="0" fontId="8" numFmtId="0" xfId="0" applyAlignment="1" applyBorder="1" applyFont="1">
      <alignment readingOrder="0"/>
    </xf>
    <xf borderId="0" fillId="0" fontId="6" numFmtId="0" xfId="0" applyFont="1"/>
    <xf borderId="1" fillId="0" fontId="2" numFmtId="0" xfId="0" applyAlignment="1" applyBorder="1" applyFont="1">
      <alignment readingOrder="0"/>
    </xf>
    <xf borderId="1" fillId="0" fontId="10" numFmtId="0" xfId="0" applyBorder="1" applyFont="1"/>
    <xf borderId="1" fillId="0" fontId="11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13" numFmtId="0" xfId="0" applyBorder="1" applyFont="1"/>
    <xf borderId="1" fillId="0" fontId="14" numFmtId="0" xfId="0" applyAlignment="1" applyBorder="1" applyFont="1">
      <alignment readingOrder="0"/>
    </xf>
    <xf borderId="0" fillId="0" fontId="13" numFmtId="0" xfId="0" applyFont="1"/>
    <xf borderId="0" fillId="0" fontId="8" numFmtId="0" xfId="0" applyFont="1"/>
    <xf borderId="1" fillId="0" fontId="1" numFmtId="0" xfId="0" applyBorder="1" applyFont="1"/>
    <xf borderId="0" fillId="2" fontId="8" numFmtId="0" xfId="0" applyFill="1" applyFont="1"/>
    <xf borderId="1" fillId="0" fontId="15" numFmtId="0" xfId="0" applyBorder="1" applyFont="1"/>
    <xf borderId="1" fillId="0" fontId="16" numFmtId="0" xfId="0" applyBorder="1" applyFont="1"/>
    <xf borderId="0" fillId="2" fontId="15" numFmtId="0" xfId="0" applyFont="1"/>
    <xf borderId="0" fillId="0" fontId="6" numFmtId="0" xfId="0" applyFont="1"/>
    <xf borderId="1" fillId="2" fontId="8" numFmtId="0" xfId="0" applyBorder="1" applyFont="1"/>
    <xf borderId="1" fillId="0" fontId="17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0" fontId="15" numFmtId="0" xfId="0" applyFont="1"/>
    <xf borderId="0" fillId="2" fontId="15" numFmtId="0" xfId="0" applyFont="1"/>
    <xf borderId="0" fillId="0" fontId="15" numFmtId="0" xfId="0" applyFont="1"/>
    <xf borderId="1" fillId="0" fontId="19" numFmtId="0" xfId="0" applyBorder="1" applyFont="1"/>
    <xf borderId="1" fillId="0" fontId="2" numFmtId="0" xfId="0" applyBorder="1" applyFont="1"/>
    <xf borderId="0" fillId="0" fontId="2" numFmtId="0" xfId="0" applyFont="1"/>
    <xf borderId="1" fillId="0" fontId="2" numFmtId="0" xfId="0" applyBorder="1" applyFont="1"/>
    <xf borderId="1" fillId="0" fontId="20" numFmtId="0" xfId="0" applyAlignment="1" applyBorder="1" applyFont="1">
      <alignment readingOrder="0"/>
    </xf>
    <xf borderId="1" fillId="0" fontId="2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22" numFmtId="0" xfId="0" applyAlignment="1" applyBorder="1" applyFont="1">
      <alignment vertical="center"/>
    </xf>
    <xf borderId="1" fillId="0" fontId="23" numFmtId="0" xfId="0" applyBorder="1" applyFont="1"/>
    <xf borderId="1" fillId="0" fontId="8" numFmtId="0" xfId="0" applyBorder="1" applyFont="1"/>
    <xf borderId="1" fillId="0" fontId="24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1" fillId="0" fontId="26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1" fillId="2" fontId="8" numFmtId="0" xfId="0" applyBorder="1" applyFont="1"/>
    <xf borderId="1" fillId="2" fontId="8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8" numFmtId="0" xfId="0" applyFont="1"/>
    <xf borderId="0" fillId="0" fontId="28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8">
    <tableStyle count="3" pivot="0" name="Sites-style">
      <tableStyleElement dxfId="1" type="headerRow"/>
      <tableStyleElement dxfId="2" type="firstRowStripe"/>
      <tableStyleElement dxfId="3" type="secondRowStripe"/>
    </tableStyle>
    <tableStyle count="3" pivot="0" name="YT-style">
      <tableStyleElement dxfId="4" type="headerRow"/>
      <tableStyleElement dxfId="2" type="firstRowStripe"/>
      <tableStyleElement dxfId="5" type="secondRowStripe"/>
    </tableStyle>
    <tableStyle count="3" pivot="0" name="JA YT-style">
      <tableStyleElement dxfId="4" type="headerRow"/>
      <tableStyleElement dxfId="2" type="firstRowStripe"/>
      <tableStyleElement dxfId="5" type="secondRowStripe"/>
    </tableStyle>
    <tableStyle count="3" pivot="0" name="Twitch-style">
      <tableStyleElement dxfId="6" type="headerRow"/>
      <tableStyleElement dxfId="2" type="firstRowStripe"/>
      <tableStyleElement dxfId="7" type="secondRowStripe"/>
    </tableStyle>
    <tableStyle count="3" pivot="0" name="Additional-style">
      <tableStyleElement dxfId="1" type="headerRow"/>
      <tableStyleElement dxfId="2" type="firstRowStripe"/>
      <tableStyleElement dxfId="3" type="secondRowStripe"/>
    </tableStyle>
    <tableStyle count="3" pivot="0" name="Additional-style 2">
      <tableStyleElement dxfId="4" type="headerRow"/>
      <tableStyleElement dxfId="2" type="firstRowStripe"/>
      <tableStyleElement dxfId="5" type="secondRowStripe"/>
    </tableStyle>
    <tableStyle count="3" pivot="0" name="Additional-style 3">
      <tableStyleElement dxfId="4" type="headerRow"/>
      <tableStyleElement dxfId="2" type="firstRowStripe"/>
      <tableStyleElement dxfId="5" type="secondRowStripe"/>
    </tableStyle>
    <tableStyle count="3" pivot="0" name="Additional-style 4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8" displayName="Table_1" id="1">
  <tableColumns count="4">
    <tableColumn name="Link" id="1"/>
    <tableColumn name="Classification" id="2"/>
    <tableColumn name="Language" id="3"/>
    <tableColumn name="Description" id="4"/>
  </tableColumns>
  <tableStyleInfo name="Sites-style" showColumnStripes="0" showFirstColumn="1" showLastColumn="1" showRowStripes="1"/>
</table>
</file>

<file path=xl/tables/table2.xml><?xml version="1.0" encoding="utf-8"?>
<table xmlns="http://schemas.openxmlformats.org/spreadsheetml/2006/main" ref="A1:D26" displayName="Table_2" id="2">
  <tableColumns count="4">
    <tableColumn name="Youtube" id="1"/>
    <tableColumn name="Classification" id="2"/>
    <tableColumn name="Language" id="3"/>
    <tableColumn name="Description" id="4"/>
  </tableColumns>
  <tableStyleInfo name="YT-style" showColumnStripes="0" showFirstColumn="1" showLastColumn="1" showRowStripes="1"/>
</table>
</file>

<file path=xl/tables/table3.xml><?xml version="1.0" encoding="utf-8"?>
<table xmlns="http://schemas.openxmlformats.org/spreadsheetml/2006/main" ref="A1:C44" displayName="Table_3" id="3">
  <tableColumns count="3">
    <tableColumn name="Youtube" id="1"/>
    <tableColumn name="Classification" id="2"/>
    <tableColumn name="Description" id="3"/>
  </tableColumns>
  <tableStyleInfo name="JA YT-style" showColumnStripes="0" showFirstColumn="1" showLastColumn="1" showRowStripes="1"/>
</table>
</file>

<file path=xl/tables/table4.xml><?xml version="1.0" encoding="utf-8"?>
<table xmlns="http://schemas.openxmlformats.org/spreadsheetml/2006/main" ref="A1:D13" displayName="Table_4" id="4">
  <tableColumns count="4">
    <tableColumn name="Twitch" id="1"/>
    <tableColumn name="Classification" id="2"/>
    <tableColumn name="Language" id="3"/>
    <tableColumn name="Description" id="4"/>
  </tableColumns>
  <tableStyleInfo name="Twitch-style" showColumnStripes="0" showFirstColumn="1" showLastColumn="1" showRowStripes="1"/>
</table>
</file>

<file path=xl/tables/table5.xml><?xml version="1.0" encoding="utf-8"?>
<table xmlns="http://schemas.openxmlformats.org/spreadsheetml/2006/main" headerRowCount="0" ref="A1:D1" displayName="Table_5" id="5">
  <tableColumns count="4">
    <tableColumn name="Column1" id="1"/>
    <tableColumn name="Column2" id="2"/>
    <tableColumn name="Column3" id="3"/>
    <tableColumn name="Column4" id="4"/>
  </tableColumns>
  <tableStyleInfo name="Addition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64:D64" displayName="Table_6" id="6">
  <tableColumns count="4">
    <tableColumn name="Column1" id="1"/>
    <tableColumn name="Column2" id="2"/>
    <tableColumn name="Column3" id="3"/>
    <tableColumn name="Column4" id="4"/>
  </tableColumns>
  <tableStyleInfo name="Addition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94:D94" displayName="Table_7" id="7">
  <tableColumns count="4">
    <tableColumn name="Column1" id="1"/>
    <tableColumn name="Column2" id="2"/>
    <tableColumn name="Column3" id="3"/>
    <tableColumn name="Column4" id="4"/>
  </tableColumns>
  <tableStyleInfo name="Additional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01:D101" displayName="Table_8" id="8">
  <tableColumns count="4">
    <tableColumn name="Column1" id="1"/>
    <tableColumn name="Column2" id="2"/>
    <tableColumn name="Column3" id="3"/>
    <tableColumn name="Column4" id="4"/>
  </tableColumns>
  <tableStyleInfo name="Additional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hogipic.jp/" TargetMode="External"/><Relationship Id="rId20" Type="http://schemas.openxmlformats.org/officeDocument/2006/relationships/hyperlink" Target="https://abema.tv/now-on-air/shogi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shogifan.com/es/" TargetMode="External"/><Relationship Id="rId21" Type="http://schemas.openxmlformats.org/officeDocument/2006/relationships/hyperlink" Target="https://www.reddit.com/r/shogi/comments/822oda/diagram_updates_shogi_proverbs_with_commentaries/" TargetMode="External"/><Relationship Id="rId43" Type="http://schemas.openxmlformats.org/officeDocument/2006/relationships/table" Target="../tables/table1.xml"/><Relationship Id="rId24" Type="http://schemas.openxmlformats.org/officeDocument/2006/relationships/hyperlink" Target="http://wormz.free.fr/kifugen/" TargetMode="External"/><Relationship Id="rId23" Type="http://schemas.openxmlformats.org/officeDocument/2006/relationships/hyperlink" Target="http://sfenreader.appspot.com/en/create_board.html" TargetMode="External"/><Relationship Id="rId1" Type="http://schemas.openxmlformats.org/officeDocument/2006/relationships/hyperlink" Target="http://www2.teu.ac.jp/gamelab/SHOGI/TANIGAWABOOK/tanigawabookmain.html" TargetMode="External"/><Relationship Id="rId2" Type="http://schemas.openxmlformats.org/officeDocument/2006/relationships/hyperlink" Target="https://drive.google.com/open?id=1csxZKVDKCAKnbzt0-pInodsbcF_h0a9q" TargetMode="External"/><Relationship Id="rId3" Type="http://schemas.openxmlformats.org/officeDocument/2006/relationships/hyperlink" Target="https://tinyurl.com/RogersShogiArchive" TargetMode="External"/><Relationship Id="rId4" Type="http://schemas.openxmlformats.org/officeDocument/2006/relationships/hyperlink" Target="http://www.shogi.net/nexus/ukekata/" TargetMode="External"/><Relationship Id="rId9" Type="http://schemas.openxmlformats.org/officeDocument/2006/relationships/hyperlink" Target="http://yamajunnshogi.web.fc2.com/CCP033.html" TargetMode="External"/><Relationship Id="rId26" Type="http://schemas.openxmlformats.org/officeDocument/2006/relationships/hyperlink" Target="https://shogishack.net/" TargetMode="External"/><Relationship Id="rId25" Type="http://schemas.openxmlformats.org/officeDocument/2006/relationships/hyperlink" Target="http://play.mogproject.com/" TargetMode="External"/><Relationship Id="rId28" Type="http://schemas.openxmlformats.org/officeDocument/2006/relationships/hyperlink" Target="http://shop.nekomado.com/" TargetMode="External"/><Relationship Id="rId27" Type="http://schemas.openxmlformats.org/officeDocument/2006/relationships/hyperlink" Target="https://www.shogi-extend.com/swars/search" TargetMode="External"/><Relationship Id="rId5" Type="http://schemas.openxmlformats.org/officeDocument/2006/relationships/hyperlink" Target="https://lishogi.org/study/Fm0KEXe8" TargetMode="External"/><Relationship Id="rId6" Type="http://schemas.openxmlformats.org/officeDocument/2006/relationships/hyperlink" Target="https://lishogi.org/study/ER1gVQZM" TargetMode="External"/><Relationship Id="rId29" Type="http://schemas.openxmlformats.org/officeDocument/2006/relationships/hyperlink" Target="https://book.mynavi.jp/purchase_en/" TargetMode="External"/><Relationship Id="rId7" Type="http://schemas.openxmlformats.org/officeDocument/2006/relationships/hyperlink" Target="https://kingcrimsondiscipline.blogspot.com/" TargetMode="External"/><Relationship Id="rId8" Type="http://schemas.openxmlformats.org/officeDocument/2006/relationships/hyperlink" Target="https://www.shogishumi.com/home" TargetMode="External"/><Relationship Id="rId31" Type="http://schemas.openxmlformats.org/officeDocument/2006/relationships/hyperlink" Target="https://www.i-tsu-tsu.co.jp/en/" TargetMode="External"/><Relationship Id="rId30" Type="http://schemas.openxmlformats.org/officeDocument/2006/relationships/hyperlink" Target="http://shop.kurokigoishi.co.jp/en/category/1003" TargetMode="External"/><Relationship Id="rId11" Type="http://schemas.openxmlformats.org/officeDocument/2006/relationships/hyperlink" Target="https://en.i-tsu-tsu.co.jp/blog/shogi/948" TargetMode="External"/><Relationship Id="rId33" Type="http://schemas.openxmlformats.org/officeDocument/2006/relationships/hyperlink" Target="http://www.shogi.pl/" TargetMode="External"/><Relationship Id="rId10" Type="http://schemas.openxmlformats.org/officeDocument/2006/relationships/hyperlink" Target="http://shogi.wiki.fc2.com/" TargetMode="External"/><Relationship Id="rId32" Type="http://schemas.openxmlformats.org/officeDocument/2006/relationships/hyperlink" Target="https://xn--pet04dr1n5x9a.com/%E6%89%8B%E7%AD%8B/%E3%81%99%E3%81%B9%E3%81%A6%E3%81%AE%E6%89%8B%E7%AD%8B%E4%B8%80%E8%A6%A7.html" TargetMode="External"/><Relationship Id="rId13" Type="http://schemas.openxmlformats.org/officeDocument/2006/relationships/hyperlink" Target="http://www.ikechang.com/shogi1e.htm" TargetMode="External"/><Relationship Id="rId35" Type="http://schemas.openxmlformats.org/officeDocument/2006/relationships/hyperlink" Target="http://www.shogi.net/nexus/ladder/previous.html" TargetMode="External"/><Relationship Id="rId12" Type="http://schemas.openxmlformats.org/officeDocument/2006/relationships/hyperlink" Target="https://github.com/Little-Magician/ShogiGUI-piece-sets" TargetMode="External"/><Relationship Id="rId34" Type="http://schemas.openxmlformats.org/officeDocument/2006/relationships/hyperlink" Target="http://wsl.81dojo.com/" TargetMode="External"/><Relationship Id="rId15" Type="http://schemas.openxmlformats.org/officeDocument/2006/relationships/hyperlink" Target="https://system.81dojo.com/en/players/sign_up" TargetMode="External"/><Relationship Id="rId37" Type="http://schemas.openxmlformats.org/officeDocument/2006/relationships/hyperlink" Target="https://drive.google.com/drive/folders/1B3yceymmNgw5x_USnnTa5e9QoFxal74Q" TargetMode="External"/><Relationship Id="rId14" Type="http://schemas.openxmlformats.org/officeDocument/2006/relationships/hyperlink" Target="https://www.reddit.com/r/shogi/comments/tftvak/official_shogi_board_and_piece_dimensions_cited/" TargetMode="External"/><Relationship Id="rId36" Type="http://schemas.openxmlformats.org/officeDocument/2006/relationships/hyperlink" Target="http://park6.wakwak.com/~k-oohasi/shougi/" TargetMode="External"/><Relationship Id="rId17" Type="http://schemas.openxmlformats.org/officeDocument/2006/relationships/hyperlink" Target="http://www.shogi24.com/yearbooks.htm" TargetMode="External"/><Relationship Id="rId39" Type="http://schemas.openxmlformats.org/officeDocument/2006/relationships/hyperlink" Target="https://github.com/schadfield/shogi-explorer" TargetMode="External"/><Relationship Id="rId16" Type="http://schemas.openxmlformats.org/officeDocument/2006/relationships/hyperlink" Target="http://shogihub.com/" TargetMode="External"/><Relationship Id="rId38" Type="http://schemas.openxmlformats.org/officeDocument/2006/relationships/hyperlink" Target="https://www.shogi.or.jp/player/pro/126.html" TargetMode="External"/><Relationship Id="rId19" Type="http://schemas.openxmlformats.org/officeDocument/2006/relationships/hyperlink" Target="https://sp.ch.nicovideo.jp/shogi" TargetMode="External"/><Relationship Id="rId18" Type="http://schemas.openxmlformats.org/officeDocument/2006/relationships/hyperlink" Target="https://www.shogi.or.jp/match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channel/UCrs9fe53yZhRHWp_CB5J8qg" TargetMode="External"/><Relationship Id="rId2" Type="http://schemas.openxmlformats.org/officeDocument/2006/relationships/hyperlink" Target="https://www.youtube.com/channel/UCd78OPpJ1FiOYWn15Mw2PIQ" TargetMode="External"/><Relationship Id="rId3" Type="http://schemas.openxmlformats.org/officeDocument/2006/relationships/hyperlink" Target="https://www.shogi.or.jp/player/pro/253.html" TargetMode="External"/><Relationship Id="rId4" Type="http://schemas.openxmlformats.org/officeDocument/2006/relationships/hyperlink" Target="https://www.youtube.com/channel/UCp3DlTydn5UFhNKvvQ4_i6Q" TargetMode="External"/><Relationship Id="rId5" Type="http://schemas.openxmlformats.org/officeDocument/2006/relationships/hyperlink" Target="https://www.youtube.com/channel/UCq_Ngq0NPEYnN5nwIMW9-7A" TargetMode="External"/><Relationship Id="rId6" Type="http://schemas.openxmlformats.org/officeDocument/2006/relationships/hyperlink" Target="https://www.youtube.com/playlist?list=PLe-UEjbKXzfajpIXzgrQdFb2Lp31MSd7X" TargetMode="External"/><Relationship Id="rId7" Type="http://schemas.openxmlformats.org/officeDocument/2006/relationships/hyperlink" Target="https://www.youtube.com/channel/UCR2eCPK6W6qvHmTemISH2xw" TargetMode="External"/><Relationship Id="rId8" Type="http://schemas.openxmlformats.org/officeDocument/2006/relationships/drawing" Target="../drawings/drawing2.xml"/><Relationship Id="rId10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channel/UCiHAedeiqrrCeiLSZlaLv3A" TargetMode="External"/><Relationship Id="rId2" Type="http://schemas.openxmlformats.org/officeDocument/2006/relationships/hyperlink" Target="https://www.youtube.com/channel/UCKCp5FR-XGHPXFTIXWejObQ" TargetMode="External"/><Relationship Id="rId3" Type="http://schemas.openxmlformats.org/officeDocument/2006/relationships/hyperlink" Target="https://www.youtube.com/channel/UC3GPhpZz7OUBcKqG2mth1Sg" TargetMode="External"/><Relationship Id="rId4" Type="http://schemas.openxmlformats.org/officeDocument/2006/relationships/drawing" Target="../drawings/drawing3.xml"/><Relationship Id="rId6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shogi/comments/jf06xs/english_shogi_twitch_streamer_master_list/" TargetMode="External"/><Relationship Id="rId2" Type="http://schemas.openxmlformats.org/officeDocument/2006/relationships/hyperlink" Target="http://twitch.tv/shogi_harbour" TargetMode="External"/><Relationship Id="rId3" Type="http://schemas.openxmlformats.org/officeDocument/2006/relationships/drawing" Target="../drawings/drawing4.x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ginsen.shogi.by/" TargetMode="External"/><Relationship Id="rId42" Type="http://schemas.openxmlformats.org/officeDocument/2006/relationships/hyperlink" Target="https://shogi-problem.org/Archive/index.html" TargetMode="External"/><Relationship Id="rId41" Type="http://schemas.openxmlformats.org/officeDocument/2006/relationships/hyperlink" Target="https://moonshine.hatenablog.jp/entry/2021/02/21/205203" TargetMode="External"/><Relationship Id="rId44" Type="http://schemas.openxmlformats.org/officeDocument/2006/relationships/hyperlink" Target="https://github.com/ml-research/liground" TargetMode="External"/><Relationship Id="rId43" Type="http://schemas.openxmlformats.org/officeDocument/2006/relationships/hyperlink" Target="https://tsumeshogi.com/" TargetMode="External"/><Relationship Id="rId46" Type="http://schemas.openxmlformats.org/officeDocument/2006/relationships/hyperlink" Target="https://www.youtube.com/watch?v=mohXgVorOBk" TargetMode="External"/><Relationship Id="rId45" Type="http://schemas.openxmlformats.org/officeDocument/2006/relationships/hyperlink" Target="https://www.dailymotion.com/video/x7foblr" TargetMode="External"/><Relationship Id="rId1" Type="http://schemas.openxmlformats.org/officeDocument/2006/relationships/hyperlink" Target="https://naruhodo-wifi.com/shogi-app/" TargetMode="External"/><Relationship Id="rId2" Type="http://schemas.openxmlformats.org/officeDocument/2006/relationships/hyperlink" Target="https://prezi.com/p/w7gaepaw39ad/proverbios-del-shogi-4/" TargetMode="External"/><Relationship Id="rId3" Type="http://schemas.openxmlformats.org/officeDocument/2006/relationships/hyperlink" Target="https://www.shogi.or.jp/player/pro/175.html" TargetMode="External"/><Relationship Id="rId4" Type="http://schemas.openxmlformats.org/officeDocument/2006/relationships/hyperlink" Target="https://shogivancouver.wordpress.com/" TargetMode="External"/><Relationship Id="rId9" Type="http://schemas.openxmlformats.org/officeDocument/2006/relationships/hyperlink" Target="https://thechesspolyglot.netlify.app/shogi-history-main/" TargetMode="External"/><Relationship Id="rId48" Type="http://schemas.openxmlformats.org/officeDocument/2006/relationships/hyperlink" Target="https://www.youtube.com/channel/UCtIJCB3xrNa9I5t-a7sgxhw" TargetMode="External"/><Relationship Id="rId47" Type="http://schemas.openxmlformats.org/officeDocument/2006/relationships/hyperlink" Target="https://www.youtube.com/watch?v=82U8LR6MSV0" TargetMode="External"/><Relationship Id="rId49" Type="http://schemas.openxmlformats.org/officeDocument/2006/relationships/hyperlink" Target="https://www.youtube.com/watch?v=v9of2Dymsso" TargetMode="External"/><Relationship Id="rId5" Type="http://schemas.openxmlformats.org/officeDocument/2006/relationships/hyperlink" Target="http://ffshogi.e-monsite.com/" TargetMode="External"/><Relationship Id="rId6" Type="http://schemas.openxmlformats.org/officeDocument/2006/relationships/hyperlink" Target="http://www.shogi.be/" TargetMode="External"/><Relationship Id="rId7" Type="http://schemas.openxmlformats.org/officeDocument/2006/relationships/hyperlink" Target="http://www.shogideutschland.de/index.html" TargetMode="External"/><Relationship Id="rId8" Type="http://schemas.openxmlformats.org/officeDocument/2006/relationships/hyperlink" Target="https://shogienespanol.blogspot.com/" TargetMode="External"/><Relationship Id="rId31" Type="http://schemas.openxmlformats.org/officeDocument/2006/relationships/hyperlink" Target="https://github.com/Little-Mage/Compile-Fairy-Stockfish" TargetMode="External"/><Relationship Id="rId30" Type="http://schemas.openxmlformats.org/officeDocument/2006/relationships/hyperlink" Target="https://github.com/ianfab/Fairy-Stockfish" TargetMode="External"/><Relationship Id="rId33" Type="http://schemas.openxmlformats.org/officeDocument/2006/relationships/hyperlink" Target="https://denryu-sen.jp/index.html" TargetMode="External"/><Relationship Id="rId32" Type="http://schemas.openxmlformats.org/officeDocument/2006/relationships/hyperlink" Target="https://docs.google.com/document/d/1p1i4EbX08LSdkfBexPHdmTtIP-l121yq/edit?usp=sharing&amp;ouid=109842587710743074102&amp;rtpof=true&amp;sd=true" TargetMode="External"/><Relationship Id="rId35" Type="http://schemas.openxmlformats.org/officeDocument/2006/relationships/hyperlink" Target="http://shogidokoro.starfree.jp/enginelink.html" TargetMode="External"/><Relationship Id="rId34" Type="http://schemas.openxmlformats.org/officeDocument/2006/relationships/hyperlink" Target="https://www.qhapaq.org/shogi/shogiwiki/softs/" TargetMode="External"/><Relationship Id="rId37" Type="http://schemas.openxmlformats.org/officeDocument/2006/relationships/hyperlink" Target="https://81shogi.com/" TargetMode="External"/><Relationship Id="rId36" Type="http://schemas.openxmlformats.org/officeDocument/2006/relationships/hyperlink" Target="https://migigyoku.com/?cat=15" TargetMode="External"/><Relationship Id="rId39" Type="http://schemas.openxmlformats.org/officeDocument/2006/relationships/hyperlink" Target="http://www.shogi.net/fesa/" TargetMode="External"/><Relationship Id="rId38" Type="http://schemas.openxmlformats.org/officeDocument/2006/relationships/hyperlink" Target="https://thirdfilerook.jp/" TargetMode="External"/><Relationship Id="rId62" Type="http://schemas.openxmlformats.org/officeDocument/2006/relationships/table" Target="../tables/table5.xml"/><Relationship Id="rId20" Type="http://schemas.openxmlformats.org/officeDocument/2006/relationships/hyperlink" Target="https://shogidata.info/" TargetMode="External"/><Relationship Id="rId64" Type="http://schemas.openxmlformats.org/officeDocument/2006/relationships/table" Target="../tables/table7.xml"/><Relationship Id="rId63" Type="http://schemas.openxmlformats.org/officeDocument/2006/relationships/table" Target="../tables/table6.xml"/><Relationship Id="rId22" Type="http://schemas.openxmlformats.org/officeDocument/2006/relationships/hyperlink" Target="https://ja.wikipedia.org/wiki/%E5%B0%86%E6%A3%8B%E3%81%AE%E6%A0%BC%E8%A8%80" TargetMode="External"/><Relationship Id="rId21" Type="http://schemas.openxmlformats.org/officeDocument/2006/relationships/hyperlink" Target="https://kotobank.jp/word/%E5%B0%86%E6%A3%8B%E3%81%AE%E6%A0%BC%E8%A8%80-1614490" TargetMode="External"/><Relationship Id="rId65" Type="http://schemas.openxmlformats.org/officeDocument/2006/relationships/table" Target="../tables/table8.xml"/><Relationship Id="rId24" Type="http://schemas.openxmlformats.org/officeDocument/2006/relationships/hyperlink" Target="https://genedavissoftware.tgenedavis.com/" TargetMode="External"/><Relationship Id="rId23" Type="http://schemas.openxmlformats.org/officeDocument/2006/relationships/hyperlink" Target="http://www3.kcn.ne.jp/~tomy/Skype/zatugaku/e.html" TargetMode="External"/><Relationship Id="rId26" Type="http://schemas.openxmlformats.org/officeDocument/2006/relationships/hyperlink" Target="https://www.shogitown.com/index.html" TargetMode="External"/><Relationship Id="rId25" Type="http://schemas.openxmlformats.org/officeDocument/2006/relationships/hyperlink" Target="https://github.com/xiaodaigh/awesome-shogi" TargetMode="External"/><Relationship Id="rId28" Type="http://schemas.openxmlformats.org/officeDocument/2006/relationships/hyperlink" Target="https://shogischool.com/" TargetMode="External"/><Relationship Id="rId27" Type="http://schemas.openxmlformats.org/officeDocument/2006/relationships/hyperlink" Target="https://web-japan.org/searchresult.html?q=shogi" TargetMode="External"/><Relationship Id="rId29" Type="http://schemas.openxmlformats.org/officeDocument/2006/relationships/hyperlink" Target="http://www2.computer-shogi.org/index_e.html" TargetMode="External"/><Relationship Id="rId51" Type="http://schemas.openxmlformats.org/officeDocument/2006/relationships/hyperlink" Target="https://kifu.co/3mxK" TargetMode="External"/><Relationship Id="rId50" Type="http://schemas.openxmlformats.org/officeDocument/2006/relationships/hyperlink" Target="https://www.youtube.com/playlist?list=PLC3HTZAicLmu5bh-ulHHR7cqijjmeb-Ok" TargetMode="External"/><Relationship Id="rId53" Type="http://schemas.openxmlformats.org/officeDocument/2006/relationships/hyperlink" Target="https://lishogi.org/@/Mexus" TargetMode="External"/><Relationship Id="rId52" Type="http://schemas.openxmlformats.org/officeDocument/2006/relationships/hyperlink" Target="https://www.youtube.com/channel/UC8UO5B268uM0fCUBu652Qow" TargetMode="External"/><Relationship Id="rId11" Type="http://schemas.openxmlformats.org/officeDocument/2006/relationships/hyperlink" Target="https://github.com/Marken-Foo/shogi-translations" TargetMode="External"/><Relationship Id="rId55" Type="http://schemas.openxmlformats.org/officeDocument/2006/relationships/hyperlink" Target="https://www.youtube.com/watch?v=3Pj74pNGUXE" TargetMode="External"/><Relationship Id="rId10" Type="http://schemas.openxmlformats.org/officeDocument/2006/relationships/hyperlink" Target="https://matcha-jp.com/en/3760" TargetMode="External"/><Relationship Id="rId54" Type="http://schemas.openxmlformats.org/officeDocument/2006/relationships/hyperlink" Target="https://www.asahi.com/video/articles/ASMC65JTDMC6UZHB00G.html" TargetMode="External"/><Relationship Id="rId13" Type="http://schemas.openxmlformats.org/officeDocument/2006/relationships/hyperlink" Target="http://kyokumen.jp/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s://drive.google.com/file/d/1YCEz8WEVNylgrIQpD6Ly6t80UMZG6cg9/view?usp=sharing" TargetMode="External"/><Relationship Id="rId56" Type="http://schemas.openxmlformats.org/officeDocument/2006/relationships/hyperlink" Target="https://www.youtube.com/channel/UC6FNHGq96FAaP8uosMYMfiQ" TargetMode="External"/><Relationship Id="rId15" Type="http://schemas.openxmlformats.org/officeDocument/2006/relationships/hyperlink" Target="https://online.brother.co.jp/ot/dl/Contents/character/animalshougi/" TargetMode="External"/><Relationship Id="rId14" Type="http://schemas.openxmlformats.org/officeDocument/2006/relationships/hyperlink" Target="http://4ken.matrix.jp/" TargetMode="External"/><Relationship Id="rId17" Type="http://schemas.openxmlformats.org/officeDocument/2006/relationships/hyperlink" Target="https://lishogi.org/" TargetMode="External"/><Relationship Id="rId16" Type="http://schemas.openxmlformats.org/officeDocument/2006/relationships/hyperlink" Target="https://8ya.net/suiki/index.html" TargetMode="External"/><Relationship Id="rId19" Type="http://schemas.openxmlformats.org/officeDocument/2006/relationships/hyperlink" Target="http://kishibetsu.com/ranking2.html" TargetMode="External"/><Relationship Id="rId18" Type="http://schemas.openxmlformats.org/officeDocument/2006/relationships/hyperlink" Target="https://6shogi.com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lishogi.org/study/ER1gVQZM" TargetMode="External"/><Relationship Id="rId42" Type="http://schemas.openxmlformats.org/officeDocument/2006/relationships/hyperlink" Target="http://twitch.tv/the_syncr0" TargetMode="External"/><Relationship Id="rId41" Type="http://schemas.openxmlformats.org/officeDocument/2006/relationships/hyperlink" Target="https://www.youtube.com/channel/UCq_Ngq0NPEYnN5nwIMW9-7A" TargetMode="External"/><Relationship Id="rId44" Type="http://schemas.openxmlformats.org/officeDocument/2006/relationships/hyperlink" Target="https://www.youtube.com/channel/UCB53uRk1r_FRSMPKlX5oa5w" TargetMode="External"/><Relationship Id="rId43" Type="http://schemas.openxmlformats.org/officeDocument/2006/relationships/hyperlink" Target="https://www.associazioneitalianashogi.it/risorse/libri/" TargetMode="External"/><Relationship Id="rId46" Type="http://schemas.openxmlformats.org/officeDocument/2006/relationships/hyperlink" Target="http://alexshogi.byethost33.com/lectures/Index.htm" TargetMode="External"/><Relationship Id="rId45" Type="http://schemas.openxmlformats.org/officeDocument/2006/relationships/hyperlink" Target="http://twitch.tv/toadofsky" TargetMode="External"/><Relationship Id="rId107" Type="http://schemas.openxmlformats.org/officeDocument/2006/relationships/hyperlink" Target="https://www.shogi-online.de/" TargetMode="External"/><Relationship Id="rId106" Type="http://schemas.openxmlformats.org/officeDocument/2006/relationships/hyperlink" Target="http://www5b.biglobe.ne.jp/~goban/english@shogi@version.html" TargetMode="External"/><Relationship Id="rId105" Type="http://schemas.openxmlformats.org/officeDocument/2006/relationships/hyperlink" Target="http://shop.nekomado.com/" TargetMode="External"/><Relationship Id="rId104" Type="http://schemas.openxmlformats.org/officeDocument/2006/relationships/hyperlink" Target="https://www.kiseidopublishing.com/shogi/shogi_equipment.htm" TargetMode="External"/><Relationship Id="rId109" Type="http://schemas.openxmlformats.org/officeDocument/2006/relationships/hyperlink" Target="http://shop.kurokigoishi.co.jp/en/category/1003" TargetMode="External"/><Relationship Id="rId108" Type="http://schemas.openxmlformats.org/officeDocument/2006/relationships/hyperlink" Target="https://www.asakawashobo.co.jp/" TargetMode="External"/><Relationship Id="rId48" Type="http://schemas.openxmlformats.org/officeDocument/2006/relationships/hyperlink" Target="https://lishogi.org/study/CTNeBwHw" TargetMode="External"/><Relationship Id="rId47" Type="http://schemas.openxmlformats.org/officeDocument/2006/relationships/hyperlink" Target="https://www.youtube.com/user/HIDETCHI" TargetMode="External"/><Relationship Id="rId49" Type="http://schemas.openxmlformats.org/officeDocument/2006/relationships/hyperlink" Target="https://www.youtube.com/user/shogicorner" TargetMode="External"/><Relationship Id="rId103" Type="http://schemas.openxmlformats.org/officeDocument/2006/relationships/hyperlink" Target="https://shogischool.com/" TargetMode="External"/><Relationship Id="rId102" Type="http://schemas.openxmlformats.org/officeDocument/2006/relationships/hyperlink" Target="https://shogi.typepad.jp/eweblog/archives.html" TargetMode="External"/><Relationship Id="rId101" Type="http://schemas.openxmlformats.org/officeDocument/2006/relationships/hyperlink" Target="https://shogi.nkkuma.tokyo/" TargetMode="External"/><Relationship Id="rId100" Type="http://schemas.openxmlformats.org/officeDocument/2006/relationships/hyperlink" Target="https://github.com/xiaodaigh/awesome-shogi" TargetMode="External"/><Relationship Id="rId31" Type="http://schemas.openxmlformats.org/officeDocument/2006/relationships/hyperlink" Target="https://thechesspolyglot.netlify.app/shogi-history-main/" TargetMode="External"/><Relationship Id="rId30" Type="http://schemas.openxmlformats.org/officeDocument/2006/relationships/hyperlink" Target="http://twitch.tv/killerducky" TargetMode="External"/><Relationship Id="rId33" Type="http://schemas.openxmlformats.org/officeDocument/2006/relationships/hyperlink" Target="http://twitch.tv/shogibymipha" TargetMode="External"/><Relationship Id="rId32" Type="http://schemas.openxmlformats.org/officeDocument/2006/relationships/hyperlink" Target="https://www.youtube.com/channel/UCFsIutG1sElEAW-vLp6Snxg" TargetMode="External"/><Relationship Id="rId35" Type="http://schemas.openxmlformats.org/officeDocument/2006/relationships/hyperlink" Target="https://www.youtube.com/channel/UCayV8XLkJc0IJKp6PWRgsfw" TargetMode="External"/><Relationship Id="rId34" Type="http://schemas.openxmlformats.org/officeDocument/2006/relationships/hyperlink" Target="http://www.shogi.net/nexus/ukekata/" TargetMode="External"/><Relationship Id="rId37" Type="http://schemas.openxmlformats.org/officeDocument/2006/relationships/hyperlink" Target="http://eric.macshogi.com/index.html" TargetMode="External"/><Relationship Id="rId36" Type="http://schemas.openxmlformats.org/officeDocument/2006/relationships/hyperlink" Target="http://twitch.tv/shogi_gunjin" TargetMode="External"/><Relationship Id="rId39" Type="http://schemas.openxmlformats.org/officeDocument/2006/relationships/hyperlink" Target="http://twitch.tv/tellmarch" TargetMode="External"/><Relationship Id="rId38" Type="http://schemas.openxmlformats.org/officeDocument/2006/relationships/hyperlink" Target="https://www.youtube.com/channel/UCF59GGXc-OUR7EQVY4sA2Aw" TargetMode="External"/><Relationship Id="rId20" Type="http://schemas.openxmlformats.org/officeDocument/2006/relationships/hyperlink" Target="https://www.dailymotion.com/video/x7foblr" TargetMode="External"/><Relationship Id="rId22" Type="http://schemas.openxmlformats.org/officeDocument/2006/relationships/hyperlink" Target="https://shogienespanol.blogspot.com/" TargetMode="External"/><Relationship Id="rId21" Type="http://schemas.openxmlformats.org/officeDocument/2006/relationships/hyperlink" Target="http://twitch.tv/rikodlc" TargetMode="External"/><Relationship Id="rId24" Type="http://schemas.openxmlformats.org/officeDocument/2006/relationships/hyperlink" Target="http://twitch.tv/shogiexplained" TargetMode="External"/><Relationship Id="rId23" Type="http://schemas.openxmlformats.org/officeDocument/2006/relationships/hyperlink" Target="https://www.youtube.com/watch?v=mohXgVorOBk" TargetMode="External"/><Relationship Id="rId129" Type="http://schemas.openxmlformats.org/officeDocument/2006/relationships/hyperlink" Target="https://book.mynavi.jp/files/user/shogi_news/free/9784839964870/index.html" TargetMode="External"/><Relationship Id="rId128" Type="http://schemas.openxmlformats.org/officeDocument/2006/relationships/hyperlink" Target="https://book.mynavi.jp/files/user/shogi_news/free/9784839965648/index.html" TargetMode="External"/><Relationship Id="rId127" Type="http://schemas.openxmlformats.org/officeDocument/2006/relationships/hyperlink" Target="https://lishogi.org/study/Ke2kN7y8" TargetMode="External"/><Relationship Id="rId126" Type="http://schemas.openxmlformats.org/officeDocument/2006/relationships/hyperlink" Target="https://lishogi.org/study/JSAJ18hC" TargetMode="External"/><Relationship Id="rId26" Type="http://schemas.openxmlformats.org/officeDocument/2006/relationships/hyperlink" Target="https://www.youtube.com/channel/UCtIJCB3xrNa9I5t-a7sgxhw" TargetMode="External"/><Relationship Id="rId121" Type="http://schemas.openxmlformats.org/officeDocument/2006/relationships/hyperlink" Target="http://park6.wakwak.com/~k-oohasi/shougi/" TargetMode="External"/><Relationship Id="rId25" Type="http://schemas.openxmlformats.org/officeDocument/2006/relationships/hyperlink" Target="https://www.facebook.com/groups/1789878348056214?view=group" TargetMode="External"/><Relationship Id="rId120" Type="http://schemas.openxmlformats.org/officeDocument/2006/relationships/hyperlink" Target="https://shogi-problem.org/Archive/index.html" TargetMode="External"/><Relationship Id="rId28" Type="http://schemas.openxmlformats.org/officeDocument/2006/relationships/hyperlink" Target="https://www.shogivaldivia.cl/" TargetMode="External"/><Relationship Id="rId27" Type="http://schemas.openxmlformats.org/officeDocument/2006/relationships/hyperlink" Target="http://twitch.tv/gotanda_n" TargetMode="External"/><Relationship Id="rId125" Type="http://schemas.openxmlformats.org/officeDocument/2006/relationships/hyperlink" Target="http://morinobu52.blog18.fc2.com/" TargetMode="External"/><Relationship Id="rId29" Type="http://schemas.openxmlformats.org/officeDocument/2006/relationships/hyperlink" Target="https://www.youtube.com/channel/UCp3DlTydn5UFhNKvvQ4_i6Q" TargetMode="External"/><Relationship Id="rId124" Type="http://schemas.openxmlformats.org/officeDocument/2006/relationships/hyperlink" Target="https://book.mynavi.jp/files/user/shogi_news/free/9784839960384/index.html" TargetMode="External"/><Relationship Id="rId123" Type="http://schemas.openxmlformats.org/officeDocument/2006/relationships/hyperlink" Target="https://drive.google.com/drive/folders/1B3yceymmNgw5x_USnnTa5e9QoFxal74Q" TargetMode="External"/><Relationship Id="rId122" Type="http://schemas.openxmlformats.org/officeDocument/2006/relationships/hyperlink" Target="http://toybox.tea-nifty.com/memo/" TargetMode="External"/><Relationship Id="rId95" Type="http://schemas.openxmlformats.org/officeDocument/2006/relationships/hyperlink" Target="https://kif2gif.herokuapp.com/" TargetMode="External"/><Relationship Id="rId94" Type="http://schemas.openxmlformats.org/officeDocument/2006/relationships/hyperlink" Target="http://wormz.free.fr/kifugen/" TargetMode="External"/><Relationship Id="rId97" Type="http://schemas.openxmlformats.org/officeDocument/2006/relationships/hyperlink" Target="https://floating-badlands-24479.herokuapp.com/" TargetMode="External"/><Relationship Id="rId96" Type="http://schemas.openxmlformats.org/officeDocument/2006/relationships/hyperlink" Target="http://play.mogproject.com/" TargetMode="External"/><Relationship Id="rId11" Type="http://schemas.openxmlformats.org/officeDocument/2006/relationships/hyperlink" Target="https://www.youtube.com/channel/UCd78OPpJ1FiOYWn15Mw2PIQ" TargetMode="External"/><Relationship Id="rId99" Type="http://schemas.openxmlformats.org/officeDocument/2006/relationships/hyperlink" Target="https://shogishack.net/" TargetMode="External"/><Relationship Id="rId10" Type="http://schemas.openxmlformats.org/officeDocument/2006/relationships/hyperlink" Target="http://www2.teu.ac.jp/gamelab/SHOGI/TANIGAWABOOK/tanigawabookmain.html" TargetMode="External"/><Relationship Id="rId98" Type="http://schemas.openxmlformats.org/officeDocument/2006/relationships/hyperlink" Target="http://www.shogi.net/shogi.html" TargetMode="External"/><Relationship Id="rId13" Type="http://schemas.openxmlformats.org/officeDocument/2006/relationships/hyperlink" Target="https://drive.google.com/open?id=1csxZKVDKCAKnbzt0-pInodsbcF_h0a9q" TargetMode="External"/><Relationship Id="rId12" Type="http://schemas.openxmlformats.org/officeDocument/2006/relationships/hyperlink" Target="http://twitch.tv/shogi_harbour" TargetMode="External"/><Relationship Id="rId91" Type="http://schemas.openxmlformats.org/officeDocument/2006/relationships/hyperlink" Target="https://shogifan.com/es/" TargetMode="External"/><Relationship Id="rId90" Type="http://schemas.openxmlformats.org/officeDocument/2006/relationships/hyperlink" Target="https://www.reddit.com/r/shogi/comments/822oda/diagram_updates_shogi_proverbs_with_commentaries/" TargetMode="External"/><Relationship Id="rId93" Type="http://schemas.openxmlformats.org/officeDocument/2006/relationships/hyperlink" Target="http://81dojo.com/documents/Notation_System" TargetMode="External"/><Relationship Id="rId92" Type="http://schemas.openxmlformats.org/officeDocument/2006/relationships/hyperlink" Target="http://sfenreader.appspot.com/en/create_board.html" TargetMode="External"/><Relationship Id="rId118" Type="http://schemas.openxmlformats.org/officeDocument/2006/relationships/hyperlink" Target="http://www.shogi.net/nexus/ladder/previous.html" TargetMode="External"/><Relationship Id="rId117" Type="http://schemas.openxmlformats.org/officeDocument/2006/relationships/hyperlink" Target="https://playshogi.com/" TargetMode="External"/><Relationship Id="rId116" Type="http://schemas.openxmlformats.org/officeDocument/2006/relationships/hyperlink" Target="http://wsl.81dojo.com/" TargetMode="External"/><Relationship Id="rId115" Type="http://schemas.openxmlformats.org/officeDocument/2006/relationships/hyperlink" Target="http://www.shogi.pl/" TargetMode="External"/><Relationship Id="rId119" Type="http://schemas.openxmlformats.org/officeDocument/2006/relationships/hyperlink" Target="https://www.shogi.or.jp/tsume_shogi/everyday/" TargetMode="External"/><Relationship Id="rId15" Type="http://schemas.openxmlformats.org/officeDocument/2006/relationships/hyperlink" Target="http://twitch.tv/matthiaslai" TargetMode="External"/><Relationship Id="rId110" Type="http://schemas.openxmlformats.org/officeDocument/2006/relationships/hyperlink" Target="https://www.i-tsu-tsu.co.jp/en/" TargetMode="External"/><Relationship Id="rId14" Type="http://schemas.openxmlformats.org/officeDocument/2006/relationships/hyperlink" Target="https://www.youtube.com/watch?v=GsGLAG7r4JA&amp;amp;list=PLi002ZNuMn65ydyC2H4yroUbwnjANiSid" TargetMode="External"/><Relationship Id="rId17" Type="http://schemas.openxmlformats.org/officeDocument/2006/relationships/hyperlink" Target="https://www.youtube.com/watch?v=II45ro33sQ8" TargetMode="External"/><Relationship Id="rId16" Type="http://schemas.openxmlformats.org/officeDocument/2006/relationships/hyperlink" Target="https://discord.gg/wggn65v" TargetMode="External"/><Relationship Id="rId19" Type="http://schemas.openxmlformats.org/officeDocument/2006/relationships/hyperlink" Target="https://disboard.org/server/join/729844481855062047" TargetMode="External"/><Relationship Id="rId114" Type="http://schemas.openxmlformats.org/officeDocument/2006/relationships/hyperlink" Target="https://xn--pet04dr1n5x9a.com/%E6%89%8B%E7%AD%8B/%E3%81%99%E3%81%B9%E3%81%A6%E3%81%AE%E6%89%8B%E7%AD%8B%E4%B8%80%E8%A6%A7.html" TargetMode="External"/><Relationship Id="rId18" Type="http://schemas.openxmlformats.org/officeDocument/2006/relationships/hyperlink" Target="http://twitch.tv/jienjienshogi" TargetMode="External"/><Relationship Id="rId113" Type="http://schemas.openxmlformats.org/officeDocument/2006/relationships/hyperlink" Target="https://drive.google.com/file/d/1c1ceiA24FYA8_s8goBMvdQOvsBi2HVFb" TargetMode="External"/><Relationship Id="rId112" Type="http://schemas.openxmlformats.org/officeDocument/2006/relationships/hyperlink" Target="https://github.com/jruffet/docker-shogigui" TargetMode="External"/><Relationship Id="rId111" Type="http://schemas.openxmlformats.org/officeDocument/2006/relationships/hyperlink" Target="https://book.mynavi.jp/shogi/" TargetMode="External"/><Relationship Id="rId84" Type="http://schemas.openxmlformats.org/officeDocument/2006/relationships/hyperlink" Target="https://www.shogi.or.jp/match/" TargetMode="External"/><Relationship Id="rId83" Type="http://schemas.openxmlformats.org/officeDocument/2006/relationships/hyperlink" Target="http://www.shogi24.com/yearbooks.htm" TargetMode="External"/><Relationship Id="rId86" Type="http://schemas.openxmlformats.org/officeDocument/2006/relationships/hyperlink" Target="https://shogidb2.com" TargetMode="External"/><Relationship Id="rId85" Type="http://schemas.openxmlformats.org/officeDocument/2006/relationships/hyperlink" Target="https://sp.ch.nicovideo.jp/shogi" TargetMode="External"/><Relationship Id="rId88" Type="http://schemas.openxmlformats.org/officeDocument/2006/relationships/hyperlink" Target="https://abema.tv/now-on-air/shogi" TargetMode="External"/><Relationship Id="rId87" Type="http://schemas.openxmlformats.org/officeDocument/2006/relationships/hyperlink" Target="https://shogidata.info/" TargetMode="External"/><Relationship Id="rId89" Type="http://schemas.openxmlformats.org/officeDocument/2006/relationships/hyperlink" Target="https://www2.teu.ac.jp/gamelab/index.html" TargetMode="External"/><Relationship Id="rId80" Type="http://schemas.openxmlformats.org/officeDocument/2006/relationships/hyperlink" Target="http://81dojo.com/client/?locale=en" TargetMode="External"/><Relationship Id="rId82" Type="http://schemas.openxmlformats.org/officeDocument/2006/relationships/hyperlink" Target="http://shogihub.com/" TargetMode="External"/><Relationship Id="rId81" Type="http://schemas.openxmlformats.org/officeDocument/2006/relationships/hyperlink" Target="https://www.youtube.com/watch?v=3Pj74pNGUXE" TargetMode="External"/><Relationship Id="rId1" Type="http://schemas.openxmlformats.org/officeDocument/2006/relationships/hyperlink" Target="https://docs.google.com/document/d/1HU1F6LwH3zS917Dudk2rU3KzcQuUipL8sOIcyiZl1P0" TargetMode="External"/><Relationship Id="rId2" Type="http://schemas.openxmlformats.org/officeDocument/2006/relationships/hyperlink" Target="https://www.youtube.com/channel/UCrs9fe53yZhRHWp_CB5J8qg" TargetMode="External"/><Relationship Id="rId3" Type="http://schemas.openxmlformats.org/officeDocument/2006/relationships/hyperlink" Target="https://www.reddit.com/r/shogi/comments/jf06xs/english_shogi_twitch_streamer_master_list/" TargetMode="External"/><Relationship Id="rId4" Type="http://schemas.openxmlformats.org/officeDocument/2006/relationships/hyperlink" Target="https://drive.google.com/file/d/1uT0dRsOwQQsEtfBns59n6ALWGWW8_79B" TargetMode="External"/><Relationship Id="rId9" Type="http://schemas.openxmlformats.org/officeDocument/2006/relationships/hyperlink" Target="http://twitch.tv/alexei2539" TargetMode="External"/><Relationship Id="rId5" Type="http://schemas.openxmlformats.org/officeDocument/2006/relationships/hyperlink" Target="https://www.youtube.com/channel/UCRnXG7CkKfEN6IINKcO_uBg" TargetMode="External"/><Relationship Id="rId6" Type="http://schemas.openxmlformats.org/officeDocument/2006/relationships/hyperlink" Target="https://www.twitch.tv/directory/game/Shogi/videos/all" TargetMode="External"/><Relationship Id="rId7" Type="http://schemas.openxmlformats.org/officeDocument/2006/relationships/hyperlink" Target="https://prezi.com/p/w7gaepaw39ad/proverbios-del-shogi-4/" TargetMode="External"/><Relationship Id="rId8" Type="http://schemas.openxmlformats.org/officeDocument/2006/relationships/hyperlink" Target="https://www.youtube.com/channel/UCv0Mc6vHLHa7tMZQbgbi0xQ" TargetMode="External"/><Relationship Id="rId73" Type="http://schemas.openxmlformats.org/officeDocument/2006/relationships/hyperlink" Target="https://www.youtube.com/channel/UCi-fQTTt63jJO8-wtABmy9w" TargetMode="External"/><Relationship Id="rId72" Type="http://schemas.openxmlformats.org/officeDocument/2006/relationships/hyperlink" Target="http://www.ikechang.com/shogi1e.htm" TargetMode="External"/><Relationship Id="rId75" Type="http://schemas.openxmlformats.org/officeDocument/2006/relationships/hyperlink" Target="https://www.youtube.com/channel/UC8UO5B268uM0fCUBu652Qow" TargetMode="External"/><Relationship Id="rId74" Type="http://schemas.openxmlformats.org/officeDocument/2006/relationships/hyperlink" Target="https://www.reddit.com/r/shogi/comments/tftvak/official_shogi_board_and_piece_dimensions_cited/" TargetMode="External"/><Relationship Id="rId77" Type="http://schemas.openxmlformats.org/officeDocument/2006/relationships/hyperlink" Target="https://www.youtube.com/channel/UCLE8swe9qclX4lEEBsLZ21g" TargetMode="External"/><Relationship Id="rId76" Type="http://schemas.openxmlformats.org/officeDocument/2006/relationships/hyperlink" Target="https://8ya.net/suiki/index.html" TargetMode="External"/><Relationship Id="rId79" Type="http://schemas.openxmlformats.org/officeDocument/2006/relationships/hyperlink" Target="https://www.youtube.com/channel/UCyx5jFRDet7ZGKzJAUY3I5w" TargetMode="External"/><Relationship Id="rId78" Type="http://schemas.openxmlformats.org/officeDocument/2006/relationships/hyperlink" Target="https://system.81dojo.com/en/players/sign_up" TargetMode="External"/><Relationship Id="rId71" Type="http://schemas.openxmlformats.org/officeDocument/2006/relationships/hyperlink" Target="https://www.asahi.com/video/articles/ASMC65JTDMC6UZHB00G.html" TargetMode="External"/><Relationship Id="rId70" Type="http://schemas.openxmlformats.org/officeDocument/2006/relationships/hyperlink" Target="https://github.com/Little-Magician/ShogiGUI-piece-sets" TargetMode="External"/><Relationship Id="rId131" Type="http://schemas.openxmlformats.org/officeDocument/2006/relationships/drawing" Target="../drawings/drawing6.xml"/><Relationship Id="rId130" Type="http://schemas.openxmlformats.org/officeDocument/2006/relationships/hyperlink" Target="https://shogipic.jp/" TargetMode="External"/><Relationship Id="rId62" Type="http://schemas.openxmlformats.org/officeDocument/2006/relationships/hyperlink" Target="http://shogi.wiki.fc2.com/" TargetMode="External"/><Relationship Id="rId61" Type="http://schemas.openxmlformats.org/officeDocument/2006/relationships/hyperlink" Target="https://www.youtube.com/channel/UCJC1luFxJ5ZBtEpzwRjgs4A" TargetMode="External"/><Relationship Id="rId64" Type="http://schemas.openxmlformats.org/officeDocument/2006/relationships/hyperlink" Target="https://arakippe.com/archives/category/%E6%AF%8E%E6%97%A5%E6%AC%A1%E3%81%AE%E4%B8%80%E6%89%8B" TargetMode="External"/><Relationship Id="rId63" Type="http://schemas.openxmlformats.org/officeDocument/2006/relationships/hyperlink" Target="https://www.youtube.com/channel/UCwNxufgy9QYZd0agIBLblDA" TargetMode="External"/><Relationship Id="rId66" Type="http://schemas.openxmlformats.org/officeDocument/2006/relationships/hyperlink" Target="https://book.mynavi.jp/files/user/shogi_news/free/9784839960070/index.html" TargetMode="External"/><Relationship Id="rId65" Type="http://schemas.openxmlformats.org/officeDocument/2006/relationships/hyperlink" Target="https://www.youtube.com/watch?v=xRZXhxDcYHc" TargetMode="External"/><Relationship Id="rId68" Type="http://schemas.openxmlformats.org/officeDocument/2006/relationships/hyperlink" Target="https://en.i-tsu-tsu.co.jp/blog/shogi/948" TargetMode="External"/><Relationship Id="rId67" Type="http://schemas.openxmlformats.org/officeDocument/2006/relationships/hyperlink" Target="https://www.youtube.com/watch?v=0gpMyh1xnBc&amp;amp;t=17m10s" TargetMode="External"/><Relationship Id="rId60" Type="http://schemas.openxmlformats.org/officeDocument/2006/relationships/hyperlink" Target="http://yamajunnshogi.web.fc2.com/CCP033.html" TargetMode="External"/><Relationship Id="rId69" Type="http://schemas.openxmlformats.org/officeDocument/2006/relationships/hyperlink" Target="https://www.youtube.com/channel/UC_x4uaTFMv0D5F_cPXUZimQ" TargetMode="External"/><Relationship Id="rId51" Type="http://schemas.openxmlformats.org/officeDocument/2006/relationships/hyperlink" Target="https://www.youtube.com/channel/UCR7yI7iJRJ6rNBWI9wCeHQg/search?query=shogi" TargetMode="External"/><Relationship Id="rId50" Type="http://schemas.openxmlformats.org/officeDocument/2006/relationships/hyperlink" Target="https://drive.google.com/file/d/11YAK5VXhfBz0nbaJnq-cxxt9gIeFyFkZ" TargetMode="External"/><Relationship Id="rId53" Type="http://schemas.openxmlformats.org/officeDocument/2006/relationships/hyperlink" Target="https://www.youtube.com/channel/UCR2eCPK6W6qvHmTemISH2xw" TargetMode="External"/><Relationship Id="rId52" Type="http://schemas.openxmlformats.org/officeDocument/2006/relationships/hyperlink" Target="https://kingcrimsondiscipline.blogspot.com/" TargetMode="External"/><Relationship Id="rId55" Type="http://schemas.openxmlformats.org/officeDocument/2006/relationships/hyperlink" Target="https://www.youtube.com/watch?v=bQx4RrGB16k&amp;amp;list=PLtEIN7TA4Fls-I_O0TUZ22Fi1dUanP3Hg" TargetMode="External"/><Relationship Id="rId54" Type="http://schemas.openxmlformats.org/officeDocument/2006/relationships/hyperlink" Target="https://www.shogishumi.com/home" TargetMode="External"/><Relationship Id="rId57" Type="http://schemas.openxmlformats.org/officeDocument/2006/relationships/hyperlink" Target="https://www.youtube.com/watch?v=UaIue0aTWpo&amp;amp;list=PLeZt7iZQS7OE1HAemeGTemtkfS-PrHqdp" TargetMode="External"/><Relationship Id="rId56" Type="http://schemas.openxmlformats.org/officeDocument/2006/relationships/hyperlink" Target="https://www.reddit.com/r/shogi/comments/9ngjw8/book_lines_only_based_on_shikenbisha_joseki/" TargetMode="External"/><Relationship Id="rId59" Type="http://schemas.openxmlformats.org/officeDocument/2006/relationships/hyperlink" Target="https://www.youtube.com/channel/UC_op0Ri4bgvURpUOxBHS8Cg" TargetMode="External"/><Relationship Id="rId58" Type="http://schemas.openxmlformats.org/officeDocument/2006/relationships/hyperlink" Target="https://www.reddit.com/r/shogi/comments/aiqtx2/takodoris_book_line_posts_collec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3.57"/>
    <col customWidth="1" min="3" max="3" width="10.14"/>
    <col customWidth="1" min="4" max="4" width="58.0"/>
    <col customWidth="1" min="5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HYPERLINK("https://docs.google.com/document/d/1HU1F6LwH3zS917Dudk2rU3KzcQuUipL8sOIcyiZl1P0", "Tsume Advise")</f>
        <v>Tsume Advise</v>
      </c>
      <c r="B2" s="4" t="s">
        <v>4</v>
      </c>
      <c r="C2" s="4" t="s">
        <v>5</v>
      </c>
      <c r="D2" s="4" t="s">
        <v>6</v>
      </c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tr">
        <f>HYPERLINK("https://drive.google.com/file/d/1uT0dRsOwQQsEtfBns59n6ALWGWW8_79B", "Shogi Training")</f>
        <v>Shogi Training</v>
      </c>
      <c r="B3" s="4" t="s">
        <v>4</v>
      </c>
      <c r="C3" s="4" t="s">
        <v>7</v>
      </c>
      <c r="D3" s="4" t="s">
        <v>8</v>
      </c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 t="s">
        <v>9</v>
      </c>
      <c r="B4" s="6" t="s">
        <v>10</v>
      </c>
      <c r="C4" s="6" t="s">
        <v>5</v>
      </c>
      <c r="D4" s="6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 t="s">
        <v>11</v>
      </c>
      <c r="B5" s="8" t="s">
        <v>10</v>
      </c>
      <c r="C5" s="8" t="s">
        <v>5</v>
      </c>
      <c r="D5" s="7" t="s">
        <v>12</v>
      </c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 t="str">
        <f>HYPERLINK("https://discord.gg/wggn65v", "Shogi Harbour Server")</f>
        <v>Shogi Harbour Server</v>
      </c>
      <c r="B6" s="7" t="str">
        <f>HYPERLINK("https://system.81dojo.com/en/players/show/oneye", "Community")</f>
        <v>Community</v>
      </c>
      <c r="C6" s="8" t="s">
        <v>5</v>
      </c>
      <c r="D6" s="7" t="str">
        <f>HYPERLINK("https://www.shogi.or.jp/player/lady/59.html", "Pro Woman 1-Dan Karolina's discord server.")</f>
        <v>Pro Woman 1-Dan Karolina's discord server.</v>
      </c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13</v>
      </c>
      <c r="B7" s="6" t="s">
        <v>14</v>
      </c>
      <c r="C7" s="6" t="s">
        <v>5</v>
      </c>
      <c r="D7" s="6" t="s">
        <v>15</v>
      </c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9" t="s">
        <v>16</v>
      </c>
      <c r="B8" s="10" t="s">
        <v>17</v>
      </c>
      <c r="C8" s="10"/>
      <c r="D8" s="11" t="str">
        <f>HYPERLINK("http://eric.macshogi.com/index.html", "Eric's Shogi Page")</f>
        <v>Eric's Shogi Page</v>
      </c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1" t="s">
        <v>18</v>
      </c>
      <c r="B9" s="10" t="s">
        <v>19</v>
      </c>
      <c r="C9" s="10" t="s">
        <v>20</v>
      </c>
      <c r="D9" s="10"/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1" t="str">
        <f>HYPERLINK("https://www.associazioneitalianashogi.it/risorse/libri/", "Italian Shogi Assoc. Hisshi")</f>
        <v>Italian Shogi Assoc. Hisshi</v>
      </c>
      <c r="B10" s="10" t="s">
        <v>19</v>
      </c>
      <c r="C10" s="10"/>
      <c r="D10" s="10"/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1" t="str">
        <f>HYPERLINK("http://alexshogi.byethost33.com/lectures/Index.htm", "Alex Shogi Lectures")</f>
        <v>Alex Shogi Lectures</v>
      </c>
      <c r="B11" s="6" t="s">
        <v>21</v>
      </c>
      <c r="C11" s="6" t="s">
        <v>5</v>
      </c>
      <c r="D11" s="6" t="s">
        <v>22</v>
      </c>
      <c r="E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1" t="str">
        <f>HYPERLINK("https://lishogi.org/study/CTNeBwHw", "Central Rook, Syncr0")</f>
        <v>Central Rook, Syncr0</v>
      </c>
      <c r="B12" s="10" t="s">
        <v>21</v>
      </c>
      <c r="C12" s="10" t="s">
        <v>5</v>
      </c>
      <c r="D12" s="12"/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tr">
        <f>HYPERLINK("https://drive.google.com/file/d/11YAK5VXhfBz0nbaJnq-cxxt9gIeFyFkZ", "Kif From Sugai's Lecture, Avygeil")</f>
        <v>Kif From Sugai's Lecture, Avygeil</v>
      </c>
      <c r="B13" s="6" t="s">
        <v>21</v>
      </c>
      <c r="C13" s="6" t="s">
        <v>5</v>
      </c>
      <c r="D13" s="6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23</v>
      </c>
      <c r="B14" s="6" t="s">
        <v>21</v>
      </c>
      <c r="C14" s="6" t="s">
        <v>5</v>
      </c>
      <c r="D14" s="6" t="s">
        <v>24</v>
      </c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1" t="s">
        <v>25</v>
      </c>
      <c r="B15" s="6" t="s">
        <v>21</v>
      </c>
      <c r="C15" s="6" t="s">
        <v>5</v>
      </c>
      <c r="D15" s="6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" t="str">
        <f>HYPERLINK("https://www.reddit.com/r/shogi/comments/9ngjw8/book_lines_only_based_on_shikenbisha_joseki/", "Takodori's 4th File Joseki")</f>
        <v>Takodori's 4th File Joseki</v>
      </c>
      <c r="B16" s="6" t="s">
        <v>21</v>
      </c>
      <c r="C16" s="6" t="s">
        <v>5</v>
      </c>
      <c r="D16" s="6" t="s">
        <v>26</v>
      </c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1" t="str">
        <f>HYPERLINK("https://www.reddit.com/r/shogi/comments/aiqtx2/takodoris_book_line_posts_collected/", "Takodori's Joseki Collection")</f>
        <v>Takodori's Joseki Collection</v>
      </c>
      <c r="B17" s="10" t="s">
        <v>21</v>
      </c>
      <c r="C17" s="10" t="s">
        <v>5</v>
      </c>
      <c r="D17" s="10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">
        <v>27</v>
      </c>
      <c r="B18" s="6" t="s">
        <v>21</v>
      </c>
      <c r="C18" s="6" t="s">
        <v>5</v>
      </c>
      <c r="D18" s="6" t="s">
        <v>28</v>
      </c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29</v>
      </c>
      <c r="B19" s="6" t="s">
        <v>21</v>
      </c>
      <c r="C19" s="6" t="s">
        <v>5</v>
      </c>
      <c r="D19" s="6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1" t="str">
        <f>HYPERLINK("https://arakippe.com/archives/category/%E6%AF%8E%E6%97%A5%E6%AC%A1%E3%81%AE%E4%B8%80%E6%89%8B", "Arakippe")</f>
        <v>Arakippe</v>
      </c>
      <c r="B20" s="10" t="s">
        <v>30</v>
      </c>
      <c r="C20" s="10" t="s">
        <v>20</v>
      </c>
      <c r="D20" s="10" t="s">
        <v>31</v>
      </c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">
        <v>32</v>
      </c>
      <c r="B21" s="6" t="s">
        <v>33</v>
      </c>
      <c r="C21" s="6" t="s">
        <v>5</v>
      </c>
      <c r="D21" s="6" t="s">
        <v>34</v>
      </c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 t="s">
        <v>35</v>
      </c>
      <c r="B22" s="6" t="s">
        <v>33</v>
      </c>
      <c r="C22" s="6" t="s">
        <v>5</v>
      </c>
      <c r="D22" s="6" t="s">
        <v>36</v>
      </c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 t="s">
        <v>37</v>
      </c>
      <c r="B23" s="6" t="s">
        <v>33</v>
      </c>
      <c r="C23" s="6" t="s">
        <v>5</v>
      </c>
      <c r="D23" s="6" t="s">
        <v>38</v>
      </c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1" t="s">
        <v>39</v>
      </c>
      <c r="B24" s="10" t="s">
        <v>33</v>
      </c>
      <c r="C24" s="10" t="s">
        <v>7</v>
      </c>
      <c r="D24" s="10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 t="s">
        <v>40</v>
      </c>
      <c r="B25" s="6" t="s">
        <v>41</v>
      </c>
      <c r="C25" s="6" t="s">
        <v>7</v>
      </c>
      <c r="D25" s="5" t="str">
        <f>HYPERLINK("http://81dojo.com/client/?locale=en", "81Dojo Login")</f>
        <v>81Dojo Login</v>
      </c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1" t="s">
        <v>42</v>
      </c>
      <c r="B26" s="6" t="s">
        <v>43</v>
      </c>
      <c r="C26" s="6" t="s">
        <v>5</v>
      </c>
      <c r="D26" s="6" t="s">
        <v>44</v>
      </c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 t="s">
        <v>45</v>
      </c>
      <c r="B27" s="6" t="s">
        <v>43</v>
      </c>
      <c r="C27" s="6" t="s">
        <v>5</v>
      </c>
      <c r="D27" s="6" t="s">
        <v>46</v>
      </c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1" t="s">
        <v>47</v>
      </c>
      <c r="B28" s="6" t="s">
        <v>43</v>
      </c>
      <c r="C28" s="6" t="s">
        <v>20</v>
      </c>
      <c r="D28" s="6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 t="s">
        <v>48</v>
      </c>
      <c r="B29" s="6" t="s">
        <v>43</v>
      </c>
      <c r="C29" s="6" t="s">
        <v>20</v>
      </c>
      <c r="D29" s="6" t="s">
        <v>49</v>
      </c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 t="str">
        <f>HYPERLINK("https://shogidb2.com", "Pro Games Database")</f>
        <v>Pro Games Database</v>
      </c>
      <c r="B30" s="6" t="s">
        <v>43</v>
      </c>
      <c r="C30" s="6" t="s">
        <v>20</v>
      </c>
      <c r="D30" s="6" t="s">
        <v>50</v>
      </c>
      <c r="E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2"/>
      <c r="Z30" s="2"/>
    </row>
    <row r="31" ht="15.75" customHeight="1">
      <c r="A31" s="5" t="s">
        <v>51</v>
      </c>
      <c r="B31" s="6" t="s">
        <v>43</v>
      </c>
      <c r="C31" s="6" t="s">
        <v>20</v>
      </c>
      <c r="D31" s="6" t="s">
        <v>49</v>
      </c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" t="s">
        <v>52</v>
      </c>
      <c r="B32" s="6" t="s">
        <v>53</v>
      </c>
      <c r="C32" s="6" t="s">
        <v>5</v>
      </c>
      <c r="D32" s="6" t="s">
        <v>54</v>
      </c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1" t="s">
        <v>55</v>
      </c>
      <c r="B33" s="14" t="s">
        <v>56</v>
      </c>
      <c r="C33" s="6" t="s">
        <v>57</v>
      </c>
      <c r="D33" s="14" t="s">
        <v>58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 t="s">
        <v>59</v>
      </c>
      <c r="B34" s="6" t="s">
        <v>60</v>
      </c>
      <c r="C34" s="6" t="s">
        <v>5</v>
      </c>
      <c r="D34" s="6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 t="s">
        <v>61</v>
      </c>
      <c r="B35" s="6" t="s">
        <v>60</v>
      </c>
      <c r="C35" s="6" t="s">
        <v>5</v>
      </c>
      <c r="D35" s="6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 t="str">
        <f>HYPERLINK("https://kif2gif.herokuapp.com/", "Kifu to Gif, Carl")</f>
        <v>Kifu to Gif, Carl</v>
      </c>
      <c r="B36" s="6" t="s">
        <v>60</v>
      </c>
      <c r="C36" s="6" t="s">
        <v>5</v>
      </c>
      <c r="D36" s="6" t="s">
        <v>62</v>
      </c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 t="s">
        <v>63</v>
      </c>
      <c r="B37" s="6" t="s">
        <v>60</v>
      </c>
      <c r="C37" s="6" t="s">
        <v>5</v>
      </c>
      <c r="D37" s="6" t="s">
        <v>64</v>
      </c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1" t="str">
        <f>HYPERLINK("https://floating-badlands-24479.herokuapp.com/", "Shogi Diagram Converter")</f>
        <v>Shogi Diagram Converter</v>
      </c>
      <c r="B38" s="10" t="s">
        <v>60</v>
      </c>
      <c r="C38" s="10" t="s">
        <v>5</v>
      </c>
      <c r="D38" s="15" t="str">
        <f>HYPERLINK("https://github.com/ashatuyuki/ShogiRecognitionWeb", "github")</f>
        <v>github</v>
      </c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" t="str">
        <f>HYPERLINK("http://www.shogi.net/shogi.html", "Shogi.net")</f>
        <v>Shogi.net</v>
      </c>
      <c r="B39" s="6" t="s">
        <v>60</v>
      </c>
      <c r="C39" s="6" t="s">
        <v>5</v>
      </c>
      <c r="D39" s="6" t="s">
        <v>65</v>
      </c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 t="s">
        <v>66</v>
      </c>
      <c r="B40" s="6" t="s">
        <v>60</v>
      </c>
      <c r="C40" s="6" t="s">
        <v>5</v>
      </c>
      <c r="D40" s="6" t="s">
        <v>67</v>
      </c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1" t="s">
        <v>68</v>
      </c>
      <c r="B41" s="12" t="s">
        <v>60</v>
      </c>
      <c r="C41" s="12" t="s">
        <v>20</v>
      </c>
      <c r="D41" s="1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1" t="str">
        <f>HYPERLINK("https://shogi.nkkuma.tokyo/", "Shogiban to Kif")</f>
        <v>Shogiban to Kif</v>
      </c>
      <c r="B42" s="10" t="s">
        <v>60</v>
      </c>
      <c r="C42" s="12" t="s">
        <v>20</v>
      </c>
      <c r="D42" s="12" t="s">
        <v>69</v>
      </c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1" t="str">
        <f>HYPERLINK("https://shogi.typepad.jp/eweblog/archives.html", "Takodori's Entrance to Shogi")</f>
        <v>Takodori's Entrance to Shogi</v>
      </c>
      <c r="B43" s="10" t="s">
        <v>60</v>
      </c>
      <c r="C43" s="10"/>
      <c r="D43" s="10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" t="str">
        <f>HYPERLINK("https://www.kiseidopublishing.com/shogi/shogi_equipment.htm", "Kiseido")</f>
        <v>Kiseido</v>
      </c>
      <c r="B44" s="6" t="s">
        <v>70</v>
      </c>
      <c r="C44" s="6" t="s">
        <v>5</v>
      </c>
      <c r="D44" s="6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 t="s">
        <v>71</v>
      </c>
      <c r="B45" s="6" t="s">
        <v>70</v>
      </c>
      <c r="C45" s="6" t="s">
        <v>5</v>
      </c>
      <c r="D45" s="6" t="s">
        <v>72</v>
      </c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 t="str">
        <f>HYPERLINK("http://www5b.biglobe.ne.jp/~goban/english@shogi@version.html", "The Shogi Game Store")</f>
        <v>The Shogi Game Store</v>
      </c>
      <c r="B46" s="6" t="s">
        <v>70</v>
      </c>
      <c r="C46" s="6" t="s">
        <v>5</v>
      </c>
      <c r="D46" s="6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1" t="str">
        <f>HYPERLINK("https://book.mynavi.jp/shogi/", "MyNavi")</f>
        <v>MyNavi</v>
      </c>
      <c r="B47" s="10" t="s">
        <v>70</v>
      </c>
      <c r="C47" s="12" t="s">
        <v>20</v>
      </c>
      <c r="D47" s="16" t="s">
        <v>73</v>
      </c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 t="s">
        <v>74</v>
      </c>
      <c r="B48" s="6" t="s">
        <v>70</v>
      </c>
      <c r="C48" s="6" t="s">
        <v>75</v>
      </c>
      <c r="D48" s="6" t="s">
        <v>76</v>
      </c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" t="s">
        <v>77</v>
      </c>
      <c r="B49" s="6" t="s">
        <v>70</v>
      </c>
      <c r="C49" s="6" t="s">
        <v>75</v>
      </c>
      <c r="D49" s="6" t="s">
        <v>78</v>
      </c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7" t="str">
        <f>HYPERLINK("https://drive.google.com/file/d/1c1ceiA24FYA8_s8goBMvdQOvsBi2HVFb", "ShogiGUI Set Up Best Engine")</f>
        <v>ShogiGUI Set Up Best Engine</v>
      </c>
      <c r="B50" s="8" t="s">
        <v>79</v>
      </c>
      <c r="C50" s="8" t="s">
        <v>5</v>
      </c>
      <c r="D50" s="17" t="s">
        <v>80</v>
      </c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" t="str">
        <f>HYPERLINK("https://docs.google.com/document/d/1oeSzJg0zYuoAsdcc-1cfXKl61Sy-Z2FYzJkEnIw5snY", "Material Value, Tanigawa")</f>
        <v>Material Value, Tanigawa</v>
      </c>
      <c r="B51" s="6" t="s">
        <v>81</v>
      </c>
      <c r="C51" s="6" t="s">
        <v>5</v>
      </c>
      <c r="D51" s="6" t="s">
        <v>82</v>
      </c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8" t="s">
        <v>83</v>
      </c>
      <c r="B52" s="10" t="s">
        <v>84</v>
      </c>
      <c r="C52" s="10" t="s">
        <v>20</v>
      </c>
      <c r="D52" s="10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1" t="str">
        <f>HYPERLINK("https://book.mynavi.jp/files/user/shogi_news/free/9784839960070/index.html", "Shogi Basic Tesuji Collection")</f>
        <v>Shogi Basic Tesuji Collection</v>
      </c>
      <c r="B53" s="12" t="s">
        <v>84</v>
      </c>
      <c r="C53" s="10"/>
      <c r="D53" s="10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1" t="s">
        <v>85</v>
      </c>
      <c r="B54" s="6" t="s">
        <v>86</v>
      </c>
      <c r="C54" s="6" t="s">
        <v>5</v>
      </c>
      <c r="D54" s="6" t="s">
        <v>87</v>
      </c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5" t="s">
        <v>88</v>
      </c>
      <c r="B55" s="6" t="s">
        <v>86</v>
      </c>
      <c r="C55" s="6" t="s">
        <v>5</v>
      </c>
      <c r="D55" s="6" t="s">
        <v>89</v>
      </c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7" t="str">
        <f>HYPERLINK("https://playshogi.com/#Main:null", "PlayShogi")</f>
        <v>PlayShogi</v>
      </c>
      <c r="B56" s="8" t="s">
        <v>90</v>
      </c>
      <c r="C56" s="8" t="s">
        <v>5</v>
      </c>
      <c r="D56" s="8" t="s">
        <v>91</v>
      </c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" t="s">
        <v>92</v>
      </c>
      <c r="B57" s="6" t="s">
        <v>90</v>
      </c>
      <c r="C57" s="6" t="s">
        <v>5</v>
      </c>
      <c r="D57" s="6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" t="str">
        <f>HYPERLINK("https://www.shogi.or.jp/tsume_shogi/everyday/", "Daily Tsume, JSA")</f>
        <v>Daily Tsume, JSA</v>
      </c>
      <c r="B58" s="6" t="s">
        <v>90</v>
      </c>
      <c r="C58" s="6" t="s">
        <v>20</v>
      </c>
      <c r="D58" s="6" t="s">
        <v>93</v>
      </c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" t="s">
        <v>94</v>
      </c>
      <c r="B59" s="6" t="s">
        <v>90</v>
      </c>
      <c r="C59" s="6" t="s">
        <v>20</v>
      </c>
      <c r="D59" s="6" t="s">
        <v>95</v>
      </c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" t="s">
        <v>96</v>
      </c>
      <c r="B60" s="6" t="s">
        <v>90</v>
      </c>
      <c r="C60" s="6" t="s">
        <v>20</v>
      </c>
      <c r="D60" s="6" t="s">
        <v>97</v>
      </c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1" t="str">
        <f>HYPERLINK("https://book.mynavi.jp/files/user/shogi_news/free/9784839960384/index.html", "Basic Tsume 3-7te")</f>
        <v>Basic Tsume 3-7te</v>
      </c>
      <c r="B61" s="10" t="s">
        <v>90</v>
      </c>
      <c r="C61" s="10"/>
      <c r="D61" s="10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1" t="str">
        <f>HYPERLINK("http://morinobu52.blog18.fc2.com/", "Nobuo Mori's Tsume")</f>
        <v>Nobuo Mori's Tsume</v>
      </c>
      <c r="B62" s="10" t="s">
        <v>90</v>
      </c>
      <c r="C62" s="10"/>
      <c r="D62" s="5" t="s">
        <v>98</v>
      </c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1" t="str">
        <f>HYPERLINK("https://lishogi.org/study/JSAJ18hC", "Takodori's Real Game Tsume")</f>
        <v>Takodori's Real Game Tsume</v>
      </c>
      <c r="B63" s="10" t="s">
        <v>90</v>
      </c>
      <c r="C63" s="10"/>
      <c r="D63" s="10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1" t="str">
        <f>HYPERLINK("https://lishogi.org/study/Ke2kN7y8", "Tsume Problems For Beginner")</f>
        <v>Tsume Problems For Beginner</v>
      </c>
      <c r="B64" s="10" t="s">
        <v>90</v>
      </c>
      <c r="C64" s="10"/>
      <c r="D64" s="19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1" t="str">
        <f>HYPERLINK("https://book.mynavi.jp/files/user/shogi_news/free/9784839965648/index.html", "Shogi Beginner's Drill")</f>
        <v>Shogi Beginner's Drill</v>
      </c>
      <c r="B65" s="10"/>
      <c r="C65" s="10" t="s">
        <v>20</v>
      </c>
      <c r="D65" s="12" t="s">
        <v>99</v>
      </c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1" t="str">
        <f>HYPERLINK("https://book.mynavi.jp/files/user/shogi_news/free/9784839964870/index.html", "Shogi Beginner's Guide 1")</f>
        <v>Shogi Beginner's Guide 1</v>
      </c>
      <c r="B66" s="10"/>
      <c r="C66" s="10" t="s">
        <v>20</v>
      </c>
      <c r="D66" s="10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0" t="s">
        <v>100</v>
      </c>
      <c r="B67" s="10"/>
      <c r="C67" s="10"/>
      <c r="D67" s="12" t="s">
        <v>101</v>
      </c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1" t="s">
        <v>102</v>
      </c>
      <c r="B68" s="10"/>
      <c r="C68" s="10"/>
      <c r="D68" s="1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1"/>
      <c r="B69" s="22"/>
      <c r="C69" s="22"/>
      <c r="D69" s="2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1"/>
      <c r="B70" s="22"/>
      <c r="C70" s="22"/>
      <c r="D70" s="2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1"/>
      <c r="B71" s="22"/>
      <c r="C71" s="22"/>
      <c r="D71" s="2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1"/>
      <c r="B72" s="22"/>
      <c r="C72" s="22"/>
      <c r="D72" s="2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1"/>
      <c r="B73" s="22"/>
      <c r="C73" s="22"/>
      <c r="D73" s="2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1"/>
      <c r="B74" s="22"/>
      <c r="C74" s="22"/>
      <c r="D74" s="2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1"/>
      <c r="B75" s="22"/>
      <c r="C75" s="22"/>
      <c r="D75" s="2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1"/>
      <c r="B76" s="22"/>
      <c r="C76" s="22"/>
      <c r="D76" s="2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1"/>
      <c r="B77" s="22"/>
      <c r="C77" s="22"/>
      <c r="D77" s="2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1"/>
      <c r="B78" s="22"/>
      <c r="C78" s="22"/>
      <c r="D78" s="2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1"/>
      <c r="B79" s="22"/>
      <c r="C79" s="22"/>
      <c r="D79" s="2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1"/>
      <c r="B80" s="22"/>
      <c r="C80" s="22"/>
      <c r="D80" s="2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1"/>
      <c r="B81" s="22"/>
      <c r="C81" s="22"/>
      <c r="D81" s="2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1"/>
      <c r="B82" s="22"/>
      <c r="C82" s="22"/>
      <c r="D82" s="2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1"/>
      <c r="B83" s="22"/>
      <c r="C83" s="22"/>
      <c r="D83" s="2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1"/>
      <c r="B84" s="22"/>
      <c r="C84" s="22"/>
      <c r="D84" s="2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1"/>
      <c r="B85" s="22"/>
      <c r="C85" s="22"/>
      <c r="D85" s="2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1"/>
      <c r="B86" s="22"/>
      <c r="C86" s="22"/>
      <c r="D86" s="2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1"/>
      <c r="B87" s="22"/>
      <c r="C87" s="22"/>
      <c r="D87" s="2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1"/>
      <c r="B88" s="22"/>
      <c r="C88" s="22"/>
      <c r="D88" s="2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1"/>
      <c r="B89" s="22"/>
      <c r="C89" s="22"/>
      <c r="D89" s="2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1"/>
      <c r="B90" s="22"/>
      <c r="C90" s="22"/>
      <c r="D90" s="2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1"/>
      <c r="B91" s="22"/>
      <c r="C91" s="22"/>
      <c r="D91" s="2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1"/>
      <c r="B92" s="22"/>
      <c r="C92" s="22"/>
      <c r="D92" s="2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1"/>
      <c r="B93" s="22"/>
      <c r="C93" s="22"/>
      <c r="D93" s="2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1"/>
      <c r="B94" s="22"/>
      <c r="C94" s="22"/>
      <c r="D94" s="2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1"/>
      <c r="B95" s="22"/>
      <c r="C95" s="22"/>
      <c r="D95" s="2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1"/>
      <c r="B96" s="22"/>
      <c r="C96" s="22"/>
      <c r="D96" s="2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1"/>
      <c r="B97" s="22"/>
      <c r="C97" s="22"/>
      <c r="D97" s="2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1"/>
      <c r="B98" s="22"/>
      <c r="C98" s="22"/>
      <c r="D98" s="2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1"/>
      <c r="B99" s="22"/>
      <c r="C99" s="22"/>
      <c r="D99" s="2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1"/>
      <c r="B100" s="22"/>
      <c r="C100" s="22"/>
      <c r="D100" s="2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1"/>
      <c r="B101" s="22"/>
      <c r="C101" s="22"/>
      <c r="D101" s="2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1"/>
      <c r="B102" s="22"/>
      <c r="C102" s="22"/>
      <c r="D102" s="2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1"/>
      <c r="B103" s="22"/>
      <c r="C103" s="22"/>
      <c r="D103" s="2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1"/>
      <c r="B104" s="22"/>
      <c r="C104" s="22"/>
      <c r="D104" s="2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1"/>
      <c r="B105" s="22"/>
      <c r="C105" s="22"/>
      <c r="D105" s="2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1"/>
      <c r="B106" s="22"/>
      <c r="C106" s="22"/>
      <c r="D106" s="2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1"/>
      <c r="B107" s="22"/>
      <c r="C107" s="22"/>
      <c r="D107" s="2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1"/>
      <c r="B108" s="22"/>
      <c r="C108" s="22"/>
      <c r="D108" s="2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1"/>
      <c r="B109" s="22"/>
      <c r="C109" s="22"/>
      <c r="D109" s="2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1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1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1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1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1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1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1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1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1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1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1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1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1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1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1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1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1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1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1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1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1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1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1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1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1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1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1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1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1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1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1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1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1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1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1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1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1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1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1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1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1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1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1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1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1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1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1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1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1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1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1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1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1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1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1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1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1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1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1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1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1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1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1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1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1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1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1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1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1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1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1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1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1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1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1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1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1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1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1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1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1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1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1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1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1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1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1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1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1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1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1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1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1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1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1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1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1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1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1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1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1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1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1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1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1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1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1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1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1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1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1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1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1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1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1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1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1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1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1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1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1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1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1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1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1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1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1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1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1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1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1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1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1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1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1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1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1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1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1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1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1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1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1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1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1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1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1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1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1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1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1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1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1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1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</sheetData>
  <hyperlinks>
    <hyperlink r:id="rId1" ref="A4"/>
    <hyperlink r:id="rId2" ref="A5"/>
    <hyperlink r:id="rId3" ref="D5"/>
    <hyperlink r:id="rId4" ref="A7"/>
    <hyperlink r:id="rId5" ref="A8"/>
    <hyperlink r:id="rId6" ref="A9"/>
    <hyperlink r:id="rId7" ref="A14"/>
    <hyperlink r:id="rId8" ref="A15"/>
    <hyperlink r:id="rId9" ref="A18"/>
    <hyperlink r:id="rId10" ref="A19"/>
    <hyperlink r:id="rId11" ref="A21"/>
    <hyperlink r:id="rId12" ref="A22"/>
    <hyperlink r:id="rId13" ref="A23"/>
    <hyperlink r:id="rId14" ref="A24"/>
    <hyperlink r:id="rId15" ref="A25"/>
    <hyperlink r:id="rId16" ref="A26"/>
    <hyperlink r:id="rId17" ref="A27"/>
    <hyperlink r:id="rId18" ref="A28"/>
    <hyperlink r:id="rId19" ref="A29"/>
    <hyperlink r:id="rId20" ref="A31"/>
    <hyperlink r:id="rId21" ref="A32"/>
    <hyperlink r:id="rId22" ref="A33"/>
    <hyperlink r:id="rId23" ref="A34"/>
    <hyperlink r:id="rId24" ref="A35"/>
    <hyperlink r:id="rId25" ref="A37"/>
    <hyperlink r:id="rId26" ref="A40"/>
    <hyperlink r:id="rId27" ref="A41"/>
    <hyperlink r:id="rId28" ref="A45"/>
    <hyperlink r:id="rId29" ref="D47"/>
    <hyperlink r:id="rId30" ref="A48"/>
    <hyperlink r:id="rId31" ref="A49"/>
    <hyperlink r:id="rId32" ref="A52"/>
    <hyperlink r:id="rId33" ref="A54"/>
    <hyperlink r:id="rId34" ref="A55"/>
    <hyperlink r:id="rId35" ref="A57"/>
    <hyperlink r:id="rId36" ref="A59"/>
    <hyperlink r:id="rId37" ref="A60"/>
    <hyperlink r:id="rId38" ref="D62"/>
    <hyperlink r:id="rId39" ref="A67"/>
    <hyperlink r:id="rId40" ref="A68"/>
  </hyperlinks>
  <printOptions/>
  <pageMargins bottom="0.75" footer="0.0" header="0.0" left="0.7" right="0.7" top="0.75"/>
  <pageSetup orientation="portrait"/>
  <drawing r:id="rId41"/>
  <tableParts count="1"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13.57"/>
    <col customWidth="1" min="3" max="3" width="10.14"/>
    <col customWidth="1" min="4" max="4" width="56.14"/>
    <col customWidth="1" min="5" max="5" width="10.71"/>
    <col customWidth="1" min="6" max="6" width="14.43"/>
  </cols>
  <sheetData>
    <row r="1">
      <c r="A1" s="23" t="s">
        <v>103</v>
      </c>
      <c r="B1" s="23" t="s">
        <v>1</v>
      </c>
      <c r="C1" s="23" t="s">
        <v>2</v>
      </c>
      <c r="D1" s="23" t="s">
        <v>3</v>
      </c>
      <c r="E1" s="2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8" t="s">
        <v>104</v>
      </c>
      <c r="B2" s="10" t="s">
        <v>105</v>
      </c>
      <c r="C2" s="10" t="s">
        <v>5</v>
      </c>
      <c r="D2" s="5" t="str">
        <f>HYPERLINK("https://system.81dojo.com/en/players/show/Alexei", "+2-Dan Explains matches, strategy, tsume, etc.")</f>
        <v>+2-Dan Explains matches, strategy, tsume, etc.</v>
      </c>
      <c r="E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tr">
        <f>HYPERLINK("https://www.youtube.com/channel/UCRnXG7CkKfEN6IINKcO_uBg","Shogi Harbour")</f>
        <v>Shogi Harbour</v>
      </c>
      <c r="B3" s="7" t="str">
        <f>HYPERLINK("https://system.81dojo.com/en/players/show/oneye", "Analysis")</f>
        <v>Analysis</v>
      </c>
      <c r="C3" s="25" t="s">
        <v>5</v>
      </c>
      <c r="D3" s="7" t="str">
        <f>HYPERLINK("https://www.shogi.or.jp/player/lady/59.html", "Pro Woman 1-Dan analyses matches")</f>
        <v>Pro Woman 1-Dan analyses matches</v>
      </c>
      <c r="E3" s="2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tr">
        <f>HYPERLINK("https://www.youtube.com/channel/UCv0Mc6vHLHa7tMZQbgbi0xQ","Shogi TV")</f>
        <v>Shogi TV</v>
      </c>
      <c r="B4" s="10" t="s">
        <v>105</v>
      </c>
      <c r="C4" s="10" t="s">
        <v>5</v>
      </c>
      <c r="D4" s="5" t="str">
        <f>HYPERLINK("https://system.81dojo.com/en/players/show/kolo", "2-Dan FESA, kolo analyzes 81dojo matches")</f>
        <v>2-Dan FESA, kolo analyzes 81dojo matches</v>
      </c>
      <c r="E4" s="2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 t="s">
        <v>106</v>
      </c>
      <c r="B5" s="10" t="s">
        <v>105</v>
      </c>
      <c r="C5" s="10" t="s">
        <v>5</v>
      </c>
      <c r="D5" s="10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tr">
        <f>HYPERLINK("https://www.youtube.com/watch?v=GsGLAG7r4JA&amp;list=PLi002ZNuMn65ydyC2H4yroUbwnjANiSid", "Muranaka Shuji")</f>
        <v>Muranaka Shuji</v>
      </c>
      <c r="B6" s="7" t="str">
        <f>HYPERLINK("https://shogiwars.heroz.jp/users/mypage/MurachanLions?locale=en", "Analysis")</f>
        <v>Analysis</v>
      </c>
      <c r="C6" s="25" t="s">
        <v>75</v>
      </c>
      <c r="D6" s="26" t="s">
        <v>107</v>
      </c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11" t="str">
        <f>HYPERLINK("https://www.youtube.com/watch?v=bQx4RrGB16k&amp;list=PLtEIN7TA4Fls-I_O0TUZ22Fi1dUanP3Hg", "Asociación Shinsen Budo")</f>
        <v>Asociación Shinsen Budo</v>
      </c>
      <c r="B7" s="10" t="s">
        <v>108</v>
      </c>
      <c r="C7" s="10" t="s">
        <v>109</v>
      </c>
      <c r="D7" s="10" t="s">
        <v>110</v>
      </c>
      <c r="E7" s="2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tr">
        <f>HYPERLINK("https://www.youtube.com/watch?v=UaIue0aTWpo&amp;list=PLeZt7iZQS7OE1HAemeGTemtkfS-PrHqdp","El Ronin")</f>
        <v>El Ronin</v>
      </c>
      <c r="B8" s="10" t="s">
        <v>108</v>
      </c>
      <c r="C8" s="10" t="s">
        <v>109</v>
      </c>
      <c r="D8" s="5" t="str">
        <f>HYPERLINK("https://shogiwars.heroz.jp/users/mypage/R_O_N_I_N?locale=en", "2-kyu explica estrategia y básico. Comentado")</f>
        <v>2-kyu explica estrategia y básico. Comentado</v>
      </c>
      <c r="E8" s="2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tr">
        <f>HYPERLINK("https://www.youtube.com/channel/UC_op0Ri4bgvURpUOxBHS8Cg", "Gerarduv")</f>
        <v>Gerarduv</v>
      </c>
      <c r="B9" s="10" t="s">
        <v>108</v>
      </c>
      <c r="C9" s="10" t="s">
        <v>109</v>
      </c>
      <c r="D9" s="5" t="str">
        <f>HYPERLINK("https://system.81dojo.com/en/players/show/Gerarduv", "1-Dan jugador torre central")</f>
        <v>1-Dan jugador torre central</v>
      </c>
      <c r="E9" s="2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111</v>
      </c>
      <c r="B10" s="10" t="s">
        <v>21</v>
      </c>
      <c r="C10" s="29" t="s">
        <v>5</v>
      </c>
      <c r="D10" s="5" t="str">
        <f>HYPERLINK("https://system.81dojo.com/en/players/show/Chouwa", "4-Dan")</f>
        <v>4-Dan</v>
      </c>
      <c r="E10" s="27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2"/>
      <c r="Z10" s="2"/>
    </row>
    <row r="11">
      <c r="A11" s="5" t="str">
        <f>HYPERLINK("https://www.youtube.com/channel/UCFsIutG1sElEAW-vLp6Snxg","Commentary of Shogi game")</f>
        <v>Commentary of Shogi game</v>
      </c>
      <c r="B11" s="10" t="s">
        <v>21</v>
      </c>
      <c r="C11" s="10" t="s">
        <v>5</v>
      </c>
      <c r="D11" s="5" t="str">
        <f>HYPERLINK("https://system.81dojo.com/en/players/show/hirom3", "3-Dan tries different strategies")</f>
        <v>3-Dan tries different strategies</v>
      </c>
      <c r="E11" s="2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tr">
        <f>HYPERLINK("https://www.youtube.com/channel/UCi-fQTTt63jJO8-wtABmy9w", "KAGURA's Shogi")</f>
        <v>KAGURA's Shogi</v>
      </c>
      <c r="B12" s="10" t="s">
        <v>21</v>
      </c>
      <c r="C12" s="10" t="s">
        <v>5</v>
      </c>
      <c r="D12" s="5" t="str">
        <f>HYPERLINK("https://shogiwars.heroz.jp/users/mypage/KAGURA_P?locale=en", "SW 3-Dan")</f>
        <v>SW 3-Dan</v>
      </c>
      <c r="E12" s="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tr">
        <f>HYPERLINK("https://www.youtube.com/channel/UCayV8XLkJc0IJKp6PWRgsfw","kkr5015")</f>
        <v>kkr5015</v>
      </c>
      <c r="B13" s="10" t="s">
        <v>21</v>
      </c>
      <c r="C13" s="10" t="s">
        <v>5</v>
      </c>
      <c r="D13" s="10" t="s">
        <v>112</v>
      </c>
      <c r="E13" s="2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7" t="str">
        <f>HYPERLINK("https://www.youtube.com/channel/UCF59GGXc-OUR7EQVY4sA2Aw", "Shogi Ramen TV")</f>
        <v>Shogi Ramen TV</v>
      </c>
      <c r="B14" s="25" t="s">
        <v>21</v>
      </c>
      <c r="C14" s="25" t="s">
        <v>5</v>
      </c>
      <c r="D14" s="7" t="str">
        <f>HYPERLINK("https://shogiwars.heroz.jp/users/mypage/ShogiRamenTV?locale=en", "3-Dan Plays")</f>
        <v>3-Dan Plays</v>
      </c>
      <c r="E14" s="2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1" t="s">
        <v>113</v>
      </c>
      <c r="B15" s="10" t="s">
        <v>21</v>
      </c>
      <c r="C15" s="10" t="s">
        <v>75</v>
      </c>
      <c r="D15" s="5" t="str">
        <f>HYPERLINK("https://www.shogi.or.jp/player/pro/268.html", "Pro C1 Takuma Oikawa explains yagura")</f>
        <v>Pro C1 Takuma Oikawa explains yagura</v>
      </c>
      <c r="E15" s="2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" t="str">
        <f>HYPERLINK("https://www.youtube.com/channel/UCB53uRk1r_FRSMPKlX5oa5w","24 kisyou")</f>
        <v>24 kisyou</v>
      </c>
      <c r="B16" s="10" t="s">
        <v>114</v>
      </c>
      <c r="C16" s="10" t="s">
        <v>5</v>
      </c>
      <c r="D16" s="12" t="s">
        <v>115</v>
      </c>
      <c r="E16" s="2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"/>
      <c r="Z16" s="2"/>
    </row>
    <row r="17" ht="15.75" customHeight="1">
      <c r="A17" s="7" t="str">
        <f>HYPERLINK("https://www.youtube.com/user/HIDETCHI","Hidetchi")</f>
        <v>Hidetchi</v>
      </c>
      <c r="B17" s="7" t="str">
        <f>HYPERLINK("https://system.81dojo.com/en/players/show/Hidetchi", "Learn")</f>
        <v>Learn</v>
      </c>
      <c r="C17" s="25" t="s">
        <v>5</v>
      </c>
      <c r="D17" s="30" t="s">
        <v>116</v>
      </c>
      <c r="E17" s="2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tr">
        <f>HYPERLINK("https://www.youtube.com/user/shogicorner", "hirohiigo &amp; Karolina")</f>
        <v>hirohiigo &amp; Karolina</v>
      </c>
      <c r="B18" s="10" t="s">
        <v>114</v>
      </c>
      <c r="C18" s="10" t="s">
        <v>5</v>
      </c>
      <c r="D18" s="5" t="str">
        <f>HYPERLINK("https://system.81dojo.com/en/players/show/hirohiigo", "1-Dan &amp; Pro Lady 1-Dan matches and tsume")</f>
        <v>1-Dan &amp; Pro Lady 1-Dan matches and tsume</v>
      </c>
      <c r="E18" s="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1" t="str">
        <f>HYPERLINK("https://www.youtube.com/channel/UCR7yI7iJRJ6rNBWI9wCeHQg/search?query=shogi", "Muraki, Tatsuo")</f>
        <v>Muraki, Tatsuo</v>
      </c>
      <c r="B19" s="10" t="s">
        <v>114</v>
      </c>
      <c r="C19" s="10" t="s">
        <v>5</v>
      </c>
      <c r="D19" s="10" t="s">
        <v>117</v>
      </c>
      <c r="E19" s="2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 t="s">
        <v>118</v>
      </c>
      <c r="B20" s="10" t="s">
        <v>114</v>
      </c>
      <c r="C20" s="10" t="s">
        <v>5</v>
      </c>
      <c r="D20" s="5" t="str">
        <f>HYPERLINK("https://www.shogi.or.jp/player/pro/110.html", "Pro 8-Dan retired gives 3 lessons translated to EN")</f>
        <v>Pro 8-Dan retired gives 3 lessons translated to EN</v>
      </c>
      <c r="E20" s="2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tr">
        <f>HYPERLINK("https://www.youtube.com/channel/UCyx5jFRDet7ZGKzJAUY3I5w", "hirohiigo")</f>
        <v>hirohiigo</v>
      </c>
      <c r="B21" s="6" t="s">
        <v>114</v>
      </c>
      <c r="C21" s="29"/>
      <c r="D21" s="5" t="str">
        <f>HYPERLINK("https://system.81dojo.com/en/players/show/hirohiigo", "1-Dan")</f>
        <v>1-Dan</v>
      </c>
      <c r="E21" s="2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 t="str">
        <f>HYPERLINK("https://www.youtube.com/channel/UCJC1luFxJ5ZBtEpzwRjgs4A", "DB2")</f>
        <v>DB2</v>
      </c>
      <c r="B22" s="10" t="s">
        <v>119</v>
      </c>
      <c r="C22" s="10" t="s">
        <v>20</v>
      </c>
      <c r="D22" s="5" t="str">
        <f>HYPERLINK("https://shogidb2.com", "Pro matches")</f>
        <v>Pro matches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 t="str">
        <f>HYPERLINK("https://www.youtube.com/channel/UCwNxufgy9QYZd0agIBLblDA", "徹底解説！将棋の定跡")</f>
        <v>徹底解説！将棋の定跡</v>
      </c>
      <c r="B23" s="10" t="s">
        <v>119</v>
      </c>
      <c r="C23" s="10" t="s">
        <v>20</v>
      </c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 t="str">
        <f>HYPERLINK("https://www.youtube.com/channel/UC1xVrxY59WkAGenCBuFmdnQ","Shogi World")</f>
        <v>Shogi World</v>
      </c>
      <c r="B24" s="12" t="s">
        <v>43</v>
      </c>
      <c r="C24" s="10" t="s">
        <v>75</v>
      </c>
      <c r="D24" s="12" t="s">
        <v>120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" t="str">
        <f>HYPERLINK("https://www.youtube.com/watch?v=-pEvFADYwso&amp;list=PLvIQlKmUgYUxrgJ3jUv1k8aBFxhDey0dx&amp;index=1", "Shogi Buzz")</f>
        <v>Shogi Buzz</v>
      </c>
      <c r="B25" s="25" t="s">
        <v>121</v>
      </c>
      <c r="C25" s="25" t="s">
        <v>5</v>
      </c>
      <c r="D25" s="25" t="s">
        <v>122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1" t="str">
        <f>HYPERLINK("https://www.youtube.com/watch?v=5jWAykv1Uf4&amp;t=19m53s", "Illegal Moves, JSA")</f>
        <v>Illegal Moves, JSA</v>
      </c>
      <c r="B26" s="32"/>
      <c r="C26" s="33"/>
      <c r="D26" s="3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1"/>
      <c r="B27" s="2"/>
      <c r="C27" s="24"/>
      <c r="D27" s="2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1"/>
      <c r="B28" s="2"/>
      <c r="C28" s="24"/>
      <c r="D28" s="2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1"/>
      <c r="B29" s="2"/>
      <c r="C29" s="24"/>
      <c r="D29" s="2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1"/>
      <c r="B30" s="2"/>
      <c r="C30" s="24"/>
      <c r="D30" s="2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1"/>
      <c r="B31" s="2"/>
      <c r="C31" s="24"/>
      <c r="D31" s="2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1"/>
      <c r="B32" s="2"/>
      <c r="C32" s="24"/>
      <c r="D32" s="2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1"/>
      <c r="B33" s="2"/>
      <c r="C33" s="24"/>
      <c r="D33" s="2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1"/>
      <c r="B34" s="2"/>
      <c r="C34" s="24"/>
      <c r="D34" s="2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1"/>
      <c r="B35" s="2"/>
      <c r="C35" s="24"/>
      <c r="D35" s="2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1"/>
      <c r="B36" s="2"/>
      <c r="C36" s="24"/>
      <c r="D36" s="2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1"/>
      <c r="B37" s="2"/>
      <c r="C37" s="24"/>
      <c r="D37" s="2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1"/>
      <c r="B38" s="2"/>
      <c r="C38" s="24"/>
      <c r="D38" s="2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1"/>
      <c r="B39" s="2"/>
      <c r="C39" s="24"/>
      <c r="D39" s="2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1"/>
      <c r="B40" s="2"/>
      <c r="C40" s="24"/>
      <c r="D40" s="2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1"/>
      <c r="B41" s="2"/>
      <c r="C41" s="24"/>
      <c r="D41" s="2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1"/>
      <c r="B42" s="2"/>
      <c r="C42" s="24"/>
      <c r="D42" s="2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1"/>
      <c r="B43" s="2"/>
      <c r="C43" s="24"/>
      <c r="D43" s="2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1"/>
      <c r="B44" s="2"/>
      <c r="C44" s="24"/>
      <c r="D44" s="2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1"/>
      <c r="B45" s="2"/>
      <c r="C45" s="24"/>
      <c r="D45" s="2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1"/>
      <c r="B46" s="2"/>
      <c r="C46" s="24"/>
      <c r="D46" s="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1"/>
      <c r="B47" s="2"/>
      <c r="C47" s="24"/>
      <c r="D47" s="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1"/>
      <c r="B48" s="2"/>
      <c r="C48" s="24"/>
      <c r="D48" s="2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1"/>
      <c r="B49" s="2"/>
      <c r="C49" s="24"/>
      <c r="D49" s="2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1"/>
      <c r="B50" s="2"/>
      <c r="C50" s="24"/>
      <c r="D50" s="2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1"/>
      <c r="B51" s="2"/>
      <c r="C51" s="24"/>
      <c r="D51" s="2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1"/>
      <c r="B52" s="2"/>
      <c r="C52" s="24"/>
      <c r="D52" s="2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1"/>
      <c r="B53" s="2"/>
      <c r="C53" s="24"/>
      <c r="D53" s="2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1"/>
      <c r="B54" s="2"/>
      <c r="C54" s="24"/>
      <c r="D54" s="2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1"/>
      <c r="B55" s="2"/>
      <c r="C55" s="24"/>
      <c r="D55" s="2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1"/>
      <c r="B56" s="2"/>
      <c r="C56" s="24"/>
      <c r="D56" s="2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1"/>
      <c r="B57" s="2"/>
      <c r="C57" s="24"/>
      <c r="D57" s="2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1"/>
      <c r="B58" s="2"/>
      <c r="C58" s="24"/>
      <c r="D58" s="2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1"/>
      <c r="B59" s="2"/>
      <c r="C59" s="24"/>
      <c r="D59" s="2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1"/>
      <c r="B60" s="2"/>
      <c r="C60" s="24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1"/>
      <c r="B61" s="2"/>
      <c r="C61" s="24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1"/>
      <c r="B62" s="2"/>
      <c r="C62" s="24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1"/>
      <c r="B63" s="2"/>
      <c r="C63" s="24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1"/>
      <c r="B64" s="2"/>
      <c r="C64" s="24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1"/>
      <c r="B65" s="2"/>
      <c r="C65" s="24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1"/>
      <c r="B66" s="2"/>
      <c r="C66" s="24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1"/>
      <c r="B67" s="2"/>
      <c r="C67" s="24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1"/>
      <c r="B68" s="2"/>
      <c r="C68" s="24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1"/>
      <c r="B69" s="2"/>
      <c r="C69" s="24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1"/>
      <c r="B70" s="2"/>
      <c r="C70" s="24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1"/>
      <c r="B71" s="2"/>
      <c r="C71" s="24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1"/>
      <c r="B72" s="2"/>
      <c r="C72" s="24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1"/>
      <c r="B73" s="2"/>
      <c r="C73" s="24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1"/>
      <c r="B74" s="2"/>
      <c r="C74" s="24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1"/>
      <c r="B75" s="2"/>
      <c r="C75" s="24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1"/>
      <c r="B76" s="2"/>
      <c r="C76" s="24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1"/>
      <c r="B77" s="2"/>
      <c r="C77" s="24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1"/>
      <c r="B78" s="2"/>
      <c r="C78" s="24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1"/>
      <c r="B79" s="2"/>
      <c r="C79" s="24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1"/>
      <c r="B80" s="2"/>
      <c r="C80" s="24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1"/>
      <c r="B81" s="2"/>
      <c r="C81" s="24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1"/>
      <c r="B82" s="2"/>
      <c r="C82" s="24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1"/>
      <c r="B83" s="2"/>
      <c r="C83" s="24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1"/>
      <c r="B84" s="2"/>
      <c r="C84" s="24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1"/>
      <c r="B85" s="2"/>
      <c r="C85" s="24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1"/>
      <c r="B86" s="2"/>
      <c r="C86" s="24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1"/>
      <c r="B87" s="2"/>
      <c r="C87" s="24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1"/>
      <c r="B88" s="2"/>
      <c r="C88" s="24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1"/>
      <c r="B89" s="2"/>
      <c r="C89" s="24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1"/>
      <c r="B90" s="2"/>
      <c r="C90" s="24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1"/>
      <c r="B91" s="2"/>
      <c r="C91" s="24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1"/>
      <c r="B92" s="2"/>
      <c r="C92" s="24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1"/>
      <c r="B93" s="2"/>
      <c r="C93" s="24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1"/>
      <c r="B94" s="2"/>
      <c r="C94" s="24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1"/>
      <c r="B95" s="2"/>
      <c r="C95" s="24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1"/>
      <c r="B96" s="2"/>
      <c r="C96" s="24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1"/>
      <c r="B97" s="2"/>
      <c r="C97" s="24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1"/>
      <c r="B98" s="2"/>
      <c r="C98" s="24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1"/>
      <c r="B99" s="2"/>
      <c r="C99" s="24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1"/>
      <c r="B100" s="2"/>
      <c r="C100" s="24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1"/>
      <c r="B101" s="2"/>
      <c r="C101" s="24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1"/>
      <c r="B102" s="2"/>
      <c r="C102" s="24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1"/>
      <c r="B103" s="2"/>
      <c r="C103" s="24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1"/>
      <c r="B104" s="2"/>
      <c r="C104" s="24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1"/>
      <c r="B105" s="2"/>
      <c r="C105" s="24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1"/>
      <c r="B106" s="2"/>
      <c r="C106" s="24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1"/>
      <c r="B107" s="2"/>
      <c r="C107" s="24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1"/>
      <c r="B108" s="2"/>
      <c r="C108" s="24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1"/>
      <c r="B109" s="2"/>
      <c r="C109" s="24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1"/>
      <c r="B110" s="2"/>
      <c r="C110" s="24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1"/>
      <c r="B111" s="2"/>
      <c r="C111" s="24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1"/>
      <c r="B112" s="2"/>
      <c r="C112" s="24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1"/>
      <c r="B113" s="2"/>
      <c r="C113" s="24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1"/>
      <c r="B114" s="2"/>
      <c r="C114" s="24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1"/>
      <c r="B115" s="2"/>
      <c r="C115" s="24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1"/>
      <c r="B116" s="2"/>
      <c r="C116" s="24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1"/>
      <c r="B117" s="2"/>
      <c r="C117" s="24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1"/>
      <c r="B118" s="2"/>
      <c r="C118" s="24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1"/>
      <c r="B119" s="2"/>
      <c r="C119" s="24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1"/>
      <c r="B120" s="2"/>
      <c r="C120" s="24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1"/>
      <c r="B121" s="2"/>
      <c r="C121" s="24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1"/>
      <c r="B122" s="2"/>
      <c r="C122" s="24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1"/>
      <c r="B123" s="2"/>
      <c r="C123" s="24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1"/>
      <c r="B124" s="2"/>
      <c r="C124" s="24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1"/>
      <c r="B125" s="2"/>
      <c r="C125" s="24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1"/>
      <c r="B126" s="2"/>
      <c r="C126" s="24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1"/>
      <c r="B127" s="2"/>
      <c r="C127" s="24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1"/>
      <c r="B128" s="2"/>
      <c r="C128" s="24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1"/>
      <c r="B129" s="2"/>
      <c r="C129" s="24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1"/>
      <c r="B130" s="2"/>
      <c r="C130" s="24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1"/>
      <c r="B131" s="2"/>
      <c r="C131" s="24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1"/>
      <c r="B132" s="2"/>
      <c r="C132" s="24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1"/>
      <c r="B133" s="2"/>
      <c r="C133" s="24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1"/>
      <c r="B134" s="2"/>
      <c r="C134" s="24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1"/>
      <c r="B135" s="2"/>
      <c r="C135" s="24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1"/>
      <c r="B136" s="2"/>
      <c r="C136" s="24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1"/>
      <c r="B137" s="2"/>
      <c r="C137" s="24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1"/>
      <c r="B138" s="2"/>
      <c r="C138" s="24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1"/>
      <c r="B139" s="2"/>
      <c r="C139" s="24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1"/>
      <c r="B140" s="2"/>
      <c r="C140" s="24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1"/>
      <c r="B141" s="2"/>
      <c r="C141" s="24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1"/>
      <c r="B142" s="2"/>
      <c r="C142" s="24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1"/>
      <c r="B143" s="2"/>
      <c r="C143" s="24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1"/>
      <c r="B144" s="2"/>
      <c r="C144" s="24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1"/>
      <c r="B145" s="2"/>
      <c r="C145" s="24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1"/>
      <c r="B146" s="2"/>
      <c r="C146" s="24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1"/>
      <c r="B147" s="2"/>
      <c r="C147" s="24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1"/>
      <c r="B148" s="2"/>
      <c r="C148" s="24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1"/>
      <c r="B149" s="2"/>
      <c r="C149" s="24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1"/>
      <c r="B150" s="2"/>
      <c r="C150" s="24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1"/>
      <c r="B151" s="2"/>
      <c r="C151" s="24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1"/>
      <c r="B152" s="2"/>
      <c r="C152" s="24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1"/>
      <c r="B153" s="2"/>
      <c r="C153" s="24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1"/>
      <c r="B154" s="2"/>
      <c r="C154" s="24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1"/>
      <c r="B155" s="2"/>
      <c r="C155" s="24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1"/>
      <c r="B156" s="2"/>
      <c r="C156" s="24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1"/>
      <c r="B157" s="2"/>
      <c r="C157" s="24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1"/>
      <c r="B158" s="2"/>
      <c r="C158" s="24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1"/>
      <c r="B159" s="2"/>
      <c r="C159" s="24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1"/>
      <c r="B160" s="2"/>
      <c r="C160" s="24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1"/>
      <c r="B161" s="2"/>
      <c r="C161" s="24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1"/>
      <c r="B162" s="2"/>
      <c r="C162" s="24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1"/>
      <c r="B163" s="2"/>
      <c r="C163" s="24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1"/>
      <c r="B164" s="2"/>
      <c r="C164" s="24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1"/>
      <c r="B165" s="2"/>
      <c r="C165" s="24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1"/>
      <c r="B166" s="2"/>
      <c r="C166" s="24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1"/>
      <c r="B167" s="2"/>
      <c r="C167" s="24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1"/>
      <c r="B168" s="2"/>
      <c r="C168" s="24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1"/>
      <c r="B169" s="2"/>
      <c r="C169" s="24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1"/>
      <c r="B170" s="2"/>
      <c r="C170" s="24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1"/>
      <c r="B171" s="2"/>
      <c r="C171" s="24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1"/>
      <c r="B172" s="2"/>
      <c r="C172" s="24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1"/>
      <c r="B173" s="2"/>
      <c r="C173" s="24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1"/>
      <c r="B174" s="2"/>
      <c r="C174" s="24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1"/>
      <c r="B175" s="2"/>
      <c r="C175" s="24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1"/>
      <c r="B176" s="2"/>
      <c r="C176" s="24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1"/>
      <c r="B177" s="2"/>
      <c r="C177" s="24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1"/>
      <c r="B178" s="2"/>
      <c r="C178" s="24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1"/>
      <c r="B179" s="2"/>
      <c r="C179" s="24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1"/>
      <c r="B180" s="2"/>
      <c r="C180" s="24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1"/>
      <c r="B181" s="2"/>
      <c r="C181" s="24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1"/>
      <c r="B182" s="2"/>
      <c r="C182" s="24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1"/>
      <c r="B183" s="2"/>
      <c r="C183" s="24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1"/>
      <c r="B184" s="2"/>
      <c r="C184" s="24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1"/>
      <c r="B185" s="2"/>
      <c r="C185" s="24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1"/>
      <c r="B186" s="2"/>
      <c r="C186" s="24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1"/>
      <c r="B187" s="2"/>
      <c r="C187" s="24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1"/>
      <c r="B188" s="2"/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1"/>
      <c r="B189" s="2"/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1"/>
      <c r="B190" s="2"/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1"/>
      <c r="B191" s="2"/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1"/>
      <c r="B192" s="2"/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1"/>
      <c r="B193" s="2"/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1"/>
      <c r="B194" s="2"/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1"/>
      <c r="B195" s="2"/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1"/>
      <c r="B196" s="2"/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1"/>
      <c r="B197" s="2"/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1"/>
      <c r="B198" s="2"/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1"/>
      <c r="B199" s="2"/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1"/>
      <c r="B200" s="2"/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1"/>
      <c r="B201" s="2"/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1"/>
      <c r="B202" s="2"/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1"/>
      <c r="B203" s="2"/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1"/>
      <c r="B204" s="2"/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1"/>
      <c r="B205" s="2"/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1"/>
      <c r="B206" s="2"/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1"/>
      <c r="B207" s="2"/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1"/>
      <c r="B208" s="2"/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1"/>
      <c r="B209" s="2"/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1"/>
      <c r="B210" s="2"/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1"/>
      <c r="B211" s="2"/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1"/>
      <c r="B212" s="2"/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1"/>
      <c r="B213" s="2"/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1"/>
      <c r="B214" s="2"/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1"/>
      <c r="B215" s="2"/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1"/>
      <c r="B216" s="2"/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1"/>
      <c r="B217" s="2"/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1"/>
      <c r="B218" s="2"/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1"/>
      <c r="B219" s="2"/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1"/>
      <c r="B220" s="2"/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1"/>
      <c r="B221" s="2"/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1"/>
      <c r="B222" s="2"/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1"/>
      <c r="B223" s="2"/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1"/>
      <c r="B224" s="2"/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1"/>
      <c r="B225" s="2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hyperlinks>
    <hyperlink r:id="rId1" ref="A2"/>
    <hyperlink r:id="rId2" ref="A5"/>
    <hyperlink r:id="rId3" ref="D6"/>
    <hyperlink r:id="rId4" ref="A10"/>
    <hyperlink r:id="rId5" ref="A15"/>
    <hyperlink r:id="rId6" ref="D17"/>
    <hyperlink r:id="rId7" ref="A20"/>
  </hyperlinks>
  <printOptions/>
  <pageMargins bottom="0.75" footer="0.0" header="0.0" left="0.7" right="0.7" top="0.75"/>
  <pageSetup orientation="landscape"/>
  <drawing r:id="rId8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47.29"/>
    <col customWidth="1" min="2" max="2" width="18.29"/>
    <col customWidth="1" min="3" max="3" width="40.57"/>
    <col customWidth="1" min="4" max="6" width="14.43"/>
  </cols>
  <sheetData>
    <row r="1">
      <c r="A1" s="23" t="s">
        <v>103</v>
      </c>
      <c r="B1" s="23" t="s">
        <v>1</v>
      </c>
      <c r="C1" s="23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HYPERLINK("https://www.youtube.com/channel/UC9Ije5dQVFx9uTGddG_U5XA", "Fujimori Tetsuya")</f>
        <v>Fujimori Tetsuya</v>
      </c>
      <c r="B2" s="5" t="str">
        <f>HYPERLINK("https://shogiwars.heroz.jp/users/mypage/BOUYATETSU5?locale=en", "Learn")</f>
        <v>Learn</v>
      </c>
      <c r="C2" s="5" t="str">
        <f>HYPERLINK("https://www.shogi.or.jp/player/pro/285.html", "Pro C2 plays matches in SW with facecam")</f>
        <v>Pro C2 plays matches in SW with facecam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1" t="str">
        <f>HYPERLINK("https://www.youtube.com/channel/UCDsB5oS-K8To0NAz4iWVNKQ", "Kagawa Manao")</f>
        <v>Kagawa Manao</v>
      </c>
      <c r="B3" s="5" t="str">
        <f>HYPERLINK("https://shogiwars.heroz.jp/users/mypage/Manaochannel?locale=en", "Learn")</f>
        <v>Learn</v>
      </c>
      <c r="C3" s="5" t="str">
        <f>HYPERLINK("https://www.shogi.or.jp/player/lady/40.html", "Pro Lady 4-Dan explains tsumes and more.")</f>
        <v>Pro Lady 4-Dan explains tsumes and more.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 t="s">
        <v>123</v>
      </c>
      <c r="B4" s="5" t="str">
        <f>HYPERLINK("https://shogiwars.heroz.jp/users/mypage/TOBE_CHAN?locale=en", "Learn")</f>
        <v>Learn</v>
      </c>
      <c r="C4" s="5" t="str">
        <f>HYPERLINK("https://www.shogi.or.jp/player/pro/262.html", "Pro B2")</f>
        <v>Pro B2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 t="str">
        <f>HYPERLINK("https://www.youtube.com/channel/UCC0Q1NBgGJRzFFPe1IPYtwg", "Nakamura Taichi")</f>
        <v>Nakamura Taichi</v>
      </c>
      <c r="B5" s="5" t="str">
        <f>HYPERLINK("https://shogiwars.heroz.jp/users/mypage/Taichan0601?locale=en", "Learn")</f>
        <v>Learn</v>
      </c>
      <c r="C5" s="5" t="str">
        <f>HYPERLINK("https://www.shogi.or.jp/player/pro/261.html", "Pro B2")</f>
        <v>Pro B2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tr">
        <f>HYPERLINK("https://www.youtube.com/channel/UCIGig44rL6A1wPmtRpO5yLw","Nekomado")</f>
        <v>Nekomado</v>
      </c>
      <c r="B6" s="6" t="s">
        <v>114</v>
      </c>
      <c r="C6" s="6" t="s">
        <v>124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tr">
        <f>HYPERLINK("https://www.youtube.com/channel/UCumepnTtqL4apOScbzzVxCg", "Orita Shogo")</f>
        <v>Orita Shogo</v>
      </c>
      <c r="B7" s="5" t="str">
        <f>HYPERLINK("https://shogiwars.heroz.jp/users/mypage/pagagm?locale=en", "Learn")</f>
        <v>Learn</v>
      </c>
      <c r="C7" s="5" t="str">
        <f>HYPERLINK("https://www.shogi.or.jp/player/pro/321.html", "Pro 4-Dan")</f>
        <v>Pro 4-Dan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 t="str">
        <f>HYPERLINK("https://www.youtube.com/channel/UCAwDrM75UAddwluabae4A6g","Toshiyuki Moriuchi")</f>
        <v>Toshiyuki Moriuchi</v>
      </c>
      <c r="B8" s="6" t="s">
        <v>114</v>
      </c>
      <c r="C8" s="5" t="str">
        <f>HYPERLINK("https://www.shogi.or.jp/player/pro/183.html", "Pro 18th Lifetime Meijin")</f>
        <v>Pro 18th Lifetime Meijin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 t="str">
        <f>HYPERLINK("https://www.youtube.com/channel/UCoGxk6_LJqsk9Bo5FeWNbMg", "Yamaguchi Eriko")</f>
        <v>Yamaguchi Eriko</v>
      </c>
      <c r="B9" s="5" t="str">
        <f>HYPERLINK("https://shogiwars.heroz.jp/users/mypage/erikokouza?locale=en", "Learn")</f>
        <v>Learn</v>
      </c>
      <c r="C9" s="5" t="str">
        <f>HYPERLINK("https://www.shogi.or.jp/player/lady/39.html", "Pro Lady 2-Dan lessons road to 1-Dan")</f>
        <v>Pro Lady 2-Dan lessons road to 1-Dan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tr">
        <f>HYPERLINK("https://www.youtube.com/channel/UCctiOGXkgKjWo6OshOFi4oA", "Yasushi Ishikawa")</f>
        <v>Yasushi Ishikawa</v>
      </c>
      <c r="B10" s="6" t="s">
        <v>114</v>
      </c>
      <c r="C10" s="6" t="s">
        <v>125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tr">
        <f>HYPERLINK("https://www.youtube.com/channel/UCRkdTwD5nX7NC_gec_ueWOg","Chrono")</f>
        <v>Chrono</v>
      </c>
      <c r="B11" s="6" t="s">
        <v>126</v>
      </c>
      <c r="C11" s="5" t="str">
        <f>HYPERLINK("https://shogiwars.heroz.jp/users/mypage/chrono_?locale=en", "4-Dan SW commentates his matches.")</f>
        <v>4-Dan SW commentates his matches.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tr">
        <f>HYPERLINK("https://www.youtube.com/channel/UCL1y1fVTylpqo5vZKsA76YA", "Duckman")</f>
        <v>Duckman</v>
      </c>
      <c r="B12" s="6" t="s">
        <v>126</v>
      </c>
      <c r="C12" s="5" t="str">
        <f>HYPERLINK("https://shogiwars.heroz.jp/users/mypage/AHIRU_MAN_?locale=en", "4-Dan SW plays duck opening")</f>
        <v>4-Dan SW plays duck opening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 t="str">
        <f>HYPERLINK("https://www.youtube.com/channel/UClhSx7AMnn8AfOAPnMoez2w", "Furuta Ryusei")</f>
        <v>Furuta Ryusei</v>
      </c>
      <c r="B13" s="6" t="s">
        <v>126</v>
      </c>
      <c r="C13" s="5" t="str">
        <f>HYPERLINK("https://shogiwars.heroz.jp/users/mypage/UtadaHikaru?locale=en", "3-Dan Shoreikai")</f>
        <v>3-Dan Shoreikai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">
        <v>127</v>
      </c>
      <c r="B14" s="5" t="str">
        <f>HYPERLINK("https://shogiwars.heroz.jp/users/mypage/itoshinTV?locale=en", "Matches")</f>
        <v>Matches</v>
      </c>
      <c r="C14" s="5" t="str">
        <f>HYPERLINK("https://www.shogi.or.jp/player/pro/266.html", "Pro C2 plays SW")</f>
        <v>Pro C2 plays SW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 t="str">
        <f>HYPERLINK("https://www.youtube.com/channel/UCwhkQSAInoWVFKSVoWJKDsg", "mokkun_mokumoku")</f>
        <v>mokkun_mokumoku</v>
      </c>
      <c r="B15" s="6" t="s">
        <v>126</v>
      </c>
      <c r="C15" s="5" t="str">
        <f>HYPERLINK("https://shogiwars.heroz.jp/users/mypage/mokkun_mokumoku?locale=en", "SC24 6-Dan")</f>
        <v>SC24 6-Dan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 t="str">
        <f>HYPERLINK("https://www.youtube.com/channel/UCIu5CjFByss0CApH8PyAtnA", "naginyan")</f>
        <v>naginyan</v>
      </c>
      <c r="B16" s="6" t="s">
        <v>126</v>
      </c>
      <c r="C16" s="5" t="str">
        <f>HYPERLINK("https://shogiwars.heroz.jp/users/mypage?id=naginyan&amp;locale=en", "7-dan SC24")</f>
        <v>7-dan SC24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1" t="str">
        <f>HYPERLINK("https://www.youtube.com/channel/UCkARiEsP_QvH-RR6eeiTGkg", "Non_Standard")</f>
        <v>Non_Standard</v>
      </c>
      <c r="B17" s="6" t="s">
        <v>126</v>
      </c>
      <c r="C17" s="5" t="str">
        <f>HYPERLINK("https://shogiwars.heroz.jp/users/mypage/Non_Standard?locale=en", "4-Dan SW")</f>
        <v>4-Dan SW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 t="str">
        <f>HYPERLINK("https://www.youtube.com/channel/UCOppop0zogaNo7pTIY05e5g", "Zengo_Master")</f>
        <v>Zengo_Master</v>
      </c>
      <c r="B18" s="14" t="s">
        <v>128</v>
      </c>
      <c r="C18" s="14" t="s">
        <v>129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 t="str">
        <f>HYPERLINK("https://www.youtube.com/channel/UC-vtEQo3uKRegc2be9mqexw", "Asahi")</f>
        <v>Asahi</v>
      </c>
      <c r="B19" s="6" t="s">
        <v>43</v>
      </c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1" t="str">
        <f>HYPERLINK("https://www.youtube.com/channel/UChMY5syRMpLJwWgf2KDgsFA", "chunichishogi")</f>
        <v>chunichishogi</v>
      </c>
      <c r="B20" s="6" t="s">
        <v>43</v>
      </c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tr">
        <f>HYPERLINK("https://www.youtube.com/user/cyclingsaikou", "cyclingsaikou")</f>
        <v>cyclingsaikou</v>
      </c>
      <c r="B21" s="6" t="s">
        <v>43</v>
      </c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1" t="str">
        <f>HYPERLINK("https://www.youtube.com/user/fkumimiiii/search?query=将棋", "fkumimiiii")</f>
        <v>fkumimiiii</v>
      </c>
      <c r="B22" s="6" t="s">
        <v>43</v>
      </c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1" t="str">
        <f>HYPERLINK("https://www.youtube.com/channel/UC32AzvhCmZp20ja8FMwtj8A", "J S")</f>
        <v>J S</v>
      </c>
      <c r="B23" s="6" t="s">
        <v>43</v>
      </c>
      <c r="C23" s="6" t="s">
        <v>130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5" t="str">
        <f>HYPERLINK("https://www.youtube.com/channel/UCD3Fn-CEXK9vPIoixSZGZ2Q", "JapanShogiAssociation")</f>
        <v>JapanShogiAssociation</v>
      </c>
      <c r="B24" s="36" t="s">
        <v>43</v>
      </c>
      <c r="C24" s="3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1" t="str">
        <f>HYPERLINK("https://www.youtube.com/channel/UCuVUIgN86Y1yOxNeOrRdpOQ", "JSA Women")</f>
        <v>JSA Women</v>
      </c>
      <c r="B25" s="6" t="s">
        <v>43</v>
      </c>
      <c r="C25" s="6" t="s">
        <v>75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1" t="str">
        <f>HYPERLINK("https://www.youtube.com/user/mynavishogi", "mynavishogi")</f>
        <v>mynavishogi</v>
      </c>
      <c r="B26" s="6" t="s">
        <v>43</v>
      </c>
      <c r="C26" s="6" t="s">
        <v>131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 t="str">
        <f>HYPERLINK("https://www.youtube.com/channel/UCfKufUFr8c0gtp6sAID0zvA","sssyogiii")</f>
        <v>sssyogiii</v>
      </c>
      <c r="B27" s="6" t="s">
        <v>43</v>
      </c>
      <c r="C27" s="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1" t="str">
        <f>HYPERLINK("https://www.youtube.com/channel/UC8Wi0RcjvIy5z7V4Eypmzww", "ZpikT1")</f>
        <v>ZpikT1</v>
      </c>
      <c r="B28" s="6" t="s">
        <v>43</v>
      </c>
      <c r="C28" s="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1" t="str">
        <f>HYPERLINK("https://www.youtube.com/channel/UCLkiNtJWGaPj5ga72i4Inkg", "棋譜の一歩")</f>
        <v>棋譜の一歩</v>
      </c>
      <c r="B29" s="6" t="s">
        <v>43</v>
      </c>
      <c r="C29" s="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1" t="str">
        <f>HYPERLINK("https://www.youtube.com/channel/UCJDCO7xzYi78uEdLlQU_dKg", "chisei_mazawa")</f>
        <v>chisei_mazawa</v>
      </c>
      <c r="B30" s="6"/>
      <c r="C30" s="5" t="str">
        <f>HYPERLINK("https://shogiwars.heroz.jp/users/mypage/chisei_mazawa?locale=en", "3-Dan SW.")</f>
        <v>3-Dan SW.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1" t="str">
        <f>HYPERLINK("https://www.youtube.com/channel/UCL85R-y6U90cK3feK2qDrcA", "Hanimi-chan")</f>
        <v>Hanimi-chan</v>
      </c>
      <c r="B31" s="6"/>
      <c r="C31" s="5" t="str">
        <f>HYPERLINK("https://system.81dojo.com/en/players/show/HoneyMint", "2-Dan HoneyMint")</f>
        <v>2-Dan HoneyMint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1" t="str">
        <f>HYPERLINK("https://www.youtube.com/channel/UCaKS8QY6B2V66gtFaoJxN2g", "Kaku Kiriko")</f>
        <v>Kaku Kiriko</v>
      </c>
      <c r="B32" s="6"/>
      <c r="C32" s="5" t="str">
        <f>HYPERLINK("https://shogiwars.heroz.jp/users/mypage/Kaku_Kiriko?locale=en", "3-Dan SW")</f>
        <v>3-Dan SW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1" t="str">
        <f>HYPERLINK("https://www.youtube.com/user/kobedigital/search?query=将棋", "kobedigital")</f>
        <v>kobedigital</v>
      </c>
      <c r="B33" s="6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1" t="str">
        <f>HYPERLINK("https://www.youtube.com/channel/UCu0DaA_EafJTVCjr6_Ax4yA", "Koi")</f>
        <v>Koi</v>
      </c>
      <c r="B34" s="6"/>
      <c r="C34" s="5" t="str">
        <f>HYPERLINK("https://shogiwars.heroz.jp/users/mypage/YukuriKoi?locale=en", "3-Dan SW.")</f>
        <v>3-Dan SW.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1" t="str">
        <f>HYPERLINK("https://www.youtube.com/channel/UCNuX03Xj9CaAo7J3GTyeCyw", "Lain")</f>
        <v>Lain</v>
      </c>
      <c r="B35" s="6"/>
      <c r="C35" s="5" t="str">
        <f>HYPERLINK("https://shogiwars.heroz.jp/users/mypage/Lain_77?locale=en", "6-Dan SW.")</f>
        <v>6-Dan SW.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1" t="str">
        <f>HYPERLINK("https://www.youtube.com/channel/UCsebbNVTKdWs-ffJllmg6sg", "micro")</f>
        <v>micro</v>
      </c>
      <c r="B36" s="6"/>
      <c r="C36" s="5" t="str">
        <f>HYPERLINK("https://shogiwars.heroz.jp/users/mypage/micro77?locale=en", "4-Dan SW plays ureshino")</f>
        <v>4-Dan SW plays ureshino</v>
      </c>
      <c r="D36" s="3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1" t="str">
        <f>HYPERLINK("https://www.youtube.com/channel/UCTPurv7nncfwWZLsQkSVBSA", "Rarinikka")</f>
        <v>Rarinikka</v>
      </c>
      <c r="B37" s="6"/>
      <c r="C37" s="5" t="str">
        <f>HYPERLINK("https://shogiwars.heroz.jp/users/mypage/kanakichi?locale=en", "8-Dan SW kanakichi")</f>
        <v>8-Dan SW kanakichi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1" t="str">
        <f>HYPERLINK("https://www.youtube.com/channel/UChiVXXx4Te74JKPL3TxZYmQ", "ray nanakawa")</f>
        <v>ray nanakawa</v>
      </c>
      <c r="B38" s="6"/>
      <c r="C38" s="5" t="str">
        <f>HYPERLINK("https://shogiwars.heroz.jp/users/mypage/ray_nanakawa?locale=en", "6-Dan SW.")</f>
        <v>6-Dan SW.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1" t="str">
        <f>HYPERLINK("https://www.youtube.com/user/Sf1af2jf", "Sf1af2jf")</f>
        <v>Sf1af2jf</v>
      </c>
      <c r="B39" s="6"/>
      <c r="C39" s="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1" t="str">
        <f>HYPERLINK("https://www.youtube.com/channel/UCCB2M--RYwnzpHJxHBzdvsw", "Sugar")</f>
        <v>Sugar</v>
      </c>
      <c r="B40" s="6"/>
      <c r="C40" s="5" t="str">
        <f>HYPERLINK("https://shogiwars.heroz.jp/users/mypage/SugarHuuko?locale=en", "7-Dan SW")</f>
        <v>7-Dan SW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1" t="str">
        <f>HYPERLINK("https://www.youtube.com/channel/UCvSGrYYdru4lZb690_33PxA", "Sukonbu3")</f>
        <v>Sukonbu3</v>
      </c>
      <c r="B41" s="6"/>
      <c r="C41" s="5" t="str">
        <f>HYPERLINK("https://shogiwars.heroz.jp/users/mypage/Sukonbu3?locale=en", "5-Dan SW")</f>
        <v>5-Dan SW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1" t="str">
        <f>HYPERLINK("https://www.youtube.com/channel/UCBbRsu2pRlFiWxX7z8tc8XA", "Tonari Ryuuma")</f>
        <v>Tonari Ryuuma</v>
      </c>
      <c r="B42" s="6"/>
      <c r="C42" s="5" t="str">
        <f>HYPERLINK("https://www.shogi.or.jp/player/pro/304.html", "Pro R2")</f>
        <v>Pro R2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" t="s">
        <v>132</v>
      </c>
      <c r="B43" s="38"/>
      <c r="C43" s="3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1" t="str">
        <f>HYPERLINK("https://www.youtube.com/channel/UCAp4Kk3CaW1-TPhnKjWWmaQ", "将棋おもしろ動画集")</f>
        <v>将棋おもしろ動画集</v>
      </c>
      <c r="B44" s="6"/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hyperlinks>
    <hyperlink r:id="rId1" ref="A4"/>
    <hyperlink r:id="rId2" ref="A14"/>
    <hyperlink r:id="rId3" ref="A43"/>
  </hyperlinks>
  <drawing r:id="rId4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3.57"/>
    <col customWidth="1" min="3" max="3" width="10.14"/>
    <col customWidth="1" min="4" max="4" width="23.86"/>
    <col customWidth="1" min="5" max="6" width="14.43"/>
  </cols>
  <sheetData>
    <row r="1">
      <c r="A1" s="23" t="s">
        <v>133</v>
      </c>
      <c r="B1" s="23" t="s">
        <v>1</v>
      </c>
      <c r="C1" s="23" t="s">
        <v>2</v>
      </c>
      <c r="D1" s="2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9" t="s">
        <v>134</v>
      </c>
      <c r="B2" s="25">
        <v>2.0</v>
      </c>
      <c r="C2" s="25"/>
      <c r="D2" s="2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tr">
        <f>HYPERLINK("https://www.twitch.tv/directory/game/Shogi/videos/all", "Directory Shogi Videos")</f>
        <v>Directory Shogi Videos</v>
      </c>
      <c r="B3" s="25">
        <v>3.0</v>
      </c>
      <c r="C3" s="25"/>
      <c r="D3" s="2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tr">
        <f>HYPERLINK("http://twitch.tv/alexei2539", "alexei2539")</f>
        <v>alexei2539</v>
      </c>
      <c r="B4" s="10" t="s">
        <v>21</v>
      </c>
      <c r="C4" s="10" t="s">
        <v>5</v>
      </c>
      <c r="D4" s="5" t="str">
        <f>HYPERLINK("https://system.81dojo.com/en/players/show/Alexei", "+2-Dan")</f>
        <v>+2-Dan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6" t="s">
        <v>135</v>
      </c>
      <c r="B5" s="25" t="s">
        <v>114</v>
      </c>
      <c r="C5" s="7" t="str">
        <f>HYPERLINK("https://system.81dojo.com/en/players/show/oneye", "EN")</f>
        <v>EN</v>
      </c>
      <c r="D5" s="7" t="str">
        <f>HYPERLINK("https://www.shogi.or.jp/player/lady/59.html", "Pro Lady 1-Dan Karolina")</f>
        <v>Pro Lady 1-Dan Karolina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tr">
        <f>HYPERLINK("http://twitch.tv/jienjienshogi", "jienjienshogi")</f>
        <v>jienjienshogi</v>
      </c>
      <c r="B6" s="10"/>
      <c r="C6" s="10" t="s">
        <v>5</v>
      </c>
      <c r="D6" s="5" t="str">
        <f>HYPERLINK("https://system.81dojo.com/en/players/show/jienjien", "3-kyu")</f>
        <v>3-kyu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tr">
        <f>HYPERLINK("http://twitch.tv/rikodlc", "rikodlc")</f>
        <v>rikodlc</v>
      </c>
      <c r="B7" s="10"/>
      <c r="C7" s="10" t="s">
        <v>5</v>
      </c>
      <c r="D7" s="5" t="str">
        <f>HYPERLINK("https://system.81dojo.com/en/players/show/hirohiigo", "1-Dan")</f>
        <v>1-Dan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tr">
        <f>HYPERLINK("http://twitch.tv/shogiexplained", "shogiexplained")</f>
        <v>shogiexplained</v>
      </c>
      <c r="B8" s="10"/>
      <c r="C8" s="10"/>
      <c r="D8" s="5" t="str">
        <f>HYPERLINK("https://system.81dojo.com/en/players/show/pannic", "1-Dan")</f>
        <v>1-Dan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tr">
        <f>HYPERLINK("http://twitch.tv/killerducky", "killerducky")</f>
        <v>killerducky</v>
      </c>
      <c r="B9" s="10"/>
      <c r="C9" s="10"/>
      <c r="D9" s="5" t="str">
        <f>HYPERLINK("https://system.81dojo.com/en/players/show/KillerDucky", "1-Dan")</f>
        <v>1-Dan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tr">
        <f>HYPERLINK("http://twitch.tv/shogibymipha", "shogibymipha")</f>
        <v>shogibymipha</v>
      </c>
      <c r="B10" s="10"/>
      <c r="C10" s="10"/>
      <c r="D10" s="5" t="str">
        <f>HYPERLINK("https://system.81dojo.com/en/players/show/Escape_Artist", "6-Dan")</f>
        <v>6-Dan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tr">
        <f>HYPERLINK("http://twitch.tv/tellmarch", "tellmarch")</f>
        <v>tellmarch</v>
      </c>
      <c r="B11" s="10"/>
      <c r="C11" s="10"/>
      <c r="D11" s="5" t="str">
        <f>HYPERLINK("https://system.81dojo.com/en/players/show/Tellmarch", "5-Dan")</f>
        <v>5-Dan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5" t="str">
        <f>HYPERLINK("http://twitch.tv/the_syncr0", "the_syncr0")</f>
        <v>the_syncr0</v>
      </c>
      <c r="B12" s="10"/>
      <c r="C12" s="10"/>
      <c r="D12" s="5" t="str">
        <f>HYPERLINK("https://system.81dojo.com/en/players/show/syncr0", "2-kyu")</f>
        <v>2-kyu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tr">
        <f>HYPERLINK("http://twitch.tv/toadofsky", "toadofsky")</f>
        <v>toadofsky</v>
      </c>
      <c r="B13" s="10"/>
      <c r="C13" s="10"/>
      <c r="D13" s="5" t="str">
        <f>HYPERLINK("https://system.81dojo.com/en/players/show/Toadofsky", "2-Dan")</f>
        <v>2-Dan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hyperlinks>
    <hyperlink r:id="rId1" ref="A2"/>
    <hyperlink r:id="rId2" ref="A5"/>
  </hyperlinks>
  <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29"/>
    <col customWidth="1" min="2" max="2" width="13.57"/>
    <col customWidth="1" min="3" max="3" width="10.14"/>
    <col customWidth="1" min="4" max="4" width="61.43"/>
    <col customWidth="1" min="5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0" t="str">
        <f>HYPERLINK("https://www.kento-shogi.com/#0", "Kento")</f>
        <v>Kento</v>
      </c>
      <c r="B2" s="41" t="s">
        <v>105</v>
      </c>
      <c r="C2" s="41" t="s">
        <v>20</v>
      </c>
      <c r="D2" s="42" t="str">
        <f>HYPERLINK("https://www.shogi-extend.com", "Look up your SW games and analyze them with ai. How to use.")</f>
        <v>Look up your SW games and analyze them with ai. How to use.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3" t="s">
        <v>136</v>
      </c>
      <c r="B3" s="44" t="s">
        <v>137</v>
      </c>
      <c r="C3" s="44" t="s">
        <v>20</v>
      </c>
      <c r="D3" s="44" t="s">
        <v>138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139</v>
      </c>
      <c r="B4" s="6" t="s">
        <v>108</v>
      </c>
      <c r="C4" s="6" t="s">
        <v>109</v>
      </c>
      <c r="D4" s="6" t="s">
        <v>140</v>
      </c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 t="str">
        <f>HYPERLINK("http://modernshogi.pbworks.com/w/page/21604148/FrontPage", "Yoshiharu Habu and Modern Shogi")</f>
        <v>Yoshiharu Habu and Modern Shogi</v>
      </c>
      <c r="B5" s="10" t="s">
        <v>10</v>
      </c>
      <c r="C5" s="10"/>
      <c r="D5" s="5" t="s">
        <v>141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142</v>
      </c>
      <c r="B6" s="6" t="s">
        <v>143</v>
      </c>
      <c r="C6" s="6" t="s">
        <v>5</v>
      </c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144</v>
      </c>
      <c r="B7" s="6" t="s">
        <v>143</v>
      </c>
      <c r="C7" s="6" t="s">
        <v>145</v>
      </c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146</v>
      </c>
      <c r="B8" s="6" t="s">
        <v>143</v>
      </c>
      <c r="C8" s="6" t="s">
        <v>147</v>
      </c>
      <c r="D8" s="6" t="s">
        <v>148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149</v>
      </c>
      <c r="B9" s="6" t="s">
        <v>143</v>
      </c>
      <c r="C9" s="6" t="s">
        <v>150</v>
      </c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tr">
        <f>HYPERLINK("http://shogi.ru/", "Shogi Russia")</f>
        <v>Shogi Russia</v>
      </c>
      <c r="B10" s="10" t="s">
        <v>143</v>
      </c>
      <c r="C10" s="10" t="s">
        <v>151</v>
      </c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1" t="str">
        <f>HYPERLINK("https://www.shogi.or.jp/branch/oversea.html", "Overseas Branches, JSA")</f>
        <v>Overseas Branches, JSA</v>
      </c>
      <c r="B11" s="10" t="s">
        <v>143</v>
      </c>
      <c r="C11" s="10"/>
      <c r="D11" s="1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tr">
        <f>HYPERLINK("https://disboard.org/server/join/729844481855062047", "México Discord")</f>
        <v>México Discord</v>
      </c>
      <c r="B12" s="10" t="s">
        <v>152</v>
      </c>
      <c r="C12" s="10" t="s">
        <v>109</v>
      </c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 t="s">
        <v>153</v>
      </c>
      <c r="B13" s="6" t="s">
        <v>152</v>
      </c>
      <c r="C13" s="6" t="s">
        <v>109</v>
      </c>
      <c r="D13" s="6" t="s">
        <v>154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tr">
        <f>HYPERLINK("https://www.facebook.com/groups/1789878348056214", "Shogi México Grupo FB")</f>
        <v>Shogi México Grupo FB</v>
      </c>
      <c r="B14" s="10" t="s">
        <v>152</v>
      </c>
      <c r="C14" s="10" t="s">
        <v>109</v>
      </c>
      <c r="D14" s="10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2"/>
      <c r="Z14" s="2"/>
    </row>
    <row r="15">
      <c r="A15" s="5" t="str">
        <f>HYPERLINK("https://www.shogivaldivia.cl/", "Shogi Valdivia")</f>
        <v>Shogi Valdivia</v>
      </c>
      <c r="B15" s="6" t="s">
        <v>152</v>
      </c>
      <c r="C15" s="6" t="s">
        <v>109</v>
      </c>
      <c r="D15" s="6" t="s">
        <v>155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156</v>
      </c>
      <c r="B16" s="6" t="s">
        <v>157</v>
      </c>
      <c r="C16" s="6" t="s">
        <v>5</v>
      </c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5" t="s">
        <v>158</v>
      </c>
      <c r="B17" s="36" t="s">
        <v>157</v>
      </c>
      <c r="C17" s="36" t="s">
        <v>5</v>
      </c>
      <c r="D17" s="36" t="s">
        <v>159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"/>
      <c r="Z17" s="2"/>
    </row>
    <row r="18">
      <c r="A18" s="35" t="s">
        <v>160</v>
      </c>
      <c r="B18" s="36" t="s">
        <v>157</v>
      </c>
      <c r="C18" s="36" t="s">
        <v>7</v>
      </c>
      <c r="D18" s="36" t="s">
        <v>161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162</v>
      </c>
      <c r="B19" s="6" t="s">
        <v>17</v>
      </c>
      <c r="C19" s="6" t="s">
        <v>5</v>
      </c>
      <c r="D19" s="6" t="s">
        <v>163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3" t="str">
        <f>HYPERLINK("https://play.google.com/store/apps/developer?id=Kazuya+Maeda", "Kazuda Maeda Joseki App")</f>
        <v>Kazuda Maeda Joseki App</v>
      </c>
      <c r="B20" s="44" t="s">
        <v>21</v>
      </c>
      <c r="C20" s="44" t="s">
        <v>20</v>
      </c>
      <c r="D20" s="44" t="s">
        <v>164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3" t="s">
        <v>165</v>
      </c>
      <c r="B21" s="44" t="s">
        <v>21</v>
      </c>
      <c r="C21" s="44" t="s">
        <v>20</v>
      </c>
      <c r="D21" s="4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3" t="s">
        <v>166</v>
      </c>
      <c r="B22" s="44" t="s">
        <v>21</v>
      </c>
      <c r="C22" s="44" t="s">
        <v>20</v>
      </c>
      <c r="D22" s="4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3" t="str">
        <f>HYPERLINK("https://shogi-joutatsu.com", "SW Collection")</f>
        <v>SW Collection</v>
      </c>
      <c r="B23" s="44" t="s">
        <v>114</v>
      </c>
      <c r="C23" s="44" t="s">
        <v>20</v>
      </c>
      <c r="D23" s="44" t="s">
        <v>167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3" t="str">
        <f>HYPERLINK("https://print-kids.net/print/other/shougi-kit/", "Paper Shogi Ban")</f>
        <v>Paper Shogi Ban</v>
      </c>
      <c r="B24" s="44" t="s">
        <v>33</v>
      </c>
      <c r="C24" s="44" t="s">
        <v>20</v>
      </c>
      <c r="D24" s="44" t="s">
        <v>168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5" t="s">
        <v>169</v>
      </c>
      <c r="B25" s="36" t="s">
        <v>33</v>
      </c>
      <c r="C25" s="36" t="s">
        <v>170</v>
      </c>
      <c r="D25" s="36" t="s">
        <v>171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1" t="s">
        <v>172</v>
      </c>
      <c r="B26" s="10" t="s">
        <v>33</v>
      </c>
      <c r="C26" s="10"/>
      <c r="D26" s="1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 t="s">
        <v>173</v>
      </c>
      <c r="B27" s="6" t="s">
        <v>41</v>
      </c>
      <c r="C27" s="6" t="s">
        <v>5</v>
      </c>
      <c r="D27" s="6" t="s">
        <v>174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 t="s">
        <v>175</v>
      </c>
      <c r="B28" s="6" t="s">
        <v>43</v>
      </c>
      <c r="C28" s="6" t="s">
        <v>20</v>
      </c>
      <c r="D28" s="6" t="s">
        <v>176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5" t="s">
        <v>177</v>
      </c>
      <c r="B29" s="36" t="s">
        <v>43</v>
      </c>
      <c r="C29" s="36" t="s">
        <v>20</v>
      </c>
      <c r="D29" s="36" t="s">
        <v>178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 t="str">
        <f>HYPERLINK("https://www2.teu.ac.jp/gamelab/index.html", "Reijer Grimbergen's Shogi page")</f>
        <v>Reijer Grimbergen's Shogi page</v>
      </c>
      <c r="B30" s="6" t="s">
        <v>43</v>
      </c>
      <c r="C30" s="14" t="s">
        <v>5</v>
      </c>
      <c r="D30" s="6" t="s">
        <v>179</v>
      </c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 t="s">
        <v>180</v>
      </c>
      <c r="B31" s="6" t="s">
        <v>43</v>
      </c>
      <c r="C31" s="6" t="s">
        <v>20</v>
      </c>
      <c r="D31" s="6" t="s">
        <v>181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3" t="s">
        <v>182</v>
      </c>
      <c r="B32" s="44" t="s">
        <v>53</v>
      </c>
      <c r="C32" s="44" t="s">
        <v>20</v>
      </c>
      <c r="D32" s="44" t="s">
        <v>183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3" t="s">
        <v>184</v>
      </c>
      <c r="B33" s="44" t="s">
        <v>53</v>
      </c>
      <c r="C33" s="44" t="s">
        <v>20</v>
      </c>
      <c r="D33" s="4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3" t="s">
        <v>185</v>
      </c>
      <c r="B34" s="44" t="s">
        <v>53</v>
      </c>
      <c r="C34" s="44" t="s">
        <v>20</v>
      </c>
      <c r="D34" s="44" t="s">
        <v>186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1" t="str">
        <f>HYPERLINK("http://81dojo.com/documents/Notation_System", "Japanese Notation")</f>
        <v>Japanese Notation</v>
      </c>
      <c r="B35" s="10" t="s">
        <v>60</v>
      </c>
      <c r="C35" s="10" t="s">
        <v>5</v>
      </c>
      <c r="D35" s="10" t="s">
        <v>187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 t="s">
        <v>188</v>
      </c>
      <c r="B36" s="36" t="s">
        <v>60</v>
      </c>
      <c r="C36" s="36" t="s">
        <v>5</v>
      </c>
      <c r="D36" s="36" t="s">
        <v>189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 t="s">
        <v>190</v>
      </c>
      <c r="B37" s="6" t="s">
        <v>60</v>
      </c>
      <c r="C37" s="6" t="s">
        <v>5</v>
      </c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3" t="s">
        <v>191</v>
      </c>
      <c r="B38" s="44" t="s">
        <v>60</v>
      </c>
      <c r="C38" s="44" t="s">
        <v>20</v>
      </c>
      <c r="D38" s="44" t="s">
        <v>192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5" t="s">
        <v>193</v>
      </c>
      <c r="B39" s="36" t="s">
        <v>60</v>
      </c>
      <c r="C39" s="36" t="s">
        <v>20</v>
      </c>
      <c r="D39" s="3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 t="s">
        <v>194</v>
      </c>
      <c r="B40" s="14" t="s">
        <v>195</v>
      </c>
      <c r="C40" s="6" t="s">
        <v>5</v>
      </c>
      <c r="D40" s="6" t="s">
        <v>196</v>
      </c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1" t="str">
        <f>HYPERLINK("https://www.asakawashobo.co.jp/", "Asakawashobo")</f>
        <v>Asakawashobo</v>
      </c>
      <c r="B41" s="10" t="s">
        <v>70</v>
      </c>
      <c r="C41" s="10" t="s">
        <v>20</v>
      </c>
      <c r="D41" s="10" t="s">
        <v>197</v>
      </c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" t="str">
        <f>HYPERLINK("https://www.shogi-online.de/", "Der Shogi-Laden")</f>
        <v>Der Shogi-Laden</v>
      </c>
      <c r="B42" s="6" t="s">
        <v>70</v>
      </c>
      <c r="C42" s="6" t="s">
        <v>150</v>
      </c>
      <c r="D42" s="6" t="s">
        <v>198</v>
      </c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5" t="s">
        <v>199</v>
      </c>
      <c r="B43" s="36" t="s">
        <v>79</v>
      </c>
      <c r="C43" s="36" t="s">
        <v>5</v>
      </c>
      <c r="D43" s="36" t="s">
        <v>200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5" t="s">
        <v>201</v>
      </c>
      <c r="B44" s="36" t="s">
        <v>79</v>
      </c>
      <c r="C44" s="36" t="s">
        <v>5</v>
      </c>
      <c r="D44" s="45" t="s">
        <v>202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 t="s">
        <v>203</v>
      </c>
      <c r="B45" s="6" t="s">
        <v>79</v>
      </c>
      <c r="C45" s="6" t="s">
        <v>5</v>
      </c>
      <c r="D45" s="6" t="s">
        <v>204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6" t="s">
        <v>205</v>
      </c>
      <c r="B46" s="36" t="s">
        <v>79</v>
      </c>
      <c r="C46" s="36" t="s">
        <v>20</v>
      </c>
      <c r="D46" s="36" t="s">
        <v>206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7" t="s">
        <v>207</v>
      </c>
      <c r="B47" s="48" t="s">
        <v>79</v>
      </c>
      <c r="C47" s="48" t="s">
        <v>20</v>
      </c>
      <c r="D47" s="48" t="s">
        <v>208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5" t="s">
        <v>209</v>
      </c>
      <c r="B48" s="6" t="s">
        <v>79</v>
      </c>
      <c r="C48" s="6" t="s">
        <v>20</v>
      </c>
      <c r="D48" s="6" t="s">
        <v>208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5" t="str">
        <f>HYPERLINK("https://www.qhapaq.org/shogi/", "Engines Ratings Qhapaq")</f>
        <v>Engines Ratings Qhapaq</v>
      </c>
      <c r="B49" s="36" t="s">
        <v>79</v>
      </c>
      <c r="C49" s="36" t="s">
        <v>20</v>
      </c>
      <c r="D49" s="3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5" t="s">
        <v>210</v>
      </c>
      <c r="B50" s="36" t="s">
        <v>79</v>
      </c>
      <c r="C50" s="36" t="s">
        <v>20</v>
      </c>
      <c r="D50" s="36" t="s">
        <v>211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" t="str">
        <f>HYPERLINK("http://wdoor.c.u-tokyo.ac.jp/shogi/index-e.html", "Engines Ratings Floodgate")</f>
        <v>Engines Ratings Floodgate</v>
      </c>
      <c r="B51" s="6" t="s">
        <v>79</v>
      </c>
      <c r="C51" s="6" t="s">
        <v>75</v>
      </c>
      <c r="D51" s="6" t="s">
        <v>212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3" t="s">
        <v>213</v>
      </c>
      <c r="B52" s="36" t="s">
        <v>79</v>
      </c>
      <c r="C52" s="36"/>
      <c r="D52" s="3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" t="str">
        <f>HYPERLINK("https://github.com/jruffet/docker-shogigui", "ShogiGUI Linux")</f>
        <v>ShogiGUI Linux</v>
      </c>
      <c r="B53" s="6" t="s">
        <v>79</v>
      </c>
      <c r="C53" s="6" t="s">
        <v>5</v>
      </c>
      <c r="D53" s="6" t="s">
        <v>214</v>
      </c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3" t="s">
        <v>215</v>
      </c>
      <c r="B54" s="36" t="s">
        <v>79</v>
      </c>
      <c r="C54" s="36"/>
      <c r="D54" s="3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1" t="s">
        <v>216</v>
      </c>
      <c r="B55" s="6" t="s">
        <v>86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1" t="s">
        <v>217</v>
      </c>
      <c r="B56" s="6" t="s">
        <v>86</v>
      </c>
      <c r="C56" s="6"/>
      <c r="D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" t="s">
        <v>218</v>
      </c>
      <c r="B57" s="6" t="s">
        <v>90</v>
      </c>
      <c r="C57" s="6" t="s">
        <v>20</v>
      </c>
      <c r="D57" s="6" t="s">
        <v>219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" t="s">
        <v>220</v>
      </c>
      <c r="B58" s="6" t="s">
        <v>90</v>
      </c>
      <c r="C58" s="6" t="s">
        <v>20</v>
      </c>
      <c r="D58" s="6" t="s">
        <v>221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" t="s">
        <v>222</v>
      </c>
      <c r="B59" s="6" t="s">
        <v>90</v>
      </c>
      <c r="C59" s="6" t="s">
        <v>20</v>
      </c>
      <c r="D59" s="6" t="s">
        <v>223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1" t="str">
        <f>HYPERLINK("http://www.library-noda.jp/homepage/digilib/shogi/index.html", "Library Noda")</f>
        <v>Library Noda</v>
      </c>
      <c r="B60" s="10" t="s">
        <v>90</v>
      </c>
      <c r="C60" s="10"/>
      <c r="D60" s="10" t="s">
        <v>224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0" t="str">
        <f>HYPERLINK("https://killerducky.github.io/", "Introduction, KillerDucky")</f>
        <v>Introduction, KillerDucky</v>
      </c>
      <c r="B61" s="10"/>
      <c r="C61" s="10"/>
      <c r="D61" s="1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3" t="s">
        <v>225</v>
      </c>
      <c r="B62" s="36"/>
      <c r="C62" s="36"/>
      <c r="D62" s="3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8" t="str">
        <f>HYPERLINK("https://creativepark.canon/en/contents/CNT-0025812/index.html", "Paper Craft")</f>
        <v>Paper Craft</v>
      </c>
      <c r="B63" s="10"/>
      <c r="C63" s="10"/>
      <c r="D63" s="1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3" t="s">
        <v>103</v>
      </c>
      <c r="B64" s="23" t="s">
        <v>1</v>
      </c>
      <c r="C64" s="23" t="s">
        <v>2</v>
      </c>
      <c r="D64" s="23" t="s">
        <v>3</v>
      </c>
      <c r="E64" s="2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5" t="str">
        <f>HYPERLINK("https://www.youtube.com/channel/UChf8_wAz7AsP2mUFSf2Eu3w", "Andy Marks")</f>
        <v>Andy Marks</v>
      </c>
      <c r="B65" s="36" t="s">
        <v>105</v>
      </c>
      <c r="C65" s="50" t="s">
        <v>145</v>
      </c>
      <c r="D65" s="44"/>
      <c r="E65" s="2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5" t="str">
        <f>HYPERLINK("https://www.youtube.com/channel/UCAMraKroH_Y5oPmfOxLgiYQ","Daisuke Tomaru")</f>
        <v>Daisuke Tomaru</v>
      </c>
      <c r="B66" s="44" t="s">
        <v>108</v>
      </c>
      <c r="C66" s="44" t="s">
        <v>109</v>
      </c>
      <c r="D66" s="44"/>
      <c r="E66" s="2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5" t="str">
        <f>HYPERLINK("https://www.youtube.com/channel/UC3lDrRJWNXXp0bc3ucMp4cw","Shogi En Español")</f>
        <v>Shogi En Español</v>
      </c>
      <c r="B67" s="44" t="s">
        <v>108</v>
      </c>
      <c r="C67" s="44" t="s">
        <v>109</v>
      </c>
      <c r="D67" s="44"/>
      <c r="E67" s="2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5" t="str">
        <f>HYPERLINK("https://www.youtube.com/watch?v=II45ro33sQ8", "Shogi Board")</f>
        <v>Shogi Board</v>
      </c>
      <c r="B68" s="10" t="s">
        <v>226</v>
      </c>
      <c r="C68" s="10" t="s">
        <v>20</v>
      </c>
      <c r="D68" s="10" t="s">
        <v>227</v>
      </c>
      <c r="E68" s="2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5" t="str">
        <f>HYPERLINK("https://www.youtube.com/channel/UC2GtRohcETnl7h9xhkwcHOQ","Ukrainian Shogi Federation")</f>
        <v>Ukrainian Shogi Federation</v>
      </c>
      <c r="B69" s="44" t="s">
        <v>143</v>
      </c>
      <c r="C69" s="44" t="s">
        <v>228</v>
      </c>
      <c r="D69" s="44" t="s">
        <v>229</v>
      </c>
      <c r="E69" s="2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1" t="s">
        <v>230</v>
      </c>
      <c r="B70" s="10" t="s">
        <v>157</v>
      </c>
      <c r="C70" s="10" t="s">
        <v>5</v>
      </c>
      <c r="D70" s="10"/>
      <c r="E70" s="2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5" t="s">
        <v>231</v>
      </c>
      <c r="B71" s="10" t="s">
        <v>157</v>
      </c>
      <c r="C71" s="10" t="s">
        <v>75</v>
      </c>
      <c r="D71" s="10" t="s">
        <v>232</v>
      </c>
      <c r="E71" s="2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3" t="s">
        <v>233</v>
      </c>
      <c r="B72" s="44" t="s">
        <v>157</v>
      </c>
      <c r="C72" s="44" t="s">
        <v>75</v>
      </c>
      <c r="D72" s="44" t="s">
        <v>234</v>
      </c>
      <c r="E72" s="2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" t="s">
        <v>235</v>
      </c>
      <c r="B73" s="10" t="s">
        <v>17</v>
      </c>
      <c r="C73" s="29" t="s">
        <v>5</v>
      </c>
      <c r="D73" s="5" t="str">
        <f>HYPERLINK("https://system.81dojo.com/en/players/show/Escape_Artist", "6-Dan Plays handicap games and commentates")</f>
        <v>6-Dan Plays handicap games and commentates</v>
      </c>
      <c r="E73" s="2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5" t="str">
        <f>HYPERLINK("https://www.youtube.com/channel/UCqoBajlhUJyeXCXDDUnYK_A","Shogi Dojo Lyon")</f>
        <v>Shogi Dojo Lyon</v>
      </c>
      <c r="B74" s="44" t="s">
        <v>114</v>
      </c>
      <c r="C74" s="44" t="s">
        <v>145</v>
      </c>
      <c r="D74" s="44"/>
      <c r="E74" s="2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5" t="s">
        <v>236</v>
      </c>
      <c r="B75" s="44" t="s">
        <v>114</v>
      </c>
      <c r="C75" s="44" t="s">
        <v>75</v>
      </c>
      <c r="D75" s="35" t="str">
        <f>HYPERLINK("https://www.shogi.or.jp/player/pro/175.html", "Habu speech: Take small risks and pay attention to coincidence.")</f>
        <v>Habu speech: Take small risks and pay attention to coincidence.</v>
      </c>
      <c r="E75" s="2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5" t="s">
        <v>237</v>
      </c>
      <c r="B76" s="44" t="s">
        <v>114</v>
      </c>
      <c r="C76" s="44" t="s">
        <v>238</v>
      </c>
      <c r="D76" s="35" t="str">
        <f>HYPERLINK("https://system.81dojo.com/en/players/show/tasior1230", "1-kyu tasior1230")</f>
        <v>1-kyu tasior1230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5" t="str">
        <f>HYPERLINK("https://www.youtube.com/channel/UCLE8swe9qclX4lEEBsLZ21g", "Clube Nacional de Shogi")</f>
        <v>Clube Nacional de Shogi</v>
      </c>
      <c r="B77" s="36" t="s">
        <v>114</v>
      </c>
      <c r="C77" s="51" t="s">
        <v>239</v>
      </c>
      <c r="D77" s="4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5" t="str">
        <f>HYPERLINK("https://www.youtube.com/channel/UCf28qDkaGRcAiGzjP2TYsHg","Recanto do Shogi")</f>
        <v>Recanto do Shogi</v>
      </c>
      <c r="B78" s="44" t="s">
        <v>114</v>
      </c>
      <c r="C78" s="44" t="s">
        <v>240</v>
      </c>
      <c r="D78" s="35" t="str">
        <f>HYPERLINK("https://system.81dojo.com/en/players/show/Hetfield_James", "6-Dan Hetfield James")</f>
        <v>6-Dan Hetfield James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5" t="str">
        <f>HYPERLINK("https://www.youtube.com/channel/UCPx8cJ02JVdI3rPzZ4avSgg", "itsNyroc")</f>
        <v>itsNyroc</v>
      </c>
      <c r="B79" s="44" t="s">
        <v>126</v>
      </c>
      <c r="C79" s="44" t="s">
        <v>5</v>
      </c>
      <c r="D79" s="35" t="str">
        <f>HYPERLINK("https://system.81dojo.com/en/players/show/itsNyroc", "1-Dan")</f>
        <v>1-Dan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5" t="str">
        <f>HYPERLINK("https://www.youtube.com/playlist?list=PLPaM3qJ0ieXuvcBbdu6IzQYI_LODpLtym", "Jim's Chess Channel")</f>
        <v>Jim's Chess Channel</v>
      </c>
      <c r="B80" s="44" t="s">
        <v>126</v>
      </c>
      <c r="C80" s="44" t="s">
        <v>5</v>
      </c>
      <c r="D80" s="35" t="str">
        <f>HYPERLINK("https://system.81dojo.com/en/players/show/jbennett", "8-kyu")</f>
        <v>8-kyu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3" t="str">
        <f>HYPERLINK("https://www.youtube.com/channel/UCck_9AwmLkpKtTELbL3rHOw", "Logistic - YouTube")</f>
        <v>Logistic - YouTube</v>
      </c>
      <c r="B81" s="44" t="s">
        <v>126</v>
      </c>
      <c r="C81" s="44" t="s">
        <v>20</v>
      </c>
      <c r="D81" s="43" t="s">
        <v>241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5" t="str">
        <f>HYPERLINK("https://www.youtube.com/user/d3viser", "Minks shogi")</f>
        <v>Minks shogi</v>
      </c>
      <c r="B82" s="44" t="s">
        <v>126</v>
      </c>
      <c r="C82" s="44" t="s">
        <v>242</v>
      </c>
      <c r="D82" s="44" t="s">
        <v>243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5" t="s">
        <v>244</v>
      </c>
      <c r="B83" s="6" t="s">
        <v>126</v>
      </c>
      <c r="C83" s="29"/>
      <c r="D83" s="5" t="s">
        <v>245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5" t="str">
        <f>HYPERLINK("https://www.youtube.com/channel/UCuZiFRG6dZxi8DaoV6cVQDw", "Сергей Лысенко")</f>
        <v>Сергей Лысенко</v>
      </c>
      <c r="B84" s="36" t="s">
        <v>126</v>
      </c>
      <c r="C84" s="50"/>
      <c r="D84" s="44"/>
      <c r="E84" s="2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5" t="str">
        <f>HYPERLINK("https://www.youtube.com/channel/UCCLQWzvKJNmEOa8ZETRjG8Q/search?query=shogi", "Aleandel Akialevisual")</f>
        <v>Aleandel Akialevisual</v>
      </c>
      <c r="B85" s="36" t="s">
        <v>246</v>
      </c>
      <c r="C85" s="50" t="s">
        <v>109</v>
      </c>
      <c r="D85" s="35" t="str">
        <f>HYPERLINK("https://system.81dojo.com/en/players/show/Curiel", "6-kyu")</f>
        <v>6-kyu</v>
      </c>
      <c r="E85" s="2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5" t="str">
        <f>HYPERLINK("https://www.youtube.com/watch?v=0gpMyh1xnBc&amp;t=17m10s", "J S")</f>
        <v>J S</v>
      </c>
      <c r="B86" s="10" t="s">
        <v>33</v>
      </c>
      <c r="C86" s="10" t="s">
        <v>20</v>
      </c>
      <c r="D86" s="10" t="s">
        <v>247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1" t="s">
        <v>248</v>
      </c>
      <c r="B87" s="10" t="s">
        <v>33</v>
      </c>
      <c r="C87" s="10" t="s">
        <v>20</v>
      </c>
      <c r="D87" s="10" t="s">
        <v>249</v>
      </c>
      <c r="E87" s="2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5" t="s">
        <v>250</v>
      </c>
      <c r="B88" s="52" t="s">
        <v>33</v>
      </c>
      <c r="C88" s="53"/>
      <c r="D88" s="53"/>
      <c r="E88" s="27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2"/>
      <c r="Z88" s="2"/>
    </row>
    <row r="89" ht="15.75" customHeight="1">
      <c r="A89" s="43" t="str">
        <f>HYPERLINK("https://www.youtube.com/user/onlinekyou", "オンライン将棋教室 香")</f>
        <v>オンライン将棋教室 香</v>
      </c>
      <c r="B89" s="44" t="s">
        <v>90</v>
      </c>
      <c r="C89" s="44" t="s">
        <v>20</v>
      </c>
      <c r="D89" s="44"/>
      <c r="E89" s="2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3" t="str">
        <f>HYPERLINK("https://www.youtube.com/channel/UCrNju5cl1XuI7dQwTjKge1Q", "天月春霞の詰将棋チャンネル")</f>
        <v>天月春霞の詰将棋チャンネル</v>
      </c>
      <c r="B90" s="44" t="s">
        <v>90</v>
      </c>
      <c r="C90" s="44" t="s">
        <v>20</v>
      </c>
      <c r="D90" s="4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5" t="str">
        <f>HYPERLINK("https://www.youtube.com/channel/UCEDKeK2m8t36PktQoBS0KEQ", "shogi buin")</f>
        <v>shogi buin</v>
      </c>
      <c r="B91" s="36" t="s">
        <v>90</v>
      </c>
      <c r="C91" s="36"/>
      <c r="D91" s="3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5" t="str">
        <f>HYPERLINK("https://www.youtube.com/watch?v=xRZXhxDcYHc","ASMR Shogi")</f>
        <v>ASMR Shogi</v>
      </c>
      <c r="B92" s="10"/>
      <c r="C92" s="10"/>
      <c r="D92" s="1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5" t="str">
        <f>HYPERLINK("https://www.youtube.com/user/DemonikOu", "DemonikOu - YouTube")</f>
        <v>DemonikOu - YouTube</v>
      </c>
      <c r="B93" s="36"/>
      <c r="C93" s="50"/>
      <c r="D93" s="35" t="str">
        <f>HYPERLINK("https://system.81dojo.com/en/players/show/DemonikOu", "R+L Handicap")</f>
        <v>R+L Handicap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3" t="s">
        <v>251</v>
      </c>
      <c r="B94" s="23" t="s">
        <v>1</v>
      </c>
      <c r="C94" s="6"/>
      <c r="D94" s="23" t="s">
        <v>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1" t="str">
        <f>HYPERLINK("https://www.youtube.com/channel/UCwxlBp8w3NmOia15-s6Ddpg", "kusoyowai123")</f>
        <v>kusoyowai123</v>
      </c>
      <c r="B95" s="6" t="s">
        <v>105</v>
      </c>
      <c r="C95" s="53"/>
      <c r="D95" s="5" t="str">
        <f>HYPERLINK("https://shogiwars.heroz.jp/users/mypage/kusoyowai123?locale=en", "1-kyu SW commentates his matches")</f>
        <v>1-kyu SW commentates his matches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3" t="str">
        <f>HYPERLINK("https://www.youtube.com/channel/UCLQQinTjZF2nB9y6yBfDvag", "nobinobi")</f>
        <v>nobinobi</v>
      </c>
      <c r="B96" s="36" t="s">
        <v>126</v>
      </c>
      <c r="C96" s="36"/>
      <c r="D96" s="35" t="str">
        <f>HYPERLINK("https://shogiwars.heroz.jp/users/mypage/hyuzspl?locale=en", "1-Dan SW commentates his matches")</f>
        <v>1-Dan SW commentates his matches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3" t="str">
        <f>HYPERLINK("https://www.youtube.com/channel/UC4fZ52BXsCL1e0FG2pjYdPw", "Axera")</f>
        <v>Axera</v>
      </c>
      <c r="B97" s="35" t="str">
        <f>HYPERLINK("https://lishogi.org/@/Axera", "Steamer")</f>
        <v>Steamer</v>
      </c>
      <c r="C97" s="36"/>
      <c r="D97" s="35" t="str">
        <f>HYPERLINK("https://system.81dojo.com/en/players/show/Yuuki51", "1-Dan")</f>
        <v>1-Dan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3" t="str">
        <f>HYPERLINK("https://www.youtube.com/channel/UCZokywmyFBKhpmG3oT94N6w", "alopex")</f>
        <v>alopex</v>
      </c>
      <c r="B98" s="36"/>
      <c r="C98" s="36"/>
      <c r="D98" s="35" t="str">
        <f>HYPERLINK("https://system.81dojo.com/en/players/show/alopex", "4-Dan 81Dojo")</f>
        <v>4-Dan 81Dojo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5" t="s">
        <v>252</v>
      </c>
      <c r="B99" s="36"/>
      <c r="C99" s="36"/>
      <c r="D99" s="35" t="str">
        <f>HYPERLINK("https://shogiwars.heroz.jp/users/mypage/Ayaseaya?locale=en", "2-Dan SW")</f>
        <v>2-Dan SW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3" t="str">
        <f>HYPERLINK("https://www.youtube.com/channel/UCXRaL9LyD0iNoTmRp2-Azxg", "Chang ChingTing")</f>
        <v>Chang ChingTing</v>
      </c>
      <c r="B100" s="36"/>
      <c r="C100" s="36"/>
      <c r="D100" s="35" t="str">
        <f>HYPERLINK("https://system.81dojo.com/en/players/show/shogisai", "Zhang ISF winner")</f>
        <v>Zhang ISF winner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3" t="s">
        <v>133</v>
      </c>
      <c r="B101" s="23" t="s">
        <v>1</v>
      </c>
      <c r="C101" s="23" t="s">
        <v>2</v>
      </c>
      <c r="D101" s="23" t="s">
        <v>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" t="str">
        <f>HYPERLINK("http://twitch.tv/matthiaslai", "matthiaslai")</f>
        <v>matthiaslai</v>
      </c>
      <c r="B102" s="10" t="s">
        <v>126</v>
      </c>
      <c r="C102" s="10" t="s">
        <v>5</v>
      </c>
      <c r="D102" s="5" t="str">
        <f>HYPERLINK("https://system.81dojo.com/en/players/show/Matthias", "2-Dan")</f>
        <v>2-Dan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" t="str">
        <f>HYPERLINK("http://twitch.tv/shogi_gunjin", "shogi_gunjin")</f>
        <v>shogi_gunjin</v>
      </c>
      <c r="B103" s="10"/>
      <c r="C103" s="10" t="s">
        <v>145</v>
      </c>
      <c r="D103" s="1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" t="str">
        <f>HYPERLINK("http://twitch.tv/gotanda_n", "gotanda_n")</f>
        <v>gotanda_n</v>
      </c>
      <c r="B104" s="10"/>
      <c r="C104" s="10" t="s">
        <v>20</v>
      </c>
      <c r="D104" s="5" t="str">
        <f>HYPERLINK("https://system.81dojo.com/en/players/show/Gotanda_N", "4-Dan")</f>
        <v>4-Dan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</sheetData>
  <hyperlinks>
    <hyperlink r:id="rId1" ref="A3"/>
    <hyperlink r:id="rId2" ref="A4"/>
    <hyperlink r:id="rId3" ref="D5"/>
    <hyperlink r:id="rId4" ref="A6"/>
    <hyperlink r:id="rId5" ref="A7"/>
    <hyperlink r:id="rId6" ref="A8"/>
    <hyperlink r:id="rId7" ref="A9"/>
    <hyperlink r:id="rId8" ref="A13"/>
    <hyperlink r:id="rId9" ref="A16"/>
    <hyperlink r:id="rId10" ref="A17"/>
    <hyperlink r:id="rId11" ref="A18"/>
    <hyperlink r:id="rId12" ref="A19"/>
    <hyperlink r:id="rId13" ref="A21"/>
    <hyperlink r:id="rId14" ref="A22"/>
    <hyperlink r:id="rId15" ref="A25"/>
    <hyperlink r:id="rId16" ref="A26"/>
    <hyperlink r:id="rId17" ref="A27"/>
    <hyperlink r:id="rId18" ref="A28"/>
    <hyperlink r:id="rId19" ref="A29"/>
    <hyperlink r:id="rId20" ref="A31"/>
    <hyperlink r:id="rId21" ref="A32"/>
    <hyperlink r:id="rId22" ref="A33"/>
    <hyperlink r:id="rId23" ref="A34"/>
    <hyperlink r:id="rId24" ref="A36"/>
    <hyperlink r:id="rId25" ref="A37"/>
    <hyperlink r:id="rId26" ref="A38"/>
    <hyperlink r:id="rId27" ref="A39"/>
    <hyperlink r:id="rId28" ref="A40"/>
    <hyperlink r:id="rId29" ref="A43"/>
    <hyperlink r:id="rId30" ref="A44"/>
    <hyperlink r:id="rId31" ref="D44"/>
    <hyperlink r:id="rId32" ref="A45"/>
    <hyperlink r:id="rId33" ref="A46"/>
    <hyperlink r:id="rId34" ref="A47"/>
    <hyperlink r:id="rId35" ref="A48"/>
    <hyperlink r:id="rId36" ref="A50"/>
    <hyperlink r:id="rId37" ref="A52"/>
    <hyperlink r:id="rId38" ref="A54"/>
    <hyperlink r:id="rId39" ref="A55"/>
    <hyperlink r:id="rId40" ref="A56"/>
    <hyperlink r:id="rId41" ref="A57"/>
    <hyperlink r:id="rId42" ref="A58"/>
    <hyperlink r:id="rId43" ref="A59"/>
    <hyperlink r:id="rId44" ref="A62"/>
    <hyperlink r:id="rId45" ref="A70"/>
    <hyperlink r:id="rId46" ref="A71"/>
    <hyperlink r:id="rId47" ref="A72"/>
    <hyperlink r:id="rId48" ref="A73"/>
    <hyperlink r:id="rId49" ref="A75"/>
    <hyperlink r:id="rId50" ref="A76"/>
    <hyperlink r:id="rId51" ref="D81"/>
    <hyperlink r:id="rId52" ref="A83"/>
    <hyperlink r:id="rId53" ref="D83"/>
    <hyperlink r:id="rId54" ref="A87"/>
    <hyperlink r:id="rId55" ref="A88"/>
    <hyperlink r:id="rId56" ref="A99"/>
  </hyperlinks>
  <drawing r:id="rId57"/>
  <tableParts count="4">
    <tablePart r:id="rId62"/>
    <tablePart r:id="rId63"/>
    <tablePart r:id="rId64"/>
    <tablePart r:id="rId6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0"/>
  <cols>
    <col customWidth="1" min="1" max="1" width="131.14"/>
    <col customWidth="1" min="2" max="2" width="81.43"/>
    <col customWidth="1" min="3" max="3" width="75.43"/>
    <col customWidth="1" min="4" max="5" width="14.43"/>
  </cols>
  <sheetData>
    <row r="1">
      <c r="A1" s="54" t="s">
        <v>253</v>
      </c>
      <c r="B1" s="54" t="s">
        <v>103</v>
      </c>
      <c r="C1" s="54" t="s">
        <v>133</v>
      </c>
      <c r="D1" s="55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6"/>
      <c r="Y1" s="56"/>
    </row>
    <row r="2">
      <c r="A2" s="57" t="s">
        <v>254</v>
      </c>
      <c r="B2" s="58" t="s">
        <v>255</v>
      </c>
      <c r="C2" s="57" t="s">
        <v>256</v>
      </c>
      <c r="D2" s="56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6"/>
      <c r="Y2" s="56"/>
    </row>
    <row r="3">
      <c r="A3" s="57" t="s">
        <v>257</v>
      </c>
      <c r="B3" s="58" t="s">
        <v>258</v>
      </c>
      <c r="C3" s="59" t="s">
        <v>259</v>
      </c>
      <c r="D3" s="56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6"/>
      <c r="Y3" s="56"/>
    </row>
    <row r="4">
      <c r="A4" s="57" t="s">
        <v>260</v>
      </c>
      <c r="B4" s="58" t="s">
        <v>261</v>
      </c>
      <c r="C4" s="57" t="s">
        <v>262</v>
      </c>
      <c r="D4" s="56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6"/>
      <c r="Y4" s="56"/>
    </row>
    <row r="5">
      <c r="A5" s="57" t="s">
        <v>263</v>
      </c>
      <c r="B5" s="58" t="s">
        <v>264</v>
      </c>
      <c r="C5" s="57" t="s">
        <v>265</v>
      </c>
      <c r="D5" s="56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6"/>
      <c r="Y5" s="56"/>
    </row>
    <row r="6">
      <c r="A6" s="57" t="s">
        <v>266</v>
      </c>
      <c r="B6" s="58" t="s">
        <v>267</v>
      </c>
      <c r="C6" s="57" t="s">
        <v>268</v>
      </c>
      <c r="D6" s="56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6"/>
      <c r="Y6" s="56"/>
    </row>
    <row r="7">
      <c r="A7" s="57" t="s">
        <v>269</v>
      </c>
      <c r="B7" s="58" t="s">
        <v>270</v>
      </c>
      <c r="C7" s="57" t="s">
        <v>271</v>
      </c>
      <c r="D7" s="56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6"/>
      <c r="Y7" s="56"/>
    </row>
    <row r="8">
      <c r="A8" s="57" t="s">
        <v>272</v>
      </c>
      <c r="B8" s="58" t="s">
        <v>273</v>
      </c>
      <c r="C8" s="57" t="s">
        <v>274</v>
      </c>
      <c r="D8" s="56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6"/>
      <c r="Y8" s="56"/>
    </row>
    <row r="9">
      <c r="A9" s="57" t="s">
        <v>275</v>
      </c>
      <c r="B9" s="58" t="s">
        <v>276</v>
      </c>
      <c r="C9" s="57" t="s">
        <v>277</v>
      </c>
      <c r="D9" s="56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6"/>
      <c r="Y9" s="56"/>
    </row>
    <row r="10">
      <c r="A10" s="57" t="s">
        <v>278</v>
      </c>
      <c r="B10" s="58" t="s">
        <v>279</v>
      </c>
      <c r="C10" s="57" t="s">
        <v>280</v>
      </c>
      <c r="D10" s="56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6"/>
      <c r="Y10" s="56"/>
    </row>
    <row r="11">
      <c r="A11" s="57" t="s">
        <v>281</v>
      </c>
      <c r="B11" s="58" t="s">
        <v>282</v>
      </c>
      <c r="C11" s="57" t="s">
        <v>283</v>
      </c>
      <c r="D11" s="56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6"/>
      <c r="Y11" s="56"/>
    </row>
    <row r="12">
      <c r="A12" s="57" t="s">
        <v>284</v>
      </c>
      <c r="B12" s="58" t="s">
        <v>285</v>
      </c>
      <c r="C12" s="57" t="s">
        <v>286</v>
      </c>
      <c r="D12" s="56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6"/>
      <c r="Y12" s="56"/>
    </row>
    <row r="13">
      <c r="A13" s="57" t="s">
        <v>287</v>
      </c>
      <c r="B13" s="58" t="s">
        <v>288</v>
      </c>
      <c r="C13" s="57" t="s">
        <v>289</v>
      </c>
      <c r="D13" s="56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6"/>
      <c r="Y13" s="56"/>
    </row>
    <row r="14">
      <c r="A14" s="57" t="s">
        <v>290</v>
      </c>
      <c r="B14" s="58" t="s">
        <v>291</v>
      </c>
      <c r="C14" s="57" t="s">
        <v>292</v>
      </c>
      <c r="D14" s="56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6"/>
      <c r="Y14" s="56"/>
    </row>
    <row r="15">
      <c r="A15" s="57" t="s">
        <v>293</v>
      </c>
      <c r="B15" s="58" t="s">
        <v>294</v>
      </c>
      <c r="C15" s="57" t="s">
        <v>295</v>
      </c>
      <c r="D15" s="56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6"/>
      <c r="Y15" s="56"/>
    </row>
    <row r="16">
      <c r="A16" s="57" t="s">
        <v>296</v>
      </c>
      <c r="B16" s="58" t="s">
        <v>297</v>
      </c>
      <c r="C16" s="57" t="s">
        <v>298</v>
      </c>
      <c r="D16" s="56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6"/>
      <c r="Y16" s="56"/>
    </row>
    <row r="17">
      <c r="A17" s="57" t="s">
        <v>299</v>
      </c>
      <c r="B17" s="58" t="s">
        <v>300</v>
      </c>
      <c r="C17" s="54"/>
      <c r="D17" s="56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6"/>
      <c r="Y17" s="56"/>
    </row>
    <row r="18">
      <c r="A18" s="57" t="s">
        <v>301</v>
      </c>
      <c r="B18" s="58" t="s">
        <v>302</v>
      </c>
      <c r="C18" s="54"/>
      <c r="D18" s="56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6"/>
      <c r="Y18" s="56"/>
    </row>
    <row r="19">
      <c r="A19" s="57" t="s">
        <v>303</v>
      </c>
      <c r="B19" s="58" t="s">
        <v>304</v>
      </c>
      <c r="C19" s="54"/>
      <c r="D19" s="56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6"/>
      <c r="Y19" s="56"/>
    </row>
    <row r="20">
      <c r="A20" s="57" t="s">
        <v>305</v>
      </c>
      <c r="B20" s="58" t="s">
        <v>306</v>
      </c>
      <c r="C20" s="54"/>
      <c r="D20" s="56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6"/>
      <c r="Y20" s="56"/>
    </row>
    <row r="21" ht="15.75" customHeight="1">
      <c r="A21" s="57" t="s">
        <v>307</v>
      </c>
      <c r="B21" s="58" t="s">
        <v>308</v>
      </c>
      <c r="C21" s="54"/>
      <c r="D21" s="56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6"/>
      <c r="Y21" s="56"/>
    </row>
    <row r="22" ht="15.75" customHeight="1">
      <c r="A22" s="57" t="s">
        <v>309</v>
      </c>
      <c r="B22" s="58" t="s">
        <v>310</v>
      </c>
      <c r="C22" s="54"/>
      <c r="D22" s="56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6"/>
      <c r="Y22" s="56"/>
    </row>
    <row r="23" ht="15.75" customHeight="1">
      <c r="A23" s="57" t="s">
        <v>311</v>
      </c>
      <c r="B23" s="58" t="s">
        <v>312</v>
      </c>
      <c r="C23" s="54"/>
      <c r="D23" s="56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6"/>
      <c r="Y23" s="56"/>
    </row>
    <row r="24" ht="15.75" customHeight="1">
      <c r="A24" s="57" t="s">
        <v>313</v>
      </c>
      <c r="B24" s="58" t="s">
        <v>314</v>
      </c>
      <c r="C24" s="54"/>
      <c r="D24" s="56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6"/>
      <c r="Y24" s="56"/>
    </row>
    <row r="25" ht="15.75" customHeight="1">
      <c r="A25" s="57" t="s">
        <v>315</v>
      </c>
      <c r="B25" s="58" t="s">
        <v>316</v>
      </c>
      <c r="C25" s="54"/>
      <c r="D25" s="56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6"/>
      <c r="Y25" s="56"/>
    </row>
    <row r="26" ht="15.75" customHeight="1">
      <c r="A26" s="57" t="s">
        <v>317</v>
      </c>
      <c r="B26" s="58" t="s">
        <v>318</v>
      </c>
      <c r="C26" s="54"/>
      <c r="D26" s="56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6"/>
      <c r="Y26" s="56"/>
    </row>
    <row r="27" ht="15.75" customHeight="1">
      <c r="A27" s="57" t="s">
        <v>319</v>
      </c>
      <c r="B27" s="58" t="s">
        <v>320</v>
      </c>
      <c r="C27" s="54"/>
      <c r="D27" s="56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6"/>
      <c r="Y27" s="56"/>
    </row>
    <row r="28" ht="15.75" customHeight="1">
      <c r="A28" s="57" t="s">
        <v>321</v>
      </c>
      <c r="B28" s="58" t="s">
        <v>322</v>
      </c>
      <c r="C28" s="54"/>
      <c r="D28" s="56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6"/>
      <c r="Y28" s="56"/>
    </row>
    <row r="29" ht="15.75" customHeight="1">
      <c r="A29" s="57" t="s">
        <v>323</v>
      </c>
      <c r="B29" s="58" t="s">
        <v>324</v>
      </c>
      <c r="C29" s="54"/>
      <c r="D29" s="56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6"/>
      <c r="Y29" s="56"/>
    </row>
    <row r="30" ht="15.75" customHeight="1">
      <c r="A30" s="57" t="s">
        <v>325</v>
      </c>
      <c r="B30" s="58" t="s">
        <v>326</v>
      </c>
      <c r="C30" s="54"/>
      <c r="D30" s="56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6"/>
      <c r="Y30" s="56"/>
    </row>
    <row r="31" ht="15.75" customHeight="1">
      <c r="A31" s="57" t="s">
        <v>327</v>
      </c>
      <c r="B31" s="58" t="s">
        <v>328</v>
      </c>
      <c r="C31" s="54"/>
      <c r="D31" s="56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6"/>
      <c r="Y31" s="56"/>
    </row>
    <row r="32" ht="15.75" customHeight="1">
      <c r="A32" s="57" t="s">
        <v>329</v>
      </c>
      <c r="B32" s="58" t="s">
        <v>330</v>
      </c>
      <c r="C32" s="54"/>
      <c r="D32" s="56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6"/>
      <c r="Y32" s="56"/>
    </row>
    <row r="33" ht="15.75" customHeight="1">
      <c r="A33" s="57" t="s">
        <v>331</v>
      </c>
      <c r="B33" s="58" t="s">
        <v>332</v>
      </c>
      <c r="C33" s="54"/>
      <c r="D33" s="56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6"/>
      <c r="Y33" s="56"/>
    </row>
    <row r="34" ht="15.75" customHeight="1">
      <c r="A34" s="57" t="s">
        <v>333</v>
      </c>
      <c r="B34" s="58" t="s">
        <v>334</v>
      </c>
      <c r="C34" s="54"/>
      <c r="D34" s="56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6"/>
      <c r="Y34" s="56"/>
    </row>
    <row r="35" ht="15.75" customHeight="1">
      <c r="A35" s="57" t="s">
        <v>335</v>
      </c>
      <c r="B35" s="60"/>
      <c r="C35" s="54"/>
      <c r="D35" s="56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6"/>
      <c r="Y35" s="56"/>
    </row>
    <row r="36" ht="15.75" customHeight="1">
      <c r="A36" s="57" t="s">
        <v>336</v>
      </c>
      <c r="B36" s="60"/>
      <c r="C36" s="54"/>
      <c r="D36" s="56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6"/>
      <c r="Y36" s="56"/>
    </row>
    <row r="37" ht="15.75" customHeight="1">
      <c r="A37" s="57" t="s">
        <v>337</v>
      </c>
      <c r="B37" s="60"/>
      <c r="C37" s="54"/>
      <c r="D37" s="56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6"/>
      <c r="Y37" s="56"/>
    </row>
    <row r="38" ht="15.75" customHeight="1">
      <c r="A38" s="57" t="s">
        <v>338</v>
      </c>
      <c r="B38" s="60"/>
      <c r="C38" s="54"/>
      <c r="D38" s="56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6"/>
      <c r="Y38" s="56"/>
    </row>
    <row r="39" ht="15.75" customHeight="1">
      <c r="A39" s="57" t="s">
        <v>339</v>
      </c>
      <c r="B39" s="60"/>
      <c r="C39" s="54"/>
      <c r="D39" s="56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6"/>
      <c r="Y39" s="56"/>
    </row>
    <row r="40" ht="15.75" customHeight="1">
      <c r="A40" s="57" t="s">
        <v>340</v>
      </c>
      <c r="B40" s="60"/>
      <c r="C40" s="54"/>
      <c r="D40" s="56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6"/>
      <c r="Y40" s="56"/>
    </row>
    <row r="41" ht="15.75" customHeight="1">
      <c r="A41" s="57" t="s">
        <v>341</v>
      </c>
      <c r="B41" s="60"/>
      <c r="C41" s="54"/>
      <c r="D41" s="56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6"/>
      <c r="Y41" s="56"/>
    </row>
    <row r="42" ht="15.75" customHeight="1">
      <c r="A42" s="57" t="s">
        <v>342</v>
      </c>
      <c r="B42" s="60"/>
      <c r="C42" s="54"/>
      <c r="D42" s="56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6"/>
      <c r="Y42" s="56"/>
    </row>
    <row r="43" ht="15.75" customHeight="1">
      <c r="A43" s="57" t="s">
        <v>343</v>
      </c>
      <c r="B43" s="60"/>
      <c r="C43" s="54"/>
      <c r="D43" s="56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6"/>
      <c r="Y43" s="56"/>
    </row>
    <row r="44" ht="15.75" customHeight="1">
      <c r="A44" s="57" t="s">
        <v>344</v>
      </c>
      <c r="B44" s="60"/>
      <c r="C44" s="54"/>
      <c r="D44" s="56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6"/>
      <c r="Y44" s="56"/>
    </row>
    <row r="45" ht="15.75" customHeight="1">
      <c r="A45" s="57" t="s">
        <v>345</v>
      </c>
      <c r="B45" s="60"/>
      <c r="C45" s="54"/>
      <c r="D45" s="56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6"/>
      <c r="Y45" s="56"/>
    </row>
    <row r="46" ht="15.75" customHeight="1">
      <c r="A46" s="57" t="s">
        <v>346</v>
      </c>
      <c r="B46" s="60"/>
      <c r="C46" s="54"/>
      <c r="D46" s="56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6"/>
      <c r="Y46" s="56"/>
    </row>
    <row r="47" ht="15.75" customHeight="1">
      <c r="A47" s="57" t="s">
        <v>347</v>
      </c>
      <c r="B47" s="60"/>
      <c r="C47" s="54"/>
      <c r="D47" s="56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6"/>
      <c r="Y47" s="56"/>
    </row>
    <row r="48" ht="15.75" customHeight="1">
      <c r="A48" s="57" t="s">
        <v>348</v>
      </c>
      <c r="B48" s="60"/>
      <c r="C48" s="54"/>
      <c r="D48" s="56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6"/>
      <c r="Y48" s="56"/>
    </row>
    <row r="49" ht="15.75" customHeight="1">
      <c r="A49" s="57" t="s">
        <v>349</v>
      </c>
      <c r="B49" s="60"/>
      <c r="C49" s="54"/>
      <c r="D49" s="56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6"/>
      <c r="Y49" s="56"/>
    </row>
    <row r="50" ht="15.75" customHeight="1">
      <c r="A50" s="57" t="s">
        <v>350</v>
      </c>
      <c r="B50" s="60"/>
      <c r="C50" s="54"/>
      <c r="D50" s="56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6"/>
      <c r="Y50" s="56"/>
    </row>
    <row r="51" ht="15.75" customHeight="1">
      <c r="A51" s="57" t="s">
        <v>351</v>
      </c>
      <c r="B51" s="60"/>
      <c r="C51" s="54"/>
      <c r="D51" s="56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6"/>
      <c r="Y51" s="56"/>
    </row>
    <row r="52" ht="15.75" customHeight="1">
      <c r="A52" s="57" t="s">
        <v>352</v>
      </c>
      <c r="B52" s="60"/>
      <c r="C52" s="54"/>
      <c r="D52" s="56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6"/>
      <c r="Y52" s="56"/>
    </row>
    <row r="53" ht="15.75" customHeight="1">
      <c r="A53" s="57" t="s">
        <v>353</v>
      </c>
      <c r="B53" s="60"/>
      <c r="C53" s="54"/>
      <c r="D53" s="56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6"/>
      <c r="Y53" s="56"/>
    </row>
    <row r="54" ht="15.75" customHeight="1">
      <c r="A54" s="57" t="s">
        <v>354</v>
      </c>
      <c r="B54" s="60"/>
      <c r="C54" s="54"/>
      <c r="D54" s="56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6"/>
      <c r="Y54" s="56"/>
    </row>
    <row r="55" ht="15.75" customHeight="1">
      <c r="A55" s="57" t="s">
        <v>355</v>
      </c>
      <c r="B55" s="60"/>
      <c r="C55" s="54"/>
      <c r="D55" s="56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6"/>
      <c r="Y55" s="56"/>
    </row>
    <row r="56" ht="15.75" customHeight="1">
      <c r="A56" s="57" t="s">
        <v>356</v>
      </c>
      <c r="B56" s="60"/>
      <c r="C56" s="54"/>
      <c r="D56" s="56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6"/>
      <c r="Y56" s="56"/>
    </row>
    <row r="57" ht="15.75" customHeight="1">
      <c r="A57" s="57" t="s">
        <v>357</v>
      </c>
      <c r="B57" s="60"/>
      <c r="C57" s="54"/>
      <c r="D57" s="56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6"/>
      <c r="Y57" s="56"/>
    </row>
    <row r="58" ht="15.75" customHeight="1">
      <c r="A58" s="57" t="s">
        <v>358</v>
      </c>
      <c r="B58" s="60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6"/>
      <c r="Y58" s="56"/>
    </row>
    <row r="59" ht="15.75" customHeight="1">
      <c r="A59" s="57" t="s">
        <v>359</v>
      </c>
      <c r="B59" s="6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6"/>
      <c r="Y59" s="56"/>
    </row>
    <row r="60" ht="15.75" customHeight="1">
      <c r="A60" s="57" t="s">
        <v>360</v>
      </c>
      <c r="B60" s="55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6"/>
      <c r="Y60" s="56"/>
    </row>
    <row r="61" ht="15.75" customHeight="1">
      <c r="A61" s="57" t="s">
        <v>361</v>
      </c>
      <c r="B61" s="55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6"/>
      <c r="Y61" s="56"/>
    </row>
    <row r="62" ht="15.75" customHeight="1">
      <c r="A62" s="57" t="s">
        <v>362</v>
      </c>
      <c r="B62" s="55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6"/>
      <c r="Y62" s="56"/>
    </row>
    <row r="63" ht="15.75" customHeight="1">
      <c r="A63" s="57" t="s">
        <v>363</v>
      </c>
      <c r="B63" s="55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6"/>
      <c r="Y63" s="56"/>
    </row>
    <row r="64" ht="15.75" customHeight="1">
      <c r="A64" s="57" t="s">
        <v>364</v>
      </c>
      <c r="B64" s="55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6"/>
      <c r="Y64" s="56"/>
    </row>
    <row r="65" ht="15.75" customHeight="1">
      <c r="A65" s="57" t="s">
        <v>365</v>
      </c>
      <c r="B65" s="55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6"/>
      <c r="Y65" s="56"/>
    </row>
    <row r="66" ht="15.75" customHeight="1">
      <c r="A66" s="57" t="s">
        <v>366</v>
      </c>
      <c r="B66" s="55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6"/>
      <c r="Y66" s="56"/>
    </row>
    <row r="67" ht="15.75" customHeight="1">
      <c r="A67" s="57" t="s">
        <v>367</v>
      </c>
      <c r="B67" s="55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6"/>
      <c r="Y67" s="56"/>
    </row>
    <row r="68" ht="15.75" customHeight="1">
      <c r="A68" s="57" t="s">
        <v>368</v>
      </c>
      <c r="B68" s="55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6"/>
      <c r="Y68" s="56"/>
    </row>
    <row r="69" ht="15.75" customHeight="1">
      <c r="A69" s="57" t="s">
        <v>369</v>
      </c>
      <c r="B69" s="55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6"/>
      <c r="Y69" s="56"/>
    </row>
    <row r="70" ht="15.75" customHeight="1">
      <c r="A70" s="57" t="s">
        <v>370</v>
      </c>
      <c r="B70" s="55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6"/>
      <c r="Y70" s="56"/>
    </row>
    <row r="71" ht="15.75" customHeight="1">
      <c r="A71" s="57" t="s">
        <v>371</v>
      </c>
      <c r="B71" s="55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6"/>
      <c r="Y71" s="56"/>
    </row>
    <row r="72" ht="15.75" customHeight="1">
      <c r="A72" s="57" t="s">
        <v>372</v>
      </c>
      <c r="B72" s="55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6"/>
      <c r="Y72" s="56"/>
    </row>
    <row r="73" ht="15.75" customHeight="1">
      <c r="A73" s="57" t="s">
        <v>373</v>
      </c>
      <c r="B73" s="55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6"/>
      <c r="Y73" s="56"/>
    </row>
    <row r="74" ht="15.75" customHeight="1">
      <c r="A74" s="57" t="s">
        <v>374</v>
      </c>
      <c r="B74" s="55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6"/>
      <c r="Y74" s="56"/>
    </row>
    <row r="75" ht="15.75" customHeight="1">
      <c r="A75" s="57" t="s">
        <v>375</v>
      </c>
      <c r="B75" s="55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6"/>
      <c r="Y75" s="56"/>
    </row>
    <row r="76" ht="15.75" customHeight="1">
      <c r="A76" s="57" t="s">
        <v>376</v>
      </c>
      <c r="B76" s="55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6"/>
      <c r="Y76" s="56"/>
    </row>
    <row r="77" ht="15.75" customHeight="1">
      <c r="A77" s="57" t="s">
        <v>377</v>
      </c>
      <c r="B77" s="5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6"/>
      <c r="Y77" s="56"/>
    </row>
    <row r="78" ht="15.75" customHeight="1">
      <c r="A78" s="57" t="s">
        <v>378</v>
      </c>
      <c r="B78" s="55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6"/>
      <c r="Y78" s="56"/>
    </row>
    <row r="79" ht="15.75" customHeight="1">
      <c r="A79" s="57" t="s">
        <v>379</v>
      </c>
      <c r="B79" s="55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6"/>
      <c r="Y79" s="56"/>
    </row>
    <row r="80" ht="15.75" customHeight="1">
      <c r="A80" s="57" t="s">
        <v>380</v>
      </c>
      <c r="B80" s="55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6"/>
      <c r="Y80" s="56"/>
    </row>
    <row r="81" ht="15.75" customHeight="1">
      <c r="A81" s="57" t="s">
        <v>381</v>
      </c>
      <c r="B81" s="55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6"/>
      <c r="Y81" s="56"/>
    </row>
    <row r="82" ht="15.75" customHeight="1">
      <c r="A82" s="57" t="s">
        <v>382</v>
      </c>
      <c r="B82" s="55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6"/>
      <c r="Y82" s="56"/>
    </row>
    <row r="83" ht="15.75" customHeight="1">
      <c r="A83" s="57" t="s">
        <v>102</v>
      </c>
      <c r="B83" s="55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6"/>
      <c r="Y83" s="56"/>
    </row>
    <row r="84" ht="15.75" customHeight="1">
      <c r="B84" s="55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6"/>
      <c r="Y84" s="56"/>
    </row>
    <row r="85" ht="15.75" customHeight="1">
      <c r="B85" s="55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6"/>
      <c r="Y85" s="56"/>
    </row>
    <row r="86" ht="15.75" customHeight="1">
      <c r="B86" s="55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6"/>
      <c r="Y86" s="56"/>
    </row>
    <row r="87" ht="15.75" customHeight="1">
      <c r="A87" s="60"/>
      <c r="B87" s="55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6"/>
      <c r="Y87" s="56"/>
    </row>
    <row r="88" ht="15.75" customHeight="1">
      <c r="A88" s="60"/>
      <c r="B88" s="55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6"/>
      <c r="Y88" s="56"/>
    </row>
    <row r="89" ht="15.75" customHeight="1">
      <c r="A89" s="60"/>
      <c r="B89" s="55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6"/>
      <c r="Y89" s="56"/>
    </row>
    <row r="90" ht="15.75" customHeight="1">
      <c r="A90" s="60"/>
      <c r="B90" s="55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6"/>
      <c r="Y90" s="56"/>
    </row>
    <row r="91" ht="15.75" customHeight="1">
      <c r="A91" s="60"/>
      <c r="B91" s="55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6"/>
      <c r="Y91" s="56"/>
    </row>
    <row r="92" ht="15.75" customHeight="1">
      <c r="A92" s="60"/>
      <c r="B92" s="55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6"/>
      <c r="Y92" s="56"/>
    </row>
    <row r="93" ht="15.75" customHeight="1">
      <c r="A93" s="60"/>
      <c r="B93" s="55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6"/>
      <c r="Y93" s="56"/>
    </row>
    <row r="94" ht="15.75" customHeight="1">
      <c r="A94" s="60"/>
      <c r="B94" s="55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6"/>
      <c r="Y94" s="56"/>
    </row>
    <row r="95" ht="15.75" customHeight="1">
      <c r="A95" s="60"/>
      <c r="B95" s="55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6"/>
      <c r="Y95" s="56"/>
    </row>
    <row r="96" ht="15.75" customHeight="1">
      <c r="A96" s="60"/>
      <c r="B96" s="55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6"/>
      <c r="Y96" s="56"/>
    </row>
    <row r="97" ht="15.75" customHeight="1">
      <c r="A97" s="60"/>
      <c r="B97" s="55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6"/>
      <c r="Y97" s="56"/>
    </row>
    <row r="98" ht="15.75" customHeight="1">
      <c r="A98" s="60"/>
      <c r="B98" s="55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6"/>
      <c r="Y98" s="56"/>
    </row>
    <row r="99" ht="15.75" customHeight="1">
      <c r="A99" s="60"/>
      <c r="B99" s="55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6"/>
      <c r="Y99" s="56"/>
    </row>
    <row r="100" ht="15.75" customHeight="1">
      <c r="A100" s="60"/>
      <c r="B100" s="55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6"/>
      <c r="Y100" s="56"/>
    </row>
    <row r="101" ht="15.75" customHeight="1">
      <c r="A101" s="55"/>
      <c r="B101" s="55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6"/>
      <c r="Y101" s="56"/>
    </row>
    <row r="102" ht="15.75" customHeight="1">
      <c r="A102" s="60"/>
      <c r="B102" s="55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6"/>
      <c r="Y102" s="56"/>
    </row>
    <row r="103" ht="15.75" customHeight="1">
      <c r="A103" s="60"/>
      <c r="B103" s="55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6"/>
      <c r="Y103" s="56"/>
    </row>
    <row r="104" ht="15.75" customHeight="1">
      <c r="A104" s="60"/>
      <c r="B104" s="55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6"/>
      <c r="Y104" s="56"/>
    </row>
    <row r="105" ht="15.75" customHeight="1">
      <c r="A105" s="60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6"/>
      <c r="Y105" s="56"/>
    </row>
    <row r="106" ht="15.75" customHeight="1">
      <c r="A106" s="60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6"/>
      <c r="Y106" s="56"/>
    </row>
    <row r="107" ht="15.75" customHeight="1">
      <c r="A107" s="60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6"/>
      <c r="Y107" s="56"/>
    </row>
    <row r="108" ht="15.75" customHeight="1">
      <c r="A108" s="60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6"/>
      <c r="Y108" s="56"/>
    </row>
    <row r="109" ht="15.75" customHeight="1">
      <c r="A109" s="60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6"/>
      <c r="Y109" s="56"/>
    </row>
    <row r="110" ht="15.75" customHeight="1">
      <c r="A110" s="60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6"/>
      <c r="Y110" s="56"/>
    </row>
    <row r="111" ht="15.75" customHeight="1">
      <c r="A111" s="60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6"/>
      <c r="Y111" s="56"/>
    </row>
    <row r="112" ht="15.75" customHeight="1">
      <c r="A112" s="60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6"/>
      <c r="Y112" s="56"/>
    </row>
    <row r="113" ht="15.75" customHeight="1">
      <c r="A113" s="60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6"/>
      <c r="Y113" s="56"/>
    </row>
    <row r="114" ht="15.75" customHeight="1">
      <c r="A114" s="60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6"/>
      <c r="Y114" s="56"/>
    </row>
    <row r="115" ht="15.75" customHeight="1">
      <c r="A115" s="60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6"/>
      <c r="Y115" s="56"/>
    </row>
    <row r="116" ht="15.75" customHeight="1">
      <c r="A116" s="60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6"/>
      <c r="Y116" s="56"/>
    </row>
    <row r="117" ht="15.75" customHeight="1">
      <c r="A117" s="60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6"/>
      <c r="Y117" s="56"/>
    </row>
    <row r="118" ht="15.75" customHeight="1">
      <c r="A118" s="60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6"/>
      <c r="Y118" s="56"/>
    </row>
    <row r="119" ht="15.75" customHeight="1">
      <c r="A119" s="60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6"/>
      <c r="Y119" s="56"/>
    </row>
    <row r="120" ht="15.75" customHeight="1">
      <c r="A120" s="60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6"/>
      <c r="Y120" s="56"/>
    </row>
    <row r="121" ht="15.75" customHeight="1">
      <c r="A121" s="60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6"/>
      <c r="Y121" s="56"/>
    </row>
    <row r="122" ht="15.75" customHeight="1">
      <c r="A122" s="60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6"/>
      <c r="Y122" s="56"/>
    </row>
    <row r="123" ht="15.75" customHeight="1">
      <c r="A123" s="60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6"/>
      <c r="Y123" s="56"/>
    </row>
    <row r="124" ht="15.75" customHeight="1">
      <c r="A124" s="60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6"/>
      <c r="Y124" s="56"/>
    </row>
    <row r="125" ht="15.75" customHeight="1">
      <c r="A125" s="60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6"/>
      <c r="Y125" s="56"/>
    </row>
    <row r="126" ht="15.75" customHeight="1">
      <c r="A126" s="60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6"/>
      <c r="Y126" s="56"/>
    </row>
    <row r="127" ht="15.75" customHeight="1">
      <c r="A127" s="60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6"/>
      <c r="Y127" s="56"/>
    </row>
    <row r="128" ht="15.75" customHeight="1">
      <c r="A128" s="60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6"/>
      <c r="Y128" s="56"/>
    </row>
    <row r="129" ht="15.75" customHeight="1">
      <c r="A129" s="60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6"/>
      <c r="Y129" s="56"/>
    </row>
    <row r="130" ht="15.75" customHeight="1">
      <c r="A130" s="60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6"/>
      <c r="Y130" s="56"/>
    </row>
    <row r="131" ht="15.75" customHeight="1">
      <c r="A131" s="60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6"/>
      <c r="Y131" s="56"/>
    </row>
    <row r="132" ht="15.75" customHeight="1">
      <c r="A132" s="60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6"/>
      <c r="Y132" s="56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6"/>
      <c r="Y133" s="56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6"/>
      <c r="Y134" s="56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6"/>
      <c r="Y135" s="56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6"/>
      <c r="Y136" s="56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6"/>
      <c r="Y137" s="56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6"/>
      <c r="Y138" s="56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6"/>
      <c r="Y139" s="56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6"/>
      <c r="Y140" s="56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6"/>
      <c r="Y141" s="56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6"/>
      <c r="Y142" s="56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6"/>
      <c r="Y143" s="56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6"/>
      <c r="Y144" s="56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6"/>
      <c r="Y145" s="56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6"/>
      <c r="Y146" s="56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6"/>
      <c r="Y147" s="56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6"/>
      <c r="Y148" s="56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6"/>
      <c r="Y149" s="56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6"/>
      <c r="Y150" s="56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6"/>
      <c r="Y151" s="56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6"/>
      <c r="Y152" s="56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6"/>
      <c r="Y153" s="56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6"/>
      <c r="Y154" s="56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6"/>
      <c r="Y155" s="56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6"/>
      <c r="Y156" s="56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6"/>
      <c r="Y157" s="56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6"/>
      <c r="Y158" s="56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6"/>
      <c r="Y159" s="56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6"/>
      <c r="Y160" s="56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6"/>
      <c r="Y161" s="56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6"/>
      <c r="Y162" s="56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6"/>
      <c r="Y163" s="56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6"/>
      <c r="Y164" s="56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6"/>
      <c r="Y165" s="56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6"/>
      <c r="Y166" s="56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6"/>
      <c r="Y167" s="56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6"/>
      <c r="Y168" s="56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6"/>
      <c r="Y169" s="56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6"/>
      <c r="Y170" s="56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6"/>
      <c r="Y171" s="56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6"/>
      <c r="Y172" s="56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6"/>
      <c r="Y173" s="56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6"/>
      <c r="Y174" s="56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6"/>
      <c r="Y175" s="56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6"/>
      <c r="Y176" s="56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6"/>
      <c r="Y177" s="56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6"/>
      <c r="Y178" s="56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6"/>
      <c r="Y179" s="56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6"/>
      <c r="Y180" s="56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6"/>
      <c r="Y181" s="56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6"/>
      <c r="Y182" s="56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6"/>
      <c r="Y183" s="56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6"/>
      <c r="Y184" s="56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6"/>
      <c r="Y185" s="56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6"/>
      <c r="Y186" s="56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6"/>
      <c r="Y187" s="56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6"/>
      <c r="Y188" s="56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6"/>
      <c r="Y189" s="56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6"/>
      <c r="Y190" s="56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6"/>
      <c r="Y191" s="56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6"/>
      <c r="Y192" s="56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6"/>
      <c r="Y193" s="56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6"/>
      <c r="Y194" s="56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6"/>
      <c r="Y195" s="56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6"/>
      <c r="Y196" s="56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6"/>
      <c r="Y197" s="56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6"/>
      <c r="Y198" s="56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6"/>
      <c r="Y199" s="56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6"/>
      <c r="Y200" s="56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6"/>
      <c r="Y201" s="56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6"/>
      <c r="Y202" s="56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6"/>
      <c r="Y203" s="56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6"/>
      <c r="Y204" s="56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6"/>
      <c r="Y205" s="56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6"/>
      <c r="Y206" s="56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6"/>
      <c r="Y207" s="56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6"/>
      <c r="Y208" s="56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6"/>
      <c r="Y209" s="56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6"/>
      <c r="Y210" s="56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6"/>
      <c r="Y211" s="56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6"/>
      <c r="Y212" s="56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6"/>
      <c r="Y213" s="56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6"/>
      <c r="Y214" s="56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6"/>
      <c r="Y215" s="56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6"/>
      <c r="Y216" s="56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6"/>
      <c r="Y217" s="56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6"/>
      <c r="Y218" s="56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6"/>
      <c r="Y219" s="56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6"/>
      <c r="Y220" s="56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6"/>
      <c r="Y221" s="56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6"/>
      <c r="Y222" s="56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6"/>
      <c r="Y223" s="56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6"/>
      <c r="Y224" s="56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6"/>
      <c r="Y225" s="56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6"/>
      <c r="Y226" s="56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6"/>
      <c r="Y227" s="56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6"/>
      <c r="Y228" s="56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6"/>
      <c r="Y229" s="56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6"/>
      <c r="Y230" s="56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6"/>
      <c r="Y231" s="56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6"/>
      <c r="Y232" s="56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6"/>
      <c r="Y233" s="56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6"/>
      <c r="Y234" s="56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6"/>
      <c r="Y235" s="56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6"/>
      <c r="Y236" s="56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6"/>
      <c r="Y237" s="56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6"/>
      <c r="Y238" s="56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6"/>
      <c r="Y239" s="56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6"/>
      <c r="Y240" s="56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6"/>
      <c r="Y241" s="56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6"/>
      <c r="Y242" s="56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6"/>
      <c r="Y243" s="56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6"/>
      <c r="Y244" s="56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6"/>
      <c r="Y245" s="56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6"/>
      <c r="Y246" s="56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6"/>
      <c r="Y247" s="56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6"/>
      <c r="Y248" s="56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6"/>
      <c r="Y249" s="56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6"/>
      <c r="Y250" s="56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6"/>
      <c r="Y251" s="56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6"/>
      <c r="Y252" s="56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6"/>
      <c r="Y253" s="56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6"/>
      <c r="Y254" s="56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6"/>
      <c r="Y255" s="56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6"/>
      <c r="Y256" s="56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6"/>
      <c r="Y257" s="56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6"/>
      <c r="Y258" s="56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6"/>
      <c r="Y259" s="56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6"/>
      <c r="Y260" s="56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6"/>
      <c r="Y261" s="56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6"/>
      <c r="Y262" s="56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6"/>
      <c r="Y263" s="56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6"/>
      <c r="Y264" s="56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6"/>
      <c r="Y265" s="56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6"/>
      <c r="Y266" s="56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6"/>
      <c r="Y267" s="56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6"/>
      <c r="Y268" s="56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6"/>
      <c r="Y269" s="56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6"/>
      <c r="Y270" s="56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6"/>
      <c r="Y271" s="56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6"/>
      <c r="Y272" s="56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6"/>
      <c r="Y273" s="56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6"/>
      <c r="Y274" s="56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6"/>
      <c r="Y275" s="56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6"/>
      <c r="Y276" s="56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6"/>
      <c r="Y277" s="56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6"/>
      <c r="Y278" s="56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6"/>
      <c r="Y279" s="56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6"/>
      <c r="Y280" s="56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6"/>
      <c r="Y281" s="56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6"/>
      <c r="Y282" s="56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6"/>
      <c r="Y283" s="56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6"/>
      <c r="Y284" s="56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6"/>
      <c r="Y285" s="56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6"/>
      <c r="Y286" s="56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6"/>
      <c r="Y287" s="56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6"/>
      <c r="Y288" s="56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6"/>
      <c r="Y289" s="56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6"/>
      <c r="Y290" s="56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6"/>
      <c r="Y291" s="56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6"/>
      <c r="Y292" s="56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6"/>
      <c r="Y293" s="56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6"/>
      <c r="Y294" s="56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6"/>
      <c r="Y295" s="56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6"/>
      <c r="Y296" s="56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6"/>
      <c r="Y297" s="56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6"/>
      <c r="Y298" s="56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6"/>
      <c r="Y299" s="56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6"/>
      <c r="Y300" s="56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6"/>
      <c r="Y301" s="56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6"/>
      <c r="Y302" s="56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6"/>
      <c r="Y303" s="56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6"/>
      <c r="Y304" s="56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6"/>
      <c r="Y305" s="56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6"/>
      <c r="Y306" s="56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6"/>
      <c r="Y307" s="56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6"/>
      <c r="Y308" s="56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6"/>
      <c r="Y309" s="56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6"/>
      <c r="Y310" s="56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6"/>
      <c r="Y311" s="56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6"/>
      <c r="Y312" s="56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6"/>
      <c r="Y313" s="56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6"/>
      <c r="Y314" s="56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6"/>
      <c r="Y315" s="56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6"/>
      <c r="Y316" s="56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6"/>
      <c r="Y317" s="56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6"/>
      <c r="Y318" s="56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6"/>
      <c r="Y319" s="56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6"/>
      <c r="Y320" s="56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6"/>
      <c r="Y321" s="56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6"/>
      <c r="Y322" s="56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6"/>
      <c r="Y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</row>
  </sheetData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ref="B14"/>
    <hyperlink r:id="rId39" ref="C14"/>
    <hyperlink r:id="rId40" ref="A15"/>
    <hyperlink r:id="rId41" ref="B15"/>
    <hyperlink r:id="rId42" ref="C15"/>
    <hyperlink r:id="rId43" ref="A16"/>
    <hyperlink r:id="rId44" ref="B16"/>
    <hyperlink r:id="rId45" ref="C16"/>
    <hyperlink r:id="rId46" ref="A17"/>
    <hyperlink r:id="rId47" ref="B17"/>
    <hyperlink r:id="rId48" ref="A18"/>
    <hyperlink r:id="rId49" ref="B18"/>
    <hyperlink r:id="rId50" ref="A19"/>
    <hyperlink r:id="rId51" ref="B19"/>
    <hyperlink r:id="rId52" ref="A20"/>
    <hyperlink r:id="rId53" ref="B20"/>
    <hyperlink r:id="rId54" ref="A21"/>
    <hyperlink r:id="rId55" ref="B21"/>
    <hyperlink r:id="rId56" ref="A22"/>
    <hyperlink r:id="rId57" ref="B22"/>
    <hyperlink r:id="rId58" ref="A23"/>
    <hyperlink r:id="rId59" ref="B23"/>
    <hyperlink r:id="rId60" ref="A24"/>
    <hyperlink r:id="rId61" ref="B24"/>
    <hyperlink r:id="rId62" ref="A25"/>
    <hyperlink r:id="rId63" ref="B25"/>
    <hyperlink r:id="rId64" ref="A26"/>
    <hyperlink r:id="rId65" ref="B26"/>
    <hyperlink r:id="rId66" ref="A27"/>
    <hyperlink r:id="rId67" ref="B27"/>
    <hyperlink r:id="rId68" ref="A28"/>
    <hyperlink r:id="rId69" ref="B28"/>
    <hyperlink r:id="rId70" ref="A29"/>
    <hyperlink r:id="rId71" ref="B29"/>
    <hyperlink r:id="rId72" ref="A30"/>
    <hyperlink r:id="rId73" ref="B30"/>
    <hyperlink r:id="rId74" ref="A31"/>
    <hyperlink r:id="rId75" ref="B31"/>
    <hyperlink r:id="rId76" ref="A32"/>
    <hyperlink r:id="rId77" ref="B32"/>
    <hyperlink r:id="rId78" ref="A33"/>
    <hyperlink r:id="rId79" ref="B33"/>
    <hyperlink r:id="rId80" ref="A34"/>
    <hyperlink r:id="rId81" ref="B34"/>
    <hyperlink r:id="rId82" ref="A35"/>
    <hyperlink r:id="rId83" ref="A36"/>
    <hyperlink r:id="rId84" ref="A37"/>
    <hyperlink r:id="rId85" ref="A38"/>
    <hyperlink r:id="rId86" ref="A39"/>
    <hyperlink r:id="rId87" ref="A40"/>
    <hyperlink r:id="rId88" ref="A41"/>
    <hyperlink r:id="rId89" ref="A42"/>
    <hyperlink r:id="rId90" ref="A43"/>
    <hyperlink r:id="rId91" ref="A44"/>
    <hyperlink r:id="rId92" ref="A45"/>
    <hyperlink r:id="rId93" ref="A46"/>
    <hyperlink r:id="rId94" ref="A47"/>
    <hyperlink r:id="rId95" ref="A48"/>
    <hyperlink r:id="rId96" ref="A49"/>
    <hyperlink r:id="rId97" ref="A50"/>
    <hyperlink r:id="rId98" ref="A51"/>
    <hyperlink r:id="rId99" ref="A52"/>
    <hyperlink r:id="rId100" ref="A53"/>
    <hyperlink r:id="rId101" ref="A54"/>
    <hyperlink r:id="rId102" ref="A55"/>
    <hyperlink r:id="rId103" ref="A56"/>
    <hyperlink r:id="rId104" ref="A57"/>
    <hyperlink r:id="rId105" ref="A58"/>
    <hyperlink r:id="rId106" ref="A59"/>
    <hyperlink r:id="rId107" ref="A60"/>
    <hyperlink r:id="rId108" ref="A61"/>
    <hyperlink r:id="rId109" ref="A62"/>
    <hyperlink r:id="rId110" ref="A63"/>
    <hyperlink r:id="rId111" ref="A64"/>
    <hyperlink r:id="rId112" ref="A65"/>
    <hyperlink r:id="rId113" ref="A66"/>
    <hyperlink r:id="rId114" ref="A67"/>
    <hyperlink r:id="rId115" ref="A68"/>
    <hyperlink r:id="rId116" ref="A69"/>
    <hyperlink r:id="rId117" location="Main:null" ref="A70"/>
    <hyperlink r:id="rId118" ref="A71"/>
    <hyperlink r:id="rId119" ref="A72"/>
    <hyperlink r:id="rId120" ref="A73"/>
    <hyperlink r:id="rId121" ref="A74"/>
    <hyperlink r:id="rId122" ref="A75"/>
    <hyperlink r:id="rId123" ref="A76"/>
    <hyperlink r:id="rId124" ref="A77"/>
    <hyperlink r:id="rId125" ref="A78"/>
    <hyperlink r:id="rId126" ref="A79"/>
    <hyperlink r:id="rId127" ref="A80"/>
    <hyperlink r:id="rId128" ref="A81"/>
    <hyperlink r:id="rId129" ref="A82"/>
    <hyperlink r:id="rId130" ref="A83"/>
  </hyperlinks>
  <drawing r:id="rId1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2020-04-02T00:46:27Z</dcterms:created>
  <dc:creator>Victor Mejia</dc:creator>
</cp:coreProperties>
</file>