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0eaf788984ea3c95/Documents/mémoire/tableau/"/>
    </mc:Choice>
  </mc:AlternateContent>
  <xr:revisionPtr revIDLastSave="97" documentId="8_{A9D2D8D2-7825-4FF0-80E5-FCBC1B3C7FC9}" xr6:coauthVersionLast="47" xr6:coauthVersionMax="47" xr10:uidLastSave="{1106B4A7-464F-4A72-9576-95B58AA8F705}"/>
  <bookViews>
    <workbookView xWindow="11424" yWindow="0" windowWidth="11712" windowHeight="12336" tabRatio="875" xr2:uid="{12DECDB0-0DEE-4D2A-8F2F-948E8F5A9EC6}"/>
  </bookViews>
  <sheets>
    <sheet name="data" sheetId="1" r:id="rId1"/>
    <sheet name="filtres data" sheetId="2" r:id="rId2"/>
  </sheets>
  <externalReferences>
    <externalReference r:id="rId3"/>
  </externalReferences>
  <definedNames>
    <definedName name="couleurdumédia1">tbData[[Couleur 1 du média 1]:[Couleur 7 du média 1]]</definedName>
    <definedName name="CouleurMedia2">tbData[[Couleur 1 du média 2]:[Couleur 3 du média 2]]</definedName>
    <definedName name="CouleurMedia3">tbData[[Couleur 1 du média 3]:[Couleur 2 du média 3]]</definedName>
    <definedName name="couleursmédias">data!$V$3:$AB$311,data!$AD$3:$AF$311,data!$AH$3:$AI$311</definedName>
    <definedName name="NbLign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146" i="1"/>
</calcChain>
</file>

<file path=xl/sharedStrings.xml><?xml version="1.0" encoding="utf-8"?>
<sst xmlns="http://schemas.openxmlformats.org/spreadsheetml/2006/main" count="18370" uniqueCount="1951">
  <si>
    <t>Présentation</t>
  </si>
  <si>
    <t>Altérations</t>
  </si>
  <si>
    <t>Conditionnement</t>
  </si>
  <si>
    <t>Restauration</t>
  </si>
  <si>
    <t>id unique</t>
  </si>
  <si>
    <t>Institution</t>
  </si>
  <si>
    <t>Fonds</t>
  </si>
  <si>
    <t>Cote de la pochette</t>
  </si>
  <si>
    <t>Cote du document</t>
  </si>
  <si>
    <t>Titre</t>
  </si>
  <si>
    <t>Auteur</t>
  </si>
  <si>
    <t>Date</t>
  </si>
  <si>
    <t>Format</t>
  </si>
  <si>
    <t>Dimensions (h*l mm)</t>
  </si>
  <si>
    <t>Surface</t>
  </si>
  <si>
    <t>Nature du papier</t>
  </si>
  <si>
    <t>couleur de surface</t>
  </si>
  <si>
    <t xml:space="preserve"> dans la masse</t>
  </si>
  <si>
    <t>Présence de supports secondaires</t>
  </si>
  <si>
    <t>affiche issue de remploi</t>
  </si>
  <si>
    <t>Scellé</t>
  </si>
  <si>
    <t>Type de média 1</t>
  </si>
  <si>
    <t>Couleur 1 du média 1</t>
  </si>
  <si>
    <t>Couleur 2 du média 1</t>
  </si>
  <si>
    <t>Couleur 3 du média 1</t>
  </si>
  <si>
    <t>Couleur 4 du média 1</t>
  </si>
  <si>
    <t>Couleur 5 du média 1</t>
  </si>
  <si>
    <t>Couleur 6 du média 1</t>
  </si>
  <si>
    <t>Couleur 7 du média 1</t>
  </si>
  <si>
    <t>Type de média 2</t>
  </si>
  <si>
    <t>Couleur 1 du média 2</t>
  </si>
  <si>
    <t>Couleur 2 du média 2</t>
  </si>
  <si>
    <t>Type de média 3</t>
  </si>
  <si>
    <t>Couleur 1 du média 3</t>
  </si>
  <si>
    <t>Couleur 2 du média 3</t>
  </si>
  <si>
    <t>inscription</t>
  </si>
  <si>
    <t>type de média 1  de l'inscription</t>
  </si>
  <si>
    <t>type de média 2 de l'inscription</t>
  </si>
  <si>
    <t>texte de l'inscription du média 2</t>
  </si>
  <si>
    <t>présence d'une cote</t>
  </si>
  <si>
    <t>emplacement de la cote</t>
  </si>
  <si>
    <t>média de la cote</t>
  </si>
  <si>
    <t>tampon</t>
  </si>
  <si>
    <t>nombre de tampons</t>
  </si>
  <si>
    <t>texte du tampon</t>
  </si>
  <si>
    <t>présence de multiples</t>
  </si>
  <si>
    <t>description des multiples</t>
  </si>
  <si>
    <t>Empoussièrement</t>
  </si>
  <si>
    <t>Encrassement</t>
  </si>
  <si>
    <t>coins</t>
  </si>
  <si>
    <t>recto/verso</t>
  </si>
  <si>
    <t>recto-verso</t>
  </si>
  <si>
    <t>supérieur</t>
  </si>
  <si>
    <t>gauche</t>
  </si>
  <si>
    <t>plis</t>
  </si>
  <si>
    <t>dans le document</t>
  </si>
  <si>
    <t>partie supérieure</t>
  </si>
  <si>
    <t>partie inférieure</t>
  </si>
  <si>
    <t>partie droite</t>
  </si>
  <si>
    <t>dépôt</t>
  </si>
  <si>
    <t>Jaunissement</t>
  </si>
  <si>
    <t>média diffus</t>
  </si>
  <si>
    <t>couleur</t>
  </si>
  <si>
    <t>tache d'encre</t>
  </si>
  <si>
    <t>foxing</t>
  </si>
  <si>
    <t>auréole</t>
  </si>
  <si>
    <t>Traces de colle</t>
  </si>
  <si>
    <t>colle encrassée</t>
  </si>
  <si>
    <t>centre</t>
  </si>
  <si>
    <t>Ruban adhésif</t>
  </si>
  <si>
    <t>coin</t>
  </si>
  <si>
    <t>bord</t>
  </si>
  <si>
    <t>Déchirures</t>
  </si>
  <si>
    <t>le long des plis volontaires</t>
  </si>
  <si>
    <t>Lacunes</t>
  </si>
  <si>
    <t>agrafes toujours présentes</t>
  </si>
  <si>
    <t>du scellé</t>
  </si>
  <si>
    <t>perforatrice</t>
  </si>
  <si>
    <t>Affiche affichée</t>
  </si>
  <si>
    <t>mode d'affichage: colle</t>
  </si>
  <si>
    <t>mode d'affichage : perforation</t>
  </si>
  <si>
    <t>mode d'affichage : ruban adhésif</t>
  </si>
  <si>
    <t>Plis volontaires</t>
  </si>
  <si>
    <t>plis perpendiculaires à ces plis volontaires</t>
  </si>
  <si>
    <t>papier fragilisé au croisement des plis</t>
  </si>
  <si>
    <t>plis le long des plis volontaires</t>
  </si>
  <si>
    <t>gondolements (affichage)</t>
  </si>
  <si>
    <t>points d'enfoncement par le verso</t>
  </si>
  <si>
    <t>délamination</t>
  </si>
  <si>
    <t>lié aux lacunes</t>
  </si>
  <si>
    <t>épidermage</t>
  </si>
  <si>
    <t>fragilisation structurelle</t>
  </si>
  <si>
    <t>papier cassant</t>
  </si>
  <si>
    <t>papier mou</t>
  </si>
  <si>
    <t>Coupure</t>
  </si>
  <si>
    <t>état du tracé</t>
  </si>
  <si>
    <t>abrasion</t>
  </si>
  <si>
    <t>localisé aux plis</t>
  </si>
  <si>
    <t>transfert d'encre</t>
  </si>
  <si>
    <t>fuse</t>
  </si>
  <si>
    <t>oxydation par migration latérale</t>
  </si>
  <si>
    <t>oxydation par contact</t>
  </si>
  <si>
    <t>oxydation par migration transversale</t>
  </si>
  <si>
    <t>Présence</t>
  </si>
  <si>
    <t>Boîte</t>
  </si>
  <si>
    <t>replié</t>
  </si>
  <si>
    <t>doublage</t>
  </si>
  <si>
    <t>Colonne5</t>
  </si>
  <si>
    <t>Archives nationales</t>
  </si>
  <si>
    <t>5W</t>
  </si>
  <si>
    <t>5W/981 14 ANAR</t>
  </si>
  <si>
    <t>Lisez le monde libertaire</t>
  </si>
  <si>
    <t>Fédération anarchiste</t>
  </si>
  <si>
    <t>paysage</t>
  </si>
  <si>
    <t>192*583</t>
  </si>
  <si>
    <t>papier vélin machine</t>
  </si>
  <si>
    <t>rose</t>
  </si>
  <si>
    <t>sans</t>
  </si>
  <si>
    <t>affiches annexes</t>
  </si>
  <si>
    <t>non</t>
  </si>
  <si>
    <t>encre d'imprimerie</t>
  </si>
  <si>
    <t>noir</t>
  </si>
  <si>
    <t>léger</t>
  </si>
  <si>
    <t>général</t>
  </si>
  <si>
    <t>oui</t>
  </si>
  <si>
    <t>départ</t>
  </si>
  <si>
    <t>lié aux délaminations</t>
  </si>
  <si>
    <t>volontaire et involontaire</t>
  </si>
  <si>
    <t>marques d'un ancien pliage</t>
  </si>
  <si>
    <t>cassé</t>
  </si>
  <si>
    <t>jusqu'à la lacune</t>
  </si>
  <si>
    <t>bon</t>
  </si>
  <si>
    <t>au verso : lambeaux d'affiches jaune épidermée,</t>
  </si>
  <si>
    <t>cauchard</t>
  </si>
  <si>
    <t>plusieurs doc</t>
  </si>
  <si>
    <t>papier blanc conservation</t>
  </si>
  <si>
    <t>portrait</t>
  </si>
  <si>
    <t>individuelle</t>
  </si>
  <si>
    <t>carton neutre</t>
  </si>
  <si>
    <t>5W/980 La Farlède (Var)</t>
  </si>
  <si>
    <t>5W/980</t>
  </si>
  <si>
    <t>Halte à la répression! Mobilisons nous pour la libération des soldats emprisonnés</t>
  </si>
  <si>
    <t>Comité de défense des appelés</t>
  </si>
  <si>
    <t>418*296</t>
  </si>
  <si>
    <t>blanc</t>
  </si>
  <si>
    <t>rouge</t>
  </si>
  <si>
    <t>bord droit</t>
  </si>
  <si>
    <t>non affichée</t>
  </si>
  <si>
    <t>volontaire</t>
  </si>
  <si>
    <t>5W/981 28 ANAR affiches Sarcelles</t>
  </si>
  <si>
    <t>5W/981 28 ANAR</t>
  </si>
  <si>
    <t>Libération immédiate!</t>
  </si>
  <si>
    <t>Organisation révolutionnaire anarchiste, supplément à F.L</t>
  </si>
  <si>
    <t>366*386</t>
  </si>
  <si>
    <t>bleu</t>
  </si>
  <si>
    <t>identiques</t>
  </si>
  <si>
    <t>verso</t>
  </si>
  <si>
    <t>coin supérieur gauche et
bord supérieur</t>
  </si>
  <si>
    <t xml:space="preserve"> au verso lambeaux d'affiches </t>
  </si>
  <si>
    <t>5W/974 D/4 53/IDS-PSU Tavaux</t>
  </si>
  <si>
    <t xml:space="preserve">5W/974 D/4 53/IDS-PSU </t>
  </si>
  <si>
    <t>CFDT libération des inculpés</t>
  </si>
  <si>
    <t>15. LIL. CFDT</t>
  </si>
  <si>
    <t>portrait et paysage</t>
  </si>
  <si>
    <t>310*457</t>
  </si>
  <si>
    <t>Cfdt magazine</t>
  </si>
  <si>
    <t>marqueur</t>
  </si>
  <si>
    <t>CFDT libération des inculpés joyeux noël 15. Lil CFDT</t>
  </si>
  <si>
    <t>?</t>
  </si>
  <si>
    <t>recto</t>
  </si>
  <si>
    <t>5W/981/23/ANAR Rebecourt Drelincourt</t>
  </si>
  <si>
    <t xml:space="preserve">5W/981/23/ANAR </t>
  </si>
  <si>
    <t>365*585</t>
  </si>
  <si>
    <t>encre</t>
  </si>
  <si>
    <t>moyen</t>
  </si>
  <si>
    <t>noir brillant</t>
  </si>
  <si>
    <t>perte d'adhérence et de cohérence: écaillage poudreux</t>
  </si>
  <si>
    <t>o</t>
  </si>
  <si>
    <t>lambaeaux d'affiches annexes encrassées; au verso: poils incrustés dans la colle</t>
  </si>
  <si>
    <t>5W/981 29/ANAR Sarcelles affiches tracts</t>
  </si>
  <si>
    <t xml:space="preserve">5W/981 29/ANAR </t>
  </si>
  <si>
    <t>Lisez front libertaire des luttes des classes</t>
  </si>
  <si>
    <t>Organe d'Expression Communiste Libertaire pour l'autonomie de la classe ouvrière</t>
  </si>
  <si>
    <t>partie haute : 410*378; partie basse: 176*378</t>
  </si>
  <si>
    <t>encre manuscrite</t>
  </si>
  <si>
    <t xml:space="preserve">au recto: signature manuscrite; inscription "3" ; au verso: "38*18" </t>
  </si>
  <si>
    <t>signature sur chaque partie</t>
  </si>
  <si>
    <t>"Vu et annexé au PV n°… Sarcelles le …", ""… commissariat de police"</t>
  </si>
  <si>
    <t>2 tampons sur chaque partie</t>
  </si>
  <si>
    <t>pli</t>
  </si>
  <si>
    <t>coins supérieurs droit (de chaque partie); coin inférieur droit de la partie supérieure; pli horieontal</t>
  </si>
  <si>
    <t xml:space="preserve">partie inférieure détachée; </t>
  </si>
  <si>
    <t>5W975 Lille 10CR/CAM annexe 2</t>
  </si>
  <si>
    <t>Henry (Verbug)ghe insoumis total</t>
  </si>
  <si>
    <t>Comité de soutien aux objecteurs de conscience (CSOC), Insoumission collective internationale (Ici)</t>
  </si>
  <si>
    <t>après le 21/02/1975</t>
  </si>
  <si>
    <t>588*393</t>
  </si>
  <si>
    <t>jaune</t>
  </si>
  <si>
    <t>encre de sérigraphie</t>
  </si>
  <si>
    <t>crayon à papier</t>
  </si>
  <si>
    <t xml:space="preserve"> "2" en bas à gauche au verso</t>
  </si>
  <si>
    <t>recto/versi</t>
  </si>
  <si>
    <t>simple</t>
  </si>
  <si>
    <t>partie centrale du bord inférieur</t>
  </si>
  <si>
    <t>froissé</t>
  </si>
  <si>
    <t>5W/969 SRPJ D14 Toulouse</t>
  </si>
  <si>
    <t xml:space="preserve">5W/969 SRPJ D14 </t>
  </si>
  <si>
    <t>Meeting débat sur le rôle de l'armée dans la société de Giscard</t>
  </si>
  <si>
    <t>? Plein de noms de participants</t>
  </si>
  <si>
    <t>596*398</t>
  </si>
  <si>
    <t>vert</t>
  </si>
  <si>
    <t>"D14" dans le coin supérieur gauche recto</t>
  </si>
  <si>
    <t>pli central, en haut et en bas</t>
  </si>
  <si>
    <t>perforations qui forme une ligne vetrical centrale</t>
  </si>
  <si>
    <t>5W/978</t>
  </si>
  <si>
    <t>pièce 200/06</t>
  </si>
  <si>
    <t>Lutte antimilitariste</t>
  </si>
  <si>
    <t>Lutte antimilitariste, supplément à LAM, Siné</t>
  </si>
  <si>
    <t>570*430; (577*436 avec doublage)</t>
  </si>
  <si>
    <t>doublage affiches et document annexe</t>
  </si>
  <si>
    <t>carte bleue, carte rose (scellé)</t>
  </si>
  <si>
    <t>attaché au document</t>
  </si>
  <si>
    <t>marron</t>
  </si>
  <si>
    <t>inscription sur le scellé</t>
  </si>
  <si>
    <t>"gendarmerie nationale -brigade de st cyr l'école"</t>
  </si>
  <si>
    <t>sur le scellé: tampon bleu</t>
  </si>
  <si>
    <t>sceau rouge appliqué au recto sur une carte bleue qui ensère l'affiche, l'affiche et la carte sont perforées de part en part en 2 points de manière à faire passer une ficelle en S de manière à rattacher la carte rose elle-même perforée en 2 points pour rattacher la ficelle; présence d'affiches annexes en papier vélin blanc avec encre d'imprimerie noire ou violette</t>
  </si>
  <si>
    <t>encollage de l'affiche sur le papier de doublage</t>
  </si>
  <si>
    <t>plastifié transparent</t>
  </si>
  <si>
    <t>maintient de la déchirure centrale</t>
  </si>
  <si>
    <t>complexe</t>
  </si>
  <si>
    <t>axe vertical</t>
  </si>
  <si>
    <t>coin inférieur droit</t>
  </si>
  <si>
    <t xml:space="preserve">doublage du document à l'aide de 6 feuilles de papier maintenues entre elles par des bandes de scotch (posées entre l'affiche et le doublage côté collant vers le doublage),  </t>
  </si>
  <si>
    <t>papier blanc conservation + carte bleue</t>
  </si>
  <si>
    <t>tout</t>
  </si>
  <si>
    <t>CFDT Paroles de l'Internationale</t>
  </si>
  <si>
    <t>CFDT</t>
  </si>
  <si>
    <t>610*443</t>
  </si>
  <si>
    <t>2 pages de Cfdt magazine collées entre elles</t>
  </si>
  <si>
    <t>le long des bords</t>
  </si>
  <si>
    <t>jonction entre les deux supports</t>
  </si>
  <si>
    <t>Garde à vous! ("repos" manquant")</t>
  </si>
  <si>
    <t>Fédération ("anarchiste" manquant)</t>
  </si>
  <si>
    <t>482*627</t>
  </si>
  <si>
    <t>fibres visibles</t>
  </si>
  <si>
    <t>identiques et différents</t>
  </si>
  <si>
    <t>trace des outils d'application de l'encre (présence d'un résau de marques parallèles)</t>
  </si>
  <si>
    <t>5W/975</t>
  </si>
  <si>
    <t>5W/975 n°2</t>
  </si>
  <si>
    <t>Garde à vous! Repos</t>
  </si>
  <si>
    <t>633*493</t>
  </si>
  <si>
    <t>induré</t>
  </si>
  <si>
    <t>gris</t>
  </si>
  <si>
    <t>irisation blanche en lumière UV</t>
  </si>
  <si>
    <t>5W/981 2 à 4 ANAR Brunay</t>
  </si>
  <si>
    <t>3 ANAR</t>
  </si>
  <si>
    <t>493*636</t>
  </si>
  <si>
    <t>au verso, crayon à papier "1669 (327)" et "3 ANAR"</t>
  </si>
  <si>
    <t>le long des plis et des bords</t>
  </si>
  <si>
    <t>soutien à l'appel des cent</t>
  </si>
  <si>
    <t>643*494</t>
  </si>
  <si>
    <t>glacé au recto</t>
  </si>
  <si>
    <t>général accentué le long des bords</t>
  </si>
  <si>
    <t>départs</t>
  </si>
  <si>
    <t>pli horizontal central</t>
  </si>
  <si>
    <t>S. ETA</t>
  </si>
  <si>
    <t>A bas toutes les armées</t>
  </si>
  <si>
    <t>642*495</t>
  </si>
  <si>
    <t>stylo</t>
  </si>
  <si>
    <t xml:space="preserve">verso "S.ETA" </t>
  </si>
  <si>
    <t>affiches annexes: papier machine blanc, papier machine rouge, bleu; encre d'imprimerie noire et encre d'imprimerie couleur</t>
  </si>
  <si>
    <t>5W/980 Montpellier 1974</t>
  </si>
  <si>
    <t>Travailleurs la lutte des soldats est la votre</t>
  </si>
  <si>
    <t>Comité anti militariste</t>
  </si>
  <si>
    <t>650*500</t>
  </si>
  <si>
    <t>"pièce n°4" dans le coin supérieur droit, recto</t>
  </si>
  <si>
    <t>5W/980 Sete n°2</t>
  </si>
  <si>
    <t>L'armée tue</t>
  </si>
  <si>
    <t>Comité de défense des appelés de Sète</t>
  </si>
  <si>
    <t>662*497</t>
  </si>
  <si>
    <t>papier fin</t>
  </si>
  <si>
    <t>5W/973</t>
  </si>
  <si>
    <t>6h sur l'armée</t>
  </si>
  <si>
    <t>Comité de Salins</t>
  </si>
  <si>
    <t>680*490</t>
  </si>
  <si>
    <t>affiches annexes: 2 affichse sur papier vélin avec impression jaune ou bleue (encre d'imprimerie)</t>
  </si>
  <si>
    <t>lié à l'encollage</t>
  </si>
  <si>
    <t>écrasé</t>
  </si>
  <si>
    <t xml:space="preserve"> affiches annexes déchirées, décollement,</t>
  </si>
  <si>
    <t>Liberté syndicale</t>
  </si>
  <si>
    <t>information pour les droits des soldats; supplément à "l'insurgé"</t>
  </si>
  <si>
    <t>681*502</t>
  </si>
  <si>
    <t>recto: "Vu et annexé au Porcès - Verbal du 3.12.75"</t>
  </si>
  <si>
    <t>"Sûreté nationale, circonscription de Pontoise"</t>
  </si>
  <si>
    <t>Sur la pochette: encre manuscrite noire (2 sortes), 2 tampons noirs, 2 tampons roses, crayon à papier, encre type machine à écrire noire</t>
  </si>
  <si>
    <t>violet</t>
  </si>
  <si>
    <t>carte bleue</t>
  </si>
  <si>
    <t>5W/968 PVn°120/1 pièce 17</t>
  </si>
  <si>
    <t>1500 soldats exigent</t>
  </si>
  <si>
    <t>Comité national de soutien</t>
  </si>
  <si>
    <t>909*378</t>
  </si>
  <si>
    <t>"10 CDA"</t>
  </si>
  <si>
    <t>"17"</t>
  </si>
  <si>
    <t>"guet 12974"</t>
  </si>
  <si>
    <t>sureté nationale police judiciaire Reims VI,  "vu et annexé au P.V. n°… Le Commissaire de Police"</t>
  </si>
  <si>
    <t>5W/974 SD/IV/9/D/4/51 IDS PSU 50 IDS PSU 48 IDS PSU 39 ISD PSU</t>
  </si>
  <si>
    <t>19 IDS PSU</t>
  </si>
  <si>
    <t>Solidarité sans condition contre la répression</t>
  </si>
  <si>
    <t>670*515</t>
  </si>
  <si>
    <t>affiches annexes sur papier vélin blanc et encre d'imprimerie bleue</t>
  </si>
  <si>
    <t>affiche annexe coupée au format de l'affiche principale le long du bord inférieur; affiches annexes déchirées/ délaminées</t>
  </si>
  <si>
    <t>5W/974 2/SD/IV/A</t>
  </si>
  <si>
    <t>690*501</t>
  </si>
  <si>
    <t xml:space="preserve"> lambeaux d'affiches encollés au recto dans la partie gauche; affiches annexes déchirées</t>
  </si>
  <si>
    <t>36 IDS PSU</t>
  </si>
  <si>
    <t>691*502</t>
  </si>
  <si>
    <t>48 IDS PSU</t>
  </si>
  <si>
    <t>690*504</t>
  </si>
  <si>
    <t xml:space="preserve">"1669 (396)" </t>
  </si>
  <si>
    <t>5W/977 SD/V/A/69</t>
  </si>
  <si>
    <t>Pour un syndicat de classe des soldats</t>
  </si>
  <si>
    <t>632*551</t>
  </si>
  <si>
    <t>affiches annexes: papier machine imprimé jaune rouge noir et bleu, papier machine orange</t>
  </si>
  <si>
    <t>orange</t>
  </si>
  <si>
    <t>fluorescence en lumière UV</t>
  </si>
  <si>
    <t>coin supérieur gauche (agrafe présente), trous dans le coin supérieur gauche et pli horizontal central</t>
  </si>
  <si>
    <t>feuille d'imprimante</t>
  </si>
  <si>
    <t>22 IDS PSU</t>
  </si>
  <si>
    <t>690*506</t>
  </si>
  <si>
    <t>50 IDS PSU</t>
  </si>
  <si>
    <t>pli vertical central</t>
  </si>
  <si>
    <t>51 IDS PSU</t>
  </si>
  <si>
    <t>694*505</t>
  </si>
  <si>
    <t>29 IDS PSU</t>
  </si>
  <si>
    <t>696*510</t>
  </si>
  <si>
    <t>légèrement glacé</t>
  </si>
  <si>
    <t>9 IDS PSU</t>
  </si>
  <si>
    <t>698*510</t>
  </si>
  <si>
    <t>bord gauche</t>
  </si>
  <si>
    <t>30 IDS PSU</t>
  </si>
  <si>
    <t>Portugal une brèche révolutionnaire en Europe</t>
  </si>
  <si>
    <t>PSU</t>
  </si>
  <si>
    <t>758*506</t>
  </si>
  <si>
    <t>5W 980</t>
  </si>
  <si>
    <t>Libertés syndicales dans les casernes</t>
  </si>
  <si>
    <t>PSU (parti socialiste unifié)</t>
  </si>
  <si>
    <t>768*553 (dimensions maximales), 710*540 (dimensions affiche principale)</t>
  </si>
  <si>
    <t>application au pinceau et pochoir</t>
  </si>
  <si>
    <t>affiches annexes: papier machine bleu, papier machine jaune, papier machine blanc</t>
  </si>
  <si>
    <t>lié au média</t>
  </si>
  <si>
    <t xml:space="preserve"> nombreux lambeaux d'affiches annexes, une affiche annexe principale bleue, en 3 parties, décollementde ces affiches </t>
  </si>
  <si>
    <t>2 ANAR</t>
  </si>
  <si>
    <t>Tu crois qu'un an de service c'est seulement chiant?</t>
  </si>
  <si>
    <t>Comité de lutte des objecteurs (CLO)</t>
  </si>
  <si>
    <t>776*564</t>
  </si>
  <si>
    <t>"6 impasse popincourt Paris 11e" au recto</t>
  </si>
  <si>
    <t>au verso :"1669 (327" et 2 ANAR"</t>
  </si>
  <si>
    <t>Droit syndical pour tous</t>
  </si>
  <si>
    <t>777*586</t>
  </si>
  <si>
    <t>Tous au Larzac</t>
  </si>
  <si>
    <t>Lutte militariste (supplément au journal) (antimilitariste plutôt? À vérifier)</t>
  </si>
  <si>
    <t>784*590</t>
  </si>
  <si>
    <t>réseau de plis</t>
  </si>
  <si>
    <t>PSU (parti socialiste unifié), supplément à Tribune socialiste</t>
  </si>
  <si>
    <t>784*591</t>
  </si>
  <si>
    <t>général non homogène</t>
  </si>
  <si>
    <t>plis horizontaux</t>
  </si>
  <si>
    <t xml:space="preserve">quelques tout petit bout de papier d'affiches annexes au verso, </t>
  </si>
  <si>
    <t>5W/972 1739/C8E</t>
  </si>
  <si>
    <t>A bas l'armée bourgeoise briseuse de grève</t>
  </si>
  <si>
    <t>ligue communiste révolutionnaire</t>
  </si>
  <si>
    <t>affiche découverte le 15 novembre 1975</t>
  </si>
  <si>
    <t>790*588</t>
  </si>
  <si>
    <t>document annexe</t>
  </si>
  <si>
    <t xml:space="preserve">verso: inscription "Plémet" </t>
  </si>
  <si>
    <t>document annexe en papier machine blanc (type papier d'imprimante), format A3 replié; filigrane "extra strong", écriture à l'encre noire (machine à écrire? À vérifier) signature au stylo noir, déformation du papier sur le deuxième feuillet à l'emplacement des lettres); annexe maintenue à l'affiche par 3 agrafes cuivrées et 2 morceaux de carte marron qui entourent et l'affiche et l'annexe</t>
  </si>
  <si>
    <t>42 IDS PSU</t>
  </si>
  <si>
    <t>783*594</t>
  </si>
  <si>
    <t>ensemble d'affiches</t>
  </si>
  <si>
    <t>ensemble de 7 affiches agrafées (3 agrafes), cote au verso de la dernière affiche</t>
  </si>
  <si>
    <t>14/I/76</t>
  </si>
  <si>
    <t>Meeting contre la répression pour la défense des libertés</t>
  </si>
  <si>
    <t>Comité de soutien aux emprisonnés et aux inculpés</t>
  </si>
  <si>
    <t>797*587</t>
  </si>
  <si>
    <t xml:space="preserve">verso: "De Salin" </t>
  </si>
  <si>
    <t>"14/1/76"</t>
  </si>
  <si>
    <t>consolidation de la déchirure du coin supérieur gauche</t>
  </si>
  <si>
    <t>Soutenons la révolution portugaise</t>
  </si>
  <si>
    <t>Révolution (supplément au journal)</t>
  </si>
  <si>
    <t>788*596</t>
  </si>
  <si>
    <t>"SALINS 
Salle de la Mairie Vendredi 19 Sept
20h30"</t>
  </si>
  <si>
    <t>crayon</t>
  </si>
  <si>
    <t>"tract recueilli à Salins", au verso</t>
  </si>
  <si>
    <t>quelques petits lambeaux d'affiche au verso</t>
  </si>
  <si>
    <t>5W/980 Sète 1974</t>
  </si>
  <si>
    <t>L'armée assassine aujourd'hui les soldats, demain les travailleurs</t>
  </si>
  <si>
    <t>CDA (comité de défense de ?)</t>
  </si>
  <si>
    <t>794*592</t>
  </si>
  <si>
    <t>faux vergé?</t>
  </si>
  <si>
    <t>général accentué le long des plis et des bords</t>
  </si>
  <si>
    <t>développement horizontal</t>
  </si>
  <si>
    <t>5W/976 SD III/C, C/9 "…?" n°1</t>
  </si>
  <si>
    <t>858*549</t>
  </si>
  <si>
    <t>quatre coins, pli vertical central</t>
  </si>
  <si>
    <r>
      <t>présence d'un cheveu collé dans le coin supérieur gauche</t>
    </r>
    <r>
      <rPr>
        <sz val="11"/>
        <color rgb="FFFF0000"/>
        <rFont val="Aptos Narrow"/>
        <family val="2"/>
        <scheme val="minor"/>
      </rPr>
      <t xml:space="preserve"> </t>
    </r>
  </si>
  <si>
    <t>5W/980 pièce n°207/06</t>
  </si>
  <si>
    <t>pièce 207/06</t>
  </si>
  <si>
    <t>Libérez les soldats et les militants emprisonnés</t>
  </si>
  <si>
    <t>ligue communiste révolutionnaire, supplément à "Rouge"; dessin paru dans "l'anti-rouille"</t>
  </si>
  <si>
    <t>569*830</t>
  </si>
  <si>
    <t>doublage et document annexe</t>
  </si>
  <si>
    <t>"gendarmerie nationale - Brigade st Cyr Ecole"</t>
  </si>
  <si>
    <t>scellé: ;carte bleue, carte rose, ficelle en S; sur la carte encre type machine à écrire marron et bleue, tampon bleue, encre manuscrite bleue; sur la pochette en carte bleue : encre bleue machine à écrire et cote crayon à papier,</t>
  </si>
  <si>
    <t>doublage par assemblage de 10 feuilles de papier scotchées entre elles et ecollées sur le document</t>
  </si>
  <si>
    <t>5W/980 J52 LCR CDA Savenay</t>
  </si>
  <si>
    <t>5W/980 J52 LCR CDA</t>
  </si>
  <si>
    <r>
      <rPr>
        <sz val="11"/>
        <rFont val="Aptos Narrow"/>
        <family val="2"/>
        <scheme val="minor"/>
      </rPr>
      <t>860</t>
    </r>
    <r>
      <rPr>
        <sz val="11"/>
        <color theme="1"/>
        <rFont val="Aptos Narrow"/>
        <family val="2"/>
        <scheme val="minor"/>
      </rPr>
      <t>*551</t>
    </r>
  </si>
  <si>
    <t>inscription 1669 (300)</t>
  </si>
  <si>
    <t>"cour de sûreté de l'Etat parquet général 24 décembre 1975"</t>
  </si>
  <si>
    <t>impression en bas du doc: "Cette affiche a été réalisée par les ouvrier en grève de CARON-OZANNE sur leur outil de travail"</t>
  </si>
  <si>
    <t>présence de lambeaux d'affiches annexes au verso, quelques dépôts durs au recto et au verso</t>
  </si>
  <si>
    <t>5W/980 Massy 34 LCR CDA</t>
  </si>
  <si>
    <t>860*551</t>
  </si>
  <si>
    <t xml:space="preserve">au recto: "Besançon" </t>
  </si>
  <si>
    <t>au verso :"1669"</t>
  </si>
  <si>
    <t>"cour de sûreté de l'Etat parquet général 31 décembre 1975"</t>
  </si>
  <si>
    <t xml:space="preserve"> lambaux d'affiche annexe jaune au verso;</t>
  </si>
  <si>
    <t>n° 5 W978 Caen</t>
  </si>
  <si>
    <t>Contre l'armée, le nucléaire et les promoteurs</t>
  </si>
  <si>
    <t>Comité Millavois de défense du Larzac, Comités Larzac</t>
  </si>
  <si>
    <t>été 1975</t>
  </si>
  <si>
    <t>841*568 (approximatif</t>
  </si>
  <si>
    <t>recto inscription illisible au crayon à papier</t>
  </si>
  <si>
    <t>au recto, illisible</t>
  </si>
  <si>
    <t>poudreux</t>
  </si>
  <si>
    <t>légère flurorescence en lumière UV</t>
  </si>
  <si>
    <t>légère fluorescence UV</t>
  </si>
  <si>
    <t>oxydation métallique</t>
  </si>
  <si>
    <t>5W/980 Morez 33 LCR CDA</t>
  </si>
  <si>
    <t>863*556</t>
  </si>
  <si>
    <t>accentué le long des bords inférieur et supérieur</t>
  </si>
  <si>
    <t>au verso: lambeaux de papier blanc imprimé orange sur la face; au verso papier légèrement épidermé dans la partie supérieure</t>
  </si>
  <si>
    <t>578*842</t>
  </si>
  <si>
    <t>accentué aux bords</t>
  </si>
  <si>
    <t>bord inférieur</t>
  </si>
  <si>
    <t>Libérez les soldats de Verdun emprisonnés</t>
  </si>
  <si>
    <t>Supplément à LAM, Atarpop 73</t>
  </si>
  <si>
    <t>858*572</t>
  </si>
  <si>
    <t>consolidation de la déchirure du bord inférieur</t>
  </si>
  <si>
    <t>5W/975 Lille 10 CR CAM</t>
  </si>
  <si>
    <t>Non à la "justice" militaire</t>
  </si>
  <si>
    <t>Cité Nouvelle</t>
  </si>
  <si>
    <t>692*720</t>
  </si>
  <si>
    <t>"procès henri verbrugghe mardi 24 juin T.P.F.A Citadelle de Lille Venez nombreux!!"</t>
  </si>
  <si>
    <t>oxydation métallique liée à l'ancienne présence d'un trombone le long du bord droit au recto</t>
  </si>
  <si>
    <t>ils revendiquent, ils manifestent, ils s'organisent</t>
  </si>
  <si>
    <t>Comité antimilitariste</t>
  </si>
  <si>
    <t>872*576</t>
  </si>
  <si>
    <t>doute sur la nature de l'encre</t>
  </si>
  <si>
    <t>document replié</t>
  </si>
  <si>
    <t>Paysans, ouvriers, unissons nos luttes contre le capitalisme qui exploite notre travail</t>
  </si>
  <si>
    <t>Atelier populaire. Nantes</t>
  </si>
  <si>
    <t>895*578</t>
  </si>
  <si>
    <t>5W/969 SRPT Rouen Caen Chézy n°16 et 38</t>
  </si>
  <si>
    <t>5W/969 n°16</t>
  </si>
  <si>
    <t>chézy: 8 soldats assassinés caen : 1 insoumis jugé</t>
  </si>
  <si>
    <t>Comité anti-militariste Caen</t>
  </si>
  <si>
    <t>845*636</t>
  </si>
  <si>
    <t>recto " Imp. Spéc. CAM"</t>
  </si>
  <si>
    <t>recto "16" coin supérieur droit</t>
  </si>
  <si>
    <t>5W/969 n°38</t>
  </si>
  <si>
    <t>Vive les luttes des soldats</t>
  </si>
  <si>
    <t>Comité anti-militariste Caen; INP.SPE.CAM</t>
  </si>
  <si>
    <t>638*854</t>
  </si>
  <si>
    <t>sérigraphie</t>
  </si>
  <si>
    <t>verso "38"</t>
  </si>
  <si>
    <t>5W/975 n°3</t>
  </si>
  <si>
    <t>Appel pour la libération des soldats emprisonnés</t>
  </si>
  <si>
    <t>L'avenir graphique - Paris</t>
  </si>
  <si>
    <t>872*630</t>
  </si>
  <si>
    <t>873*639</t>
  </si>
  <si>
    <t>5W/978 14 CAM Amiens</t>
  </si>
  <si>
    <t>5W/978 14 CAM</t>
  </si>
  <si>
    <t>Ces hommes sont dangereux ils préparent une armée à la chilienne</t>
  </si>
  <si>
    <t>Organisation communiste révolution; supplément à Révolution</t>
  </si>
  <si>
    <t>795*1186</t>
  </si>
  <si>
    <t>Doublage</t>
  </si>
  <si>
    <t>feuilles encollées: 2 feuilles de 293*205 en papier vélin blanc filigrane "Extra Strong"</t>
  </si>
  <si>
    <t>plis verticaux sauf le pli central</t>
  </si>
  <si>
    <t>lambeaux d'affiches encollées; 2 feuilles blanches encollées au verso: celle du centre encollée sur 1/4; celle de l'extérieure encollée sur 3/4</t>
  </si>
  <si>
    <t>5W/978 Meudon 4 CAM</t>
  </si>
  <si>
    <t>792*1192</t>
  </si>
  <si>
    <t>5W/978 Caen 25 CAM OCR.</t>
  </si>
  <si>
    <t>793*1195</t>
  </si>
  <si>
    <t>bord inférieur, pli vertical central</t>
  </si>
  <si>
    <t>5W/978 2CAN Decazeville</t>
  </si>
  <si>
    <t xml:space="preserve">5W/978 2CAN </t>
  </si>
  <si>
    <t>794*1195</t>
  </si>
  <si>
    <t>1752 (144)</t>
  </si>
  <si>
    <t>"cour de sûreté de l'Etat parquet général 12 février 1976"</t>
  </si>
  <si>
    <t>coin supérieur droit</t>
  </si>
  <si>
    <t>papier machine vélin blanc</t>
  </si>
  <si>
    <t>5W/978 18CAM Rennes PV 8938</t>
  </si>
  <si>
    <t>794*1196</t>
  </si>
  <si>
    <t>795*1195</t>
  </si>
  <si>
    <t>accentué aux plis</t>
  </si>
  <si>
    <t>790*1995</t>
  </si>
  <si>
    <t>5W/975 n°4</t>
  </si>
  <si>
    <t>"A bas l'armée une des structures d'aliénation du Capital"</t>
  </si>
  <si>
    <t>anonyme</t>
  </si>
  <si>
    <t>70*294</t>
  </si>
  <si>
    <t>affiches maintenues ensemble par un trombone métallique dans la partie supérieure</t>
  </si>
  <si>
    <t>Solidarité active avec les insoumis</t>
  </si>
  <si>
    <t>5W/978 2/SD/VI/A</t>
  </si>
  <si>
    <t>1 agrafe qui empêche l'ouverture du doc</t>
  </si>
  <si>
    <t>5W/981 21 ANAR Toulon affiches</t>
  </si>
  <si>
    <t xml:space="preserve">5W/981 21 ANAR </t>
  </si>
  <si>
    <t>270*200 (format replié)</t>
  </si>
  <si>
    <t>affiche secondaire: papier vélin blanc</t>
  </si>
  <si>
    <t xml:space="preserve"> "21 ANAR"</t>
  </si>
  <si>
    <t>ensemble de documents maintenus par une ficelle rouge en S, et de deux élastiques (dont 1 en place et 1 cassé dans la pochette</t>
  </si>
  <si>
    <t>au minimum 2 affiches, non consultables</t>
  </si>
  <si>
    <t>Liberté pour Joseph Roques, insoumis à l'armée</t>
  </si>
  <si>
    <t>Des miliers de déserteurs, d'insoumis, sont en prison! Aidons-les!</t>
  </si>
  <si>
    <t>impression spéciale de Charlie-Hebdo</t>
  </si>
  <si>
    <t>209*292</t>
  </si>
  <si>
    <t>filigrane Chatelles</t>
  </si>
  <si>
    <t>4 ANAR</t>
  </si>
  <si>
    <t xml:space="preserve">Garde à vous! Repos. </t>
  </si>
  <si>
    <t>Fédération anarchiste. Comité de lutte des objecteurs (CLO)</t>
  </si>
  <si>
    <t>fibres visibles;</t>
  </si>
  <si>
    <t>2 documents agrafés entre eux</t>
  </si>
  <si>
    <t xml:space="preserve">"6 impasse Popincourt court Paris 11" </t>
  </si>
  <si>
    <t>"192"</t>
  </si>
  <si>
    <t>39 IDS PSU</t>
  </si>
  <si>
    <t xml:space="preserve">affiche du dessus "Mr Gra…" </t>
  </si>
  <si>
    <t>ensemble de 4 affiches agrafées (2 agrafes), cote surr le doc du milieu</t>
  </si>
  <si>
    <t>affiches non dépliables</t>
  </si>
  <si>
    <t>Encore un insoumis en prison</t>
  </si>
  <si>
    <t>groupe d'entraide à J. Roques</t>
  </si>
  <si>
    <t>595*428</t>
  </si>
  <si>
    <t>bandes de colle</t>
  </si>
  <si>
    <t>Ecole, armée, usine = oppression</t>
  </si>
  <si>
    <t>568*413</t>
  </si>
  <si>
    <t>légers lambeaux d'une affiche annexe au verso</t>
  </si>
  <si>
    <t>5W/1139/482/66 scellé n°4</t>
  </si>
  <si>
    <t>J'ai déjà voté pour le socialisme sur les barricades et lors de la grève générale</t>
  </si>
  <si>
    <t>JCR (jeunesse communiste révolutionnaire)</t>
  </si>
  <si>
    <t>133*208</t>
  </si>
  <si>
    <t>détaché du document</t>
  </si>
  <si>
    <t>reste d'adhésif</t>
  </si>
  <si>
    <t>traces d'adhésif</t>
  </si>
  <si>
    <t>pochette</t>
  </si>
  <si>
    <t>5W1157 n°521 scellé 276</t>
  </si>
  <si>
    <t>Jean-Michel hopîtal de Montreuil</t>
  </si>
  <si>
    <t>132*418</t>
  </si>
  <si>
    <t>"Archives nationales"</t>
  </si>
  <si>
    <t>consolidées</t>
  </si>
  <si>
    <t>comblées</t>
  </si>
  <si>
    <t>non?</t>
  </si>
  <si>
    <t>papier japonais non teinté</t>
  </si>
  <si>
    <t>Jean-Michel c'est l'mec qui a eu un accident de travail</t>
  </si>
  <si>
    <t>361*305</t>
  </si>
  <si>
    <t>CP/5W/1169/580 scellé n°1</t>
  </si>
  <si>
    <t>scellé n°1 (troisième affiche)</t>
  </si>
  <si>
    <t>Martinique</t>
  </si>
  <si>
    <t>Association générale des étudiants martiniquais (AGEM)</t>
  </si>
  <si>
    <t>1300*100</t>
  </si>
  <si>
    <t>pli verticaux sauf pli central</t>
  </si>
  <si>
    <t xml:space="preserve"> </t>
  </si>
  <si>
    <t>CP/5W/1129/447 scellé n°1</t>
  </si>
  <si>
    <t>Emploi (1)</t>
  </si>
  <si>
    <t>Union des chômeurs de Toulouse</t>
  </si>
  <si>
    <t>496*320</t>
  </si>
  <si>
    <t>peinture</t>
  </si>
  <si>
    <t>crayon à papier sous la peinture rouge au recto</t>
  </si>
  <si>
    <t>"Union des chômeurs de Toulouse"</t>
  </si>
  <si>
    <t>Emploi (2)</t>
  </si>
  <si>
    <t>satiné au recto</t>
  </si>
  <si>
    <t>Emploi (3)</t>
  </si>
  <si>
    <t>… des chômeurs de Toulouse</t>
  </si>
  <si>
    <t>involontaire</t>
  </si>
  <si>
    <t>CP/5W/1131/479/183 scellé n°21</t>
  </si>
  <si>
    <t>scellé n°21</t>
  </si>
  <si>
    <t>Journée de solidarité avec Palestine</t>
  </si>
  <si>
    <t>OSPAAAL</t>
  </si>
  <si>
    <t>556*330</t>
  </si>
  <si>
    <t>quatre coins</t>
  </si>
  <si>
    <t>coin inférieur</t>
  </si>
  <si>
    <t>5W/1156 n°521 scellé n°216</t>
  </si>
  <si>
    <t>Opinions de presse</t>
  </si>
  <si>
    <t>600*400</t>
  </si>
  <si>
    <t>montage</t>
  </si>
  <si>
    <t>"12" recto</t>
  </si>
  <si>
    <t>photographies/ coupures de journaux</t>
  </si>
  <si>
    <t>ruban adhésif pour le montage des documents annexes</t>
  </si>
  <si>
    <t>CP/5W/1165/541 scellé n°17</t>
  </si>
  <si>
    <t>sans titre (portrait de Staline)</t>
  </si>
  <si>
    <t>613*415</t>
  </si>
  <si>
    <t>enveloppe</t>
  </si>
  <si>
    <t>stylo bleu</t>
  </si>
  <si>
    <t>2 agrafes par bord, 6 trous d'agrafes le long du bord gauche</t>
  </si>
  <si>
    <t>5W/1131 n°476/181 scellé n°19</t>
  </si>
  <si>
    <t>Avant-garde jeunesse</t>
  </si>
  <si>
    <t>647*449</t>
  </si>
  <si>
    <t>affiche</t>
  </si>
  <si>
    <t>remploi d'une affiche imprimée (affiche imprimée présente en entier sur un autre doc) (à l'endroit)</t>
  </si>
  <si>
    <t>coin inférieur gauche</t>
  </si>
  <si>
    <t>5W/1131 scellé n°2</t>
  </si>
  <si>
    <t>Consignes de sécurité</t>
  </si>
  <si>
    <t>648*462</t>
  </si>
  <si>
    <t>remploi d'affiches imprimées coupées en 2 (c'est pas les 2 moitiés d'une même affiche); (affiche imprimée présente en entier sur un autre doc)</t>
  </si>
  <si>
    <t>5W/1157 n°521 scellé 276</t>
  </si>
  <si>
    <t>Soutenons résolument notre camarade assiégé</t>
  </si>
  <si>
    <t>papier épais</t>
  </si>
  <si>
    <t>filigrane "Canson &amp; Montgolfier Vidalon Les Annonay"</t>
  </si>
  <si>
    <t>CP/5W/1131/169 scellé n°8</t>
  </si>
  <si>
    <t>Si vous prenez tracts: indiquez le</t>
  </si>
  <si>
    <t>coins supérieurs</t>
  </si>
  <si>
    <t>Longue marche (bleue)</t>
  </si>
  <si>
    <t>660*510</t>
  </si>
  <si>
    <t>pas forcément très blanc dès le départ</t>
  </si>
  <si>
    <t>stylo noir</t>
  </si>
  <si>
    <t>Longue marche (rouge)</t>
  </si>
  <si>
    <t>bleu et rouge</t>
  </si>
  <si>
    <t>Zhong guo qi yi</t>
  </si>
  <si>
    <t>700*525</t>
  </si>
  <si>
    <t>marque de la toile de fabrication</t>
  </si>
  <si>
    <t>impression type offset couleur</t>
  </si>
  <si>
    <t>titre en chinois</t>
  </si>
  <si>
    <t>530*765</t>
  </si>
  <si>
    <t>recto "26"</t>
  </si>
  <si>
    <t>verso "26"</t>
  </si>
  <si>
    <t>CP/5W/1131/479/175 scellé n°13</t>
  </si>
  <si>
    <t>tableau</t>
  </si>
  <si>
    <t>carré</t>
  </si>
  <si>
    <t>648*648</t>
  </si>
  <si>
    <t>remploi d'une affiche imprimée</t>
  </si>
  <si>
    <t>bord supérieur</t>
  </si>
  <si>
    <t>Tous les peuples du monde dénoncent l'odieuse aggression US au Vietnam</t>
  </si>
  <si>
    <t>788*600</t>
  </si>
  <si>
    <t>"14" au verso</t>
  </si>
  <si>
    <t>photo noir et blanc</t>
  </si>
  <si>
    <t>papier japonais teinté</t>
  </si>
  <si>
    <t>Livrant d'incessants combats</t>
  </si>
  <si>
    <t>793*600</t>
  </si>
  <si>
    <t>"10" au verso</t>
  </si>
  <si>
    <t>CP/5W/PROVISOIRE/18/1053/ 50/ Affiche 1 et 2</t>
  </si>
  <si>
    <t>CP/5W/PROVISOIRE/18/1053/ Affiche 1 et 2</t>
  </si>
  <si>
    <t>La jeunesse a joué et peut encore jouer</t>
  </si>
  <si>
    <t>795*601</t>
  </si>
  <si>
    <t xml:space="preserve"> "Annexe au OV 574/1 du 24/7/68"</t>
  </si>
  <si>
    <t>Ministère de l'Intérieur - Inspection de la Sûreté nationale - service régional de police judiciaire Lille</t>
  </si>
  <si>
    <t>au recto trace d'encre noire d'une affiche autre</t>
  </si>
  <si>
    <t>Le pouvoir est au bout du fusil</t>
  </si>
  <si>
    <t>590*810</t>
  </si>
  <si>
    <t>coupures de journaux</t>
  </si>
  <si>
    <t>noir et rouge</t>
  </si>
  <si>
    <t>"13" au verso</t>
  </si>
  <si>
    <t>présence du ruban adhésif: coins des photos</t>
  </si>
  <si>
    <t>"Sans armée populaire le peuple n'aurait rien"</t>
  </si>
  <si>
    <t>600*800</t>
  </si>
  <si>
    <t>"11" au verso</t>
  </si>
  <si>
    <t>S'unir au peuple Unir le peuple</t>
  </si>
  <si>
    <t>655*799</t>
  </si>
  <si>
    <t>"Annexe au OV 574/1 du 24/7/68</t>
  </si>
  <si>
    <t>pli horizontal central (même localisation que l'affiche du dessus)</t>
  </si>
  <si>
    <t>5W/1139/482/65 scellé n°3</t>
  </si>
  <si>
    <t>Forum politique : élections (1)</t>
  </si>
  <si>
    <t>620*850</t>
  </si>
  <si>
    <t>partie gauche du bord inférieur</t>
  </si>
  <si>
    <t>635*850</t>
  </si>
  <si>
    <t>quelques nuances avec affiche précédente cependant</t>
  </si>
  <si>
    <t>partie droite du bord supérieur</t>
  </si>
  <si>
    <t>de part et d'autre du pli vertical central</t>
  </si>
  <si>
    <t>possiblement</t>
  </si>
  <si>
    <t>5W/1150 n°521 scellé 24</t>
  </si>
  <si>
    <t>Le facisme menace</t>
  </si>
  <si>
    <t>Atelier populaire des Giaf (Groupes d'Intervention Anti-Fascistes</t>
  </si>
  <si>
    <t>850*647</t>
  </si>
  <si>
    <t>Université populaire</t>
  </si>
  <si>
    <t>Atelier populaire, ex beaux-arts</t>
  </si>
  <si>
    <t>880*650</t>
  </si>
  <si>
    <t>"atelier populaire ex école des Beaux-arts"</t>
  </si>
  <si>
    <t>coins inférieurs</t>
  </si>
  <si>
    <t>Elections trahison</t>
  </si>
  <si>
    <t>chaque affiche: 456*515; le tout : 1185*515</t>
  </si>
  <si>
    <t>trace d'encre rose au milieu du document</t>
  </si>
  <si>
    <t>ensemble de 3 affiches non maintenues ensemble; remploi d'affiches imprimées (montage)</t>
  </si>
  <si>
    <t>coin inférieur gauche de l'affiche du milieu</t>
  </si>
  <si>
    <t>rond oxydé</t>
  </si>
  <si>
    <t xml:space="preserve">CP/5W/PROVISOIRE/21/134/ Affiche 1 </t>
  </si>
  <si>
    <t>Pas d'illusions électorales pas de boycott non à la fascisation</t>
  </si>
  <si>
    <t>960*640</t>
  </si>
  <si>
    <t>pochette mylar</t>
  </si>
  <si>
    <t>"Joint au PV: Le Commissaire principal Chef de la Sûreté"; "Sûreté générale - Sûreté Urbaine - Commissariat général du Mans</t>
  </si>
  <si>
    <t>lambeaux d'affiches annexes au recto et au verso; marque application de l'encre sur certaines lettres (un peu pinceau)</t>
  </si>
  <si>
    <t>mylar</t>
  </si>
  <si>
    <t>Prise d'AG-J</t>
  </si>
  <si>
    <t>1000*650</t>
  </si>
  <si>
    <t>remploi d'une affiche imprimée (à l'envers)</t>
  </si>
  <si>
    <t>Affiches prises</t>
  </si>
  <si>
    <t>remploi d'une affiche imprimée (à l'endroit)</t>
  </si>
  <si>
    <t>CP/5W/1149 n° 520 scellé n°123</t>
  </si>
  <si>
    <t>Nel nome di ho chi minh</t>
  </si>
  <si>
    <t>partito socialista italiano di unita proletaria (PSIUP)</t>
  </si>
  <si>
    <t>1000*700</t>
  </si>
  <si>
    <t>L'exécrable système colonialiste et impérialiste</t>
  </si>
  <si>
    <t>746*950</t>
  </si>
  <si>
    <t>archives</t>
  </si>
  <si>
    <t>coin supérieur gauche</t>
  </si>
  <si>
    <t>rond</t>
  </si>
  <si>
    <t>Jianjuezhi chi ya zhouffi</t>
  </si>
  <si>
    <t>723*1002</t>
  </si>
  <si>
    <t>CP/5W/1139 n°482 scellé n°22</t>
  </si>
  <si>
    <t>Le vote ne change rien la lutte continue</t>
  </si>
  <si>
    <t>960*760</t>
  </si>
  <si>
    <t>bords, partie inférieure</t>
  </si>
  <si>
    <t>; trous de scellé le long du pli central horizontal + en partie supérieure et inférieure (2*4 trous par rangée)</t>
  </si>
  <si>
    <t>Zhi Yan shi jie</t>
  </si>
  <si>
    <t>1008*728</t>
  </si>
  <si>
    <t>maintient les bords repliés</t>
  </si>
  <si>
    <t>5W/1143</t>
  </si>
  <si>
    <t>770*1060</t>
  </si>
  <si>
    <t>ensemble de 2 affiches, pas sorties de leur pochette mylar pour raisons pratiques</t>
  </si>
  <si>
    <t>coin photo</t>
  </si>
  <si>
    <t>trois trous par coin, affiche inférieure</t>
  </si>
  <si>
    <t>CP/5W/1139/482/63 scellé n°1</t>
  </si>
  <si>
    <t>Libérez les ondes de la propagande pompidolienne</t>
  </si>
  <si>
    <t>entre 1966 et 1968 (dates de la JCR)</t>
  </si>
  <si>
    <t>1000*650 (partie supérieure) 495*650</t>
  </si>
  <si>
    <t>"je vote … communiste"</t>
  </si>
  <si>
    <t>papillon papier vélin rouge dans le coin supérieur droit recto de la partie supérieure</t>
  </si>
  <si>
    <t>bord inférieur de la partie inférieure, traces d'oxydation métallique</t>
  </si>
  <si>
    <t>coin supérieur gauche de la partie inférieure, coin inférieur gauche de la partie supérieure</t>
  </si>
  <si>
    <t>CP/5W/1168/563 scellé n°1</t>
  </si>
  <si>
    <t>Scellé n°1</t>
  </si>
  <si>
    <t>Vive la résistance palestinienne; lot d'affiches</t>
  </si>
  <si>
    <t>1160*810 + 620*570</t>
  </si>
  <si>
    <t>dernière affiche</t>
  </si>
  <si>
    <t>5W/1139</t>
  </si>
  <si>
    <t>5W/1139 n°482/64</t>
  </si>
  <si>
    <t>Pour le socialisme la JCR continue</t>
  </si>
  <si>
    <t>1000*650 *2</t>
  </si>
  <si>
    <t>affiche en 2 parties</t>
  </si>
  <si>
    <t>CP/5W/1169/580</t>
  </si>
  <si>
    <t>scellé n°1 (deuxième affiche)</t>
  </si>
  <si>
    <t>1335*1000</t>
  </si>
  <si>
    <t>plis verticaux</t>
  </si>
  <si>
    <t>scellé n°1</t>
  </si>
  <si>
    <t>1340*1000</t>
  </si>
  <si>
    <t>plis verticaux (sauf le pli central)</t>
  </si>
  <si>
    <t>Ellenberger (CP/78AJ/67)</t>
  </si>
  <si>
    <t>CP/78AJ/67/ pièces 1 à 5</t>
  </si>
  <si>
    <t>pièce 1</t>
  </si>
  <si>
    <t>CRS SS</t>
  </si>
  <si>
    <t>95*106</t>
  </si>
  <si>
    <t>à droite de la lacune</t>
  </si>
  <si>
    <t>CP/78AJ/67/ pièces 61 à 80 - pièces 78 à 80</t>
  </si>
  <si>
    <t>pièce 79B</t>
  </si>
  <si>
    <t>Il reste de très importantes questions</t>
  </si>
  <si>
    <t>134*209</t>
  </si>
  <si>
    <t>CP/78AJ/67/ pièces 61 à 80 - pièces 61 à 75</t>
  </si>
  <si>
    <t>pièce 67</t>
  </si>
  <si>
    <t>C'est la trève au quartier latin</t>
  </si>
  <si>
    <t>218*218</t>
  </si>
  <si>
    <t>impression d'une photographie</t>
  </si>
  <si>
    <t>ruban adhésif a entraîné des tensions dans le document</t>
  </si>
  <si>
    <t>pièce 63</t>
  </si>
  <si>
    <t>Taisez vous! On ne vous demande pas de penser.</t>
  </si>
  <si>
    <t>Taylor</t>
  </si>
  <si>
    <t>206*268</t>
  </si>
  <si>
    <t>partie centrale du bord supérieur</t>
  </si>
  <si>
    <t>pièce 69</t>
  </si>
  <si>
    <t>Une pensée qui stagne est une pensée qui pourrit</t>
  </si>
  <si>
    <t>208*267</t>
  </si>
  <si>
    <t>"compte rendu de réunion interprofessionnelle tenue à l'école central des arts &amp; manufactures. Le but: préparation d'un … sur le plan interprofesionnel" au verso</t>
  </si>
  <si>
    <t>pièce 64</t>
  </si>
  <si>
    <t>La bourgeoisie n'a pas d'autres plaisirs que celui de les dégrader tous</t>
  </si>
  <si>
    <t>208*268</t>
  </si>
  <si>
    <t>additions au verso</t>
  </si>
  <si>
    <t>graffiti transposé</t>
  </si>
  <si>
    <t>CP/78AJ/67/ pièces 1 à 5 - CP/78AJ/67/ pièces 4/A et 4/B</t>
  </si>
  <si>
    <t>pièce 4/A</t>
  </si>
  <si>
    <t>pouvoir populaire</t>
  </si>
  <si>
    <t>267*209</t>
  </si>
  <si>
    <t>différents</t>
  </si>
  <si>
    <t>a priori pas affiché</t>
  </si>
  <si>
    <t>pièce 66</t>
  </si>
  <si>
    <t>sans titre (photographie d'un policier)</t>
  </si>
  <si>
    <t>208*269</t>
  </si>
  <si>
    <t>CP/78AJ/67/ pièces 61 à 80 - pièces 76 et 77</t>
  </si>
  <si>
    <t>pièce 76</t>
  </si>
  <si>
    <t>G.R.G Appel aux élèves de 2e cycle</t>
  </si>
  <si>
    <t>Fell</t>
  </si>
  <si>
    <t>268*209</t>
  </si>
  <si>
    <t>lié à au ruban adhésif</t>
  </si>
  <si>
    <t>tensions</t>
  </si>
  <si>
    <t>pièce 62</t>
  </si>
  <si>
    <t>A bourgeois is a man who tries to be somebody</t>
  </si>
  <si>
    <t>playboy</t>
  </si>
  <si>
    <t>208*270</t>
  </si>
  <si>
    <t>pièce 68</t>
  </si>
  <si>
    <t>Bravo! Que le "peuple" prenne enfin la parole</t>
  </si>
  <si>
    <t>269*209</t>
  </si>
  <si>
    <t>pièce 77</t>
  </si>
  <si>
    <t>Les affiches de combat</t>
  </si>
  <si>
    <t>pièce 65</t>
  </si>
  <si>
    <t>Triomphe de "l'ordre"</t>
  </si>
  <si>
    <t>209*270</t>
  </si>
  <si>
    <t>pièce 61</t>
  </si>
  <si>
    <t>Ne changez plus d'employeur</t>
  </si>
  <si>
    <t>270*210</t>
  </si>
  <si>
    <t>pièce 70</t>
  </si>
  <si>
    <t>La Comtesse de Grasset</t>
  </si>
  <si>
    <t>Figaro</t>
  </si>
  <si>
    <t>1968 (7 juin)</t>
  </si>
  <si>
    <t>209*272</t>
  </si>
  <si>
    <t>formulaire</t>
  </si>
  <si>
    <t>remploi d'un formulaire</t>
  </si>
  <si>
    <t>CP/78AJ/67 pièces 48 à 60 - CP/78A/67 pièces 48 et 49</t>
  </si>
  <si>
    <t>pièce 49</t>
  </si>
  <si>
    <t>1939 1968</t>
  </si>
  <si>
    <t>271*213</t>
  </si>
  <si>
    <t>deuxième support papier vélin blanc</t>
  </si>
  <si>
    <t>doc coté sur la pochette</t>
  </si>
  <si>
    <t>encrassement de l'étoile</t>
  </si>
  <si>
    <t>branche de l'étoile</t>
  </si>
  <si>
    <t>branche inférieur de l'étoile</t>
  </si>
  <si>
    <t>lambeaux d'affiche annexe (points blanc au verso)</t>
  </si>
  <si>
    <t>pochette plastique</t>
  </si>
  <si>
    <t>pièce 48</t>
  </si>
  <si>
    <t>Ctete</t>
  </si>
  <si>
    <t>208*295</t>
  </si>
  <si>
    <t>stylo, crayon à papier</t>
  </si>
  <si>
    <t>"Lisez" 2 fois  au recto</t>
  </si>
  <si>
    <t>"Lisez" au recto</t>
  </si>
  <si>
    <t>pièce 75</t>
  </si>
  <si>
    <t>Rien ne sera plus désormais comme avant</t>
  </si>
  <si>
    <t>Jean Daniel; Nouvel observateur</t>
  </si>
  <si>
    <t>306*276</t>
  </si>
  <si>
    <t>document replié sur lui-même avant d'être transformé en affiche; doc agrafé par-dessus et replié au verso par le bord inférieur</t>
  </si>
  <si>
    <t>bords en partie inférieure du document</t>
  </si>
  <si>
    <t>3 agrafes qui maintiennent le document en papier blanc</t>
  </si>
  <si>
    <t>axe horizontal</t>
  </si>
  <si>
    <t>CP/78AJ/67 pièces 42/A à 47 - 47/A à 47/F</t>
  </si>
  <si>
    <t>pièce 47/A</t>
  </si>
  <si>
    <t>Journal mural La lutte continue</t>
  </si>
  <si>
    <t>Atelier populaire ex-Ecole des Beaux-Arts</t>
  </si>
  <si>
    <t>1164*783</t>
  </si>
  <si>
    <t>a priori pas affichée; prise en photo de cette affiche</t>
  </si>
  <si>
    <t>pièce 47/B</t>
  </si>
  <si>
    <t>a priori pas affichée</t>
  </si>
  <si>
    <t>pièce 47/C</t>
  </si>
  <si>
    <t>CP/78AJ/67/ pièces 25/A à 34/C -CP/78AJ/67/ pièces 25/A et 25/B</t>
  </si>
  <si>
    <t>pièce 25/A</t>
  </si>
  <si>
    <t>le parlementarisme ne paye pas</t>
  </si>
  <si>
    <t>293*332</t>
  </si>
  <si>
    <t>coin inférieur gauche de l'affiche; a priori pas affichée</t>
  </si>
  <si>
    <t>pièces 72/A et 72/B</t>
  </si>
  <si>
    <t>Tous les claque-dents de tribune qui nous empoisonnent l'existence</t>
  </si>
  <si>
    <t>A. Fermigier</t>
  </si>
  <si>
    <t>chaque partie : 209*269</t>
  </si>
  <si>
    <t>document plié puis coupé en deux avant son affichage au scotch?</t>
  </si>
  <si>
    <t>pièce 78</t>
  </si>
  <si>
    <t>Réunion lundi 27 mai</t>
  </si>
  <si>
    <t>418*270</t>
  </si>
  <si>
    <t>fin</t>
  </si>
  <si>
    <t>filigrane "Renage - Fidelio"</t>
  </si>
  <si>
    <t>pièce 79A</t>
  </si>
  <si>
    <t>Réunions quotidiennes de contestation collective</t>
  </si>
  <si>
    <t>435*278</t>
  </si>
  <si>
    <t xml:space="preserve">carte </t>
  </si>
  <si>
    <t>CP/78AJ/67 pièces 48 à 60 - CP/78A/67 pièce 52/A et 52/B</t>
  </si>
  <si>
    <t xml:space="preserve">pièce 52/A </t>
  </si>
  <si>
    <t>odchop okupantu</t>
  </si>
  <si>
    <t>416*293</t>
  </si>
  <si>
    <t>"cela Est-ce l'amitié? "Liberté" "départ des occupants" au verso</t>
  </si>
  <si>
    <t>papier gommé</t>
  </si>
  <si>
    <t>pansement</t>
  </si>
  <si>
    <t>accentué à proximité des bords (sauf bord supérieur)</t>
  </si>
  <si>
    <t>pièce 52/B</t>
  </si>
  <si>
    <t>CP/78AJ/67 pièces 48 à 60 - CP/78A/67 pièce 50</t>
  </si>
  <si>
    <t>pièce 50</t>
  </si>
  <si>
    <t>Pozor ma auta</t>
  </si>
  <si>
    <t>294*418</t>
  </si>
  <si>
    <t>pièce 74</t>
  </si>
  <si>
    <t>Les armes furent de tous temps, les instruments de la barbarie</t>
  </si>
  <si>
    <t>L'Enragé</t>
  </si>
  <si>
    <t>affiche du haut : 308*228; affiche du bas : 210*268</t>
  </si>
  <si>
    <t>montage de deux documents</t>
  </si>
  <si>
    <t xml:space="preserve">pli vertical central du doc inférieur (probablement avant montage) et pli horizontal dans le bas du doc supérieur (probablement après montage); </t>
  </si>
  <si>
    <t>pièce 2</t>
  </si>
  <si>
    <t>Laissons la peur du rouge aux bêtes à cornes</t>
  </si>
  <si>
    <t>Ecole nationale supérieure des beaux-arts</t>
  </si>
  <si>
    <t>315*426</t>
  </si>
  <si>
    <t>encre rouge appliquée au pochoir (nuage de points faisant penser à une projection)</t>
  </si>
  <si>
    <t>"Ecole nationale supérieure des beaux-arts 17, quai Malaquais-Vie"</t>
  </si>
  <si>
    <t>suit les bords de l'adhésif</t>
  </si>
  <si>
    <t>CP/78AJ/67/ pièces 25/A à 34/C - CP/78AJ/67/ pièces 30/A/1 à 30/B</t>
  </si>
  <si>
    <t>pièces 30/A/1 - 30/A/2 - 30/A/3</t>
  </si>
  <si>
    <t>Frey chef des indics</t>
  </si>
  <si>
    <t>440*330</t>
  </si>
  <si>
    <t>3 affiches identiques; a priori pas affichées</t>
  </si>
  <si>
    <t>CP/78AJ/67 pièces 48 à 60 - CP/78A/67 pièce 51</t>
  </si>
  <si>
    <t>pièce 51</t>
  </si>
  <si>
    <r>
      <t>mo</t>
    </r>
    <r>
      <rPr>
        <sz val="11"/>
        <color theme="1"/>
        <rFont val="Aptos Narrow"/>
        <family val="2"/>
      </rPr>
      <t>Зop okyПahtam</t>
    </r>
  </si>
  <si>
    <t>355*453</t>
  </si>
  <si>
    <t>"… aux occupants" au recto; au verso "en russe (houte) aux occupants deshonneur (dégradation)"</t>
  </si>
  <si>
    <t>"ramassé dans la vieille ville 11.8.68" au verso"</t>
  </si>
  <si>
    <t>(traces de chaussure?);</t>
  </si>
  <si>
    <t>toutes les traces d'adhésif de cette série rendent le papier jaune, transparent (un peu comme un parchemin gélatinisé) +</t>
  </si>
  <si>
    <t>pièce 73</t>
  </si>
  <si>
    <t>Les libertés ne se revendiquent pas: elles se prennent</t>
  </si>
  <si>
    <t>Action</t>
  </si>
  <si>
    <t>1968 (14 juin)</t>
  </si>
  <si>
    <t>498*323</t>
  </si>
  <si>
    <t>papier millimétré</t>
  </si>
  <si>
    <t>remploi d'un papier millimétré</t>
  </si>
  <si>
    <t>pièce 80</t>
  </si>
  <si>
    <t>A tous les habitués de GRG et aux autres</t>
  </si>
  <si>
    <t>499*323</t>
  </si>
  <si>
    <t>pièce 3</t>
  </si>
  <si>
    <t>Les 2 atouts du général</t>
  </si>
  <si>
    <t>560*297</t>
  </si>
  <si>
    <t>pièce 71</t>
  </si>
  <si>
    <t>Pour la poursuite du mouvement</t>
  </si>
  <si>
    <t>Cahiers de mai</t>
  </si>
  <si>
    <t>508*335</t>
  </si>
  <si>
    <t>montage de docs</t>
  </si>
  <si>
    <t>CP/78AJ/67 pièces 6 à 16 - CP/78AJ/67 pièce 12/A et 12/B</t>
  </si>
  <si>
    <t>pièce 12/A</t>
  </si>
  <si>
    <t>travailleurs français immigrés unis</t>
  </si>
  <si>
    <t>486*371</t>
  </si>
  <si>
    <t xml:space="preserve">taches d'encre avec empreintes digitales; </t>
  </si>
  <si>
    <t>pièce 5</t>
  </si>
  <si>
    <t>La lutte continue</t>
  </si>
  <si>
    <t>561*38°</t>
  </si>
  <si>
    <t xml:space="preserve">CP/78AJ/67 pièces 6 à 16 </t>
  </si>
  <si>
    <t>pièce 6</t>
  </si>
  <si>
    <t>436*509</t>
  </si>
  <si>
    <t>pièce 12/B</t>
  </si>
  <si>
    <t>540*411</t>
  </si>
  <si>
    <t>pièce 4/B</t>
  </si>
  <si>
    <t>419*537</t>
  </si>
  <si>
    <t>a priori pas affiché; assemblage de 4 feuilles identiques entre elles et identiques à la pièce 4/A</t>
  </si>
  <si>
    <t>CP/78AJ/67 pièces 48 à 60 - CP/78A/67 pièce 54 à 56</t>
  </si>
  <si>
    <t>pièce 56</t>
  </si>
  <si>
    <t>NSO SOS (ou SOS OSN?)</t>
  </si>
  <si>
    <t>547*417</t>
  </si>
  <si>
    <t xml:space="preserve"> "SOS ONU" au verso</t>
  </si>
  <si>
    <t>CP/78AJ/67 pièces 6 à 16 - CP/78AJ/67 pièce 7</t>
  </si>
  <si>
    <t>pièce 7</t>
  </si>
  <si>
    <t>La police attaque l'université</t>
  </si>
  <si>
    <t>562*418</t>
  </si>
  <si>
    <t>papier listing</t>
  </si>
  <si>
    <t>affiche du dessus: papier listing microperforé (à bandes carolles) pour imprimante matricielle</t>
  </si>
  <si>
    <t>présence de lambeaux d'affiche au verso des 2 docs; remploi du papier listing; affiche de derrière grand orient de France</t>
  </si>
  <si>
    <t>plâtre?</t>
  </si>
  <si>
    <t>motif "treillis"</t>
  </si>
  <si>
    <t xml:space="preserve">
déchirures dans la bande carolle</t>
  </si>
  <si>
    <t>CP/78AJ/67 pièces 6 à 16 - CP/78AJ/67 pièce 10/A à 10/C</t>
  </si>
  <si>
    <t>pièce 10/A</t>
  </si>
  <si>
    <t>Habitants du soutenez la grève de votre quartier</t>
  </si>
  <si>
    <t>439*557</t>
  </si>
  <si>
    <t>pièce 10/B</t>
  </si>
  <si>
    <t>pièce 10/C</t>
  </si>
  <si>
    <t>CP/78AJ/67 pièces 6 à 16 - CP/78AJ/67 pièce 8</t>
  </si>
  <si>
    <t>pièce 8</t>
  </si>
  <si>
    <t>Tous unis contre la provocation gaulliste</t>
  </si>
  <si>
    <t>444*560</t>
  </si>
  <si>
    <t>CP/78AJ/67 pièces 6 à 16 - CP/78AJ/67 pièce 9</t>
  </si>
  <si>
    <t>pièce 9</t>
  </si>
  <si>
    <t>Presse ne pas avaler</t>
  </si>
  <si>
    <t>560*446</t>
  </si>
  <si>
    <t>CP/78AJ/67 pièces 6 à 16 - CP/78AJ/67 pièce 16/A et 16/B</t>
  </si>
  <si>
    <t>pièce 16/A</t>
  </si>
  <si>
    <t>travailleurs actifs et chômeurs tous unis</t>
  </si>
  <si>
    <t>447*560</t>
  </si>
  <si>
    <t>pièce 11</t>
  </si>
  <si>
    <t>La détente s'amorce</t>
  </si>
  <si>
    <t>443*569</t>
  </si>
  <si>
    <t>CP/78AJ/67 pièces 6 à 16 - CP/78AJ/67 pièces 13/A/1 à 13/A/3</t>
  </si>
  <si>
    <t>pièce 13/A/1</t>
  </si>
  <si>
    <t>La bourgeoisie a peur!</t>
  </si>
  <si>
    <t>comité de coordination des comités d'action; mouvement de soutien aux luttes du peuple; moouvement du 22 mars</t>
  </si>
  <si>
    <t>448*622</t>
  </si>
  <si>
    <t>partie haute d'une affiche en 2 parties; prise d'une seule photo pour chaque partie haute/ basse; a priori pas affichée</t>
  </si>
  <si>
    <t>pièce 13/A/2</t>
  </si>
  <si>
    <t>pièce 13/A/3</t>
  </si>
  <si>
    <t>partie haute d'une affiche en 2 parties; prise d'une seule photo pour chaque partie haute/ basse : prise en photo de cette affiche là</t>
  </si>
  <si>
    <t>CP/78AJ/67 pièces 6 à 16 - CP/78AJ/67 pièces 13/B/1 à 13/B/3</t>
  </si>
  <si>
    <t>pièce 13/B/1</t>
  </si>
  <si>
    <t>Plus que jamais les travailleurs organisent leur riposte</t>
  </si>
  <si>
    <t>pièce 13/B/2</t>
  </si>
  <si>
    <t>partie haute d'une affiche en 2 parties; prise d'une seule photo pour chaque partie haute/ basse; prise en photo de cette affiche là</t>
  </si>
  <si>
    <t>pièce 13/B/3</t>
  </si>
  <si>
    <t>pièce 16/B</t>
  </si>
  <si>
    <t>425*682</t>
  </si>
  <si>
    <t>CP/78AJ/67 pièces 6 à 16</t>
  </si>
  <si>
    <t>pièce 15</t>
  </si>
  <si>
    <t>La base continue le combat</t>
  </si>
  <si>
    <t>650*498</t>
  </si>
  <si>
    <t>CP/78AJ/67 pièces 6 à 16 - CP/78AJ/67 pièces 14/A à 14/C</t>
  </si>
  <si>
    <t>pièce 14/A</t>
  </si>
  <si>
    <t>je participe tu participes ils profitent</t>
  </si>
  <si>
    <t>653*504</t>
  </si>
  <si>
    <t>a priori pas affichée : prise en photo de cette affiche là</t>
  </si>
  <si>
    <t>pièce 14/B</t>
  </si>
  <si>
    <t>pièce 54</t>
  </si>
  <si>
    <t>Zastavte vozy</t>
  </si>
  <si>
    <t>500*675</t>
  </si>
  <si>
    <t>calendrier</t>
  </si>
  <si>
    <t>remploi d'un calendrier</t>
  </si>
  <si>
    <t>pièce 53</t>
  </si>
  <si>
    <t>svoboda</t>
  </si>
  <si>
    <t>492*687</t>
  </si>
  <si>
    <t>média pulvérulent</t>
  </si>
  <si>
    <t>au recto "-&gt; grève à 12h"</t>
  </si>
  <si>
    <t>pulvérulence</t>
  </si>
  <si>
    <t>marques de quadrillage recto et verso</t>
  </si>
  <si>
    <t>pièce 55</t>
  </si>
  <si>
    <t>raketove</t>
  </si>
  <si>
    <t>490*695</t>
  </si>
  <si>
    <t>média manuscrit</t>
  </si>
  <si>
    <t>crayton à papier</t>
  </si>
  <si>
    <t>au recto "les rampes des fusées à …"</t>
  </si>
  <si>
    <t>coin supérieur gauche, partie centrale du bord inférieur</t>
  </si>
  <si>
    <t>CP/78AJ/67 pièces 17 à 24B</t>
  </si>
  <si>
    <t>pièce 17</t>
  </si>
  <si>
    <t>Septembre</t>
  </si>
  <si>
    <t>471*763</t>
  </si>
  <si>
    <t>pièce 18</t>
  </si>
  <si>
    <t>Les élections n'arrrêterons pas notre action</t>
  </si>
  <si>
    <t>Atelier populaire</t>
  </si>
  <si>
    <t>476*760</t>
  </si>
  <si>
    <t>"Atelier populaire"</t>
  </si>
  <si>
    <t>CP/78AJ/67 pièces 17 à 24B - CP/78AJ/67 pièces 22/A à 22/C</t>
  </si>
  <si>
    <t>pièce 22/A</t>
  </si>
  <si>
    <t>Le pouvoir est tranquille</t>
  </si>
  <si>
    <t>atelier populaire des beaux-arts</t>
  </si>
  <si>
    <t>761*478</t>
  </si>
  <si>
    <t>"Atelier populaire des beaux-arts"</t>
  </si>
  <si>
    <t>de part et d'autre du pli volontaire</t>
  </si>
  <si>
    <t>pièce 22/C</t>
  </si>
  <si>
    <t>pièce 22/B</t>
  </si>
  <si>
    <t>CP/78AJ/67 pièces 17 à 24B - CP/78AJ/67 pièce 19</t>
  </si>
  <si>
    <t>pièce 19</t>
  </si>
  <si>
    <t>Vive l'unité des travailleurs dans l'action et à la base</t>
  </si>
  <si>
    <t>526*760</t>
  </si>
  <si>
    <t>écaillage, pulvérulence</t>
  </si>
  <si>
    <t>CP/78AJ/67 pièces 17 à 24B - CP/78AJ/67 pièces 24/A à 24/B</t>
  </si>
  <si>
    <t>pièce 24/B</t>
  </si>
  <si>
    <t>solidarité avec la grève des postiers</t>
  </si>
  <si>
    <t>796*509</t>
  </si>
  <si>
    <t>lié à la fabrication</t>
  </si>
  <si>
    <t>délaminations au recto proche du bord gauche (probablement que c'est la couche très épaisse de peinture en bas: repliée trop tôt quand peinture pas encore sèche)</t>
  </si>
  <si>
    <t>CP/78AJ/67/ pièces 25/A à 34/C</t>
  </si>
  <si>
    <t>pièce 31</t>
  </si>
  <si>
    <t>Usine halte aux licenciements</t>
  </si>
  <si>
    <t>845*494</t>
  </si>
  <si>
    <t>CP/78AJ/67 pièces 17 à 24B - CP/78AJ/67 pièce 21</t>
  </si>
  <si>
    <t>pièce 21</t>
  </si>
  <si>
    <t>Non aux bidonvilles non aux villes-bidons</t>
  </si>
  <si>
    <t>etudianjts et professionnels, associations d'usagers, A.P.P.A.U.R</t>
  </si>
  <si>
    <t>754*576</t>
  </si>
  <si>
    <t>CP/78AJ/67 pièces 17 à 24B - CP/78AJ/67 pièces 20/A et 20/B</t>
  </si>
  <si>
    <t>pièce 20/A</t>
  </si>
  <si>
    <t>Tenez bons camarades tous unis jusqu'à la victoire</t>
  </si>
  <si>
    <t>560*781</t>
  </si>
  <si>
    <t>lie de vin</t>
  </si>
  <si>
    <t>pièce 20/B</t>
  </si>
  <si>
    <t>pièce 23</t>
  </si>
  <si>
    <t>Trabajadores franceses</t>
  </si>
  <si>
    <t>781*560</t>
  </si>
  <si>
    <t>pièce 28</t>
  </si>
  <si>
    <t>RTL ORTF EUR.1</t>
  </si>
  <si>
    <t>820*538</t>
  </si>
  <si>
    <t>pièce 29</t>
  </si>
  <si>
    <t>Camarades ouvriers!</t>
  </si>
  <si>
    <t>pièce 30/B</t>
  </si>
  <si>
    <t>820*540</t>
  </si>
  <si>
    <t>identique dans le fonds aux 3 affiches de la ligne du dessus</t>
  </si>
  <si>
    <t>CP/78AJ/67 pièces 40 et 41</t>
  </si>
  <si>
    <t>pièce 41</t>
  </si>
  <si>
    <t>premières leçons de la grève générale tous au meeting</t>
  </si>
  <si>
    <t>870*544</t>
  </si>
  <si>
    <t>"… meeting aura lieu après …anifestation de 19h"</t>
  </si>
  <si>
    <t>cote sur la pochette mais pas sur le doc; code au verso: du BASIC</t>
  </si>
  <si>
    <t>axe vertical, document en 2 parties</t>
  </si>
  <si>
    <t xml:space="preserve"> (traces de chaussures?)</t>
  </si>
  <si>
    <t>pièce 24/A</t>
  </si>
  <si>
    <t>800*600</t>
  </si>
  <si>
    <t>pièce 33</t>
  </si>
  <si>
    <t>Inculpez Massu</t>
  </si>
  <si>
    <t>comité pour le procès au général Massu</t>
  </si>
  <si>
    <t>858*576</t>
  </si>
  <si>
    <t xml:space="preserve">CP/78AJ/67/ pièces 35 à 39/B </t>
  </si>
  <si>
    <t>pièce 38</t>
  </si>
  <si>
    <t>La police à l'ORTF</t>
  </si>
  <si>
    <t>898*560</t>
  </si>
  <si>
    <t>pièce 36</t>
  </si>
  <si>
    <t>Tenez bons camarades notre arme c'est la grève</t>
  </si>
  <si>
    <t>560*900</t>
  </si>
  <si>
    <t>CP/78AJ/67/ pièces 35 à 39/B - CP/78AJ/67/ pièces 39/A et 39/B</t>
  </si>
  <si>
    <t>pièce 39/A</t>
  </si>
  <si>
    <t>RATP conducteurs autonomes y compris</t>
  </si>
  <si>
    <t>pièce 39/B</t>
  </si>
  <si>
    <t>CP/78AJ/67/ pièces 25/A à 34/C - CP/78AJ/67/ pièces 25/A et 25/B</t>
  </si>
  <si>
    <t>pièce 25/B</t>
  </si>
  <si>
    <t>760*666</t>
  </si>
  <si>
    <t>pièce 27</t>
  </si>
  <si>
    <t>La police vous parle tous les soirs à 20h</t>
  </si>
  <si>
    <t>820*630</t>
  </si>
  <si>
    <t>CP/78AJ/67 pièces 48 à 60 - CP/78A/67 pièce 57 à 60</t>
  </si>
  <si>
    <t>pièce 59</t>
  </si>
  <si>
    <t>no pasaran!</t>
  </si>
  <si>
    <t>857*608</t>
  </si>
  <si>
    <t>pièce 37</t>
  </si>
  <si>
    <t>Une jeunesse que l'avenir inquiète trop souvent</t>
  </si>
  <si>
    <t>863*645</t>
  </si>
  <si>
    <t>pièce 32</t>
  </si>
  <si>
    <t>Vermine fasciste</t>
  </si>
  <si>
    <t>852*668</t>
  </si>
  <si>
    <t>pièce 40</t>
  </si>
  <si>
    <t>pouvoir paysan pouvoir étudiant</t>
  </si>
  <si>
    <t>950*600</t>
  </si>
  <si>
    <t>papier du bas: remploi</t>
  </si>
  <si>
    <t>probablement après le décrochage puisque présence de colle encrassée dans les plis</t>
  </si>
  <si>
    <t>CP/78AJ/67/ pièces 25/A à 34/C - CP/78AJ/67 pièces 34/1 à 34/C</t>
  </si>
  <si>
    <t>pièce 34/B</t>
  </si>
  <si>
    <t>Mardi matin aux portes des usines</t>
  </si>
  <si>
    <t>858*688</t>
  </si>
  <si>
    <t>a priori pas affichée?</t>
  </si>
  <si>
    <t xml:space="preserve">sûrement affiche repliée quand était pas encore parfaitement sèche </t>
  </si>
  <si>
    <t>CP/78AJ/67/ pièces 25/A à 34/C - CP/78AJ/67 pièces 34/A à 34/C</t>
  </si>
  <si>
    <t>pièce 34/C</t>
  </si>
  <si>
    <t>855*694</t>
  </si>
  <si>
    <t>pièce 34/A</t>
  </si>
  <si>
    <t>850*738</t>
  </si>
  <si>
    <t>ojui</t>
  </si>
  <si>
    <t>présence de bouts d'un document annexe délaminé/ épidermé dans la partie gauche du doc (affiche posée par dessus alors que l'encre était pas totalement sèche?); marques plus blanches le long du bord inférieur</t>
  </si>
  <si>
    <t>pièce 35</t>
  </si>
  <si>
    <t>Travailleurs français immigrés tous unis</t>
  </si>
  <si>
    <t>850*750</t>
  </si>
  <si>
    <t>accentué au verso</t>
  </si>
  <si>
    <t>CP/78AJ/67 pièces 42/A à 47- CP/78A/67 pièce 43/A à 43/N</t>
  </si>
  <si>
    <t>pièce 43/L</t>
  </si>
  <si>
    <t>Leur campagne commence notre lutte continue</t>
  </si>
  <si>
    <t>1004*654</t>
  </si>
  <si>
    <t>a priori jamais affichée</t>
  </si>
  <si>
    <t>pièce 43/M</t>
  </si>
  <si>
    <t>pièce 43/N</t>
  </si>
  <si>
    <t>pièce 60</t>
  </si>
  <si>
    <t>neutralitu</t>
  </si>
  <si>
    <t>690*985</t>
  </si>
  <si>
    <t>papier de calibrage</t>
  </si>
  <si>
    <t>papier de remploi : marques d'imprimeur pour centrer les couches de couleur?</t>
  </si>
  <si>
    <t>présence de média rouge au verso ( le "neutralitu" de l'affiche d'en dessous')</t>
  </si>
  <si>
    <t>pièce 26</t>
  </si>
  <si>
    <t>La chienlit c'est encore lui</t>
  </si>
  <si>
    <t>803*899</t>
  </si>
  <si>
    <t>perte</t>
  </si>
  <si>
    <t>légère délamination le long du pli hozrizontal central (avec l'épaisseur du papier qui est restée collée de l'autre côté du pli</t>
  </si>
  <si>
    <t>CP/78AJ/67 pièces 42/A à 47- CP/78A/67 pièce 42/A à 42/C</t>
  </si>
  <si>
    <t>pièce 42/A</t>
  </si>
  <si>
    <t>L'élan est donné pour une lutte prolongée</t>
  </si>
  <si>
    <t>959*760</t>
  </si>
  <si>
    <t>a priori jamais affichée; prise en photo de cette affiche</t>
  </si>
  <si>
    <t>pièce 42/B</t>
  </si>
  <si>
    <t>pièce 42/C</t>
  </si>
  <si>
    <t>pièce 43/A</t>
  </si>
  <si>
    <t>pièce 43/B</t>
  </si>
  <si>
    <t>pièce 43/C</t>
  </si>
  <si>
    <t>pièce 43/D</t>
  </si>
  <si>
    <t>pièce 43/E</t>
  </si>
  <si>
    <t>pièce 43/F</t>
  </si>
  <si>
    <t>pièce 43/G</t>
  </si>
  <si>
    <t>pièce 43/H</t>
  </si>
  <si>
    <t>pièce 43/I</t>
  </si>
  <si>
    <t>prise en photo de cette affiche</t>
  </si>
  <si>
    <t>quatre coins, de part etr d'autre des plis</t>
  </si>
  <si>
    <t>pièce 43/J</t>
  </si>
  <si>
    <t>pièce 43/K</t>
  </si>
  <si>
    <t>pièce 57</t>
  </si>
  <si>
    <t>Ať žije svoboda</t>
  </si>
  <si>
    <t>C'SCR</t>
  </si>
  <si>
    <t>525*1491</t>
  </si>
  <si>
    <t>média rose pulvérulent</t>
  </si>
  <si>
    <t>"que vive la liberté"</t>
  </si>
  <si>
    <t>CP/78AJ/67 pièces 42/A à 47</t>
  </si>
  <si>
    <t>pièce 44</t>
  </si>
  <si>
    <t>Soutenez les cheminots en grève</t>
  </si>
  <si>
    <t>1011*777</t>
  </si>
  <si>
    <t>rouge fluo</t>
  </si>
  <si>
    <t>CP/78AJ/67 pièces 42/A à 47 - CP/78A/67 pièces 45/A et 45/B</t>
  </si>
  <si>
    <t>pièce 45/A</t>
  </si>
  <si>
    <t>1103*850</t>
  </si>
  <si>
    <t>type papier journal</t>
  </si>
  <si>
    <t>coins sauf coin inférieur droit</t>
  </si>
  <si>
    <t>bord supérieur, droit et gauche</t>
  </si>
  <si>
    <t>pièce 45/B</t>
  </si>
  <si>
    <t>1118*850</t>
  </si>
  <si>
    <t xml:space="preserve">CP/78AJ/67 pièces 42/A à 47 </t>
  </si>
  <si>
    <t>pièce 46</t>
  </si>
  <si>
    <t>1170*840</t>
  </si>
  <si>
    <t>pièce 58</t>
  </si>
  <si>
    <t>Landrezte tytoos</t>
  </si>
  <si>
    <t>660*1496</t>
  </si>
  <si>
    <t>papier recyclé</t>
  </si>
  <si>
    <t>application au pinceau</t>
  </si>
  <si>
    <t>pièce 47/D</t>
  </si>
  <si>
    <t>1335*865</t>
  </si>
  <si>
    <t>pièce 47/E</t>
  </si>
  <si>
    <t>1380*865</t>
  </si>
  <si>
    <t>pièce 47/F</t>
  </si>
  <si>
    <t>Institut Charles V</t>
  </si>
  <si>
    <t>20160007/1 pièce 47</t>
  </si>
  <si>
    <t>Constitution libérale casse sociale</t>
  </si>
  <si>
    <t>www.appeldes200.net</t>
  </si>
  <si>
    <t>112*138</t>
  </si>
  <si>
    <t>20160007/1 pièce 29</t>
  </si>
  <si>
    <t xml:space="preserve">J'accuse </t>
  </si>
  <si>
    <t>La cause du peuple</t>
  </si>
  <si>
    <t>1972 (7 janvier)</t>
  </si>
  <si>
    <t>144*278</t>
  </si>
  <si>
    <t>peinture blanche le long du bord inférieur</t>
  </si>
  <si>
    <t>20160007/1 pièce 6</t>
  </si>
  <si>
    <t>Grèves. Cheveux longs. Désordres Honnêtes gens, armez-vous!</t>
  </si>
  <si>
    <t>Charlie Hebdo</t>
  </si>
  <si>
    <t>lundi 24 mai 1971</t>
  </si>
  <si>
    <t>138*298</t>
  </si>
  <si>
    <t>présence de peinture beige sur les bords gauche et supérieur</t>
  </si>
  <si>
    <t>lambeaux de papier jaune délaminé au verso; marque de propre dans le coin supérieur gauche</t>
  </si>
  <si>
    <t>20160007/1 pièce 21</t>
  </si>
  <si>
    <t>Tout ce que nous voulons_Libre</t>
  </si>
  <si>
    <t>Tout ce que nous voulons</t>
  </si>
  <si>
    <t>1971 (25 avril)</t>
  </si>
  <si>
    <t>150*304</t>
  </si>
  <si>
    <t>reprendre cette colonne au dessus</t>
  </si>
  <si>
    <t>écaillage</t>
  </si>
  <si>
    <t>20160007/1 pièce 32</t>
  </si>
  <si>
    <t>…l'armée française est un…</t>
  </si>
  <si>
    <t>127*420</t>
  </si>
  <si>
    <t>peinture blanche le long du bord droit</t>
  </si>
  <si>
    <t>illisible "… ça… rive"</t>
  </si>
  <si>
    <t>est l'affiche annexe du doc d'avant; non coté</t>
  </si>
  <si>
    <t>dans la zone délaminée</t>
  </si>
  <si>
    <t>mauvais</t>
  </si>
  <si>
    <t xml:space="preserve">perte </t>
  </si>
  <si>
    <t xml:space="preserve">
lambeau de l'affiche rose au recto;</t>
  </si>
  <si>
    <t>20160007/1 pièce 8</t>
  </si>
  <si>
    <t>Chasseurs: sales cons</t>
  </si>
  <si>
    <t>lundi 13 septembre 1971</t>
  </si>
  <si>
    <t>362*265</t>
  </si>
  <si>
    <t>au verso :lambeaux de papier le long du bord gauche ((gauche pour le verso)</t>
  </si>
  <si>
    <t>20160007/1 pièce 15</t>
  </si>
  <si>
    <t>Bilan de 1971</t>
  </si>
  <si>
    <t>lundi 3 janvier 1972</t>
  </si>
  <si>
    <t>342*290</t>
  </si>
  <si>
    <t>type papier journal en plus épais</t>
  </si>
  <si>
    <t>peinture blanche et verte</t>
  </si>
  <si>
    <t>marque de propre dans le coin inférieur droit; traces de peinture vertte le long du bord gauche; au recto: trace de peinture blanche dans le "Charlie"; voile blanc dans la partie droite du recto;; bord inférieur lacunaire</t>
  </si>
  <si>
    <t>20160007/1 pièce 17</t>
  </si>
  <si>
    <t>L'ouvrier augmente</t>
  </si>
  <si>
    <t>lundi 5 juin 1972</t>
  </si>
  <si>
    <t>345*295</t>
  </si>
  <si>
    <t>au verso bande d'une autre une de charlie Hebdo le lnog du bord supérieur; lambeau d'affiche le long du bord inférieur</t>
  </si>
  <si>
    <t>perforations formant une ligne verticale centrale</t>
  </si>
  <si>
    <t xml:space="preserve">légère marque de propre dans le coin supérieur droit; </t>
  </si>
  <si>
    <t>20160007/1 pièce 9</t>
  </si>
  <si>
    <t>Engagez-vous dans la police</t>
  </si>
  <si>
    <t>lundi 20 septembre 1971</t>
  </si>
  <si>
    <t>366*288</t>
  </si>
  <si>
    <t>plan : "Dimanche 2h30 seul et sous …, rue de rivoli, illisible"</t>
  </si>
  <si>
    <t>imprimé recto-verso</t>
  </si>
  <si>
    <t>partiel</t>
  </si>
  <si>
    <t>papier japonais teinté?</t>
  </si>
  <si>
    <t>20160007/1 pièce 7</t>
  </si>
  <si>
    <t>Le fils de Gaulle parle aux français:</t>
  </si>
  <si>
    <t>lundi 21 juin 1971</t>
  </si>
  <si>
    <t>360*298</t>
  </si>
  <si>
    <t xml:space="preserve"> "marques de propre": tache et croix; traces d'empreintes digitales, </t>
  </si>
  <si>
    <t>20160007/1 pièce 1</t>
  </si>
  <si>
    <t>Mai 1871 : 90 000 fusillés</t>
  </si>
  <si>
    <t>lundi 22 mars 1971</t>
  </si>
  <si>
    <t>371*291</t>
  </si>
  <si>
    <t>un peu glacé</t>
  </si>
  <si>
    <t>présence de lambeaux de doc annexe le long du bord droit recto et du bord gauche verso</t>
  </si>
  <si>
    <t>20160007/1 pièce 10</t>
  </si>
  <si>
    <t>Le peuple de France:</t>
  </si>
  <si>
    <t>lundi 11 octobre 1971</t>
  </si>
  <si>
    <t>364*298</t>
  </si>
  <si>
    <t>lambeau de papier dans la partie supérieure du bord gauche au recto</t>
  </si>
  <si>
    <t>20160007/1 pièce 2</t>
  </si>
  <si>
    <t>Jésus Christ: la semaine prochaine je vous ferai le coup de la résurrection</t>
  </si>
  <si>
    <t>lundi 5 avril 1971</t>
  </si>
  <si>
    <t>364*299</t>
  </si>
  <si>
    <t xml:space="preserve">n"7" </t>
  </si>
  <si>
    <t>perte liée aux délaminations</t>
  </si>
  <si>
    <t xml:space="preserve">20160007/1 pièce 13 </t>
  </si>
  <si>
    <t>20160007/1 pièce 13 bis</t>
  </si>
  <si>
    <t>Un pour tous tous pourris</t>
  </si>
  <si>
    <t>lundi 29 novembre 1972</t>
  </si>
  <si>
    <t>378*304 (doublage) 364*300 (affiche)</t>
  </si>
  <si>
    <t>légers lambeaux d'affiches annexes au verso</t>
  </si>
  <si>
    <t>petite bande de propre le long du bord gauche; légère trace de peinture blanche le long du bord inférieur</t>
  </si>
  <si>
    <t>type dépassant</t>
  </si>
  <si>
    <t>20160007/1 pièce 16</t>
  </si>
  <si>
    <t>Fête des mères offrez un Moulinex</t>
  </si>
  <si>
    <t>? (lacunaire)</t>
  </si>
  <si>
    <t>365*300</t>
  </si>
  <si>
    <t>lambeau d'affiche dans le coin inférieur gauche</t>
  </si>
  <si>
    <t>légère trace de peinture blanche le long du bord supérieur</t>
  </si>
  <si>
    <t>20160007/1 pièce 14</t>
  </si>
  <si>
    <t>Lycéens chiens</t>
  </si>
  <si>
    <t>lundi 6 décembre 1971</t>
  </si>
  <si>
    <t>360*305</t>
  </si>
  <si>
    <t>légères vergeures (pas vu de pontuseaux)bande d'affiche annexe au recto (papier journal, encre d'imprimerie noire)</t>
  </si>
  <si>
    <t>20160007/1 pièce 4</t>
  </si>
  <si>
    <t>Faut que je rentre, Chaban va causer</t>
  </si>
  <si>
    <t>lundi 19 avril 1971</t>
  </si>
  <si>
    <t>368*300</t>
  </si>
  <si>
    <t>20160007/1 pièce 48</t>
  </si>
  <si>
    <t>Révolution</t>
  </si>
  <si>
    <t>325*340</t>
  </si>
  <si>
    <t>ensemble de 3 affiches lacunaires; affiche du dessous avec "à bas l'impérialisme français": pareil que pièce 30-A</t>
  </si>
  <si>
    <t>coin inférieur droit de la dernière affiche</t>
  </si>
  <si>
    <t>au recto présence du papier d'une autre affiche</t>
  </si>
  <si>
    <t>20160007/1 pièce 12</t>
  </si>
  <si>
    <t>Adieu Brejnev</t>
  </si>
  <si>
    <t>lundi 1er novembre 1971</t>
  </si>
  <si>
    <t>364*304</t>
  </si>
  <si>
    <t>au verso légère bande de papier annexe sur le bord gauche (bord gauche poour le verso)</t>
  </si>
  <si>
    <t>au recto traces de peinture dans le bord supérieur partie gauche (et dans le coin supérieur droit verso) et le bord inférieur partie droite; dans la bande de propre le long du bord gauche recto: petits morceaux de papier délaminés</t>
  </si>
  <si>
    <t>20160007/1 pièce 3</t>
  </si>
  <si>
    <t>Qui a engrossé les 343 salopes du manifeste sur l'avortement?</t>
  </si>
  <si>
    <t>lundi 12 avril 1971</t>
  </si>
  <si>
    <t>370*300</t>
  </si>
  <si>
    <t>peinture blanche</t>
  </si>
  <si>
    <t>croix</t>
  </si>
  <si>
    <t>présence d'un lambeau de papier marron d'un document annexe le long du bord ifnérieur; croix un peu effacée (au marqueur?) dans la bulle "c'était pour la France"; couche de peinture blanc cassé le long du bord droit</t>
  </si>
  <si>
    <t>20160007/1 pièce 5</t>
  </si>
  <si>
    <t>Faites la grève pas des bagnoles.</t>
  </si>
  <si>
    <t>lundi 17 mai 1971</t>
  </si>
  <si>
    <t>370*302</t>
  </si>
  <si>
    <t>20160007/1 pièce 30</t>
  </si>
  <si>
    <t>20160007/1 pièce 30-A</t>
  </si>
  <si>
    <t>Pompidou, troupes françaises, hors du Tchad!</t>
  </si>
  <si>
    <t>1972 (8 janvier)</t>
  </si>
  <si>
    <t>434*265</t>
  </si>
  <si>
    <t>20160007/1 pièce 25</t>
  </si>
  <si>
    <t>Tout ce que nous voulons_La famille</t>
  </si>
  <si>
    <t>398*289</t>
  </si>
  <si>
    <t>"du papounet"</t>
  </si>
  <si>
    <t>traces de média rouge au verso</t>
  </si>
  <si>
    <t>20160007/1 pièce 13</t>
  </si>
  <si>
    <t>lundi 29 novembre 1971</t>
  </si>
  <si>
    <t>376*306</t>
  </si>
  <si>
    <t>bande non encrassée partie inférieure au recto: décollement d'une affiche annexe?</t>
  </si>
  <si>
    <t>20160007/1 pièce 26</t>
  </si>
  <si>
    <t>Tout ce que nous voulons_Les cadences</t>
  </si>
  <si>
    <t>390*298</t>
  </si>
  <si>
    <t>"Le papounet", flèche</t>
  </si>
  <si>
    <t>20160007/1 pièce 30-B</t>
  </si>
  <si>
    <t>435*282</t>
  </si>
  <si>
    <t>voile</t>
  </si>
  <si>
    <t>20160007/1 pièce 43</t>
  </si>
  <si>
    <t>Bientôt en France un nouveau quotidien du matin</t>
  </si>
  <si>
    <t>Libération</t>
  </si>
  <si>
    <t>443*285</t>
  </si>
  <si>
    <t>20160007/1 pièce 27</t>
  </si>
  <si>
    <t>J'accuse Christian Riss</t>
  </si>
  <si>
    <t>1971 (Lundi 1er août)</t>
  </si>
  <si>
    <t>431*298</t>
  </si>
  <si>
    <t>affiche annexe: papier vélin machine</t>
  </si>
  <si>
    <t>20160007/1 pièce 46</t>
  </si>
  <si>
    <t>LIP C'est possible on fabrique on vend on se paye</t>
  </si>
  <si>
    <t>les travailleurs de LIP</t>
  </si>
  <si>
    <t>420*343</t>
  </si>
  <si>
    <t xml:space="preserve"> lambeaux d'affiches annexes au recto</t>
  </si>
  <si>
    <t>20160007/1 pièce 38</t>
  </si>
  <si>
    <t>Tous dans la rue</t>
  </si>
  <si>
    <t>548*341</t>
  </si>
  <si>
    <t>20160007/1 pièce 22</t>
  </si>
  <si>
    <t>manifestation internationale au mur des fédérés</t>
  </si>
  <si>
    <t>lutte ouvrière, ligue communiste, section française de la IV Internationale (et plein de trucs écrits en petit sur le côté) Supplément à "Rouge"n°112</t>
  </si>
  <si>
    <t>dimanche 16 mai (1969 ou 1975)</t>
  </si>
  <si>
    <t>400*566</t>
  </si>
  <si>
    <t>peinture blanche dans les coins</t>
  </si>
  <si>
    <t>morceau détaché réintégré dans le bord sup partie droite</t>
  </si>
  <si>
    <t>20160007/1 pièce 33</t>
  </si>
  <si>
    <t>On assassine à Paris</t>
  </si>
  <si>
    <t>Les antifascistes</t>
  </si>
  <si>
    <t>568*404</t>
  </si>
  <si>
    <t>peinture blanche dans le coin inférieur droit et le long du bord inférieur</t>
  </si>
  <si>
    <t>lambeau d'affiche annexe au verso dans le coin supérieur gauche</t>
  </si>
  <si>
    <t>20160007/1 pièce 11</t>
  </si>
  <si>
    <t>Le Chah au roi des cons</t>
  </si>
  <si>
    <t>lundi 18 octobre 1971</t>
  </si>
  <si>
    <t>855*272</t>
  </si>
  <si>
    <t>au recto trace d'encre manuscrite en partie centrale inférieure</t>
  </si>
  <si>
    <t>pas vraiment d'affiche principale; superposition d'affiches (recto comme verso)</t>
  </si>
  <si>
    <t>dépôt mural</t>
  </si>
  <si>
    <t>traces peinture blanche le long du bord gauche;</t>
  </si>
  <si>
    <t>Pleven dehors!</t>
  </si>
  <si>
    <t>Groupe d'information sur les Prisons</t>
  </si>
  <si>
    <t>594*395</t>
  </si>
  <si>
    <t>encre manuscrite, marqueur</t>
  </si>
  <si>
    <t>"Zob" au recto</t>
  </si>
  <si>
    <t>illisible, au verso</t>
  </si>
  <si>
    <t>20160007/1 pièce 36</t>
  </si>
  <si>
    <t>Ils refusent l'armée, l'armée les emprisonne</t>
  </si>
  <si>
    <t>572*416</t>
  </si>
  <si>
    <t>illisible car juste partie supérieure</t>
  </si>
  <si>
    <t xml:space="preserve">taches de peinture blanche au verso, qui corrèlent à peu près avec marque brune au recto; </t>
  </si>
  <si>
    <t>20160007/1 pièce 35</t>
  </si>
  <si>
    <t>Mort pour la cause du peuple</t>
  </si>
  <si>
    <t>(sûrement 1972)</t>
  </si>
  <si>
    <t>562*425</t>
  </si>
  <si>
    <t>impression du rouge après/ par-desus l'impression noire; peinture blanche dans le  coin supérieur gauche et le long du bord droit</t>
  </si>
  <si>
    <t>partie inférieure centrale</t>
  </si>
  <si>
    <t>20160007/1 pièce 24</t>
  </si>
  <si>
    <t>Maintenant la police torture</t>
  </si>
  <si>
    <t>comité ENC (?)</t>
  </si>
  <si>
    <t>1971 (mercredi 16 juin)</t>
  </si>
  <si>
    <t xml:space="preserve">"Tous lundi 21 M° Gobelins 18h Comité ENC" </t>
  </si>
  <si>
    <t>"Affaire Ridon"'
illisible</t>
  </si>
  <si>
    <t xml:space="preserve">au verso: traces de colle avec poils, paille, cheveux encollés </t>
  </si>
  <si>
    <t>20160007/1 pièce 31</t>
  </si>
  <si>
    <t>Pompidou va au Tchad</t>
  </si>
  <si>
    <t>578*427</t>
  </si>
  <si>
    <t>peinture blanche le long du bord inférieur et dans le coin supérieur gauche</t>
  </si>
  <si>
    <t>bande de propre le long du bord gauche</t>
  </si>
  <si>
    <t>20160007/1 pièce 19</t>
  </si>
  <si>
    <t>Libérons Puttemans objecteur politique</t>
  </si>
  <si>
    <t>O.R.A Front Libertaire (Organisation Révolutionnaire Anarchiste)</t>
  </si>
  <si>
    <t>554*447</t>
  </si>
  <si>
    <t>peinture blanche dans la partie inférieure du bord  et dans le coin inférieur gauche</t>
  </si>
  <si>
    <t>"yell…sun…com…"</t>
  </si>
  <si>
    <t xml:space="preserve">"… montre nous ton zob" </t>
  </si>
  <si>
    <t>20160007/1 pièce 34</t>
  </si>
  <si>
    <t>Pierre Overney, ouvrier, fils d'ouvrier, mort pour la cause du peuple</t>
  </si>
  <si>
    <t>559*450</t>
  </si>
  <si>
    <t>au recto peinture rouge et blanc, au verso peinture blanche</t>
  </si>
  <si>
    <t>lambeaux d'affiches annexes au verso</t>
  </si>
  <si>
    <t>dans la tache de peinture rouge</t>
  </si>
  <si>
    <t>sorte de taches de propres au verso sous les plis et la tache de peinture rouge</t>
  </si>
  <si>
    <t>20160007/1 pièce 28</t>
  </si>
  <si>
    <t>Djellali Ben Ali</t>
  </si>
  <si>
    <t>615*412</t>
  </si>
  <si>
    <t>lambeau d'annexe sur le bord gauche au recto</t>
  </si>
  <si>
    <t>fibres encollées au verso</t>
  </si>
  <si>
    <t>20160007/1 pièce 42</t>
  </si>
  <si>
    <t>Théâtre de l'acte</t>
  </si>
  <si>
    <t>415*630</t>
  </si>
  <si>
    <t>2 affiches annexes au verso: 1 imprimée, 1 manuscrite</t>
  </si>
  <si>
    <t>20160007/1 pièce 20</t>
  </si>
  <si>
    <t>Richard c'est le monde nouveau</t>
  </si>
  <si>
    <t>590*445</t>
  </si>
  <si>
    <t>peinture blanche le long du bord gauche (et du bord droit au verso), tache de peinture rouge, au verso coin inférieur droit et éclaboussures le long du bord gauche recto</t>
  </si>
  <si>
    <t>"Vive la pensée du génial arnault!"</t>
  </si>
  <si>
    <t>traces de colle au verso (surtout dans le coin inférieur droit) avec petites bouts de papier froissé collé; morceau détaché le long du bord gauche</t>
  </si>
  <si>
    <t>20160007/1 pièce 18</t>
  </si>
  <si>
    <t>"S'ils condamnent Bobby Seale, nous retiendrons la nuit et l'Amérique ne connaîtra d'autres lumières que les flammes du brasier révolutionnaire</t>
  </si>
  <si>
    <t>634*450</t>
  </si>
  <si>
    <t>"Cadou … un cona…"</t>
  </si>
  <si>
    <t>axe horizontal, document en 2 parties</t>
  </si>
  <si>
    <t>20160007/1 pièce 41</t>
  </si>
  <si>
    <t>Halte au chantage de nixon hitler</t>
  </si>
  <si>
    <t>Front solidaire Indochine (et autres organisations)</t>
  </si>
  <si>
    <t>717*500</t>
  </si>
  <si>
    <t>"Papounet" "Saint-Maur"</t>
  </si>
  <si>
    <t>traces d'une affiche annexe au verso (média)</t>
  </si>
  <si>
    <t>20160007/1 pièce 39</t>
  </si>
  <si>
    <t>dans la jungle de la presse Libération un quotidien libre</t>
  </si>
  <si>
    <t>i.p.n lyon</t>
  </si>
  <si>
    <t>720*536</t>
  </si>
  <si>
    <t>affiches annexes: papier vélin blanc, papier journal</t>
  </si>
  <si>
    <t>20160007/1 pièce 23</t>
  </si>
  <si>
    <t>Breathing together: revolution of the electric family</t>
  </si>
  <si>
    <t>studios st-André des Arts</t>
  </si>
  <si>
    <t>756*554</t>
  </si>
  <si>
    <t>affiche annexe: papier journal</t>
  </si>
  <si>
    <t>20160007/1 pièce 37</t>
  </si>
  <si>
    <t>tout pour la victoire des peuples d'Indochine</t>
  </si>
  <si>
    <t>Supplément à "Alerte"</t>
  </si>
  <si>
    <t>784*581</t>
  </si>
  <si>
    <t>noir et vert</t>
  </si>
  <si>
    <t>peinture blanche, peinture verte</t>
  </si>
  <si>
    <t>bombe aérosol</t>
  </si>
  <si>
    <t>"N" illisible car juste la partie supérieure du texte</t>
  </si>
  <si>
    <t>illisible</t>
  </si>
  <si>
    <t>20160007/1 pièce 44</t>
  </si>
  <si>
    <t>Le racisme divise, le racisme fait diversion, le racisme tue</t>
  </si>
  <si>
    <t>pleins d'organisations</t>
  </si>
  <si>
    <t>850*574</t>
  </si>
  <si>
    <t>affiches annexes déposées</t>
  </si>
  <si>
    <t>affiche en plusieurs parties</t>
  </si>
  <si>
    <t>20160007/1 pièce 40</t>
  </si>
  <si>
    <t>Ordaour! Guernica! Hanoï 72!</t>
  </si>
  <si>
    <t>FSI (Front Solidaire Indochine)</t>
  </si>
  <si>
    <t>860*576</t>
  </si>
  <si>
    <t>peinture verte</t>
  </si>
  <si>
    <t>20160007/1 pièce 45</t>
  </si>
  <si>
    <t>DST-SAC</t>
  </si>
  <si>
    <t>855*1115</t>
  </si>
  <si>
    <t>ensemble de 2 affiches</t>
  </si>
  <si>
    <t>affiche de droite :lambeaux d'affiches au recto;</t>
  </si>
  <si>
    <t>lambeaux d'affiche jaune</t>
  </si>
  <si>
    <t>non coté</t>
  </si>
  <si>
    <t>inconnu</t>
  </si>
  <si>
    <t xml:space="preserve">affiche lacunaire, seuls quelques lambeaux, délamination au recto et au verso; </t>
  </si>
  <si>
    <t>carte blanche (conservation?)</t>
  </si>
  <si>
    <t>lambeaux d'affiche en pochette</t>
  </si>
  <si>
    <t>affiches lacunaires; miettes</t>
  </si>
  <si>
    <t>TCD</t>
  </si>
  <si>
    <t>Papyrus Case</t>
  </si>
  <si>
    <t>papyrus case 16</t>
  </si>
  <si>
    <t>The provisional government of the Irish Republic</t>
  </si>
  <si>
    <t>Irlande</t>
  </si>
  <si>
    <t>755*498</t>
  </si>
  <si>
    <t>affiche typographique</t>
  </si>
  <si>
    <t>bord supérieur, bord inférieur</t>
  </si>
  <si>
    <r>
      <rPr>
        <sz val="11"/>
        <color rgb="FFFF0000"/>
        <rFont val="Aptos Narrow"/>
        <family val="2"/>
        <scheme val="minor"/>
      </rPr>
      <t>marques d"un ancien pliage: réseau de plis horizontaux</t>
    </r>
    <r>
      <rPr>
        <sz val="11"/>
        <color theme="1"/>
        <rFont val="Aptos Narrow"/>
        <family val="2"/>
        <scheme val="minor"/>
      </rPr>
      <t xml:space="preserve">
gondolement: actuellement non mais possiblement avant sa mise à plat
</t>
    </r>
    <r>
      <rPr>
        <sz val="11"/>
        <color rgb="FFFF0000"/>
        <rFont val="Aptos Narrow"/>
        <family val="2"/>
        <scheme val="minor"/>
      </rPr>
      <t>déchirures le long des bords et dans le document
lacunes dans les bords sauf le bord inférieu</t>
    </r>
    <r>
      <rPr>
        <sz val="11"/>
        <color theme="1"/>
        <rFont val="Aptos Narrow"/>
        <family val="2"/>
        <scheme val="minor"/>
      </rPr>
      <t xml:space="preserve">r
</t>
    </r>
    <r>
      <rPr>
        <sz val="11"/>
        <color rgb="FFFF0000"/>
        <rFont val="Aptos Narrow"/>
        <family val="2"/>
        <scheme val="minor"/>
      </rPr>
      <t>jaunissement/ brunissement non homogène
encrassementr au verso dans le coin inférieur gauch</t>
    </r>
    <r>
      <rPr>
        <sz val="11"/>
        <color theme="1"/>
        <rFont val="Aptos Narrow"/>
        <family val="2"/>
        <scheme val="minor"/>
      </rPr>
      <t xml:space="preserve">e
</t>
    </r>
    <r>
      <rPr>
        <sz val="11"/>
        <color rgb="FFFF0000"/>
        <rFont val="Aptos Narrow"/>
        <family val="2"/>
        <scheme val="minor"/>
      </rPr>
      <t>brûlures dans le bord supérieur, 2 dans le bord inférieur, 2 dans le doc, 1 bord gauche</t>
    </r>
    <r>
      <rPr>
        <sz val="11"/>
        <color theme="1"/>
        <rFont val="Aptos Narrow"/>
        <family val="2"/>
        <scheme val="minor"/>
      </rPr>
      <t xml:space="preserve">
</t>
    </r>
    <r>
      <rPr>
        <sz val="11"/>
        <color rgb="FFFF0000"/>
        <rFont val="Aptos Narrow"/>
        <family val="2"/>
        <scheme val="minor"/>
      </rPr>
      <t>auréoles jaunes</t>
    </r>
    <r>
      <rPr>
        <sz val="11"/>
        <color theme="1"/>
        <rFont val="Aptos Narrow"/>
        <family val="2"/>
        <scheme val="minor"/>
      </rPr>
      <t xml:space="preserve">
perforation dans la partie inférieure
</t>
    </r>
    <r>
      <rPr>
        <sz val="11"/>
        <color rgb="FFFF0000"/>
        <rFont val="Aptos Narrow"/>
        <family val="2"/>
        <scheme val="minor"/>
      </rPr>
      <t>points d'encre violette qui ont fusé mais juste au verso</t>
    </r>
  </si>
  <si>
    <t>Wanted immediately: men for labour batallion Royal Engineers</t>
  </si>
  <si>
    <t>Grande Bretagne; Department of recruiting for Ireland</t>
  </si>
  <si>
    <t>1916?</t>
  </si>
  <si>
    <t>754*506</t>
  </si>
  <si>
    <t>bord supérieur, bord gauche</t>
  </si>
  <si>
    <r>
      <rPr>
        <sz val="11"/>
        <color rgb="FFC00000"/>
        <rFont val="Aptos Narrow"/>
        <family val="2"/>
        <scheme val="minor"/>
      </rPr>
      <t xml:space="preserve">traces de colle encrassée le long des bords (recto et verso)
marques d"un ancien pliage: réseau de plis horizontaux
</t>
    </r>
    <r>
      <rPr>
        <sz val="11"/>
        <color theme="1"/>
        <rFont val="Aptos Narrow"/>
        <family val="2"/>
        <scheme val="minor"/>
      </rPr>
      <t xml:space="preserve">gondolement: actuellement non mais possiblement avant sa mise à plat
</t>
    </r>
    <r>
      <rPr>
        <sz val="11"/>
        <color rgb="FFC00000"/>
        <rFont val="Aptos Narrow"/>
        <family val="2"/>
        <scheme val="minor"/>
      </rPr>
      <t>nombreuses déchirures, principalement le long des bords
larges auréoles marron
points d'encre violette qui ont fusé
délaminations
écaillage marron dans la partie inférieure gauche (lié au feu?)</t>
    </r>
    <r>
      <rPr>
        <sz val="11"/>
        <color theme="1"/>
        <rFont val="Aptos Narrow"/>
        <family val="2"/>
        <scheme val="minor"/>
      </rPr>
      <t xml:space="preserve">
</t>
    </r>
    <r>
      <rPr>
        <sz val="11"/>
        <color rgb="FFC00000"/>
        <rFont val="Aptos Narrow"/>
        <family val="2"/>
        <scheme val="minor"/>
      </rPr>
      <t>décolorations locales de la bande imprimée rouge qui fuse légèrement uniquement dans le coin supérieur gauche
1 perforation aux contours brûlés proche du bord supérieur dans la partie centrale
partie supérieure: a priori une déchirure non consolidée sous "labour"</t>
    </r>
  </si>
  <si>
    <t>Up, the Dublins!</t>
  </si>
  <si>
    <t>Grande Bretagne</t>
  </si>
  <si>
    <t>757*502</t>
  </si>
  <si>
    <r>
      <rPr>
        <sz val="11"/>
        <color rgb="FFC00000"/>
        <rFont val="Aptos Narrow"/>
        <family val="2"/>
        <scheme val="minor"/>
      </rPr>
      <t>traces de colle encrassée le long du bord droit (recto)</t>
    </r>
    <r>
      <rPr>
        <sz val="11"/>
        <color theme="1"/>
        <rFont val="Aptos Narrow"/>
        <family val="2"/>
        <scheme val="minor"/>
      </rPr>
      <t xml:space="preserve">
</t>
    </r>
    <r>
      <rPr>
        <sz val="11"/>
        <color rgb="FFC00000"/>
        <rFont val="Aptos Narrow"/>
        <family val="2"/>
        <scheme val="minor"/>
      </rPr>
      <t>marques d'un ancien pliage: réseau de plis horizontaux</t>
    </r>
    <r>
      <rPr>
        <sz val="11"/>
        <color theme="1"/>
        <rFont val="Aptos Narrow"/>
        <family val="2"/>
        <scheme val="minor"/>
      </rPr>
      <t xml:space="preserve">
gondolement: actuellement non mais possiblement avant sa mise à plat
</t>
    </r>
    <r>
      <rPr>
        <sz val="11"/>
        <color rgb="FFC00000"/>
        <rFont val="Aptos Narrow"/>
        <family val="2"/>
        <scheme val="minor"/>
      </rPr>
      <t>trace d'encre d'imprimerie bleue d'une autre affiche
réseau de plis cassés verticaux dans la partie centrale
1 perforation aux contours brûlés proche du bord supérieur dans la partie centrale
une légère coloration brune dans l'angle supérieur droit (papier brûlé?)</t>
    </r>
    <r>
      <rPr>
        <sz val="11"/>
        <color theme="1"/>
        <rFont val="Aptos Narrow"/>
        <family val="2"/>
        <scheme val="minor"/>
      </rPr>
      <t xml:space="preserve">
</t>
    </r>
    <r>
      <rPr>
        <sz val="11"/>
        <color rgb="FFC00000"/>
        <rFont val="Aptos Narrow"/>
        <family val="2"/>
        <scheme val="minor"/>
      </rPr>
      <t>déchirures le long du bord droit, du bord supérieur, du bord inféirieur</t>
    </r>
    <r>
      <rPr>
        <sz val="11"/>
        <color theme="1"/>
        <rFont val="Aptos Narrow"/>
        <family val="2"/>
        <scheme val="minor"/>
      </rPr>
      <t xml:space="preserve">
</t>
    </r>
    <r>
      <rPr>
        <sz val="11"/>
        <color rgb="FFC00000"/>
        <rFont val="Aptos Narrow"/>
        <family val="2"/>
        <scheme val="minor"/>
      </rPr>
      <t>une des déchirures du bord droit prolonge un pli horizontal</t>
    </r>
    <r>
      <rPr>
        <sz val="11"/>
        <color theme="1"/>
        <rFont val="Aptos Narrow"/>
        <family val="2"/>
        <scheme val="minor"/>
      </rPr>
      <t xml:space="preserve">
</t>
    </r>
    <r>
      <rPr>
        <sz val="11"/>
        <color rgb="FFC00000"/>
        <rFont val="Aptos Narrow"/>
        <family val="2"/>
        <scheme val="minor"/>
      </rPr>
      <t>déchirure complexe verticale à proximité de la perforation brûlée
légère délamination du document
quelques perforations dans la partie centrale du document
quelques points d'encre violette qui ont fusé</t>
    </r>
  </si>
  <si>
    <t>Germany wants Ireland!</t>
  </si>
  <si>
    <t>750*506</t>
  </si>
  <si>
    <r>
      <rPr>
        <sz val="11"/>
        <color rgb="FFC00000"/>
        <rFont val="Aptos Narrow"/>
        <family val="2"/>
        <scheme val="minor"/>
      </rPr>
      <t>coloration bleue le long du bord gauche</t>
    </r>
    <r>
      <rPr>
        <sz val="11"/>
        <color theme="1"/>
        <rFont val="Aptos Narrow"/>
        <family val="2"/>
        <scheme val="minor"/>
      </rPr>
      <t xml:space="preserve">
</t>
    </r>
    <r>
      <rPr>
        <sz val="11"/>
        <color rgb="FFC00000"/>
        <rFont val="Aptos Narrow"/>
        <family val="2"/>
        <scheme val="minor"/>
      </rPr>
      <t>marques d'un ancien pliage</t>
    </r>
    <r>
      <rPr>
        <sz val="11"/>
        <color theme="1"/>
        <rFont val="Aptos Narrow"/>
        <family val="2"/>
        <scheme val="minor"/>
      </rPr>
      <t xml:space="preserve">
</t>
    </r>
    <r>
      <rPr>
        <sz val="11"/>
        <color rgb="FFC00000"/>
        <rFont val="Aptos Narrow"/>
        <family val="2"/>
        <scheme val="minor"/>
      </rPr>
      <t>déchirures le long ds bords</t>
    </r>
    <r>
      <rPr>
        <sz val="11"/>
        <color theme="1"/>
        <rFont val="Aptos Narrow"/>
        <family val="2"/>
        <scheme val="minor"/>
      </rPr>
      <t xml:space="preserve">
gondolement actuellement non mais possiblement avant sa mise à plat
</t>
    </r>
    <r>
      <rPr>
        <sz val="11"/>
        <color rgb="FFC00000"/>
        <rFont val="Aptos Narrow"/>
        <family val="2"/>
        <scheme val="minor"/>
      </rPr>
      <t>déchirures le long des bords
déchirures dans le document (notament entre les points 2 et 3 du texte: déchirure avec papier froissé)
une lacune dans le bord gauche non comblée</t>
    </r>
    <r>
      <rPr>
        <sz val="11"/>
        <color theme="1"/>
        <rFont val="Aptos Narrow"/>
        <family val="2"/>
        <scheme val="minor"/>
      </rPr>
      <t xml:space="preserve">
</t>
    </r>
    <r>
      <rPr>
        <sz val="11"/>
        <color rgb="FFC00000"/>
        <rFont val="Aptos Narrow"/>
        <family val="2"/>
        <scheme val="minor"/>
      </rPr>
      <t>colle encrassée au verso</t>
    </r>
    <r>
      <rPr>
        <sz val="11"/>
        <color theme="1"/>
        <rFont val="Aptos Narrow"/>
        <family val="2"/>
        <scheme val="minor"/>
      </rPr>
      <t xml:space="preserve">
</t>
    </r>
    <r>
      <rPr>
        <sz val="11"/>
        <color rgb="FFC00000"/>
        <rFont val="Aptos Narrow"/>
        <family val="2"/>
        <scheme val="minor"/>
      </rPr>
      <t>auréoles jaunies</t>
    </r>
  </si>
  <si>
    <t>Will you make a fourth?</t>
  </si>
  <si>
    <t>755*493</t>
  </si>
  <si>
    <t>lithographie</t>
  </si>
  <si>
    <t>i</t>
  </si>
  <si>
    <r>
      <rPr>
        <sz val="11"/>
        <color rgb="FFC00000"/>
        <rFont val="Aptos Narrow"/>
        <family val="2"/>
        <scheme val="minor"/>
      </rPr>
      <t>marques d'un ancien pliage</t>
    </r>
    <r>
      <rPr>
        <sz val="11"/>
        <color theme="1"/>
        <rFont val="Aptos Narrow"/>
        <family val="2"/>
        <scheme val="minor"/>
      </rPr>
      <t xml:space="preserve">
</t>
    </r>
    <r>
      <rPr>
        <sz val="11"/>
        <color rgb="FFC00000"/>
        <rFont val="Aptos Narrow"/>
        <family val="2"/>
        <scheme val="minor"/>
      </rPr>
      <t>déchirures  le long du bord droit, du bord inférieur et dans le document</t>
    </r>
    <r>
      <rPr>
        <sz val="11"/>
        <color theme="1"/>
        <rFont val="Aptos Narrow"/>
        <family val="2"/>
        <scheme val="minor"/>
      </rPr>
      <t xml:space="preserve">
</t>
    </r>
    <r>
      <rPr>
        <sz val="11"/>
        <color rgb="FFC00000"/>
        <rFont val="Aptos Narrow"/>
        <family val="2"/>
        <scheme val="minor"/>
      </rPr>
      <t>trou de brûlé dans le bord supérieur
au verso coloration bleue qui forme un cadre le long des bords
au verso marques de colle encrassée</t>
    </r>
    <r>
      <rPr>
        <sz val="11"/>
        <color theme="1"/>
        <rFont val="Aptos Narrow"/>
        <family val="2"/>
        <scheme val="minor"/>
      </rPr>
      <t xml:space="preserve">
</t>
    </r>
    <r>
      <rPr>
        <sz val="11"/>
        <color rgb="FFC00000"/>
        <rFont val="Aptos Narrow"/>
        <family val="2"/>
        <scheme val="minor"/>
      </rPr>
      <t>délaminations dans le document avec présence de la partie délaminée repliée sur elle même
déchirures le long des bords droit, inférieur
déchirures dans le document
déchirure non consolidée en bas du "U" de "Fourth"
trou de brûlé dans le bord supérieur et dans le "M" de make"</t>
    </r>
    <r>
      <rPr>
        <sz val="11"/>
        <color theme="1"/>
        <rFont val="Aptos Narrow"/>
        <family val="2"/>
        <scheme val="minor"/>
      </rPr>
      <t xml:space="preserve">
</t>
    </r>
    <r>
      <rPr>
        <sz val="11"/>
        <color rgb="FFC00000"/>
        <rFont val="Aptos Narrow"/>
        <family val="2"/>
        <scheme val="minor"/>
      </rPr>
      <t>taches d'encre violette qui ont fusé</t>
    </r>
  </si>
  <si>
    <t>Will you make a fourth? (titre manquant)</t>
  </si>
  <si>
    <t>716*495</t>
  </si>
  <si>
    <r>
      <rPr>
        <sz val="11"/>
        <color rgb="FFC00000"/>
        <rFont val="Aptos Narrow"/>
        <family val="2"/>
        <scheme val="minor"/>
      </rPr>
      <t>affiche en 3 parties, lacunaire (partie inférieure, le long du bord droit)
marques d'un ancien pliage: réseau de plis horizontaux
délaminations le long des lacunes</t>
    </r>
    <r>
      <rPr>
        <sz val="11"/>
        <color theme="1"/>
        <rFont val="Aptos Narrow"/>
        <family val="2"/>
        <scheme val="minor"/>
      </rPr>
      <t xml:space="preserve">
gondolements dû à l'encollage accompagnés d'auréoles (avec front encrassé ou jaunissement)
</t>
    </r>
    <r>
      <rPr>
        <sz val="11"/>
        <color rgb="FFC00000"/>
        <rFont val="Aptos Narrow"/>
        <family val="2"/>
        <scheme val="minor"/>
      </rPr>
      <t>coloration bleue au recto et au verso (sûrement dû à la présence d'une affiche annexe)</t>
    </r>
    <r>
      <rPr>
        <sz val="11"/>
        <color theme="1"/>
        <rFont val="Aptos Narrow"/>
        <family val="2"/>
        <scheme val="minor"/>
      </rPr>
      <t xml:space="preserve">
encrassement noir dans la matière au verso
</t>
    </r>
    <r>
      <rPr>
        <sz val="11"/>
        <color rgb="FFC00000"/>
        <rFont val="Aptos Narrow"/>
        <family val="2"/>
        <scheme val="minor"/>
      </rPr>
      <t>perforations dans les coins supérieurs et un peu dans le doc</t>
    </r>
    <r>
      <rPr>
        <sz val="11"/>
        <color theme="1"/>
        <rFont val="Aptos Narrow"/>
        <family val="2"/>
        <scheme val="minor"/>
      </rPr>
      <t xml:space="preserve">
</t>
    </r>
    <r>
      <rPr>
        <sz val="11"/>
        <color rgb="FFC00000"/>
        <rFont val="Aptos Narrow"/>
        <family val="2"/>
        <scheme val="minor"/>
      </rPr>
      <t>2 déchirures dans la partie supérieure le long du bord droit, 1 déchirure dans la partie inférieure de la partie supérieure
quelques déchirures non consolidées dans la partie délaminée de la partie supérieure</t>
    </r>
  </si>
  <si>
    <t>Men required for the Inland Water Transport</t>
  </si>
  <si>
    <t>757*503</t>
  </si>
  <si>
    <r>
      <rPr>
        <sz val="11"/>
        <color rgb="FFC00000"/>
        <rFont val="Aptos Narrow"/>
        <family val="2"/>
        <scheme val="minor"/>
      </rPr>
      <t>affiche en 2 parties (même motif que affiche 6)</t>
    </r>
    <r>
      <rPr>
        <sz val="11"/>
        <color theme="1"/>
        <rFont val="Aptos Narrow"/>
        <family val="2"/>
        <scheme val="minor"/>
      </rPr>
      <t xml:space="preserve">
</t>
    </r>
    <r>
      <rPr>
        <sz val="11"/>
        <color rgb="FFC00000"/>
        <rFont val="Aptos Narrow"/>
        <family val="2"/>
        <scheme val="minor"/>
      </rPr>
      <t xml:space="preserve">marques d'un ancien pliage: plis horizontaux
document froissé, surtout en partie centrale
</t>
    </r>
    <r>
      <rPr>
        <sz val="11"/>
        <color theme="1"/>
        <rFont val="Aptos Narrow"/>
        <family val="2"/>
        <scheme val="minor"/>
      </rPr>
      <t xml:space="preserve">gondolement: actuellement non mais possiblement avant sa mise à plat
</t>
    </r>
    <r>
      <rPr>
        <sz val="11"/>
        <color rgb="FFC00000"/>
        <rFont val="Aptos Narrow"/>
        <family val="2"/>
        <scheme val="minor"/>
      </rPr>
      <t>délamination le long des parties lacunaires (plutôt bord droit)</t>
    </r>
    <r>
      <rPr>
        <sz val="11"/>
        <color theme="1"/>
        <rFont val="Aptos Narrow"/>
        <family val="2"/>
        <scheme val="minor"/>
      </rPr>
      <t xml:space="preserve">
</t>
    </r>
    <r>
      <rPr>
        <sz val="11"/>
        <color rgb="FFC00000"/>
        <rFont val="Aptos Narrow"/>
        <family val="2"/>
        <scheme val="minor"/>
      </rPr>
      <t>perforations en partie supérieure</t>
    </r>
    <r>
      <rPr>
        <sz val="11"/>
        <color theme="1"/>
        <rFont val="Aptos Narrow"/>
        <family val="2"/>
        <scheme val="minor"/>
      </rPr>
      <t xml:space="preserve">
</t>
    </r>
    <r>
      <rPr>
        <sz val="11"/>
        <color rgb="FFC00000"/>
        <rFont val="Aptos Narrow"/>
        <family val="2"/>
        <scheme val="minor"/>
      </rPr>
      <t>taches: auréoles au fronts encrassés (noirs) et auréoles aux fronts oxydés (jaune)</t>
    </r>
    <r>
      <rPr>
        <sz val="11"/>
        <color theme="1"/>
        <rFont val="Aptos Narrow"/>
        <family val="2"/>
        <scheme val="minor"/>
      </rPr>
      <t xml:space="preserve">
</t>
    </r>
    <r>
      <rPr>
        <sz val="11"/>
        <color rgb="FFC00000"/>
        <rFont val="Aptos Narrow"/>
        <family val="2"/>
        <scheme val="minor"/>
      </rPr>
      <t>quelques points d'encre violette qui ont fusé</t>
    </r>
    <r>
      <rPr>
        <sz val="11"/>
        <color theme="1"/>
        <rFont val="Aptos Narrow"/>
        <family val="2"/>
        <scheme val="minor"/>
      </rPr>
      <t xml:space="preserve">
</t>
    </r>
    <r>
      <rPr>
        <sz val="11"/>
        <color rgb="FFC00000"/>
        <rFont val="Aptos Narrow"/>
        <family val="2"/>
        <scheme val="minor"/>
      </rPr>
      <t>déchirures: 2 le long du bord droit, une déchirure complexe dans le "3/2"
encrassement noir au recto avec épidermure du papier (et délamination/ affaiblissement structurel)
recto-verso: coloration bleue qui forme un cadre le long des bords</t>
    </r>
    <r>
      <rPr>
        <sz val="11"/>
        <color theme="1"/>
        <rFont val="Aptos Narrow"/>
        <family val="2"/>
        <scheme val="minor"/>
      </rPr>
      <t xml:space="preserve">
</t>
    </r>
    <r>
      <rPr>
        <sz val="11"/>
        <color rgb="FFC00000"/>
        <rFont val="Aptos Narrow"/>
        <family val="2"/>
        <scheme val="minor"/>
      </rPr>
      <t>marques de caractères d'imprimerie d'une affiche autre</t>
    </r>
    <r>
      <rPr>
        <sz val="11"/>
        <color theme="1"/>
        <rFont val="Aptos Narrow"/>
        <family val="2"/>
        <scheme val="minor"/>
      </rPr>
      <t xml:space="preserve">
</t>
    </r>
    <r>
      <rPr>
        <sz val="11"/>
        <color rgb="FFC00000"/>
        <rFont val="Aptos Narrow"/>
        <family val="2"/>
        <scheme val="minor"/>
      </rPr>
      <t>brûlures dans la partie supérieure: perforation du document proche du bord droit avec perte de matière, quasiment pas de perte de matière (plus déchirure) dans la brûlure centrale)</t>
    </r>
  </si>
  <si>
    <t>An enquiry from the front</t>
  </si>
  <si>
    <t>Grande Bretagne; central council for the Organisation of Recruiting in Ireland</t>
  </si>
  <si>
    <t>1915?</t>
  </si>
  <si>
    <t>729*498</t>
  </si>
  <si>
    <t>impression couleur</t>
  </si>
  <si>
    <r>
      <rPr>
        <sz val="11"/>
        <color rgb="FFC00000"/>
        <rFont val="Aptos Narrow"/>
        <family val="2"/>
        <scheme val="minor"/>
      </rPr>
      <t>perforations dans les coins supérieurs</t>
    </r>
    <r>
      <rPr>
        <sz val="11"/>
        <color theme="1"/>
        <rFont val="Aptos Narrow"/>
        <family val="2"/>
        <scheme val="minor"/>
      </rPr>
      <t xml:space="preserve">
gondolement: actuellement non mais possiblement avant sa mise à plat
</t>
    </r>
    <r>
      <rPr>
        <sz val="11"/>
        <color rgb="FFC00000"/>
        <rFont val="Aptos Narrow"/>
        <family val="2"/>
        <scheme val="minor"/>
      </rPr>
      <t>brûlure central + bord droit, mais sans perforation, juste poour celle du bord droit déchirure dans la brûlure</t>
    </r>
    <r>
      <rPr>
        <sz val="11"/>
        <color theme="1"/>
        <rFont val="Aptos Narrow"/>
        <family val="2"/>
        <scheme val="minor"/>
      </rPr>
      <t xml:space="preserve">
</t>
    </r>
    <r>
      <rPr>
        <sz val="11"/>
        <color rgb="FFC00000"/>
        <rFont val="Aptos Narrow"/>
        <family val="2"/>
        <scheme val="minor"/>
      </rPr>
      <t>déchirures non consolidées dans la partie inférieure
déchirures le long des bords</t>
    </r>
    <r>
      <rPr>
        <sz val="11"/>
        <color theme="1"/>
        <rFont val="Aptos Narrow"/>
        <family val="2"/>
        <scheme val="minor"/>
      </rPr>
      <t xml:space="preserve">
</t>
    </r>
    <r>
      <rPr>
        <sz val="11"/>
        <color rgb="FFC00000"/>
        <rFont val="Aptos Narrow"/>
        <family val="2"/>
        <scheme val="minor"/>
      </rPr>
      <t>lacunes
délaminations en partie inférieure le long des lacunes et dans le doc en partie supérieure; délaminations principalement par le recto sauf celle de la partie inférieure gauche
auréoles jaunies
au verso quelques encrassements dans la partie gauche
au recto: transparaît le texte rouge de l'affiche 9 "Soldier's separation allowances"
affiche en 2 parties</t>
    </r>
  </si>
  <si>
    <t>Soldiers separation allowences</t>
  </si>
  <si>
    <t>752*499</t>
  </si>
  <si>
    <r>
      <rPr>
        <sz val="11"/>
        <color rgb="FFFF0000"/>
        <rFont val="Aptos Narrow"/>
        <family val="2"/>
        <scheme val="minor"/>
      </rPr>
      <t>très légères marques d'un ancien pliage</t>
    </r>
    <r>
      <rPr>
        <sz val="11"/>
        <color theme="1"/>
        <rFont val="Aptos Narrow"/>
        <family val="2"/>
        <scheme val="minor"/>
      </rPr>
      <t xml:space="preserve">
</t>
    </r>
    <r>
      <rPr>
        <sz val="11"/>
        <color rgb="FFFF0000"/>
        <rFont val="Aptos Narrow"/>
        <family val="2"/>
        <scheme val="minor"/>
      </rPr>
      <t>coloration bleue hétérogène sur la majorité du document</t>
    </r>
    <r>
      <rPr>
        <sz val="11"/>
        <color theme="1"/>
        <rFont val="Aptos Narrow"/>
        <family val="2"/>
        <scheme val="minor"/>
      </rPr>
      <t xml:space="preserve">
</t>
    </r>
    <r>
      <rPr>
        <sz val="11"/>
        <color rgb="FFFF0000"/>
        <rFont val="Aptos Narrow"/>
        <family val="2"/>
        <scheme val="minor"/>
      </rPr>
      <t>déchirures le long des bords et dans le document
partie inférieure lacunaire
encrassement au  verso dans la partie inférieure gauche du document
points d'encre violette qui ont fusé</t>
    </r>
    <r>
      <rPr>
        <sz val="11"/>
        <color theme="1"/>
        <rFont val="Aptos Narrow"/>
        <family val="2"/>
        <scheme val="minor"/>
      </rPr>
      <t xml:space="preserve">
</t>
    </r>
    <r>
      <rPr>
        <sz val="11"/>
        <color rgb="FFFF0000"/>
        <rFont val="Aptos Narrow"/>
        <family val="2"/>
        <scheme val="minor"/>
      </rPr>
      <t>légères auréoles jaunies sur l'ensemble du document</t>
    </r>
    <r>
      <rPr>
        <sz val="11"/>
        <color theme="1"/>
        <rFont val="Aptos Narrow"/>
        <family val="2"/>
        <scheme val="minor"/>
      </rPr>
      <t xml:space="preserve">
gondolement: actuellement non mais possiblement avant sa mise à plat</t>
    </r>
  </si>
  <si>
    <t>Victory: put your back into it and help</t>
  </si>
  <si>
    <t>710*504</t>
  </si>
  <si>
    <t>collant</t>
  </si>
  <si>
    <r>
      <rPr>
        <sz val="11"/>
        <color rgb="FFFF0000"/>
        <rFont val="Aptos Narrow"/>
        <family val="2"/>
        <scheme val="minor"/>
      </rPr>
      <t>partie inférieure lacunaire
déchirures le long des bords et dans le documen</t>
    </r>
    <r>
      <rPr>
        <sz val="11"/>
        <color theme="1"/>
        <rFont val="Aptos Narrow"/>
        <family val="2"/>
        <scheme val="minor"/>
      </rPr>
      <t xml:space="preserve">t
</t>
    </r>
    <r>
      <rPr>
        <sz val="11"/>
        <color rgb="FFFF0000"/>
        <rFont val="Aptos Narrow"/>
        <family val="2"/>
        <scheme val="minor"/>
      </rPr>
      <t xml:space="preserve">coloration bleue sur la majorité du document
</t>
    </r>
    <r>
      <rPr>
        <sz val="11"/>
        <color theme="1"/>
        <rFont val="Aptos Narrow"/>
        <family val="2"/>
        <scheme val="minor"/>
      </rPr>
      <t xml:space="preserve">gondolement: actuellement non mais possiblement avant sa mise à plat
</t>
    </r>
    <r>
      <rPr>
        <sz val="11"/>
        <color rgb="FFFF0000"/>
        <rFont val="Aptos Narrow"/>
        <family val="2"/>
        <scheme val="minor"/>
      </rPr>
      <t>perforations dans les coins supérieurs</t>
    </r>
    <r>
      <rPr>
        <sz val="11"/>
        <color theme="1"/>
        <rFont val="Aptos Narrow"/>
        <family val="2"/>
        <scheme val="minor"/>
      </rPr>
      <t xml:space="preserve">
</t>
    </r>
    <r>
      <rPr>
        <sz val="11"/>
        <color rgb="FFFF0000"/>
        <rFont val="Aptos Narrow"/>
        <family val="2"/>
        <scheme val="minor"/>
      </rPr>
      <t>délaminations le long des parties lacunaires et dans le doc (avec papier replié)</t>
    </r>
    <r>
      <rPr>
        <sz val="11"/>
        <color theme="1"/>
        <rFont val="Aptos Narrow"/>
        <family val="2"/>
        <scheme val="minor"/>
      </rPr>
      <t xml:space="preserve">
</t>
    </r>
    <r>
      <rPr>
        <sz val="11"/>
        <color rgb="FFFF0000"/>
        <rFont val="Aptos Narrow"/>
        <family val="2"/>
        <scheme val="minor"/>
      </rPr>
      <t>réintégration de la partie inférieure gauche</t>
    </r>
    <r>
      <rPr>
        <sz val="11"/>
        <color theme="1"/>
        <rFont val="Aptos Narrow"/>
        <family val="2"/>
        <scheme val="minor"/>
      </rPr>
      <t xml:space="preserve">
</t>
    </r>
    <r>
      <rPr>
        <sz val="11"/>
        <color rgb="FFFF0000"/>
        <rFont val="Aptos Narrow"/>
        <family val="2"/>
        <scheme val="minor"/>
      </rPr>
      <t>dépôt collant proche du bord gauche: mylar collé au document
au verso colle encrassée dans la partie centrale, et auréoles d'encollage</t>
    </r>
  </si>
  <si>
    <t>710*502</t>
  </si>
  <si>
    <r>
      <t xml:space="preserve">gondolement: actuellement non mais possiblement avant sa mise à plat
</t>
    </r>
    <r>
      <rPr>
        <sz val="11"/>
        <color rgb="FFFF0000"/>
        <rFont val="Aptos Narrow"/>
        <family val="2"/>
        <scheme val="minor"/>
      </rPr>
      <t>perforations dans les coins supérieurs</t>
    </r>
    <r>
      <rPr>
        <sz val="11"/>
        <color theme="1"/>
        <rFont val="Aptos Narrow"/>
        <family val="2"/>
        <scheme val="minor"/>
      </rPr>
      <t xml:space="preserve">
</t>
    </r>
    <r>
      <rPr>
        <sz val="11"/>
        <color rgb="FFFF0000"/>
        <rFont val="Aptos Narrow"/>
        <family val="2"/>
        <scheme val="minor"/>
      </rPr>
      <t>délaminations le long des parties lacunaires
plis écrasés dans le document
pli cassé dans le coin inférieur droit
coloration bleue hétérogène sur la majorité du document, uniquement au verso</t>
    </r>
    <r>
      <rPr>
        <sz val="11"/>
        <color theme="1"/>
        <rFont val="Aptos Narrow"/>
        <family val="2"/>
        <scheme val="minor"/>
      </rPr>
      <t xml:space="preserve">
</t>
    </r>
    <r>
      <rPr>
        <sz val="11"/>
        <color rgb="FFFF0000"/>
        <rFont val="Aptos Narrow"/>
        <family val="2"/>
        <scheme val="minor"/>
      </rPr>
      <t>partie inférieure et bord supérieur lacunaires</t>
    </r>
    <r>
      <rPr>
        <sz val="11"/>
        <color theme="1"/>
        <rFont val="Aptos Narrow"/>
        <family val="2"/>
        <scheme val="minor"/>
      </rPr>
      <t xml:space="preserve">
</t>
    </r>
    <r>
      <rPr>
        <sz val="11"/>
        <color rgb="FFFF0000"/>
        <rFont val="Aptos Narrow"/>
        <family val="2"/>
        <scheme val="minor"/>
      </rPr>
      <t>petite lacune au niveau de la déchirure central partant du bord inférieur</t>
    </r>
  </si>
  <si>
    <t>600*497</t>
  </si>
  <si>
    <r>
      <rPr>
        <sz val="11"/>
        <color rgb="FFFF0000"/>
        <rFont val="Aptos Narrow"/>
        <family val="2"/>
        <scheme val="minor"/>
      </rPr>
      <t xml:space="preserve">marques d'un ancien pliage
coloration bleue sur les bords sauf le bord inférieur, pas présent sur le bord gauche au verso
partie inférieure lacunaire
plis écrasés dans le doc, axe vertical
déchirures le long des bords et dans le document
délamination par le recto avec présence de la partie délaminée repliée
encrassement noir au verso
colle encrassée au verso
</t>
    </r>
    <r>
      <rPr>
        <sz val="11"/>
        <color theme="1"/>
        <rFont val="Aptos Narrow"/>
        <family val="2"/>
        <scheme val="minor"/>
      </rPr>
      <t xml:space="preserve">gondolement: actuellement non mais possiblement avant sa mise à plat
</t>
    </r>
    <r>
      <rPr>
        <sz val="11"/>
        <color rgb="FFFF0000"/>
        <rFont val="Aptos Narrow"/>
        <family val="2"/>
        <scheme val="minor"/>
      </rPr>
      <t>perforations dans le document</t>
    </r>
  </si>
  <si>
    <t>Is your conscience clear</t>
  </si>
  <si>
    <t>94*501</t>
  </si>
  <si>
    <t>encrassement noir au verso
coloration bleue recto-verso mais bleu plus prononcé au verso
déchirures le long des bords et dans le document
perforations dans le document et dans le coin inférieur droit</t>
  </si>
  <si>
    <t>remarques</t>
  </si>
  <si>
    <t>Pochette</t>
  </si>
  <si>
    <t>Cote</t>
  </si>
  <si>
    <t>Dimensions (mm)</t>
  </si>
  <si>
    <t>Nature du support</t>
  </si>
  <si>
    <t>Type de média</t>
  </si>
  <si>
    <t>Test</t>
  </si>
  <si>
    <t>Inscriptions</t>
  </si>
  <si>
    <t>Tampon</t>
  </si>
  <si>
    <t>Multiples</t>
  </si>
  <si>
    <t>jaunissement</t>
  </si>
  <si>
    <t>taches</t>
  </si>
  <si>
    <t>Perforations</t>
  </si>
  <si>
    <t>ruban adhésif</t>
  </si>
  <si>
    <t>Plis</t>
  </si>
  <si>
    <t>gondolement (affichage)</t>
  </si>
  <si>
    <t>Microbio</t>
  </si>
  <si>
    <t>altération du tracé</t>
  </si>
  <si>
    <t>Dépasse de la pochette</t>
  </si>
  <si>
    <t>ficelle</t>
  </si>
  <si>
    <t>Colonne1</t>
  </si>
  <si>
    <t>Intervention de CR</t>
  </si>
  <si>
    <t>Mise à plat</t>
  </si>
  <si>
    <t>consolidation de déchirures</t>
  </si>
  <si>
    <t>comblement de lacunes</t>
  </si>
  <si>
    <t>consolidation des délaminations</t>
  </si>
  <si>
    <t>Colonne2</t>
  </si>
  <si>
    <t>Colonne26</t>
  </si>
  <si>
    <t>Colonne3</t>
  </si>
  <si>
    <t>Colonne4</t>
  </si>
  <si>
    <t>Colonne52</t>
  </si>
  <si>
    <t>Colonne6</t>
  </si>
  <si>
    <t>Colonne7</t>
  </si>
  <si>
    <t>Colonne8</t>
  </si>
  <si>
    <t>Colonne9</t>
  </si>
  <si>
    <t>Colonne10</t>
  </si>
  <si>
    <t>Colonne11</t>
  </si>
  <si>
    <t>Colonne114</t>
  </si>
  <si>
    <t>Colonne112</t>
  </si>
  <si>
    <t>Colonne113</t>
  </si>
  <si>
    <t>Colonne12</t>
  </si>
  <si>
    <t>Colonne124</t>
  </si>
  <si>
    <t>Colonne1242</t>
  </si>
  <si>
    <t>Colonne125</t>
  </si>
  <si>
    <t>Colonne123</t>
  </si>
  <si>
    <t>Colonne1232</t>
  </si>
  <si>
    <t>Colonne1233</t>
  </si>
  <si>
    <t>Colonne1234</t>
  </si>
  <si>
    <t>Colonne122</t>
  </si>
  <si>
    <t>Colonne1222</t>
  </si>
  <si>
    <t>Colonne13</t>
  </si>
  <si>
    <t>Colonne14</t>
  </si>
  <si>
    <t>Colonne143</t>
  </si>
  <si>
    <t>Colonne142</t>
  </si>
  <si>
    <t>Colonne15</t>
  </si>
  <si>
    <t>Colonne16</t>
  </si>
  <si>
    <t>Colonne17</t>
  </si>
  <si>
    <t>Colonne173</t>
  </si>
  <si>
    <t>Colonne172</t>
  </si>
  <si>
    <t>Colonne18</t>
  </si>
  <si>
    <t>Colonne182</t>
  </si>
  <si>
    <t>Colonne19</t>
  </si>
  <si>
    <t>Colonne194</t>
  </si>
  <si>
    <t>Colonne192</t>
  </si>
  <si>
    <t>Colonne193</t>
  </si>
  <si>
    <t>Colonne20</t>
  </si>
  <si>
    <t>Colonne202</t>
  </si>
  <si>
    <t>Colonne203</t>
  </si>
  <si>
    <t>Colonne21</t>
  </si>
  <si>
    <t>Colonne22</t>
  </si>
  <si>
    <t>Colonne24</t>
  </si>
  <si>
    <t>Colonne25</t>
  </si>
  <si>
    <t>Colonne252</t>
  </si>
  <si>
    <t>Colonne2523</t>
  </si>
  <si>
    <t>Colonne2522</t>
  </si>
  <si>
    <t>Colonne253</t>
  </si>
  <si>
    <t>Colonne254</t>
  </si>
  <si>
    <t>Colonne255</t>
  </si>
  <si>
    <t>Colonne256</t>
  </si>
  <si>
    <t>Colonne257</t>
  </si>
  <si>
    <t>Colonne258</t>
  </si>
  <si>
    <t>Colonne259</t>
  </si>
  <si>
    <t>important</t>
  </si>
  <si>
    <t>départs de déchirure le long des plis</t>
  </si>
  <si>
    <t>agrafes</t>
  </si>
  <si>
    <t>doublage et affiches annexes</t>
  </si>
  <si>
    <t>bordeau</t>
  </si>
  <si>
    <t>perforatrice + agrafes</t>
  </si>
  <si>
    <t>scellé + épingles</t>
  </si>
  <si>
    <t>agrafes + punaises</t>
  </si>
  <si>
    <t>punaises</t>
  </si>
  <si>
    <t>agrafes + scellé</t>
  </si>
  <si>
    <t>brûlé</t>
  </si>
  <si>
    <t>brûlé + perforations</t>
  </si>
  <si>
    <t>bleu et noir</t>
  </si>
  <si>
    <t>bleu et rose</t>
  </si>
  <si>
    <t>noir et bleu</t>
  </si>
  <si>
    <t>noir et jaune</t>
  </si>
  <si>
    <t>noir et orange</t>
  </si>
  <si>
    <t>noir et rose</t>
  </si>
  <si>
    <t>couleur 1 du type de média 1 de l'inscription</t>
  </si>
  <si>
    <t>couleur 2 du type de média 1 de l'inscription</t>
  </si>
  <si>
    <t>couleur du type de média 2 de l'inscription</t>
  </si>
  <si>
    <t>niveau d'empoussièrement</t>
  </si>
  <si>
    <t>localisation de l'empoussièrement</t>
  </si>
  <si>
    <t>encrassement dans les coins</t>
  </si>
  <si>
    <t>encrassement recto/verso dans les coins</t>
  </si>
  <si>
    <t>encrassement du coin supérieur gauche</t>
  </si>
  <si>
    <t>encrassement du coin supérieur droit</t>
  </si>
  <si>
    <t>encrassement du coin inférieur gauche</t>
  </si>
  <si>
    <t>encrassement du coin inférieur droit</t>
  </si>
  <si>
    <t>couleur de l'encrassement dans les coins</t>
  </si>
  <si>
    <t>encrassement sur les bords</t>
  </si>
  <si>
    <t>encrassement recto-verso sur les bords</t>
  </si>
  <si>
    <t>encrassement du bord supérieur</t>
  </si>
  <si>
    <t>encrassement du bord inférieur</t>
  </si>
  <si>
    <t>encrassement du bord gauche</t>
  </si>
  <si>
    <t>encrassement du bord droit</t>
  </si>
  <si>
    <t>couleur de l'encrassement sur les bords</t>
  </si>
  <si>
    <t>encrassement le long des plis</t>
  </si>
  <si>
    <t>encrassement recto/ verso le long des plis</t>
  </si>
  <si>
    <t>couleur de l'encrassement le long des plis</t>
  </si>
  <si>
    <t>encrassement dans le document</t>
  </si>
  <si>
    <t>remarques concernant l'encrassement</t>
  </si>
  <si>
    <t>Remarques concernant la présentation des affiches</t>
  </si>
  <si>
    <t>Remarques concernant les médias utilisés</t>
  </si>
  <si>
    <t>Remarques concernant les inscriptions</t>
  </si>
  <si>
    <t>Remarques concernant les tampons</t>
  </si>
  <si>
    <t>texture du dépôt</t>
  </si>
  <si>
    <t>couleur 1 du dépôt</t>
  </si>
  <si>
    <t>couleur 2 du dépôt</t>
  </si>
  <si>
    <t>présence du dépôt au recto/verso</t>
  </si>
  <si>
    <t>remarques concernant les dépôts</t>
  </si>
  <si>
    <t>localisation du jaunissement</t>
  </si>
  <si>
    <t>présence de la tache d'encre au recto/verso</t>
  </si>
  <si>
    <t>nature de la tache non identifiée</t>
  </si>
  <si>
    <t>présence de la tache non identifiée au recto/verso</t>
  </si>
  <si>
    <t>couleur 1 de la tache non identifiée</t>
  </si>
  <si>
    <t>couleur 2 de la tache non identifiée</t>
  </si>
  <si>
    <t>présence du foxing au recto/verso</t>
  </si>
  <si>
    <t>présence d'auréoles au recto/verso1</t>
  </si>
  <si>
    <t>présence d'auréoles au recto/verso2</t>
  </si>
  <si>
    <t>couleur des auréoles1</t>
  </si>
  <si>
    <t>couleur des auréoles2</t>
  </si>
  <si>
    <t>application de la colle sur l'ensemble de la surface</t>
  </si>
  <si>
    <t>application de la colle par points</t>
  </si>
  <si>
    <t>présence de colle dans les coins</t>
  </si>
  <si>
    <t>présence de colle dans le coin supérieur gauche</t>
  </si>
  <si>
    <t>présence de colle dans le coin supérieur droit</t>
  </si>
  <si>
    <t>présence de colle dans le coin inférieur gauche</t>
  </si>
  <si>
    <t>présence de colle dans le coin inférieur droit</t>
  </si>
  <si>
    <t>présence de colle dans le centre du document</t>
  </si>
  <si>
    <t>présence de colle le long des bords</t>
  </si>
  <si>
    <t>présence de colle le long du bord supérieur</t>
  </si>
  <si>
    <t>présence de colle le long du bord inférieur</t>
  </si>
  <si>
    <t>présence de colle le long du bord droit</t>
  </si>
  <si>
    <t>présence de colle le long du bord gauche</t>
  </si>
  <si>
    <t>couleur de la colle</t>
  </si>
  <si>
    <t>présence de marques de brossage</t>
  </si>
  <si>
    <t>marques de brossage au recto/verso</t>
  </si>
  <si>
    <t>couleur 2 des marques de brossage</t>
  </si>
  <si>
    <t>présence de ruban adhésif au recto/verso</t>
  </si>
  <si>
    <t>présence de ruban adhésif dans les coins</t>
  </si>
  <si>
    <t>type 1 de ruban adhésif dans les coins</t>
  </si>
  <si>
    <t>présence de ruban adhésif de type 1  au recto/verso dans les coins</t>
  </si>
  <si>
    <t>présence de ruban adhésif de type 2  au recto/verso dans les coins</t>
  </si>
  <si>
    <t>type 2 de ruban adhésif dans les coins</t>
  </si>
  <si>
    <t>type 3 de ruban adhésif dans les coins</t>
  </si>
  <si>
    <t>présence de ruban adhésif de type 3  au recto/verso dans les coins</t>
  </si>
  <si>
    <t>présence de ruban adhésif le long des bords</t>
  </si>
  <si>
    <t>type de ruban adhésif le long des bords</t>
  </si>
  <si>
    <t>présence de ruban adhésif au recto/ verso le long des bords</t>
  </si>
  <si>
    <t>présence de ruban adhésif le long du bord supérieur</t>
  </si>
  <si>
    <t>présence de ruban adhésif le long du bord inférieur</t>
  </si>
  <si>
    <t>présence de ruban adhésif le long du bord gauche</t>
  </si>
  <si>
    <t>présence de ruban adhésif le long du bord droit</t>
  </si>
  <si>
    <t>présence de ruban adhésif dans le document</t>
  </si>
  <si>
    <t>type de ruban adhésif dans le document</t>
  </si>
  <si>
    <t>présence de ruban adhésif au recto/ verso dans le document</t>
  </si>
  <si>
    <t>présence de ruban adhésif dans la partie supérieure du document</t>
  </si>
  <si>
    <t>présence de ruban adhésif dans la partie inférieure du document</t>
  </si>
  <si>
    <t>présence de ruban adhésif dans la partie centrale du document</t>
  </si>
  <si>
    <t>utilisation du ruban adhésif afin de consolider des déchirures</t>
  </si>
  <si>
    <t>remarques concernant les rubans adhésifs</t>
  </si>
  <si>
    <t>présence de déchirures dans les coins</t>
  </si>
  <si>
    <t>déchirures dans le coin supérieur gauche</t>
  </si>
  <si>
    <t>déchirures dans le coin supérieur droit</t>
  </si>
  <si>
    <t>déchirures dans le coin inférieur gauche</t>
  </si>
  <si>
    <t>déchirures dans le coin inférieur droit</t>
  </si>
  <si>
    <t>type de déchirure dans les coins</t>
  </si>
  <si>
    <t>remarques concernant les déchirures dans les coins</t>
  </si>
  <si>
    <t>présence de déchirures le long des bords</t>
  </si>
  <si>
    <t>type de déchirure 1 dans les bords</t>
  </si>
  <si>
    <t>déchirures de type 1 dans le bord supérieur</t>
  </si>
  <si>
    <t>déchirures de type 1 dans le bord inférieur</t>
  </si>
  <si>
    <t>déchirures de type 1 dans le bord droit</t>
  </si>
  <si>
    <t>déchirures de type 1 dans le bord gauche</t>
  </si>
  <si>
    <t>type de déchirure 2 dans les bords</t>
  </si>
  <si>
    <t>déchirures de type 2 dans le bord supérieur</t>
  </si>
  <si>
    <t>déchirures de type 2 dans le bord inférieur</t>
  </si>
  <si>
    <t>déchirures de type 2 dans le bord droit</t>
  </si>
  <si>
    <t>déchirures de type 2 dans le bord gauche</t>
  </si>
  <si>
    <t>présence de déchirures dans le document</t>
  </si>
  <si>
    <t>type de déchirure dans le document</t>
  </si>
  <si>
    <t>déchirures dans la partie supérieure du document</t>
  </si>
  <si>
    <t>déchirures dans la partie inférieure du document</t>
  </si>
  <si>
    <t>déchirures dans la partie centrale du document</t>
  </si>
  <si>
    <t>déchirures dans la partie gauche du document</t>
  </si>
  <si>
    <t>remarques concernant les déchirures dans le document</t>
  </si>
  <si>
    <t>présence de déchirures liées aux perforations</t>
  </si>
  <si>
    <t>localisation des déchirures liées aux perforations</t>
  </si>
  <si>
    <t>présence de déchirures liées aux plis</t>
  </si>
  <si>
    <t>déchirures le long des plis volontaires</t>
  </si>
  <si>
    <t>type de déchirure le long des plis volontaires</t>
  </si>
  <si>
    <t>déchirures perpendiculaires aux plis volontaires</t>
  </si>
  <si>
    <t>déchirures au croisement des plis volontaires</t>
  </si>
  <si>
    <t>type de déchirure au croisement des plis volontaires</t>
  </si>
  <si>
    <t>présence de lacunes dans les coins</t>
  </si>
  <si>
    <t>lacunes dans le coin supérieur gauche</t>
  </si>
  <si>
    <t>lacunes dans le coin supérieur droit</t>
  </si>
  <si>
    <t>lacunes dans le coin inférieur gauche</t>
  </si>
  <si>
    <t>lacunes dans le coin inférieur droit</t>
  </si>
  <si>
    <t>présence de lacunes dans les bords</t>
  </si>
  <si>
    <t>lacunes dans le bord supérieur</t>
  </si>
  <si>
    <t>lacunes dans le bord inférieur</t>
  </si>
  <si>
    <t>lacunes dans le bord droit</t>
  </si>
  <si>
    <t>présence de lacunes dans le document</t>
  </si>
  <si>
    <t>lacunes dans la partie supérieure du document</t>
  </si>
  <si>
    <t>lacunes dans la partie inférieure du document</t>
  </si>
  <si>
    <t>lacunes dans la partie centrale du document</t>
  </si>
  <si>
    <t>lacunes dans la partie droite du document</t>
  </si>
  <si>
    <t>remarques concernant les lacunes</t>
  </si>
  <si>
    <t>perforations d'agrafes</t>
  </si>
  <si>
    <t>localisation 1 des perforations d'agrafes</t>
  </si>
  <si>
    <t>localisation 2 des perforations d'agrafes</t>
  </si>
  <si>
    <t>remarques concernant les perforations d'agrafes</t>
  </si>
  <si>
    <t>perforations de punaises</t>
  </si>
  <si>
    <t>type de punaise</t>
  </si>
  <si>
    <t>localisation 1 des perforations de punaises</t>
  </si>
  <si>
    <t>localisation 2 des perforations de punaises</t>
  </si>
  <si>
    <t>remarques concernant les perforations de punaises</t>
  </si>
  <si>
    <t>perforations liées à la pose d'un scellé</t>
  </si>
  <si>
    <t>localisation 1 des perforations liées à la pose d'un scellé</t>
  </si>
  <si>
    <t>localisation 2 des perforations liées à la pose d'un scellé</t>
  </si>
  <si>
    <t>remarques concernant les perforations liées à la pose d'un scellé</t>
  </si>
  <si>
    <t>perforations de perforatrice</t>
  </si>
  <si>
    <t>localisation des perforations de perforatrice</t>
  </si>
  <si>
    <t>remarques concernant les perforations de perforatrices</t>
  </si>
  <si>
    <t>perforations liées à une brûlure</t>
  </si>
  <si>
    <t>localisation des perforations liées à des brûlures</t>
  </si>
  <si>
    <t>remarques concernant les perforations liées à des brûlures</t>
  </si>
  <si>
    <t>localisation des perforations non identifiées</t>
  </si>
  <si>
    <t>perforation de nature non identifiée</t>
  </si>
  <si>
    <t>remarques concernant les perforations non identifiées</t>
  </si>
  <si>
    <t>Présence de plis</t>
  </si>
  <si>
    <t>plis dans les coins</t>
  </si>
  <si>
    <t>plis le long des bords</t>
  </si>
  <si>
    <t>plis dans le document</t>
  </si>
  <si>
    <t>type de pli 1 dans les coins</t>
  </si>
  <si>
    <t>plis de type 1 dans le coin supérieur gauche</t>
  </si>
  <si>
    <t>plis de type 1 dans le coin supérieur droit</t>
  </si>
  <si>
    <t>plis de type 1 dans le coin inférieur gauche</t>
  </si>
  <si>
    <t>plis de type 1 dans le coin inférieur droit</t>
  </si>
  <si>
    <t>type de pli 2 dans les coins</t>
  </si>
  <si>
    <t>plis de type 2 dans le coin supérieur gauche</t>
  </si>
  <si>
    <t>plis de type 2 dans le coin supérieur droit</t>
  </si>
  <si>
    <t>plis de type 2 dans le coin inférieur gauche</t>
  </si>
  <si>
    <t>plis de type 2 dans le coin inférieur droit</t>
  </si>
  <si>
    <t>type de pli 1 le long des bords</t>
  </si>
  <si>
    <t>plis de type 1 le long du bord supérieur</t>
  </si>
  <si>
    <t>plis de type 1 long du bord inférieur</t>
  </si>
  <si>
    <t>plis de type 1 le long du bord droit</t>
  </si>
  <si>
    <t>plis de type 1 le long du bord gauche</t>
  </si>
  <si>
    <t>type de pli 2 le long des bords</t>
  </si>
  <si>
    <t>plis de type 2 le long du bord inférieur</t>
  </si>
  <si>
    <t>plis de type 2 le long du bord droit</t>
  </si>
  <si>
    <t>type de pli 1 dans le document</t>
  </si>
  <si>
    <t>type de pli 2 dans le document</t>
  </si>
  <si>
    <t>plis dans la partie supérieure du document</t>
  </si>
  <si>
    <t>plis dans la partie inférieure du document</t>
  </si>
  <si>
    <t>plis dans la partie droite du document</t>
  </si>
  <si>
    <t>plis dans la partie gauche du document</t>
  </si>
  <si>
    <t>plis dans la partie centrale du document</t>
  </si>
  <si>
    <t>accentué dans le coin supérieur gauche et le long des bords supérieur et inférieur
lié à l'encollage</t>
  </si>
  <si>
    <t>accentué dans la partie inférieure et le long du bord droit
lié à l'encollage</t>
  </si>
  <si>
    <t>remarques concernant les plis</t>
  </si>
  <si>
    <t>remarques concernant le gondolement</t>
  </si>
  <si>
    <t>type de délaminations</t>
  </si>
  <si>
    <t>présence de délaminations par le recto/verso</t>
  </si>
  <si>
    <t>présence de délaminations dans les coins</t>
  </si>
  <si>
    <t>délaminations dans le coin supérieur gauche</t>
  </si>
  <si>
    <t>délaminations dans le coin supérieur droit</t>
  </si>
  <si>
    <t>délaminations dans le coin inférieur gauche</t>
  </si>
  <si>
    <t>délaminations dans le coin inférieur droit</t>
  </si>
  <si>
    <t>présence de délaminations le long des bords</t>
  </si>
  <si>
    <t>présence e délaminations dans le document</t>
  </si>
  <si>
    <t>remarques concernant les délaminations</t>
  </si>
  <si>
    <t>délaminations le long du bord supérieur</t>
  </si>
  <si>
    <t>délaminations le long du bord inférieur</t>
  </si>
  <si>
    <t>délaminations le long du bord droit</t>
  </si>
  <si>
    <t>délaminations le long du bord gauche</t>
  </si>
  <si>
    <t>délaminations dans la partie centrale du document</t>
  </si>
  <si>
    <t>délaminations dans la partie droite du document</t>
  </si>
  <si>
    <t>délaminations dans la partie gauche du document</t>
  </si>
  <si>
    <t>délaminations liées aux déchirures</t>
  </si>
  <si>
    <t>délaminations liées aux lacunes</t>
  </si>
  <si>
    <t>délaminations liées à la présence de ruban adhésif</t>
  </si>
  <si>
    <t>présence de coupures dans les coins</t>
  </si>
  <si>
    <t>coupures dans le coin inférieur droit</t>
  </si>
  <si>
    <t>présence de coupures le long des bords</t>
  </si>
  <si>
    <t>coupures le long du bord supérieur</t>
  </si>
  <si>
    <t>coupures le long du bord inférieur</t>
  </si>
  <si>
    <t>coupures le long du bord droit</t>
  </si>
  <si>
    <t>coupures le long du bord gauche</t>
  </si>
  <si>
    <t>abrasion localisé aux plis</t>
  </si>
  <si>
    <t>couleur 1 du transfert d'encre</t>
  </si>
  <si>
    <t>couleur 2 du transfert d'encre</t>
  </si>
  <si>
    <t>média qui fuse</t>
  </si>
  <si>
    <t>perte de cohésion en partie supérieure</t>
  </si>
  <si>
    <t>perte de cohésion en partie inférieure</t>
  </si>
  <si>
    <t>perte de cohésion en partie droite</t>
  </si>
  <si>
    <t>perte de cohésion en partie gauche</t>
  </si>
  <si>
    <t>perte de cohésion en partie centrale</t>
  </si>
  <si>
    <t xml:space="preserve">qualification de la perte de cohésion/ adhésion </t>
  </si>
  <si>
    <t>Remarques  concernant les altérations</t>
  </si>
  <si>
    <t>Couleur 3 du média 2</t>
  </si>
  <si>
    <t>"ou plutôt la mi-temps! A bientôt!" au marqueurrouge</t>
  </si>
  <si>
    <t>type de pli 1 le long des plis volontaires</t>
  </si>
  <si>
    <t>type de pli 2 le long des plis volontaires</t>
  </si>
  <si>
    <t>plis volontaires / involontaires</t>
  </si>
  <si>
    <t>Type de plis volontaires</t>
  </si>
  <si>
    <t>Texte de l'inscription 1 du média 1</t>
  </si>
  <si>
    <t>Couleur du tampon</t>
  </si>
  <si>
    <t>encrassement 1 recto/ verso dans le document</t>
  </si>
  <si>
    <t>encrassement 1 de la partie supérieure du document</t>
  </si>
  <si>
    <t>encrassement 1 de la partie inférieure du document</t>
  </si>
  <si>
    <t>encrassement 1 de la partie gauche du document</t>
  </si>
  <si>
    <t>encrassement 1 de la partie droite du document</t>
  </si>
  <si>
    <t>encrassement 1 de la partie centrale du document</t>
  </si>
  <si>
    <t>couleur de l'encrassement 1 dans le document</t>
  </si>
  <si>
    <t>encrassement 2 recto/ verso dans le document</t>
  </si>
  <si>
    <t>encrassement 2 de la partie supérieure du document</t>
  </si>
  <si>
    <t>encrassement 2 de la partie inférieure du document</t>
  </si>
  <si>
    <t>encrassement 2 de la partie gauche du document</t>
  </si>
  <si>
    <t>encrassement 2 de la partie droite du document</t>
  </si>
  <si>
    <t>encrassement 2 de la partie centrale du document</t>
  </si>
  <si>
    <t>couleur de l'encrassement 2 dans le document</t>
  </si>
  <si>
    <t>couleur 1 des marques de brossage</t>
  </si>
  <si>
    <t>présence de ruban adhésif de type 1 dans le coin supérieur gauche</t>
  </si>
  <si>
    <t>présence de ruban adhésif de type 1 dans le coin supérieur droit</t>
  </si>
  <si>
    <t>présence de ruban adhésif de type 1 dans le coin inférieur gauche</t>
  </si>
  <si>
    <t>présence de ruban adhésif de type 1 dans le coin inférieur droit</t>
  </si>
  <si>
    <t>présence de ruban adhésif de type 2 dans le coin supérieur gauche</t>
  </si>
  <si>
    <t>présence de ruban adhésif de type 2 dans le coin supérieur droit</t>
  </si>
  <si>
    <t>présence de ruban adhésif de type 2 dans le coin inférieur gauche</t>
  </si>
  <si>
    <t>présence de ruban adhésif de type 2 dans le coin inférieur droit</t>
  </si>
  <si>
    <t>présence de ruban adhésif de type 3 dans le coin supérieur gauche</t>
  </si>
  <si>
    <t>présence de ruban adhésif de type 3 dans le coin supérieur droit</t>
  </si>
  <si>
    <t>présence de ruban adhésif de type 3 dans le coin inférieur gauche</t>
  </si>
  <si>
    <t>présence de ruban adhésif de type 3 dans le coin inférieur droit</t>
  </si>
  <si>
    <t>lacunes dans le bord gauche</t>
  </si>
  <si>
    <t>lacunes dans la partie gauche du document</t>
  </si>
  <si>
    <t>délaminations dans la partie supérieure du document</t>
  </si>
  <si>
    <t>délaminations dans la partie inférieure du document</t>
  </si>
  <si>
    <t>perte d'adhérence</t>
  </si>
  <si>
    <t>perte de cohésion</t>
  </si>
  <si>
    <t>Description du remploi</t>
  </si>
  <si>
    <t>remarques concernant la présence de colle2</t>
  </si>
  <si>
    <t>Surface arrondie (m2)</t>
  </si>
  <si>
    <t>texte de l'inscription 2 du média 1</t>
  </si>
  <si>
    <t>aspect de surface</t>
  </si>
  <si>
    <t xml:space="preserve"> &lt;- Présentation</t>
  </si>
  <si>
    <t xml:space="preserve"> &lt;- altérations</t>
  </si>
  <si>
    <t>trace d'encre d'une affiche annexe</t>
  </si>
  <si>
    <t>présence de trace d'encre au recto/verso</t>
  </si>
  <si>
    <t>couleur de la trace d'encre</t>
  </si>
  <si>
    <t>couleur 1 de la tache d'encre</t>
  </si>
  <si>
    <t>couleur 2 de la tache d'encre</t>
  </si>
  <si>
    <t>couleur 3 de la tache d'encre</t>
  </si>
  <si>
    <t xml:space="preserve">taches et traces </t>
  </si>
  <si>
    <t>Remarques concernant les traces d'encre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</si>
</sst>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sz val="8"/>
      <name val="Aptos Narrow"/>
      <family val="2"/>
      <scheme val="minor"/>
    </font>
    <font>
      <sz val="11"/>
      <color rgb="FFFF0000"/>
      <name val="Aptos Narrow"/>
      <family val="2"/>
      <scheme val="minor"/>
    </font>
    <font>
      <sz val="11"/>
      <name val="Aptos Narrow"/>
      <family val="2"/>
      <scheme val="minor"/>
    </font>
    <font>
      <u/>
      <sz val="11"/>
      <color theme="10"/>
      <name val="Aptos Narrow"/>
      <family val="2"/>
      <scheme val="minor"/>
    </font>
    <font>
      <sz val="11"/>
      <color theme="1"/>
      <name val="Aptos Narrow"/>
      <family val="2"/>
    </font>
    <font>
      <sz val="11"/>
      <color rgb="FFC00000"/>
      <name val="Aptos Narrow"/>
      <family val="2"/>
      <scheme val="minor"/>
    </font>
    <font>
      <b/>
      <sz val="11"/>
      <color theme="0"/>
      <name val="Aptos Narrow"/>
      <family val="2"/>
      <scheme val="minor"/>
    </font>
    <font>
      <sz val="11"/>
      <color theme="0"/>
      <name val="Aptos Narrow"/>
      <family val="2"/>
      <scheme val="minor"/>
    </font>
  </fonts>
  <fills count="21">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theme="4" tint="0.39997558519241921"/>
        <bgColor indexed="64"/>
      </patternFill>
    </fill>
    <fill>
      <patternFill patternType="solid">
        <fgColor rgb="FFFFC000"/>
        <bgColor indexed="64"/>
      </patternFill>
    </fill>
    <fill>
      <patternFill patternType="solid">
        <fgColor theme="8"/>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99"/>
        <bgColor indexed="64"/>
      </patternFill>
    </fill>
    <fill>
      <patternFill patternType="solid">
        <fgColor theme="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8B8B"/>
        <bgColor indexed="64"/>
      </patternFill>
    </fill>
    <fill>
      <patternFill patternType="solid">
        <fgColor rgb="FFFFC9C9"/>
        <bgColor indexed="64"/>
      </patternFill>
    </fill>
    <fill>
      <patternFill patternType="solid">
        <fgColor rgb="FFFFEFEF"/>
        <bgColor indexed="64"/>
      </patternFill>
    </fill>
    <fill>
      <patternFill patternType="solid">
        <fgColor rgb="FF8ED973"/>
        <bgColor indexed="64"/>
      </patternFill>
    </fill>
    <fill>
      <patternFill patternType="solid">
        <fgColor rgb="FFCAEDBD"/>
        <bgColor indexed="64"/>
      </patternFill>
    </fill>
    <fill>
      <patternFill patternType="solid">
        <fgColor rgb="FF4EA72E"/>
        <bgColor indexed="64"/>
      </patternFill>
    </fill>
    <fill>
      <patternFill patternType="solid">
        <fgColor theme="9" tint="-0.499984740745262"/>
        <bgColor indexed="64"/>
      </patternFill>
    </fill>
    <fill>
      <patternFill patternType="solid">
        <fgColor rgb="FF7A0000"/>
        <bgColor indexed="64"/>
      </patternFill>
    </fill>
  </fills>
  <borders count="14">
    <border>
      <left/>
      <right/>
      <top/>
      <bottom/>
      <diagonal/>
    </border>
    <border>
      <left style="dotted">
        <color indexed="64"/>
      </left>
      <right style="thin">
        <color indexed="64"/>
      </right>
      <top/>
      <bottom/>
      <diagonal/>
    </border>
    <border>
      <left style="thick">
        <color indexed="64"/>
      </left>
      <right/>
      <top/>
      <bottom/>
      <diagonal/>
    </border>
    <border>
      <left style="thin">
        <color indexed="64"/>
      </left>
      <right/>
      <top/>
      <bottom/>
      <diagonal/>
    </border>
    <border>
      <left/>
      <right style="dotted">
        <color indexed="64"/>
      </right>
      <top/>
      <bottom/>
      <diagonal/>
    </border>
    <border>
      <left/>
      <right style="thin">
        <color indexed="64"/>
      </right>
      <top/>
      <bottom/>
      <diagonal/>
    </border>
    <border>
      <left/>
      <right/>
      <top style="thin">
        <color theme="1"/>
      </top>
      <bottom style="thin">
        <color theme="1"/>
      </bottom>
      <diagonal/>
    </border>
    <border>
      <left/>
      <right/>
      <top/>
      <bottom style="thin">
        <color rgb="FFFF0000"/>
      </bottom>
      <diagonal/>
    </border>
    <border>
      <left style="thick">
        <color indexed="64"/>
      </left>
      <right/>
      <top/>
      <bottom style="thin">
        <color rgb="FFFF0000"/>
      </bottom>
      <diagonal/>
    </border>
    <border>
      <left style="dotted">
        <color indexed="64"/>
      </left>
      <right style="thin">
        <color indexed="64"/>
      </right>
      <top/>
      <bottom style="thin">
        <color rgb="FFFF0000"/>
      </bottom>
      <diagonal/>
    </border>
    <border>
      <left/>
      <right style="dotted">
        <color indexed="64"/>
      </right>
      <top/>
      <bottom style="thin">
        <color rgb="FFFF0000"/>
      </bottom>
      <diagonal/>
    </border>
    <border>
      <left style="thin">
        <color indexed="64"/>
      </left>
      <right/>
      <top/>
      <bottom style="thin">
        <color rgb="FFFF0000"/>
      </bottom>
      <diagonal/>
    </border>
    <border>
      <left style="dotted">
        <color indexed="64"/>
      </left>
      <right/>
      <top/>
      <bottom/>
      <diagonal/>
    </border>
    <border>
      <left style="thick">
        <color theme="1"/>
      </left>
      <right/>
      <top/>
      <bottom/>
      <diagonal/>
    </border>
  </borders>
  <cellStyleXfs count="2">
    <xf numFmtId="0" fontId="0" fillId="0" borderId="0"/>
    <xf numFmtId="0" fontId="5" fillId="0" borderId="0" applyNumberFormat="0" applyFill="0" applyBorder="0" applyAlignment="0" applyProtection="0"/>
  </cellStyleXfs>
  <cellXfs count="78">
    <xf numFmtId="0" fontId="0" fillId="0" borderId="0" xfId="0"/>
    <xf numFmtId="0" fontId="0" fillId="3" borderId="0" xfId="0" applyFill="1"/>
    <xf numFmtId="0" fontId="0" fillId="4" borderId="0" xfId="0" applyFill="1"/>
    <xf numFmtId="0" fontId="0" fillId="5" borderId="0" xfId="0" applyFill="1"/>
    <xf numFmtId="0" fontId="0" fillId="3" borderId="0" xfId="0" applyFill="1" applyAlignment="1">
      <alignment horizontal="center"/>
    </xf>
    <xf numFmtId="0" fontId="0" fillId="2" borderId="0" xfId="0" applyFill="1" applyAlignment="1">
      <alignment horizontal="center"/>
    </xf>
    <xf numFmtId="0" fontId="0" fillId="0" borderId="1" xfId="0" applyBorder="1" applyAlignment="1">
      <alignment wrapText="1"/>
    </xf>
    <xf numFmtId="0" fontId="0" fillId="3" borderId="0" xfId="0" applyFill="1" applyAlignment="1">
      <alignment horizontal="center" wrapText="1"/>
    </xf>
    <xf numFmtId="0" fontId="0" fillId="0" borderId="0" xfId="0" applyAlignment="1">
      <alignment wrapText="1"/>
    </xf>
    <xf numFmtId="0" fontId="0" fillId="0" borderId="4" xfId="0" applyBorder="1"/>
    <xf numFmtId="0" fontId="0" fillId="0" borderId="3" xfId="0" applyBorder="1"/>
    <xf numFmtId="0" fontId="0" fillId="6" borderId="0" xfId="0" applyFill="1"/>
    <xf numFmtId="0" fontId="0" fillId="6" borderId="6" xfId="0" applyFill="1" applyBorder="1" applyAlignment="1">
      <alignment wrapText="1"/>
    </xf>
    <xf numFmtId="0" fontId="1" fillId="0" borderId="0" xfId="0" applyFont="1"/>
    <xf numFmtId="0" fontId="0" fillId="0" borderId="7" xfId="0" applyBorder="1"/>
    <xf numFmtId="0" fontId="0" fillId="0" borderId="7" xfId="0" applyBorder="1" applyAlignment="1">
      <alignment wrapText="1"/>
    </xf>
    <xf numFmtId="0" fontId="0" fillId="0" borderId="9" xfId="0" applyBorder="1" applyAlignment="1">
      <alignment wrapText="1"/>
    </xf>
    <xf numFmtId="0" fontId="0" fillId="0" borderId="10" xfId="0" applyBorder="1"/>
    <xf numFmtId="0" fontId="0" fillId="0" borderId="11" xfId="0" applyBorder="1"/>
    <xf numFmtId="15" fontId="0" fillId="0" borderId="0" xfId="0" applyNumberFormat="1" applyAlignment="1">
      <alignment wrapText="1"/>
    </xf>
    <xf numFmtId="49" fontId="0" fillId="0" borderId="0" xfId="0" applyNumberFormat="1" applyAlignment="1">
      <alignment wrapText="1"/>
    </xf>
    <xf numFmtId="0" fontId="4" fillId="0" borderId="0" xfId="0" applyFont="1"/>
    <xf numFmtId="0" fontId="0" fillId="7" borderId="0" xfId="0" applyFill="1" applyAlignment="1">
      <alignment wrapText="1"/>
    </xf>
    <xf numFmtId="0" fontId="0" fillId="7" borderId="7" xfId="0" applyFill="1" applyBorder="1" applyAlignment="1">
      <alignment wrapText="1"/>
    </xf>
    <xf numFmtId="0" fontId="0" fillId="8" borderId="0" xfId="0" applyFill="1" applyAlignment="1">
      <alignment wrapText="1"/>
    </xf>
    <xf numFmtId="0" fontId="0" fillId="9" borderId="0" xfId="0" applyFill="1" applyAlignment="1">
      <alignment wrapText="1"/>
    </xf>
    <xf numFmtId="0" fontId="0" fillId="9" borderId="7" xfId="0" applyFill="1" applyBorder="1" applyAlignment="1">
      <alignment wrapText="1"/>
    </xf>
    <xf numFmtId="0" fontId="0" fillId="10" borderId="0" xfId="0" applyFill="1" applyAlignment="1">
      <alignment wrapText="1"/>
    </xf>
    <xf numFmtId="0" fontId="0" fillId="0" borderId="8" xfId="0" applyBorder="1"/>
    <xf numFmtId="0" fontId="0" fillId="0" borderId="2" xfId="0" applyBorder="1"/>
    <xf numFmtId="0" fontId="0" fillId="8" borderId="7" xfId="0" applyFill="1" applyBorder="1" applyAlignment="1">
      <alignment wrapText="1"/>
    </xf>
    <xf numFmtId="0" fontId="0" fillId="0" borderId="13" xfId="0" applyBorder="1"/>
    <xf numFmtId="0" fontId="5" fillId="0" borderId="0" xfId="1" applyBorder="1" applyAlignment="1">
      <alignment wrapText="1"/>
    </xf>
    <xf numFmtId="14" fontId="0" fillId="0" borderId="0" xfId="0" applyNumberFormat="1" applyAlignment="1">
      <alignment wrapText="1"/>
    </xf>
    <xf numFmtId="0" fontId="0" fillId="12" borderId="0" xfId="0" applyFill="1" applyAlignment="1">
      <alignment wrapText="1"/>
    </xf>
    <xf numFmtId="0" fontId="0" fillId="0" borderId="1" xfId="0" applyBorder="1" applyAlignment="1">
      <alignment wrapText="1" shrinkToFit="1"/>
    </xf>
    <xf numFmtId="0" fontId="0" fillId="0" borderId="5" xfId="0" applyBorder="1" applyAlignment="1">
      <alignment wrapText="1" shrinkToFit="1"/>
    </xf>
    <xf numFmtId="0" fontId="0" fillId="0" borderId="9" xfId="0" applyBorder="1" applyAlignment="1">
      <alignment wrapText="1" shrinkToFit="1"/>
    </xf>
    <xf numFmtId="0" fontId="0" fillId="0" borderId="12" xfId="0" applyBorder="1" applyAlignment="1">
      <alignment wrapText="1" shrinkToFit="1"/>
    </xf>
    <xf numFmtId="0" fontId="3" fillId="0" borderId="1" xfId="0" applyFont="1" applyBorder="1" applyAlignment="1">
      <alignment wrapText="1" shrinkToFit="1"/>
    </xf>
    <xf numFmtId="0" fontId="1" fillId="0" borderId="0" xfId="0" applyFont="1" applyAlignment="1">
      <alignment horizontal="center"/>
    </xf>
    <xf numFmtId="0" fontId="0" fillId="4" borderId="0" xfId="0" applyFill="1" applyAlignment="1">
      <alignment horizontal="center"/>
    </xf>
    <xf numFmtId="0" fontId="4" fillId="0" borderId="0" xfId="0" applyFont="1" applyAlignment="1">
      <alignment wrapText="1"/>
    </xf>
    <xf numFmtId="0" fontId="4" fillId="0" borderId="7" xfId="0" applyFont="1" applyBorder="1" applyAlignment="1">
      <alignment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0" xfId="0" applyFill="1" applyAlignment="1">
      <alignment horizontal="center" vertical="center" wrapText="1"/>
    </xf>
    <xf numFmtId="0" fontId="0" fillId="11" borderId="0" xfId="0" applyFill="1" applyAlignment="1">
      <alignment horizontal="center" vertical="center" wrapText="1"/>
    </xf>
    <xf numFmtId="0" fontId="0" fillId="5" borderId="1" xfId="0" applyFill="1" applyBorder="1" applyAlignment="1">
      <alignment horizontal="center" vertical="center" wrapText="1"/>
    </xf>
    <xf numFmtId="0" fontId="0" fillId="3" borderId="0" xfId="0" applyFill="1" applyAlignment="1">
      <alignment horizontal="center" vertical="center" wrapText="1"/>
    </xf>
    <xf numFmtId="0" fontId="0" fillId="13" borderId="0" xfId="0" applyFill="1" applyAlignment="1">
      <alignment horizontal="center" vertical="center" wrapText="1"/>
    </xf>
    <xf numFmtId="0" fontId="0" fillId="14" borderId="0" xfId="0" applyFill="1" applyAlignment="1">
      <alignment horizontal="center" vertical="center" wrapText="1"/>
    </xf>
    <xf numFmtId="0" fontId="0" fillId="15" borderId="0" xfId="0" applyFill="1" applyAlignment="1">
      <alignment horizontal="center" vertical="center" wrapText="1"/>
    </xf>
    <xf numFmtId="0" fontId="4" fillId="13" borderId="0" xfId="0" applyFont="1" applyFill="1" applyAlignment="1">
      <alignment horizontal="center" vertical="center" wrapText="1"/>
    </xf>
    <xf numFmtId="0" fontId="4" fillId="14" borderId="0" xfId="0" applyFont="1" applyFill="1" applyAlignment="1">
      <alignment horizontal="center" vertical="center" wrapText="1"/>
    </xf>
    <xf numFmtId="0" fontId="4" fillId="15" borderId="0" xfId="0" applyFont="1" applyFill="1" applyAlignment="1">
      <alignment horizontal="center" vertical="center" wrapText="1"/>
    </xf>
    <xf numFmtId="0" fontId="0" fillId="13" borderId="0" xfId="0" applyFill="1" applyAlignment="1">
      <alignment vertical="center" wrapText="1"/>
    </xf>
    <xf numFmtId="0" fontId="0" fillId="14" borderId="0" xfId="0" applyFill="1" applyAlignment="1">
      <alignment vertical="center" wrapText="1"/>
    </xf>
    <xf numFmtId="0" fontId="0" fillId="3" borderId="0" xfId="0" applyFill="1" applyAlignment="1">
      <alignment vertical="center" wrapText="1"/>
    </xf>
    <xf numFmtId="0" fontId="0" fillId="5" borderId="1" xfId="0" applyFill="1" applyBorder="1" applyAlignment="1">
      <alignment vertical="center" wrapText="1"/>
    </xf>
    <xf numFmtId="0" fontId="0" fillId="0" borderId="0" xfId="0" applyAlignment="1">
      <alignment vertical="center"/>
    </xf>
    <xf numFmtId="0" fontId="0" fillId="0" borderId="4" xfId="0" applyBorder="1" applyAlignment="1">
      <alignment wrapText="1"/>
    </xf>
    <xf numFmtId="0" fontId="0" fillId="0" borderId="0" xfId="0" applyAlignment="1">
      <alignment wrapText="1" shrinkToFit="1"/>
    </xf>
    <xf numFmtId="0" fontId="0" fillId="16" borderId="0" xfId="0" applyFill="1" applyAlignment="1">
      <alignment horizontal="center" vertical="center" wrapText="1"/>
    </xf>
    <xf numFmtId="0" fontId="0" fillId="17" borderId="0" xfId="0" applyFill="1" applyAlignment="1">
      <alignment horizontal="center" vertical="center" wrapText="1"/>
    </xf>
    <xf numFmtId="0" fontId="0" fillId="18" borderId="0" xfId="0" applyFill="1" applyAlignment="1">
      <alignment horizontal="center" vertical="center" wrapText="1"/>
    </xf>
    <xf numFmtId="0" fontId="0" fillId="19" borderId="0" xfId="0" applyFill="1" applyAlignment="1">
      <alignment wrapText="1"/>
    </xf>
    <xf numFmtId="0" fontId="0" fillId="19" borderId="7" xfId="0" applyFill="1" applyBorder="1" applyAlignment="1">
      <alignment wrapText="1"/>
    </xf>
    <xf numFmtId="0" fontId="9" fillId="19" borderId="0" xfId="0" applyFont="1" applyFill="1" applyAlignment="1">
      <alignment horizontal="center" vertical="center" wrapText="1"/>
    </xf>
    <xf numFmtId="0" fontId="0" fillId="20" borderId="0" xfId="0" applyFill="1" applyAlignment="1">
      <alignment wrapText="1" shrinkToFit="1"/>
    </xf>
    <xf numFmtId="0" fontId="3" fillId="20" borderId="0" xfId="0" applyFont="1" applyFill="1" applyAlignment="1">
      <alignment wrapText="1" shrinkToFit="1"/>
    </xf>
    <xf numFmtId="0" fontId="0" fillId="20" borderId="7" xfId="0" applyFill="1" applyBorder="1" applyAlignment="1">
      <alignment wrapText="1" shrinkToFit="1"/>
    </xf>
    <xf numFmtId="0" fontId="9" fillId="20" borderId="0" xfId="0" applyFont="1" applyFill="1" applyAlignment="1">
      <alignment vertical="center" wrapText="1"/>
    </xf>
    <xf numFmtId="0" fontId="8" fillId="19" borderId="0" xfId="0" applyFont="1" applyFill="1" applyAlignment="1">
      <alignment horizontal="center"/>
    </xf>
    <xf numFmtId="0" fontId="8" fillId="19" borderId="0" xfId="0" applyFont="1" applyFill="1" applyAlignment="1">
      <alignment horizontal="left"/>
    </xf>
    <xf numFmtId="0" fontId="8" fillId="20" borderId="0" xfId="0" applyFont="1" applyFill="1" applyAlignment="1">
      <alignment horizontal="left"/>
    </xf>
    <xf numFmtId="0" fontId="1" fillId="0" borderId="0" xfId="0" applyFont="1" applyAlignment="1">
      <alignment horizontal="center"/>
    </xf>
    <xf numFmtId="0" fontId="0" fillId="4" borderId="0" xfId="0" applyFill="1" applyAlignment="1">
      <alignment horizontal="center"/>
    </xf>
  </cellXfs>
  <cellStyles count="2">
    <cellStyle name="Lien hypertexte" xfId="1" builtinId="8"/>
    <cellStyle name="Normal" xfId="0" builtinId="0"/>
  </cellStyles>
  <dxfs count="323">
    <dxf>
      <font>
        <color rgb="FF9C0006"/>
      </font>
      <fill>
        <patternFill>
          <bgColor rgb="FFFFC7CE"/>
        </patternFill>
      </fill>
    </dxf>
    <dxf>
      <alignment vertical="bottom" textRotation="0" wrapText="1" indent="0" justifyLastLine="0" shrinkToFit="0" readingOrder="0"/>
    </dxf>
    <dxf>
      <fill>
        <patternFill patternType="solid">
          <fgColor indexed="64"/>
          <bgColor rgb="FF7A0000"/>
        </patternFill>
      </fill>
      <alignment horizontal="general" vertical="bottom" textRotation="0" wrapText="1" indent="0" justifyLastLine="0" shrinkToFit="1" readingOrder="0"/>
    </dxf>
    <dxf>
      <alignment horizontal="general" vertical="bottom" textRotation="0" wrapText="1" indent="0" justifyLastLine="0" shrinkToFit="1" readingOrder="0"/>
      <border diagonalUp="0" diagonalDown="0" outline="0">
        <left style="dotted">
          <color indexed="64"/>
        </left>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theme="9" tint="-0.499984740745262"/>
        </patternFill>
      </fill>
      <alignment horizontal="general" vertical="bottom" textRotation="0" wrapText="1" indent="0" justifyLastLine="0" shrinkToFit="0" readingOrder="0"/>
    </dxf>
    <dxf>
      <alignment vertical="bottom" textRotation="0" wrapText="1" indent="0" justifyLastLine="0" shrinkToFit="0" readingOrder="0"/>
      <border diagonalUp="0" diagonalDown="0" outline="0">
        <left style="dotted">
          <color indexed="64"/>
        </left>
        <right/>
        <top/>
        <bottom/>
      </border>
    </dxf>
    <dxf>
      <border outline="0">
        <right style="dotted">
          <color indexed="64"/>
        </right>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border diagonalUp="0" diagonalDown="0" outline="0">
        <left style="thick">
          <color indexed="64"/>
        </left>
        <right/>
        <top/>
        <bottom/>
      </border>
    </dxf>
    <dxf>
      <alignment vertical="center" textRotation="0" indent="0" justifyLastLine="0" shrinkToFit="0" readingOrder="0"/>
    </dxf>
  </dxfs>
  <tableStyles count="0" defaultTableStyle="TableStyleMedium2" defaultPivotStyle="PivotStyleLight16"/>
  <colors>
    <mruColors>
      <color rgb="FFFFC9C9"/>
      <color rgb="FF7A0000"/>
      <color rgb="FF920000"/>
      <color rgb="FF4EA72E"/>
      <color rgb="FF8ED973"/>
      <color rgb="FFCAEDBD"/>
      <color rgb="FFFFEFEF"/>
      <color rgb="FFFF8B8B"/>
      <color rgb="FF97863F"/>
      <color rgb="FFA255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0eaf788984ea3c95/Documents/m&#233;moire/tableau/tableau%20synth&#232;se%208.xlsx" TargetMode="External"/><Relationship Id="rId1" Type="http://schemas.openxmlformats.org/officeDocument/2006/relationships/externalLinkPath" Target="tableau%20synth&#232;se%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filtres data"/>
      <sheetName val="affichage"/>
      <sheetName val="multiples"/>
      <sheetName val="surface"/>
      <sheetName val="remploi"/>
      <sheetName val="couleur surface"/>
      <sheetName val="type de médias"/>
      <sheetName val="couleurs des médias"/>
      <sheetName val="altérations ruban adhésif"/>
      <sheetName val="plis"/>
      <sheetName val="lacunes"/>
      <sheetName val="Feuil2"/>
      <sheetName val="lacune colle"/>
      <sheetName val="tableau synthèse 8"/>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93E2B8-625A-47AF-A448-4EE96E9C31E0}" name="tbData" displayName="tbData" ref="A2:MS311" totalsRowShown="0" headerRowDxfId="322">
  <autoFilter ref="A2:MS311" xr:uid="{7C93E2B8-625A-47AF-A448-4EE96E9C31E0}"/>
  <tableColumns count="357">
    <tableColumn id="17" xr3:uid="{A6E73D55-239F-4FBD-98FB-B746205DCE3E}" name="id unique"/>
    <tableColumn id="1" xr3:uid="{2BC5045D-E88D-401E-A409-393EA8D91F03}" name="Institution" dataDxfId="321"/>
    <tableColumn id="2" xr3:uid="{261BAA4D-E330-4773-8C56-080B1A8B1339}" name="Fonds" dataDxfId="320"/>
    <tableColumn id="47" xr3:uid="{1FC50188-79B3-4A22-B2D1-E01DDADDD22D}" name="Cote de la pochette" dataDxfId="319"/>
    <tableColumn id="3" xr3:uid="{8BAA13FB-60BA-403B-AEF2-319842E73C65}" name="Cote du document"/>
    <tableColumn id="4" xr3:uid="{61937CD0-DEF4-4D5F-96B3-9F5385C99F2B}" name="Titre" dataDxfId="318"/>
    <tableColumn id="5" xr3:uid="{93DDD38F-38BD-4E54-A085-2A630B6B7D1D}" name="Auteur" dataDxfId="317"/>
    <tableColumn id="43" xr3:uid="{3EA7DFFA-3166-43B6-A382-FA9B619F9661}" name="Date" dataDxfId="316"/>
    <tableColumn id="6" xr3:uid="{AB0A02AA-1A2C-4E32-B118-C626AA68E799}" name="Format"/>
    <tableColumn id="7" xr3:uid="{79AC894C-9642-4028-A826-3E001510EFCA}" name="Dimensions (h*l mm)" dataDxfId="315"/>
    <tableColumn id="55" xr3:uid="{A0F0C04E-5D41-4895-8CFF-3F1D9127084B}" name="Surface" dataDxfId="314"/>
    <tableColumn id="163" xr3:uid="{FFA5DCFD-C1AD-4ACF-B0A4-369F50E074B8}" name="Surface arrondie (m2)" dataDxfId="313">
      <calculatedColumnFormula>MROUND([1]!tbData[[#This Row],[Surface (mm2)]],10000)/1000000</calculatedColumnFormula>
    </tableColumn>
    <tableColumn id="8" xr3:uid="{EAB57B62-3DCB-4155-84E0-DC48026AE315}" name="Nature du papier" dataDxfId="312"/>
    <tableColumn id="45" xr3:uid="{B0D30BD5-64BA-4EB1-8691-249E82C29DDF}" name="couleur de surface" dataDxfId="311"/>
    <tableColumn id="57" xr3:uid="{BAA1E239-F516-47E6-B6FF-DC7F41B47472}" name=" dans la masse" dataDxfId="310"/>
    <tableColumn id="59" xr3:uid="{A27C0E2C-C6D1-4983-9CFB-18B033EE5176}" name="aspect de surface" dataDxfId="309"/>
    <tableColumn id="9" xr3:uid="{058A4279-C541-4A06-AF73-7B2904593486}" name="Présence de supports secondaires"/>
    <tableColumn id="61" xr3:uid="{A86E640E-A8E2-46D6-A94F-897D5A981C67}" name="affiche issue de remploi"/>
    <tableColumn id="60" xr3:uid="{4644139C-CBF6-476B-BD42-1B303CC2F8C6}" name="Description du remploi" dataDxfId="308"/>
    <tableColumn id="25" xr3:uid="{9CE09C1E-13DA-45A5-B18D-F75B8AD39041}" name="Scellé"/>
    <tableColumn id="10" xr3:uid="{CBA76441-1CD3-459E-A0BE-8C64D45618C7}" name="Type de média 1" dataDxfId="307"/>
    <tableColumn id="78" xr3:uid="{9116949C-49A2-4099-8D5D-E84DED07EB0C}" name="Couleur 1 du média 1" dataDxfId="306"/>
    <tableColumn id="84" xr3:uid="{C121EAFB-C008-4303-BB70-5027E6C80BF8}" name="Couleur 2 du média 1" dataDxfId="305"/>
    <tableColumn id="85" xr3:uid="{C1078865-D947-4E11-B9A2-5EA8388231F3}" name="Couleur 3 du média 1" dataDxfId="304"/>
    <tableColumn id="86" xr3:uid="{0596C2DB-74DD-4987-BC74-8F9C13C48ED6}" name="Couleur 4 du média 1" dataDxfId="303"/>
    <tableColumn id="98" xr3:uid="{5510BE19-BA5E-4B32-9719-3E050BDE77A9}" name="Couleur 5 du média 1" dataDxfId="302"/>
    <tableColumn id="99" xr3:uid="{7F981F5A-22BD-43ED-A90B-57FF269A311B}" name="Couleur 6 du média 1" dataDxfId="301"/>
    <tableColumn id="100" xr3:uid="{66EFA783-BB84-4312-B947-A9DB67BECB16}" name="Couleur 7 du média 1" dataDxfId="300"/>
    <tableColumn id="83" xr3:uid="{25908A60-EFCF-48B9-9641-31EAF1A2B9EE}" name="Type de média 2" dataDxfId="299"/>
    <tableColumn id="70" xr3:uid="{3BA7DBB1-DB8F-4051-90C7-518E25A2DAEE}" name="Couleur 1 du média 2" dataDxfId="298"/>
    <tableColumn id="88" xr3:uid="{430AAB51-A3F9-48DD-AF8B-E26E623EB8AE}" name="Couleur 2 du média 2" dataDxfId="297"/>
    <tableColumn id="290" xr3:uid="{63F13199-05A0-4341-A86D-123689A375AA}" name="Couleur 3 du média 2" dataDxfId="296"/>
    <tableColumn id="89" xr3:uid="{15CC1840-F91C-43B2-B291-F95C992C3593}" name="Type de média 3" dataDxfId="295"/>
    <tableColumn id="90" xr3:uid="{C2F0A09B-17F9-4D47-91DF-FF3A7A9B87C7}" name="Couleur 1 du média 3" dataDxfId="294"/>
    <tableColumn id="91" xr3:uid="{78807377-2B30-4C37-A4C9-9B3BD3B1C702}" name="Couleur 2 du média 3" dataDxfId="293"/>
    <tableColumn id="33" xr3:uid="{CC8D2BE0-4893-4A0D-8CD6-4DA493952B5B}" name="Remarques concernant les médias utilisés" dataDxfId="292"/>
    <tableColumn id="72" xr3:uid="{BF24B908-75B2-4FFA-A929-A233150A36C1}" name="inscription" dataDxfId="291"/>
    <tableColumn id="73" xr3:uid="{9F2511E9-FEB6-415F-88D3-162E6C178196}" name="type de média 1  de l'inscription" dataDxfId="290"/>
    <tableColumn id="92" xr3:uid="{19C7ADAF-4F6B-4F5C-9304-11216412AA80}" name="couleur 1 du type de média 1 de l'inscription" dataDxfId="289"/>
    <tableColumn id="44" xr3:uid="{6DBB51C3-8D67-455F-855D-6ED681A72FE8}" name="Texte de l'inscription 1 du média 1" dataDxfId="288"/>
    <tableColumn id="77" xr3:uid="{D791908E-B95C-4C1C-86C9-9779FB49621C}" name="couleur 2 du type de média 1 de l'inscription" dataDxfId="287"/>
    <tableColumn id="97" xr3:uid="{5E7048D0-F90D-4428-8088-FE65163ACB76}" name="texte de l'inscription 2 du média 1" dataDxfId="286"/>
    <tableColumn id="94" xr3:uid="{89672850-6732-4D71-8DCC-2334D3055EDB}" name="type de média 2 de l'inscription" dataDxfId="285"/>
    <tableColumn id="95" xr3:uid="{3480472F-CAE1-4C92-906A-FDB569E230A4}" name="couleur du type de média 2 de l'inscription" dataDxfId="284"/>
    <tableColumn id="96" xr3:uid="{6210C896-E786-4601-800A-641338C3CA29}" name="texte de l'inscription du média 2" dataDxfId="283"/>
    <tableColumn id="82" xr3:uid="{348EB64B-36C4-4F60-8A0D-FBED5AFF897F}" name="Remarques concernant les inscriptions" dataDxfId="282"/>
    <tableColumn id="74" xr3:uid="{CC9896F1-BD6B-42FB-8584-712BDB879F5A}" name="présence d'une cote" dataDxfId="281"/>
    <tableColumn id="75" xr3:uid="{D61842C8-5853-49A3-9AD3-C2501A112EE8}" name="emplacement de la cote" dataDxfId="280"/>
    <tableColumn id="76" xr3:uid="{F0643839-7155-4F5C-B20D-0653226A4F18}" name="média de la cote" dataDxfId="279"/>
    <tableColumn id="53" xr3:uid="{9C352C8D-3D89-4EA0-B90D-F97D9A300960}" name="tampon" dataDxfId="278"/>
    <tableColumn id="80" xr3:uid="{CCC95400-3DE8-4897-A36A-B19AEE21D5BC}" name="Couleur du tampon" dataDxfId="277"/>
    <tableColumn id="79" xr3:uid="{FDB5271C-95A6-4C7D-AB08-887056406389}" name="nombre de tampons" dataDxfId="276"/>
    <tableColumn id="71" xr3:uid="{77D18595-FB53-42DF-8D5F-F9F5F24B9E00}" name="texte du tampon" dataDxfId="275"/>
    <tableColumn id="81" xr3:uid="{F2962D5B-6DC0-42CD-963E-315D7619FB78}" name="Remarques concernant les tampons" dataDxfId="274"/>
    <tableColumn id="11" xr3:uid="{39737523-51E9-441D-8490-876D645ADDEC}" name="présence de multiples" dataDxfId="273"/>
    <tableColumn id="64" xr3:uid="{084F0360-3364-4ADE-9634-A19E9E5ADEC7}" name="description des multiples"/>
    <tableColumn id="136" xr3:uid="{D8AC50F0-C1D0-45A2-900A-9A849801EB99}" name="Affiche affichée"/>
    <tableColumn id="135" xr3:uid="{0FF1F44A-BE93-4DCC-8716-286CD9D0DF74}" name="mode d'affichage: colle"/>
    <tableColumn id="123" xr3:uid="{9F1F27CA-92E7-46DC-86D5-8605263B9870}" name="mode d'affichage : perforation"/>
    <tableColumn id="122" xr3:uid="{5E1B5DCD-2F90-48F8-BA43-14DDE766A0A6}" name="mode d'affichage : ruban adhésif"/>
    <tableColumn id="26" xr3:uid="{2C9333EE-CD9E-478A-9F76-4779C3508DED}" name="Remarques concernant la présentation des affiches" dataDxfId="272"/>
    <tableColumn id="18" xr3:uid="{472188E6-333F-4ED1-A2D2-DC3C1F622240}" name=" &lt;- Présentation" dataDxfId="271"/>
    <tableColumn id="29" xr3:uid="{A238841D-B3AC-46F9-AC6A-60B94A45D512}" name="Empoussièrement"/>
    <tableColumn id="41" xr3:uid="{DB499AB9-3DFA-49C3-A7BB-C5396CDE93EB}" name="niveau d'empoussièrement"/>
    <tableColumn id="39" xr3:uid="{C4FEBE56-D58B-40CB-8121-3C817F046D9D}" name="localisation de l'empoussièrement"/>
    <tableColumn id="54" xr3:uid="{5D8A895A-65A3-4A01-9DE6-AE0D65964F8D}" name="Encrassement" dataDxfId="270"/>
    <tableColumn id="335" xr3:uid="{B6AA93EE-A976-46A3-9134-9845EEC409F3}" name="encrassement dans les coins" dataDxfId="269"/>
    <tableColumn id="340" xr3:uid="{3651A72E-8739-435E-864E-2C06D390E0D2}" name="encrassement recto/verso dans les coins" dataDxfId="268"/>
    <tableColumn id="339" xr3:uid="{C642E654-50A8-4DE0-8727-A8A91546B6C7}" name="encrassement du coin supérieur gauche" dataDxfId="267"/>
    <tableColumn id="338" xr3:uid="{905CBC10-E75C-48F0-906E-43D8EC1EF086}" name="encrassement du coin supérieur droit" dataDxfId="266"/>
    <tableColumn id="337" xr3:uid="{67A38B14-5150-4C91-B53C-05DF60AD2C7A}" name="encrassement du coin inférieur gauche" dataDxfId="265"/>
    <tableColumn id="336" xr3:uid="{2ADF987D-B8F0-400F-84B1-2B5400C4E52D}" name="encrassement du coin inférieur droit" dataDxfId="264"/>
    <tableColumn id="359" xr3:uid="{0A5A91FA-B0EC-4B47-88BF-E1284AA5D034}" name="couleur de l'encrassement dans les coins" dataDxfId="263"/>
    <tableColumn id="351" xr3:uid="{BF0D0EC5-7517-4C4F-BF19-24005AB801E9}" name="encrassement sur les bords" dataDxfId="262"/>
    <tableColumn id="356" xr3:uid="{CEA0367E-6CAE-4E55-90C2-E2FC27DA6DA7}" name="encrassement recto-verso sur les bords" dataDxfId="261"/>
    <tableColumn id="355" xr3:uid="{3375A39C-4FB6-45BD-8EA9-A6A479A0CDB9}" name="encrassement du bord supérieur" dataDxfId="260"/>
    <tableColumn id="354" xr3:uid="{D4A98818-980F-4D6A-B2C7-978DD06F7DF2}" name="encrassement du bord inférieur" dataDxfId="259"/>
    <tableColumn id="353" xr3:uid="{A6E4BB80-378A-461C-80B4-2B1BCAAED1BC}" name="encrassement du bord gauche" dataDxfId="258"/>
    <tableColumn id="352" xr3:uid="{D3795DE3-96A1-4516-ACCD-E4B51B455317}" name="encrassement du bord droit" dataDxfId="257"/>
    <tableColumn id="357" xr3:uid="{F8E3B6EB-A1F6-4854-9A16-A587CBC73A46}" name="couleur de l'encrassement sur les bords" dataDxfId="256"/>
    <tableColumn id="341" xr3:uid="{E2076031-CB44-4820-A54D-73E3371B482D}" name="encrassement le long des plis" dataDxfId="255"/>
    <tableColumn id="342" xr3:uid="{8B9005B6-ED9F-43ED-93D1-04B0735B6E7A}" name="encrassement recto/ verso le long des plis" dataDxfId="254"/>
    <tableColumn id="358" xr3:uid="{129D9D58-84D7-45A8-BA53-3C277F9875C5}" name="couleur de l'encrassement le long des plis" dataDxfId="253"/>
    <tableColumn id="343" xr3:uid="{B1F9BDD9-7B38-43BB-B20F-0664F040E1FB}" name="encrassement dans le document" dataDxfId="252"/>
    <tableColumn id="350" xr3:uid="{BCB147D2-8115-4319-99BF-52F1394014A2}" name="encrassement 1 recto/ verso dans le document" dataDxfId="251"/>
    <tableColumn id="348" xr3:uid="{B6C67A62-431D-41B7-A031-54A8A9C5BC59}" name="encrassement 1 de la partie supérieure du document" dataDxfId="250"/>
    <tableColumn id="347" xr3:uid="{10AFE34C-621E-4314-9F3B-FB81A23843D6}" name="encrassement 1 de la partie inférieure du document" dataDxfId="249"/>
    <tableColumn id="346" xr3:uid="{999AC248-2654-4B01-B656-BD087C77BDE1}" name="encrassement 1 de la partie gauche du document" dataDxfId="248"/>
    <tableColumn id="345" xr3:uid="{D9668C42-51B1-4546-9B2E-1956E3773A5A}" name="encrassement 1 de la partie droite du document" dataDxfId="247"/>
    <tableColumn id="349" xr3:uid="{12A8469A-22F3-40D7-84BB-CE3E8F9D32FF}" name="encrassement 1 de la partie centrale du document" dataDxfId="246"/>
    <tableColumn id="344" xr3:uid="{4BFABA39-6D69-4E70-8DE7-768D83358569}" name="couleur de l'encrassement 1 dans le document" dataDxfId="245"/>
    <tableColumn id="360" xr3:uid="{52C4A8A3-42D8-4FDF-B05F-1F8C04C6BC8D}" name="encrassement 2 recto/ verso dans le document" dataDxfId="244"/>
    <tableColumn id="364" xr3:uid="{53FB84D6-3936-4906-8B61-94079DE83EFF}" name="encrassement 2 de la partie supérieure du document" dataDxfId="243"/>
    <tableColumn id="363" xr3:uid="{9A3C51FA-8BEC-4C1A-8B03-359B3182BCCD}" name="encrassement 2 de la partie inférieure du document" dataDxfId="242"/>
    <tableColumn id="418" xr3:uid="{EF090208-A8F6-48FD-BC57-41DC72504C94}" name="encrassement 2 de la partie gauche du document" dataDxfId="241"/>
    <tableColumn id="362" xr3:uid="{A468D4EF-6658-448B-BA30-0DE82CF1D713}" name="encrassement 2 de la partie droite du document" dataDxfId="240"/>
    <tableColumn id="412" xr3:uid="{020B452C-26CB-4AE5-917B-297B0E631AE5}" name="encrassement 2 de la partie centrale du document" dataDxfId="239"/>
    <tableColumn id="410" xr3:uid="{930922BA-EDEE-4986-91F1-9088B7B72152}" name="couleur de l'encrassement 2 dans le document" dataDxfId="238"/>
    <tableColumn id="413" xr3:uid="{2FBE2FB2-6D79-41B7-87F2-DBF44790AE9B}" name="remarques concernant l'encrassement" dataDxfId="237"/>
    <tableColumn id="32" xr3:uid="{82426F47-9E04-436A-A164-BB50CDC81627}" name="dépôt" dataDxfId="236"/>
    <tableColumn id="367" xr3:uid="{F22983B0-E860-4F11-921E-71E57A47118E}" name="texture du dépôt" dataDxfId="235"/>
    <tableColumn id="366" xr3:uid="{D1F93138-C5E2-44BD-B978-05168CAC28FF}" name="couleur 1 du dépôt" dataDxfId="234"/>
    <tableColumn id="411" xr3:uid="{2551DC1F-7A34-483C-AB8A-3B535A0A3EEF}" name="couleur 2 du dépôt" dataDxfId="233"/>
    <tableColumn id="365" xr3:uid="{D25FF2BA-00E5-4066-9CAB-172FC34A25FE}" name="présence du dépôt au recto/verso" dataDxfId="232"/>
    <tableColumn id="361" xr3:uid="{23967FB6-BB42-4F15-B08D-745321FAFA51}" name="remarques concernant les dépôts" dataDxfId="231"/>
    <tableColumn id="368" xr3:uid="{24A52BA1-C2D9-4B6D-825B-C1B925456D15}" name="Jaunissement" dataDxfId="230"/>
    <tableColumn id="369" xr3:uid="{8C298A36-0F79-415C-BF8B-005693D99198}" name="localisation du jaunissement" dataDxfId="229"/>
    <tableColumn id="370" xr3:uid="{22A274D3-54FE-4F75-BC39-A9D255AF5572}" name="taches et traces " dataDxfId="228"/>
    <tableColumn id="373" xr3:uid="{122BED52-26AD-4330-AF1D-03800DB8AE3B}" name="trace d'encre d'une affiche annexe" dataDxfId="227"/>
    <tableColumn id="372" xr3:uid="{BBE8612F-4952-4329-8D86-F606E47CB5E7}" name="présence de trace d'encre au recto/verso" dataDxfId="226"/>
    <tableColumn id="371" xr3:uid="{762EB1D4-0256-4D89-B1E2-6A9A6BF4C053}" name="média diffus" dataDxfId="225"/>
    <tableColumn id="30" xr3:uid="{87BFDDB0-09FF-44E8-936D-9756E9016E4E}" name="couleur de la trace d'encre" dataDxfId="224"/>
    <tableColumn id="40" xr3:uid="{E08F7469-DB40-4783-86D7-2BC6F9863EC8}" name="Remarques concernant les traces d'encre" dataDxfId="223"/>
    <tableColumn id="31" xr3:uid="{AE3B8DF4-C9DF-496E-AAEA-05CB675EC5B0}" name="tache d'encre" dataDxfId="222"/>
    <tableColumn id="12" xr3:uid="{B7B984D7-B662-4EFA-A100-D20137863BC7}" name="présence de la tache d'encre au recto/verso"/>
    <tableColumn id="376" xr3:uid="{EA84472A-0CEA-45C8-BE78-AF2E4F02CF4D}" name="couleur 1 de la tache d'encre" dataDxfId="221"/>
    <tableColumn id="406" xr3:uid="{2B8C2A0C-CFD1-4309-B6C2-7DA79CDBADE4}" name="couleur 2 de la tache d'encre" dataDxfId="220"/>
    <tableColumn id="403" xr3:uid="{4A6833D8-6744-4792-AB2C-C5865E774F9C}" name="couleur 3 de la tache d'encre" dataDxfId="219"/>
    <tableColumn id="404" xr3:uid="{16DDA4FA-D50A-4502-A53E-33816BE3B3C1}" name="nature de la tache non identifiée" dataDxfId="218"/>
    <tableColumn id="407" xr3:uid="{3C6C05A1-E49A-4A40-8308-7D55DDEC1E66}" name="présence de la tache non identifiée au recto/verso" dataDxfId="217"/>
    <tableColumn id="408" xr3:uid="{BC7735F1-F609-4EC1-AEFB-F7217D938FBD}" name="couleur 1 de la tache non identifiée" dataDxfId="216"/>
    <tableColumn id="405" xr3:uid="{B3E0FD3D-32CB-4F19-AAFF-6D5DD5FBF819}" name="couleur 2 de la tache non identifiée" dataDxfId="215"/>
    <tableColumn id="383" xr3:uid="{3EFBD082-3190-4C80-AEAA-8417201BBC2B}" name="foxing" dataDxfId="214"/>
    <tableColumn id="379" xr3:uid="{4BA45800-8CCE-4422-8655-2F62785FB275}" name="présence du foxing au recto/verso" dataDxfId="213"/>
    <tableColumn id="387" xr3:uid="{DA583832-2108-424F-BE8C-EFACA7795786}" name="auréole" dataDxfId="212"/>
    <tableColumn id="380" xr3:uid="{D1668479-9168-4E2B-A8D4-F9CBA587384C}" name="présence d'auréoles au recto/verso1" dataDxfId="211"/>
    <tableColumn id="384" xr3:uid="{68BE503A-D443-4B35-BDB8-7428F5329B41}" name="couleur des auréoles1" dataDxfId="210"/>
    <tableColumn id="381" xr3:uid="{547417F3-D6C6-4977-8FC8-3304669D4C47}" name="présence d'auréoles au recto/verso2" dataDxfId="209"/>
    <tableColumn id="388" xr3:uid="{D0B6A26D-142B-4E2C-9058-DFDFB6C79DA2}" name="couleur des auréoles2" dataDxfId="208"/>
    <tableColumn id="385" xr3:uid="{C24425E5-EE10-43DE-A2C2-A006A69CE7F4}" name="Traces de colle" dataDxfId="207"/>
    <tableColumn id="386" xr3:uid="{B7772299-4BE9-4822-AF00-E86CD33991EB}" name="colle encrassée" dataDxfId="206"/>
    <tableColumn id="377" xr3:uid="{76A1BAED-DFAF-4A62-806A-4203EB709348}" name="application de la colle sur l'ensemble de la surface" dataDxfId="205"/>
    <tableColumn id="389" xr3:uid="{971DE608-BF11-4419-88A2-5B46DF82A9E9}" name="application de la colle par points" dataDxfId="204"/>
    <tableColumn id="378" xr3:uid="{BF950918-E995-4B21-AA95-FF5B27752739}" name="présence de colle dans les coins" dataDxfId="203"/>
    <tableColumn id="390" xr3:uid="{27DAA6EB-97B9-4556-807C-58E1D1583F68}" name="présence de colle dans le coin supérieur gauche" dataDxfId="202"/>
    <tableColumn id="391" xr3:uid="{88C2E3F3-A438-42B6-8A6C-26EA3D8C7F5C}" name="présence de colle dans le coin supérieur droit" dataDxfId="201"/>
    <tableColumn id="15" xr3:uid="{0C0959AA-1699-4C84-AD82-486A862EC0C6}" name="présence de colle dans le coin inférieur gauche" dataDxfId="200"/>
    <tableColumn id="293" xr3:uid="{1DF5E9F7-DE04-4CC5-B4B3-D2C15438DDB2}" name="présence de colle dans le coin inférieur droit" dataDxfId="199"/>
    <tableColumn id="300" xr3:uid="{6914137F-0487-4EFC-A833-9321576627BB}" name="présence de colle dans le centre du document" dataDxfId="198"/>
    <tableColumn id="309" xr3:uid="{7470FAC8-1F39-4570-A932-6ACA7A1B88E3}" name="présence de colle le long des bords" dataDxfId="197"/>
    <tableColumn id="301" xr3:uid="{67EB6963-C340-4633-8810-4CC3B69A863D}" name="présence de colle le long du bord supérieur" dataDxfId="196"/>
    <tableColumn id="318" xr3:uid="{77730E66-5F39-49FA-A04F-F95D5BDC1F7B}" name="présence de colle le long du bord inférieur" dataDxfId="195"/>
    <tableColumn id="317" xr3:uid="{40CFF814-4695-4E44-989D-9346E7051990}" name="présence de colle le long du bord droit" dataDxfId="194"/>
    <tableColumn id="316" xr3:uid="{B0B4B309-AB55-4300-B07A-089E684F6F45}" name="présence de colle le long du bord gauche" dataDxfId="193"/>
    <tableColumn id="315" xr3:uid="{A346CDEC-371D-49E4-936D-3F2035240C82}" name="couleur de la colle" dataDxfId="192"/>
    <tableColumn id="305" xr3:uid="{6C7AD36B-432E-46A9-AF7A-27136FB791C1}" name="présence de marques de brossage" dataDxfId="191"/>
    <tableColumn id="319" xr3:uid="{1F6D9CE6-66A2-451B-9F6E-F8FD0361B85D}" name="marques de brossage au recto/verso" dataDxfId="190"/>
    <tableColumn id="322" xr3:uid="{397F5F9B-0B65-4CF9-B852-B662FB9E7138}" name="couleur 1 des marques de brossage" dataDxfId="189"/>
    <tableColumn id="321" xr3:uid="{146FECC8-E75B-4722-A280-80C0F0A7E6E6}" name="couleur 2 des marques de brossage" dataDxfId="188"/>
    <tableColumn id="159" xr3:uid="{370E6136-B21B-45B0-9E56-B3BE6EFB1E1B}" name="remarques concernant la présence de colle2"/>
    <tableColumn id="320" xr3:uid="{25B45F61-FC69-4A6F-9DF4-F4C8D2E370D0}" name="Ruban adhésif" dataDxfId="187"/>
    <tableColumn id="303" xr3:uid="{95E884F7-BB9B-4D99-960A-2BA24B372E31}" name="présence de ruban adhésif au recto/verso" dataDxfId="186"/>
    <tableColumn id="304" xr3:uid="{5CA05FDC-17DA-4940-8A40-890BDF35FA31}" name="présence de ruban adhésif dans les coins" dataDxfId="185"/>
    <tableColumn id="294" xr3:uid="{5486A8FD-461A-4B7C-960F-AF950ECE09C7}" name="type 1 de ruban adhésif dans les coins" dataDxfId="184"/>
    <tableColumn id="298" xr3:uid="{7EEB4ED6-8634-4607-8824-EA7B4388AA8E}" name="présence de ruban adhésif de type 1  au recto/verso dans les coins" dataDxfId="183"/>
    <tableColumn id="307" xr3:uid="{CFE0C14B-BD5E-4CE5-AE70-106FDB771F90}" name="présence de ruban adhésif de type 1 dans le coin supérieur gauche" dataDxfId="182"/>
    <tableColumn id="297" xr3:uid="{060BB253-4FDF-4ED1-8704-CACD4176885F}" name="présence de ruban adhésif de type 1 dans le coin supérieur droit" dataDxfId="181"/>
    <tableColumn id="132" xr3:uid="{586DCCB5-D04A-4086-B7EC-EBF4E59A0DD4}" name="présence de ruban adhésif de type 1 dans le coin inférieur gauche" dataDxfId="180"/>
    <tableColumn id="255" xr3:uid="{E8940C9B-90DF-420D-A5CC-5124127C2E65}" name="présence de ruban adhésif de type 1 dans le coin inférieur droit" dataDxfId="179"/>
    <tableColumn id="142" xr3:uid="{746F2F7A-867E-4FCE-914B-093DDC8CE1D0}" name="type 2 de ruban adhésif dans les coins" dataDxfId="178"/>
    <tableColumn id="264" xr3:uid="{10BC5B08-428B-4080-92ED-13BC210C469A}" name="présence de ruban adhésif de type 2  au recto/verso dans les coins" dataDxfId="177"/>
    <tableColumn id="267" xr3:uid="{A1F215F5-8917-40F3-A044-D470EC57507B}" name="présence de ruban adhésif de type 2 dans le coin supérieur gauche" dataDxfId="176"/>
    <tableColumn id="158" xr3:uid="{D00D6C79-432C-42F5-B22D-F1FF5AB461A9}" name="présence de ruban adhésif de type 2 dans le coin supérieur droit" dataDxfId="175"/>
    <tableColumn id="156" xr3:uid="{98F8998C-6ADB-48C6-890E-34868A7C4FDC}" name="présence de ruban adhésif de type 2 dans le coin inférieur gauche" dataDxfId="174"/>
    <tableColumn id="150" xr3:uid="{B7B1AEC0-7876-4C1F-942B-E4EC4F3F509C}" name="présence de ruban adhésif de type 2 dans le coin inférieur droit" dataDxfId="173"/>
    <tableColumn id="144" xr3:uid="{A4F4057B-1704-4FA7-8620-8928767B8720}" name="type 3 de ruban adhésif dans les coins" dataDxfId="172"/>
    <tableColumn id="258" xr3:uid="{D9EF77C1-1105-40C9-AF1C-994F2163EC65}" name="présence de ruban adhésif de type 3  au recto/verso dans les coins" dataDxfId="171"/>
    <tableColumn id="270" xr3:uid="{717BAFF3-330D-41EC-AE1E-A2542ACF907A}" name="présence de ruban adhésif de type 3 dans le coin supérieur gauche" dataDxfId="170"/>
    <tableColumn id="262" xr3:uid="{02770952-AD11-4BA3-A680-01CFCF3BEE91}" name="présence de ruban adhésif de type 3 dans le coin supérieur droit" dataDxfId="169"/>
    <tableColumn id="261" xr3:uid="{6F9083C7-AD7E-4E03-B511-4E7045E963D2}" name="présence de ruban adhésif de type 3 dans le coin inférieur gauche" dataDxfId="168"/>
    <tableColumn id="260" xr3:uid="{ED36F797-A0B3-498A-A06A-6A2A5C2E93EC}" name="présence de ruban adhésif de type 3 dans le coin inférieur droit" dataDxfId="167"/>
    <tableColumn id="259" xr3:uid="{DBD8CEE7-9023-445C-BC47-47B2FA19064E}" name="présence de ruban adhésif le long des bords" dataDxfId="166"/>
    <tableColumn id="275" xr3:uid="{525D51D6-2C95-45AF-ADA1-AFF1FA67D497}" name="type de ruban adhésif le long des bords" dataDxfId="165"/>
    <tableColumn id="276" xr3:uid="{CF6D572B-D41E-4A0F-8CFF-EA5F99FDE884}" name="présence de ruban adhésif au recto/ verso le long des bords" dataDxfId="164"/>
    <tableColumn id="274" xr3:uid="{136BED0A-3206-46ED-852D-C03BB316BCA7}" name="présence de ruban adhésif le long du bord supérieur" dataDxfId="163"/>
    <tableColumn id="273" xr3:uid="{ED410BF1-1A06-40AA-9C70-6A334060F020}" name="présence de ruban adhésif le long du bord inférieur" dataDxfId="162"/>
    <tableColumn id="272" xr3:uid="{5E683D2B-1775-477C-BCE9-90574AB90AA4}" name="présence de ruban adhésif le long du bord gauche" dataDxfId="161"/>
    <tableColumn id="271" xr3:uid="{DC7A1173-D153-4339-882B-A8D55B55642F}" name="présence de ruban adhésif le long du bord droit" dataDxfId="160"/>
    <tableColumn id="252" xr3:uid="{E8C4A141-FAF5-4DB2-A68F-E8E0D012730F}" name="présence de ruban adhésif dans le document" dataDxfId="159"/>
    <tableColumn id="265" xr3:uid="{F3439361-0E8A-464A-B08E-D92E2517DDF5}" name="type de ruban adhésif dans le document" dataDxfId="158"/>
    <tableColumn id="268" xr3:uid="{13AFA48F-C3F5-4E44-8939-93A49DF1BCF4}" name="présence de ruban adhésif au recto/ verso dans le document" dataDxfId="157"/>
    <tableColumn id="251" xr3:uid="{51B0257C-F2D9-4C10-A08F-F83B89D7C18B}" name="présence de ruban adhésif dans la partie supérieure du document" dataDxfId="156"/>
    <tableColumn id="203" xr3:uid="{7E4D5800-45CA-4350-BEE7-D5CADAA21C68}" name="présence de ruban adhésif dans la partie inférieure du document" dataDxfId="155"/>
    <tableColumn id="166" xr3:uid="{7331D9C9-E9CF-422D-B5FB-13842298B70C}" name="présence de ruban adhésif dans la partie centrale du document" dataDxfId="154"/>
    <tableColumn id="253" xr3:uid="{2B877A18-574A-496B-89B0-FACE97956927}" name="utilisation du ruban adhésif afin de consolider des déchirures" dataDxfId="153"/>
    <tableColumn id="256" xr3:uid="{6B12C762-846F-424A-A427-0C723F30520B}" name="remarques concernant les rubans adhésifs" dataDxfId="152"/>
    <tableColumn id="269" xr3:uid="{FB599EA1-C599-49EA-8DE9-603A29F6496E}" name="Déchirures" dataDxfId="151"/>
    <tableColumn id="279" xr3:uid="{6A009DBB-703D-4D9B-83B3-B68380EF5572}" name="présence de déchirures dans les coins" dataDxfId="150"/>
    <tableColumn id="42" xr3:uid="{8B96DA4F-92EC-4AED-9885-36BCF94975F0}" name="type de déchirure dans les coins"/>
    <tableColumn id="278" xr3:uid="{2B52D9B3-41A9-4134-8550-30FF4FC4AF69}" name="déchirures dans le coin supérieur gauche" dataDxfId="149"/>
    <tableColumn id="257" xr3:uid="{B2ED3290-31C4-45AF-86EC-CECD281D5CE9}" name="déchirures dans le coin supérieur droit" dataDxfId="148"/>
    <tableColumn id="254" xr3:uid="{5AEE2372-9E59-4701-A4EF-1DEA6EEBFE05}" name="déchirures dans le coin inférieur gauche" dataDxfId="147"/>
    <tableColumn id="14" xr3:uid="{2C6D5E67-31DE-46FC-8241-12293889726B}" name="déchirures dans le coin inférieur droit" dataDxfId="146"/>
    <tableColumn id="62" xr3:uid="{DE9C7573-DB98-46C5-9104-EE4A4F08FC16}" name="remarques concernant les déchirures dans les coins" dataDxfId="145"/>
    <tableColumn id="155" xr3:uid="{A6DEA42F-FC87-4422-9113-D1F94D2ACE22}" name="présence de déchirures le long des bords" dataDxfId="144"/>
    <tableColumn id="101" xr3:uid="{DBED4F88-631F-4545-A14E-12A7B7A75659}" name="type de déchirure 1 dans les bords"/>
    <tableColumn id="186" xr3:uid="{823F5312-2A5D-484B-918D-E72033BA48D4}" name="déchirures de type 1 dans le bord supérieur" dataDxfId="143"/>
    <tableColumn id="189" xr3:uid="{B7828BA5-389F-422C-B30C-28B14FD91B11}" name="déchirures de type 1 dans le bord inférieur" dataDxfId="142"/>
    <tableColumn id="188" xr3:uid="{88970D38-1B11-4FC5-AB42-0F2BD402C3A3}" name="déchirures de type 1 dans le bord droit" dataDxfId="141"/>
    <tableColumn id="187" xr3:uid="{04FEBE94-D1EB-409E-BF72-6D4EB62202B3}" name="déchirures de type 1 dans le bord gauche" dataDxfId="140"/>
    <tableColumn id="161" xr3:uid="{9D1FAD94-6BB3-42F6-8527-3148E1EC3CA9}" name="type de déchirure 2 dans les bords" dataDxfId="139"/>
    <tableColumn id="191" xr3:uid="{C01BCBBE-960A-4847-8855-7C2EB0CE966A}" name="déchirures de type 2 dans le bord supérieur" dataDxfId="138"/>
    <tableColumn id="157" xr3:uid="{F4A89403-9510-42EF-B369-D875AAD002C3}" name="déchirures de type 2 dans le bord inférieur" dataDxfId="137"/>
    <tableColumn id="175" xr3:uid="{0C453319-89D8-444C-9B1D-8290B29A39D9}" name="déchirures de type 2 dans le bord droit" dataDxfId="136"/>
    <tableColumn id="178" xr3:uid="{B17DB9A7-82A8-4DFD-9A9D-7BC97CEDDA95}" name="déchirures de type 2 dans le bord gauche" dataDxfId="135"/>
    <tableColumn id="176" xr3:uid="{C966B229-A52E-43C3-8C9D-47F8C3A0F41B}" name="présence de déchirures dans le document" dataDxfId="134"/>
    <tableColumn id="177" xr3:uid="{060A268C-C039-4BD1-99B3-2B2EBE94F446}" name="type de déchirure dans le document"/>
    <tableColumn id="162" xr3:uid="{9F48708A-9927-48BC-9DC7-3F40E0556D7F}" name="déchirures dans la partie supérieure du document" dataDxfId="133"/>
    <tableColumn id="179" xr3:uid="{079345D1-6270-4F52-90DA-ED33C0D6E3EE}" name="déchirures dans la partie inférieure du document" dataDxfId="132"/>
    <tableColumn id="180" xr3:uid="{CD0B3D6E-47E1-494C-8570-E514F141C75A}" name="déchirures dans la partie centrale du document" dataDxfId="131"/>
    <tableColumn id="181" xr3:uid="{7073FE0C-D61C-40F8-AB73-35E91ACA7E54}" name="déchirures dans la partie gauche du document" dataDxfId="130"/>
    <tableColumn id="182" xr3:uid="{63D04179-56BB-40CA-9E0C-81C8BFCA36C0}" name="remarques concernant les déchirures dans le document" dataDxfId="129"/>
    <tableColumn id="185" xr3:uid="{094FDCFC-7FC8-4FD1-B357-9AFA4A19542D}" name="présence de déchirures liées aux perforations" dataDxfId="128"/>
    <tableColumn id="184" xr3:uid="{4930F147-A753-481F-8C2C-F0D1497FA8DA}" name="localisation des déchirures liées aux perforations" dataDxfId="127"/>
    <tableColumn id="183" xr3:uid="{813BDB6B-6AEE-4DA7-A555-B16D69368F99}" name="présence de déchirures liées aux plis" dataDxfId="126"/>
    <tableColumn id="190" xr3:uid="{9E252B08-D660-499F-84D8-6BC55C5CABB5}" name="déchirures le long des plis volontaires" dataDxfId="125"/>
    <tableColumn id="160" xr3:uid="{467AC54E-83FF-4949-9F78-D649A9546A9F}" name="type de déchirure le long des plis volontaires" dataDxfId="124"/>
    <tableColumn id="164" xr3:uid="{7FD61B00-F676-4860-BFC4-BEA59DC1C28F}" name="déchirures perpendiculaires aux plis volontaires" dataDxfId="123"/>
    <tableColumn id="167" xr3:uid="{4964B093-6AD1-4373-A5C7-F4A512453353}" name="déchirures au croisement des plis volontaires" dataDxfId="122"/>
    <tableColumn id="173" xr3:uid="{B78DF3EC-95D0-4D6D-B01B-DC43521F9FC5}" name="type de déchirure au croisement des plis volontaires" dataDxfId="121"/>
    <tableColumn id="263" xr3:uid="{3BF47234-2057-4C8C-A25D-904207485027}" name="Lacunes"/>
    <tableColumn id="168" xr3:uid="{AFFD8986-06D3-4520-BFE7-85D64EA7993A}" name="présence de lacunes dans les coins" dataDxfId="120"/>
    <tableColumn id="169" xr3:uid="{E73ACD27-CDD6-42BD-84FE-C2A72D7ED4F7}" name="lacunes dans le coin supérieur gauche" dataDxfId="119"/>
    <tableColumn id="170" xr3:uid="{59D0E96B-3591-40DD-B4BD-6FAF6EFDF078}" name="lacunes dans le coin supérieur droit" dataDxfId="118"/>
    <tableColumn id="172" xr3:uid="{5552BABF-213A-4A4F-8FF8-FA84021C03CC}" name="lacunes dans le coin inférieur gauche" dataDxfId="117"/>
    <tableColumn id="171" xr3:uid="{FFE6DBE5-7D8C-40D0-8D2E-3AE590742872}" name="lacunes dans le coin inférieur droit" dataDxfId="116"/>
    <tableColumn id="154" xr3:uid="{EBC047DA-E4C6-47C9-99B4-BFFE2267FAD6}" name="présence de lacunes dans les bords" dataDxfId="115"/>
    <tableColumn id="13" xr3:uid="{6D0A6BFF-CD41-48EC-9FEC-74461D07F579}" name="lacunes dans le bord supérieur" dataDxfId="114"/>
    <tableColumn id="212" xr3:uid="{89AF7992-0BEA-48A2-9DA8-B75E3C9A5037}" name="lacunes dans le bord inférieur" dataDxfId="113"/>
    <tableColumn id="224" xr3:uid="{FB3804DE-F02A-45BA-88E1-9E5446BEED31}" name="lacunes dans le bord droit" dataDxfId="112"/>
    <tableColumn id="223" xr3:uid="{FC1811B8-2751-4397-9B37-04B9AD003483}" name="lacunes dans le bord gauche" dataDxfId="111"/>
    <tableColumn id="222" xr3:uid="{11F79998-B99E-473D-B99E-E08D568AEC02}" name="présence de lacunes dans le document" dataDxfId="110"/>
    <tableColumn id="221" xr3:uid="{6418D97D-CBCB-4D6D-87A4-53284983D9F3}" name="lacunes dans la partie supérieure du document" dataDxfId="109"/>
    <tableColumn id="213" xr3:uid="{53E98C2C-000D-4F58-AD1C-285378083A8E}" name="lacunes dans la partie inférieure du document" dataDxfId="108"/>
    <tableColumn id="217" xr3:uid="{A8930238-B441-4F72-A74C-CDEDDCB30C30}" name="lacunes dans la partie centrale du document" dataDxfId="107"/>
    <tableColumn id="216" xr3:uid="{A455CF2D-14A5-442F-BF59-89C5871C2D02}" name="lacunes dans la partie droite du document" dataDxfId="106"/>
    <tableColumn id="215" xr3:uid="{BA14A689-4203-4BDC-8D9D-49FC9A566EF4}" name="lacunes dans la partie gauche du document" dataDxfId="105"/>
    <tableColumn id="214" xr3:uid="{7BFDB851-F2BF-4087-AFAB-61D0AC2111A3}" name="remarques concernant les lacunes" dataDxfId="104"/>
    <tableColumn id="219" xr3:uid="{44F09C0A-741F-4680-A7EA-2E2B32341F88}" name="Perforations" dataDxfId="103"/>
    <tableColumn id="226" xr3:uid="{9D52AA2D-551C-4BFB-96F7-9C25397C9940}" name="perforations d'agrafes" dataDxfId="102"/>
    <tableColumn id="225" xr3:uid="{85309F9C-02CD-4964-9826-85E1A7863AE4}" name="agrafes toujours présentes" dataDxfId="101"/>
    <tableColumn id="227" xr3:uid="{1D5AD7FD-81BE-492B-94DB-9109E81B3316}" name="localisation 1 des perforations d'agrafes" dataDxfId="100"/>
    <tableColumn id="228" xr3:uid="{D84E88FC-4ADE-4C7E-84B4-844AA6FF5FA3}" name="localisation 2 des perforations d'agrafes" dataDxfId="99"/>
    <tableColumn id="220" xr3:uid="{02692094-5181-4C17-87EA-AA4BC72BCC92}" name="remarques concernant les perforations d'agrafes" dataDxfId="98"/>
    <tableColumn id="63" xr3:uid="{8A94DF18-DBC6-4FE4-87CF-0C293A62CA18}" name="perforations de punaises" dataDxfId="97"/>
    <tableColumn id="102" xr3:uid="{D052ECB4-D114-4037-9736-E225769E585B}" name="type de punaise" dataDxfId="96"/>
    <tableColumn id="58" xr3:uid="{052FC0B3-BBC6-463E-8CAA-727A36458A3F}" name="localisation 1 des perforations de punaises" dataDxfId="95"/>
    <tableColumn id="110" xr3:uid="{DE4A9F6B-FC70-4BD3-9C6E-01B6E210C31B}" name="localisation 2 des perforations de punaises" dataDxfId="94"/>
    <tableColumn id="114" xr3:uid="{07C4D81D-33DB-4EA6-A358-E70CD03C75ED}" name="remarques concernant les perforations de punaises" dataDxfId="93"/>
    <tableColumn id="113" xr3:uid="{CD3CD92A-DEB2-4446-8C66-4AEC0CBF7BBD}" name="perforations liées à la pose d'un scellé" dataDxfId="92"/>
    <tableColumn id="93" xr3:uid="{7F86BA5E-CEFC-4C74-86EA-A96A20F362B1}" name="localisation 1 des perforations liées à la pose d'un scellé" dataDxfId="91"/>
    <tableColumn id="115" xr3:uid="{023644C3-83F6-4EA0-A19D-9263DAF43F9D}" name="localisation 2 des perforations liées à la pose d'un scellé" dataDxfId="90"/>
    <tableColumn id="125" xr3:uid="{ADFE5D5E-D64A-41FF-8D06-D84A00594267}" name="remarques concernant les perforations liées à la pose d'un scellé" dataDxfId="89"/>
    <tableColumn id="118" xr3:uid="{CE9E2C4F-E9AF-4FF4-A63C-E7A4655087DE}" name="perforations de perforatrice" dataDxfId="88"/>
    <tableColumn id="130" xr3:uid="{A7A1C072-E78C-4956-9E58-7B3756A43E29}" name="localisation des perforations de perforatrice" dataDxfId="87"/>
    <tableColumn id="119" xr3:uid="{5FFF3729-4EAE-464D-9765-C253F138AF55}" name="remarques concernant les perforations de perforatrices" dataDxfId="86"/>
    <tableColumn id="108" xr3:uid="{7D0A9525-5F54-444C-A64E-C004443161CB}" name="perforations liées à une brûlure" dataDxfId="85"/>
    <tableColumn id="121" xr3:uid="{926E467F-C3CD-4526-BE8B-6D45E6C9288B}" name="localisation des perforations liées à des brûlures" dataDxfId="84"/>
    <tableColumn id="126" xr3:uid="{6D77CD9A-527D-41C1-BE91-AD35E04F6A5D}" name="remarques concernant les perforations liées à des brûlures" dataDxfId="83"/>
    <tableColumn id="120" xr3:uid="{CCF27A1C-B0C3-4BD3-8BFA-575CABF0A71F}" name="perforation de nature non identifiée" dataDxfId="82"/>
    <tableColumn id="87" xr3:uid="{81107C5D-2D1A-472E-820D-EC8246E3A34A}" name="localisation des perforations non identifiées" dataDxfId="81"/>
    <tableColumn id="116" xr3:uid="{CE3367C7-6363-45FE-BFFF-026DE44CBFCC}" name="remarques concernant les perforations non identifiées" dataDxfId="80"/>
    <tableColumn id="266" xr3:uid="{35F8DAB8-6F6C-4342-99EF-6810A267AF66}" name="Présence de plis" dataDxfId="79"/>
    <tableColumn id="286" xr3:uid="{42D05AF6-FF54-4E07-8673-376BADD51EA4}" name="plis volontaires / involontaires" dataDxfId="78"/>
    <tableColumn id="124" xr3:uid="{12889F9C-DD19-4644-84DB-6F6CC444852C}" name="Type de plis volontaires" dataDxfId="77"/>
    <tableColumn id="127" xr3:uid="{97FCB138-4B6F-4501-81D4-540AA7787CAE}" name="plis perpendiculaires à ces plis volontaires" dataDxfId="76"/>
    <tableColumn id="128" xr3:uid="{E93E52FA-30DE-4460-B632-ABF02CDCDBA7}" name="papier fragilisé au croisement des plis" dataDxfId="75"/>
    <tableColumn id="129" xr3:uid="{879A9F55-8A41-4C07-ABC6-E21E2BCD83DC}" name="plis le long des plis volontaires" dataDxfId="74"/>
    <tableColumn id="65" xr3:uid="{BEFDC3AB-17DA-4493-AD8C-96B463122571}" name="type de pli 1 le long des plis volontaires" dataDxfId="73"/>
    <tableColumn id="16" xr3:uid="{06C80C98-EDB3-4314-B55D-B2111EA9866E}" name="type de pli 2 le long des plis volontaires" dataDxfId="72"/>
    <tableColumn id="66" xr3:uid="{DA1F576C-E3CF-4A9E-BC59-18BB2DCAC69E}" name="plis dans les coins" dataDxfId="71"/>
    <tableColumn id="67" xr3:uid="{33465287-5540-4A2E-8431-9A3121990038}" name="type de pli 1 dans les coins" dataDxfId="70"/>
    <tableColumn id="131" xr3:uid="{76474D64-05D5-4997-9E9B-12405A6106A0}" name="plis de type 1 dans le coin supérieur gauche" dataDxfId="69"/>
    <tableColumn id="140" xr3:uid="{8AE1A43E-A323-4FFE-A6B6-10553710DD50}" name="plis de type 1 dans le coin supérieur droit" dataDxfId="68"/>
    <tableColumn id="145" xr3:uid="{6FAE64A4-7C55-4E4D-B366-7097E014AD9A}" name="plis de type 1 dans le coin inférieur gauche" dataDxfId="67"/>
    <tableColumn id="112" xr3:uid="{0B940201-7B79-4454-9F6D-062A0C8080FF}" name="plis de type 1 dans le coin inférieur droit" dataDxfId="66"/>
    <tableColumn id="148" xr3:uid="{F13A699E-9CDA-4D47-B137-79E50F53E0EC}" name="type de pli 2 dans les coins" dataDxfId="65"/>
    <tableColumn id="68" xr3:uid="{3A15B0CE-3FC0-44F0-BF77-A481329FE0CF}" name="plis de type 2 dans le coin supérieur gauche" dataDxfId="64"/>
    <tableColumn id="134" xr3:uid="{9D78CE84-E3BA-4212-A97D-0430ED9EDAC7}" name="plis de type 2 dans le coin supérieur droit" dataDxfId="63"/>
    <tableColumn id="195" xr3:uid="{8C99F3F3-06A5-404B-966D-6F7423BFD836}" name="plis de type 2 dans le coin inférieur gauche" dataDxfId="62"/>
    <tableColumn id="194" xr3:uid="{971E7CA5-60E5-4CD2-8B51-6613D3715604}" name="plis de type 2 dans le coin inférieur droit" dataDxfId="61"/>
    <tableColumn id="193" xr3:uid="{511B81C4-9E04-465C-BD70-AA3968C5CCF9}" name="plis le long des bords" dataDxfId="60"/>
    <tableColumn id="287" xr3:uid="{C8880321-6A91-48CE-AE4F-8C754B61A150}" name="type de pli 1 le long des bords" dataDxfId="59"/>
    <tableColumn id="192" xr3:uid="{AB5DAB1F-A41C-48B0-9D62-A2D9805418E8}" name="plis de type 1 le long du bord supérieur" dataDxfId="58"/>
    <tableColumn id="143" xr3:uid="{A7AB17AD-A53E-4FFA-8FDC-B9A6F02B7C54}" name="plis de type 1 long du bord inférieur" dataDxfId="57"/>
    <tableColumn id="208" xr3:uid="{3913536D-EA40-4A17-A7FF-8E5A706B6C81}" name="plis de type 1 le long du bord droit" dataDxfId="56"/>
    <tableColumn id="207" xr3:uid="{4841D978-F62C-4EAE-80F8-D9065CF0627F}" name="plis de type 1 le long du bord gauche" dataDxfId="55"/>
    <tableColumn id="206" xr3:uid="{700CFCDD-6202-4F48-BE95-CE8341E4A523}" name="type de pli 2 le long des bords" dataDxfId="54"/>
    <tableColumn id="209" xr3:uid="{93D977BD-945F-482E-A73D-6A4F4C604278}" name="plis de type 2 le long du bord inférieur" dataDxfId="53"/>
    <tableColumn id="69" xr3:uid="{21F716D2-A08C-463D-835D-42A348469C97}" name="plis de type 2 le long du bord droit" dataDxfId="52"/>
    <tableColumn id="198" xr3:uid="{4970F4DB-32C1-4ACA-8251-28012C230904}" name="plis dans le document" dataDxfId="51"/>
    <tableColumn id="288" xr3:uid="{22A6D7B1-3B6F-4ADD-9AD6-8B1176018968}" name="type de pli 1 dans le document" dataDxfId="50"/>
    <tableColumn id="289" xr3:uid="{346C2B02-BD2D-44A0-A316-0652485A8BE4}" name="type de pli 2 dans le document" dataDxfId="49"/>
    <tableColumn id="197" xr3:uid="{039E62BC-4C29-4249-9514-90B0977E0CFE}" name="plis dans la partie supérieure du document" dataDxfId="48"/>
    <tableColumn id="196" xr3:uid="{CB053486-8536-4C1E-B82F-8F38267F93DB}" name="plis dans la partie inférieure du document" dataDxfId="47"/>
    <tableColumn id="141" xr3:uid="{AD1A0995-AD14-403F-86E2-9495C0D29115}" name="plis dans la partie droite du document" dataDxfId="46"/>
    <tableColumn id="211" xr3:uid="{DD2560A5-8BD0-492F-9E5C-6426C6973DDF}" name="plis dans la partie gauche du document" dataDxfId="45"/>
    <tableColumn id="210" xr3:uid="{8DFFA3FC-C16A-49BF-BAB6-DC4F71BE7BCF}" name="plis dans la partie centrale du document" dataDxfId="44"/>
    <tableColumn id="202" xr3:uid="{201F1FE5-6F15-4130-A4BE-12C654BD0D47}" name="remarques concernant les plis" dataDxfId="43"/>
    <tableColumn id="204" xr3:uid="{B3161FD6-AB66-4F74-8262-4C2B2816D3C0}" name="gondolements (affichage)" dataDxfId="42"/>
    <tableColumn id="137" xr3:uid="{EE9CFB4E-9CC2-4105-AE33-C0829BFFD1FC}" name="remarques concernant le gondolement" dataDxfId="41"/>
    <tableColumn id="138" xr3:uid="{AD6EBA65-CAB2-49F3-B08C-B88C671131F7}" name="points d'enfoncement par le verso" dataDxfId="40"/>
    <tableColumn id="139" xr3:uid="{4E31D7F6-DBCC-420F-B9A3-69CF665452DE}" name="délamination" dataDxfId="39"/>
    <tableColumn id="147" xr3:uid="{A192A204-0DD4-4C20-A5DA-97E1BE7D2F82}" name="type de délaminations" dataDxfId="38"/>
    <tableColumn id="149" xr3:uid="{1115FB88-C8C4-4399-8378-EDD6E5B90837}" name="présence de délaminations par le recto/verso" dataDxfId="37"/>
    <tableColumn id="153" xr3:uid="{5A13D6AD-D576-4F76-B8FF-2B9CC7A7E420}" name="présence de délaminations dans les coins" dataDxfId="36"/>
    <tableColumn id="48" xr3:uid="{66BACACC-8EFE-47B4-9329-DACEDD705480}" name="délaminations dans le coin supérieur gauche" dataDxfId="35"/>
    <tableColumn id="146" xr3:uid="{97542BBB-34B8-43B2-82AD-F8E7AFB36E3C}" name="délaminations dans le coin supérieur droit" dataDxfId="34"/>
    <tableColumn id="133" xr3:uid="{518BEBB8-8BB1-4081-8F14-F584B14588A2}" name="délaminations dans le coin inférieur gauche" dataDxfId="33"/>
    <tableColumn id="229" xr3:uid="{9094C783-5FB3-4154-9B6A-9F77C77CBC8D}" name="délaminations dans le coin inférieur droit" dataDxfId="32"/>
    <tableColumn id="46" xr3:uid="{1BF4FD8C-7591-426B-988B-6DEC6B9F9FA6}" name="présence de délaminations le long des bords" dataDxfId="31"/>
    <tableColumn id="236" xr3:uid="{DB79CB66-E5F0-4DB0-9E3D-D5F820D6CCF2}" name="délaminations le long du bord supérieur" dataDxfId="30"/>
    <tableColumn id="245" xr3:uid="{278B7115-0212-426A-94EF-21158E12D204}" name="délaminations le long du bord inférieur" dataDxfId="29"/>
    <tableColumn id="249" xr3:uid="{C08A38B6-A01E-4203-8C6A-519EF4ED5376}" name="délaminations le long du bord droit" dataDxfId="28"/>
    <tableColumn id="248" xr3:uid="{4D13F83E-DC48-44F8-AA6B-6006A1AE6B2B}" name="délaminations le long du bord gauche" dataDxfId="27"/>
    <tableColumn id="247" xr3:uid="{B2BB5825-1AAF-49AB-B486-492A64952634}" name="présence e délaminations dans le document" dataDxfId="26"/>
    <tableColumn id="246" xr3:uid="{3B6FDB78-8AD1-4960-B7FD-2039D6CBF8DB}" name="délaminations dans la partie supérieure du document" dataDxfId="25"/>
    <tableColumn id="237" xr3:uid="{21FB4154-D765-4AFC-BB62-263C1123A56A}" name="délaminations dans la partie inférieure du document" dataDxfId="24"/>
    <tableColumn id="241" xr3:uid="{5C472D1D-07E2-44FD-9F34-962AD8A2629F}" name="délaminations dans la partie centrale du document" dataDxfId="23"/>
    <tableColumn id="240" xr3:uid="{11308C6C-D2F3-4BD6-A1AD-110BAFAC525D}" name="délaminations dans la partie droite du document" dataDxfId="22"/>
    <tableColumn id="239" xr3:uid="{AE1BB4DE-AE44-41A6-B517-655E978D72A0}" name="délaminations dans la partie gauche du document" dataDxfId="21"/>
    <tableColumn id="238" xr3:uid="{716B394C-5CC4-49B3-B008-C0DF2161EFFA}" name="délaminations liées aux déchirures" dataDxfId="20"/>
    <tableColumn id="235" xr3:uid="{14BBBA29-66A9-4A43-80B3-6A8FACAB5B8A}" name="délaminations liées aux lacunes" dataDxfId="19"/>
    <tableColumn id="230" xr3:uid="{9F697F83-2FE4-401A-9434-4C71438AFCCF}" name="délaminations liées à la présence de ruban adhésif" dataDxfId="18"/>
    <tableColumn id="231" xr3:uid="{5FEBCF32-70F3-4BE0-AB99-E15E96380608}" name="remarques concernant les délaminations" dataDxfId="17"/>
    <tableColumn id="232" xr3:uid="{0018DFAE-055A-4B93-9E8E-B4D41B69D31A}" name="épidermage" dataDxfId="16"/>
    <tableColumn id="233" xr3:uid="{45FBEE89-DD9C-4853-99A4-1E362BC7475D}" name="fragilisation structurelle" dataDxfId="15"/>
    <tableColumn id="234" xr3:uid="{C95A56A4-5101-4A5C-B9DA-233E99F3F09F}" name="papier cassant" dataDxfId="14"/>
    <tableColumn id="242" xr3:uid="{AA2974F6-8E29-4952-A3C8-E8F5E09AA2FF}" name="papier mou" dataDxfId="13"/>
    <tableColumn id="243" xr3:uid="{9E6CC05F-A061-445A-B6A3-BBC58D0BC598}" name="Coupure" dataDxfId="12"/>
    <tableColumn id="244" xr3:uid="{1648B1FC-0536-4506-914E-8F19C08F1C38}" name="présence de coupures dans les coins" dataDxfId="11"/>
    <tableColumn id="250" xr3:uid="{51765EED-A622-4A27-8287-2A1FE2E807A2}" name="coupures dans le coin inférieur droit" dataDxfId="10"/>
    <tableColumn id="415" xr3:uid="{8F5BD4C8-7978-47D6-AF04-5BF6E1E4A1FA}" name="présence de coupures le long des bords" dataDxfId="9"/>
    <tableColumn id="416" xr3:uid="{1BBA43A2-B710-4031-8AC0-B34D3F042D1C}" name="coupures le long du bord supérieur" dataDxfId="8"/>
    <tableColumn id="417" xr3:uid="{D6529596-BD29-48F7-ADA1-ADA7C865106F}" name="coupures le long du bord inférieur" dataDxfId="7"/>
    <tableColumn id="414" xr3:uid="{26BBF8E9-6332-4B96-9EE8-10317FE7E3BC}" name="coupures le long du bord droit" dataDxfId="6"/>
    <tableColumn id="280" xr3:uid="{651B3D7D-CDFA-4CD5-87EF-B2FEB4BE6232}" name="coupures le long du bord gauche" dataDxfId="5"/>
    <tableColumn id="281" xr3:uid="{245A81BB-85B4-42A9-BEB2-173A314CE9AB}" name="état du tracé" dataDxfId="4"/>
    <tableColumn id="283" xr3:uid="{8C97F7FB-97AB-47E3-85E7-E48031F83448}" name="abrasion"/>
    <tableColumn id="109" xr3:uid="{9993607B-B56E-4BB5-95D8-F80A7BAF2CF2}" name="abrasion localisé aux plis"/>
    <tableColumn id="282" xr3:uid="{8C9482E9-5739-41D5-B07E-C78E8CA41A33}" name="transfert d'encre"/>
    <tableColumn id="106" xr3:uid="{C3CB3ABB-71C7-4B99-92B9-167CB639A2E6}" name="couleur 1 du transfert d'encre"/>
    <tableColumn id="105" xr3:uid="{83BB4993-6DC7-4B80-ADE6-7E3E7635B00F}" name="couleur 2 du transfert d'encre"/>
    <tableColumn id="394" xr3:uid="{C2170EB5-B412-4D26-A4C4-3D944BCD2761}" name="média qui fuse"/>
    <tableColumn id="393" xr3:uid="{C0247106-E667-4230-B953-94F2F55C001F}" name="oxydation par migration latérale"/>
    <tableColumn id="107" xr3:uid="{1FA8E626-0B69-403D-80E3-6E725AA40845}" name="oxydation par contact"/>
    <tableColumn id="395" xr3:uid="{3233C2C2-1AD2-4A19-AB17-659DFA8F0763}" name="oxydation par migration transversale"/>
    <tableColumn id="151" xr3:uid="{CE6A544C-7801-4FFD-A761-F9D663F41FBC}" name="perte d'adhérence"/>
    <tableColumn id="152" xr3:uid="{0DF91AB8-B541-4564-91E4-B28AE9099CA3}" name="perte de cohésion"/>
    <tableColumn id="324" xr3:uid="{69C463BA-5725-4E31-89BD-E7E2F2C0D507}" name="perte de cohésion en partie supérieure"/>
    <tableColumn id="328" xr3:uid="{BA4E626C-497F-4241-B21C-F5B5F9C118E6}" name="perte de cohésion en partie inférieure"/>
    <tableColumn id="325" xr3:uid="{3ACBB3E6-7680-4E3F-9CE6-D4086BEFDCCC}" name="perte de cohésion en partie droite"/>
    <tableColumn id="326" xr3:uid="{12BEEBA3-1617-48FE-B3F5-E96E1CF1A271}" name="perte de cohésion en partie gauche"/>
    <tableColumn id="329" xr3:uid="{2F16F76A-DBCC-45A9-A327-212FDD15121A}" name="perte de cohésion en partie centrale"/>
    <tableColumn id="56" xr3:uid="{7F64B693-C3B2-4078-A0AC-13D7CF01441B}" name="qualification de la perte de cohésion/ adhésion "/>
    <tableColumn id="27" xr3:uid="{8E070F57-DBDA-4B04-BA62-6DABEA6715A3}" name="Remarques  concernant les altérations" dataDxfId="3"/>
    <tableColumn id="103" xr3:uid="{B215284C-13E3-4B9A-9AAA-037AB282C468}" name=" &lt;- altérations"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A5D4D6-0D24-4710-8B5D-2544F09B19CA}" name="Tableau5" displayName="Tableau5" ref="B3:BG40" totalsRowShown="0">
  <autoFilter ref="B3:BG40" xr:uid="{B9A5D4D6-0D24-4710-8B5D-2544F09B19CA}"/>
  <tableColumns count="58">
    <tableColumn id="1" xr3:uid="{F1C872A5-F0B8-402E-8D1F-0D787FC193BB}" name="Colonne1"/>
    <tableColumn id="2" xr3:uid="{9ADA0936-DA1E-492C-B019-CE342835B82D}" name="Colonne2"/>
    <tableColumn id="41" xr3:uid="{4EF52886-698D-4F70-89C5-F46EED0D4934}" name="Colonne26"/>
    <tableColumn id="3" xr3:uid="{46496FA5-5D81-4F50-84CF-B8E9E273F36F}" name="Colonne3"/>
    <tableColumn id="4" xr3:uid="{42C1D724-7D91-41A3-AD93-23159D05F749}" name="Colonne4"/>
    <tableColumn id="5" xr3:uid="{56DD0EFE-4BD6-4A5E-B716-6E91C44C0DBE}" name="Colonne5"/>
    <tableColumn id="37" xr3:uid="{72FCF45B-40DA-4F3C-A18A-19D4FC8B0DBD}" name="Colonne52"/>
    <tableColumn id="6" xr3:uid="{7DC5012F-9AC3-4C3D-B7DE-BA2576132E52}" name="Colonne6"/>
    <tableColumn id="7" xr3:uid="{550C96CD-7031-480C-9C98-E21E78F47101}" name="Colonne7"/>
    <tableColumn id="8" xr3:uid="{40D5C05B-4E4F-4B15-98E0-8AB0A86438B6}" name="Colonne8"/>
    <tableColumn id="9" xr3:uid="{7E43E776-9C75-4A49-8CB9-4A9435881CDB}" name="Colonne9"/>
    <tableColumn id="10" xr3:uid="{E1A07FC4-FE42-4D1E-92FC-83BE8B616D29}" name="Colonne10"/>
    <tableColumn id="11" xr3:uid="{064CDE0E-C9F9-4A0A-BC51-702150BC1516}" name="Colonne11"/>
    <tableColumn id="57" xr3:uid="{6E6A41E2-76E1-4E14-8708-67D80127D736}" name="Colonne114"/>
    <tableColumn id="38" xr3:uid="{57279E9B-B8DB-489E-BF0F-E6D7067E7D3C}" name="Colonne112"/>
    <tableColumn id="23" xr3:uid="{5FD77847-BB8D-4ABB-92D4-2AF7EC801C56}" name="Colonne113"/>
    <tableColumn id="12" xr3:uid="{856C3A98-C2AC-48B1-8A62-4849FCFAAC0B}" name="Colonne12"/>
    <tableColumn id="31" xr3:uid="{E43751F6-A22F-4A87-AD5D-182A4EAC7E08}" name="Colonne124"/>
    <tableColumn id="35" xr3:uid="{1BD5D462-6E15-403B-B7F5-9DB85C4EFB0D}" name="Colonne1242"/>
    <tableColumn id="27" xr3:uid="{C9FA5210-0231-481E-B462-67AE2FFB7CA8}" name="Colonne125"/>
    <tableColumn id="30" xr3:uid="{47D7244D-EBBA-4320-B410-E3BD825DD5DA}" name="Colonne123"/>
    <tableColumn id="34" xr3:uid="{3FB49FE7-402C-4E03-83CD-8851AA898835}" name="Colonne1232"/>
    <tableColumn id="39" xr3:uid="{578F3E13-46D2-45A1-81AA-DD142CDAEFB6}" name="Colonne1233"/>
    <tableColumn id="40" xr3:uid="{7380F6C8-8E72-4146-96EF-C27AFE0F2B64}" name="Colonne1234"/>
    <tableColumn id="29" xr3:uid="{207CB371-177A-44B0-8686-AAAE402C955B}" name="Colonne122"/>
    <tableColumn id="36" xr3:uid="{0A6FB658-43C4-4B00-AF09-C7F8180B0A26}" name="Colonne1222"/>
    <tableColumn id="13" xr3:uid="{E9EA0DA0-D7C8-4B72-A761-D0ADD11D7485}" name="Colonne13" dataDxfId="1"/>
    <tableColumn id="14" xr3:uid="{4E5C68F4-6B0B-4C22-BF00-4F2802C4CC71}" name="Colonne14"/>
    <tableColumn id="33" xr3:uid="{85AE92D3-C09B-439C-BE89-90A3C26C03ED}" name="Colonne143"/>
    <tableColumn id="32" xr3:uid="{205853CE-660A-469D-8BC6-23145F6F37DB}" name="Colonne142"/>
    <tableColumn id="15" xr3:uid="{01E964E7-D403-4F83-97D4-A390C5DE412B}" name="Colonne15"/>
    <tableColumn id="16" xr3:uid="{203FBE27-16E9-433C-B022-CF4F6B8BF791}" name="Colonne16"/>
    <tableColumn id="17" xr3:uid="{04E3B215-A80D-49F3-9743-428969FA08E1}" name="Colonne17"/>
    <tableColumn id="59" xr3:uid="{C39BCF74-4605-4D55-A81D-3623738F145A}" name="Colonne173"/>
    <tableColumn id="42" xr3:uid="{F50FE0D1-B6DF-4201-8357-6090D21F5E6D}" name="Colonne172"/>
    <tableColumn id="18" xr3:uid="{D7203450-FA85-4BFC-BC5A-689DA6471BA8}" name="Colonne18"/>
    <tableColumn id="45" xr3:uid="{5996B989-A085-4FE7-AFCC-8E9508BCD278}" name="Colonne182"/>
    <tableColumn id="19" xr3:uid="{1D498B12-7FA9-4963-97C4-410E9A411179}" name="Colonne19"/>
    <tableColumn id="56" xr3:uid="{C5B4046F-48A1-4FA9-8B3E-0454327EDE01}" name="Colonne194"/>
    <tableColumn id="28" xr3:uid="{35C59AEF-5C68-44C4-936D-5113E2FCE3D6}" name="Colonne192"/>
    <tableColumn id="44" xr3:uid="{185F0AF9-0AB9-4A53-A16B-145543097C30}" name="Colonne193"/>
    <tableColumn id="20" xr3:uid="{58E5AAAF-2D51-40B3-AC95-7D97F9716862}" name="Colonne20"/>
    <tableColumn id="26" xr3:uid="{1D1B089C-5FC1-4F26-B057-57524E843821}" name="Colonne202"/>
    <tableColumn id="43" xr3:uid="{ECD18E6B-9ADE-4885-A4F3-1A24D11F72BD}" name="Colonne203"/>
    <tableColumn id="21" xr3:uid="{2B7F8D19-5614-4320-A487-D832351DC27D}" name="Colonne21"/>
    <tableColumn id="22" xr3:uid="{75CA1DAE-D785-4800-9F35-8C79A387AAAB}" name="Colonne22"/>
    <tableColumn id="24" xr3:uid="{4A649D44-341C-40B1-AAA1-C78357737D2C}" name="Colonne24"/>
    <tableColumn id="25" xr3:uid="{C5A9CA05-DAF7-4E10-A63D-3540138393E1}" name="Colonne25"/>
    <tableColumn id="46" xr3:uid="{230E0297-1E9F-4A84-991A-4AA73A757327}" name="Colonne252"/>
    <tableColumn id="55" xr3:uid="{ACA90DA0-974A-4239-89F2-8CCFDFE0C485}" name="Colonne2523"/>
    <tableColumn id="54" xr3:uid="{69774764-F34F-4124-8D90-1679D4DE5E1A}" name="Colonne2522"/>
    <tableColumn id="47" xr3:uid="{4E236B92-2F6E-48EA-ABE7-2AD91E960CB6}" name="Colonne253"/>
    <tableColumn id="48" xr3:uid="{024E4F42-95E6-4577-83EA-D57D9AA8715F}" name="Colonne254"/>
    <tableColumn id="49" xr3:uid="{7BFAFBB2-4036-4672-B753-397D76FB1B8A}" name="Colonne255"/>
    <tableColumn id="50" xr3:uid="{E6B7A107-D1B3-49CE-AA1B-F24E01272D3C}" name="Colonne256"/>
    <tableColumn id="51" xr3:uid="{911B78A1-730E-4378-8B30-D539EE5B71FA}" name="Colonne257"/>
    <tableColumn id="52" xr3:uid="{3FDD21E2-2F30-4577-88B2-4F75C6BC3A2D}" name="Colonne258"/>
    <tableColumn id="53" xr3:uid="{2BFC2EAC-8062-4DD7-B9EA-D9916FFF9019}" name="Colonne25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appeldes200.net/"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E758-AE96-422E-952F-7F5596E711FB}">
  <sheetPr>
    <tabColor rgb="FFFFC000"/>
  </sheetPr>
  <dimension ref="A1:MT311"/>
  <sheetViews>
    <sheetView tabSelected="1" zoomScaleNormal="100" workbookViewId="0">
      <pane xSplit="6" ySplit="2" topLeftCell="DI4" activePane="bottomRight" state="frozen"/>
      <selection pane="topRight" activeCell="G1" sqref="G1"/>
      <selection pane="bottomLeft" activeCell="F3" sqref="F3"/>
      <selection pane="bottomRight" activeCell="DK2" sqref="DK2"/>
    </sheetView>
  </sheetViews>
  <sheetFormatPr baseColWidth="10" defaultColWidth="11.5546875" defaultRowHeight="14.4" outlineLevelCol="4" x14ac:dyDescent="0.3"/>
  <cols>
    <col min="1" max="1" width="12.33203125" hidden="1" customWidth="1" outlineLevel="1"/>
    <col min="2" max="2" width="16.6640625" style="29" hidden="1" customWidth="1" outlineLevel="1"/>
    <col min="3" max="3" width="11.5546875" hidden="1" customWidth="1" outlineLevel="1"/>
    <col min="4" max="4" width="21" hidden="1" customWidth="1" outlineLevel="1"/>
    <col min="5" max="5" width="22.44140625" hidden="1" customWidth="1" outlineLevel="1"/>
    <col min="6" max="6" width="26.5546875" style="8" customWidth="1" collapsed="1"/>
    <col min="7" max="7" width="20.33203125" style="8" customWidth="1" outlineLevel="1"/>
    <col min="8" max="8" width="21.109375" customWidth="1" outlineLevel="1"/>
    <col min="9" max="9" width="15.6640625" customWidth="1" outlineLevel="1"/>
    <col min="10" max="11" width="17.109375" style="8" customWidth="1" outlineLevel="2"/>
    <col min="12" max="12" width="27.33203125" style="8" customWidth="1" outlineLevel="2"/>
    <col min="13" max="13" width="27.33203125" style="8" customWidth="1" outlineLevel="1"/>
    <col min="14" max="15" width="25.44140625" customWidth="1" outlineLevel="1"/>
    <col min="16" max="16" width="15.44140625" customWidth="1" outlineLevel="1"/>
    <col min="17" max="17" width="21.33203125" style="8" customWidth="1" outlineLevel="1"/>
    <col min="18" max="18" width="13.33203125" style="8" customWidth="1" outlineLevel="1"/>
    <col min="19" max="19" width="13.5546875" style="8" customWidth="1" outlineLevel="1"/>
    <col min="20" max="20" width="26.6640625" style="8" customWidth="1" outlineLevel="1"/>
    <col min="21" max="21" width="18.33203125" customWidth="1" outlineLevel="1"/>
    <col min="22" max="22" width="11.5546875" customWidth="1" outlineLevel="2"/>
    <col min="23" max="28" width="18.33203125" customWidth="1" outlineLevel="2"/>
    <col min="29" max="29" width="18.33203125" customWidth="1" outlineLevel="1"/>
    <col min="30" max="30" width="11.33203125" style="6" customWidth="1" outlineLevel="2"/>
    <col min="31" max="32" width="11.44140625" style="8" customWidth="1" outlineLevel="2"/>
    <col min="33" max="33" width="10.6640625" style="8" customWidth="1" outlineLevel="1"/>
    <col min="34" max="34" width="12.33203125" style="8" customWidth="1" outlineLevel="2"/>
    <col min="35" max="35" width="13.5546875" style="8" customWidth="1" outlineLevel="2"/>
    <col min="36" max="36" width="20.5546875" style="8" customWidth="1" outlineLevel="1"/>
    <col min="37" max="37" width="10.44140625" style="8" customWidth="1" outlineLevel="1"/>
    <col min="38" max="38" width="20.5546875" style="8" customWidth="1" outlineLevel="1"/>
    <col min="39" max="40" width="20.5546875" style="8" customWidth="1" outlineLevel="2"/>
    <col min="41" max="41" width="13.109375" customWidth="1" outlineLevel="2"/>
    <col min="42" max="42" width="25.6640625" customWidth="1" outlineLevel="2"/>
    <col min="43" max="43" width="12.6640625" customWidth="1" outlineLevel="1"/>
    <col min="44" max="44" width="13.5546875" customWidth="1" outlineLevel="2"/>
    <col min="45" max="45" width="25.6640625" customWidth="1" outlineLevel="2"/>
    <col min="46" max="50" width="25.6640625" customWidth="1" outlineLevel="1"/>
    <col min="51" max="52" width="10.6640625" customWidth="1" outlineLevel="2"/>
    <col min="53" max="53" width="17.33203125" customWidth="1" outlineLevel="2"/>
    <col min="54" max="54" width="19" customWidth="1" outlineLevel="2"/>
    <col min="55" max="55" width="19" customWidth="1" outlineLevel="1"/>
    <col min="56" max="56" width="17.6640625" customWidth="1" outlineLevel="1"/>
    <col min="57" max="57" width="11.5546875" customWidth="1" outlineLevel="1" collapsed="1"/>
    <col min="58" max="60" width="11.5546875" customWidth="1" outlineLevel="2"/>
    <col min="61" max="61" width="54.6640625" customWidth="1" outlineLevel="1"/>
    <col min="62" max="62" width="10.6640625" bestFit="1" customWidth="1"/>
    <col min="63" max="63" width="17.44140625" customWidth="1" outlineLevel="1"/>
    <col min="64" max="64" width="11.6640625" customWidth="1" outlineLevel="2"/>
    <col min="65" max="65" width="12.88671875" customWidth="1" outlineLevel="2"/>
    <col min="66" max="66" width="7.33203125" customWidth="1" outlineLevel="1"/>
    <col min="67" max="67" width="11.6640625" customWidth="1" outlineLevel="2"/>
    <col min="68" max="68" width="11.6640625" customWidth="1" outlineLevel="3"/>
    <col min="69" max="73" width="12.44140625" customWidth="1" outlineLevel="3"/>
    <col min="74" max="74" width="12.44140625" customWidth="1" outlineLevel="2"/>
    <col min="75" max="80" width="12.44140625" customWidth="1" outlineLevel="3"/>
    <col min="81" max="81" width="12.44140625" customWidth="1" outlineLevel="2"/>
    <col min="82" max="83" width="12.44140625" customWidth="1" outlineLevel="3"/>
    <col min="84" max="84" width="12.44140625" customWidth="1" outlineLevel="2"/>
    <col min="85" max="85" width="12.44140625" customWidth="1" outlineLevel="3"/>
    <col min="86" max="91" width="12.44140625" customWidth="1" outlineLevel="4"/>
    <col min="92" max="97" width="12.44140625" customWidth="1" outlineLevel="3"/>
    <col min="98" max="99" width="12.44140625" customWidth="1" outlineLevel="2"/>
    <col min="100" max="100" width="12.44140625" customWidth="1" outlineLevel="1"/>
    <col min="101" max="105" width="12.44140625" hidden="1" customWidth="1" outlineLevel="2"/>
    <col min="106" max="106" width="11.5546875" customWidth="1" outlineLevel="1" collapsed="1"/>
    <col min="107" max="107" width="10.88671875" style="8" customWidth="1" outlineLevel="1"/>
    <col min="108" max="108" width="11.5546875" customWidth="1" outlineLevel="1"/>
    <col min="109" max="109" width="11.5546875" customWidth="1" outlineLevel="2"/>
    <col min="110" max="113" width="11.5546875" customWidth="1" outlineLevel="3"/>
    <col min="114" max="114" width="11.5546875" customWidth="1" outlineLevel="2"/>
    <col min="115" max="118" width="11.5546875" customWidth="1" outlineLevel="3"/>
    <col min="119" max="119" width="11.5546875" customWidth="1" outlineLevel="2"/>
    <col min="120" max="122" width="11.5546875" customWidth="1" outlineLevel="3"/>
    <col min="123" max="123" width="11.5546875" customWidth="1" outlineLevel="2"/>
    <col min="124" max="124" width="11.5546875" customWidth="1" outlineLevel="3"/>
    <col min="125" max="125" width="11.5546875" customWidth="1" outlineLevel="1"/>
    <col min="126" max="129" width="11.5546875" customWidth="1" outlineLevel="2"/>
    <col min="130" max="130" width="17.109375" customWidth="1" outlineLevel="1"/>
    <col min="131" max="131" width="17.109375" customWidth="1" outlineLevel="2"/>
    <col min="132" max="145" width="17.109375" customWidth="1" outlineLevel="3"/>
    <col min="146" max="149" width="17.109375" customWidth="1" outlineLevel="2"/>
    <col min="150" max="150" width="17.109375" customWidth="1" outlineLevel="2" collapsed="1"/>
    <col min="151" max="151" width="16" customWidth="1" outlineLevel="1"/>
    <col min="152" max="153" width="16" customWidth="1" outlineLevel="2"/>
    <col min="154" max="154" width="16" customWidth="1" outlineLevel="3"/>
    <col min="155" max="159" width="16" customWidth="1" outlineLevel="4"/>
    <col min="160" max="160" width="16" customWidth="1" outlineLevel="3"/>
    <col min="161" max="165" width="16" customWidth="1" outlineLevel="4"/>
    <col min="166" max="171" width="16" customWidth="1" outlineLevel="3"/>
    <col min="172" max="172" width="16" customWidth="1" outlineLevel="2"/>
    <col min="173" max="178" width="16" customWidth="1" outlineLevel="3"/>
    <col min="179" max="179" width="16" customWidth="1" outlineLevel="2"/>
    <col min="180" max="184" width="16" customWidth="1" outlineLevel="3"/>
    <col min="185" max="186" width="16" customWidth="1" outlineLevel="2"/>
    <col min="187" max="187" width="12" customWidth="1" outlineLevel="1"/>
    <col min="188" max="188" width="9.88671875" customWidth="1" outlineLevel="2"/>
    <col min="189" max="189" width="9.88671875" customWidth="1" outlineLevel="3"/>
    <col min="190" max="193" width="9.88671875" customWidth="1" outlineLevel="4"/>
    <col min="194" max="194" width="9.88671875" customWidth="1" outlineLevel="3"/>
    <col min="195" max="195" width="9.88671875" customWidth="1" outlineLevel="2"/>
    <col min="196" max="196" width="9.88671875" customWidth="1" outlineLevel="3"/>
    <col min="197" max="200" width="9.88671875" customWidth="1" outlineLevel="4"/>
    <col min="201" max="201" width="9.88671875" customWidth="1" outlineLevel="3"/>
    <col min="202" max="205" width="9.88671875" customWidth="1" outlineLevel="4"/>
    <col min="206" max="206" width="9.88671875" customWidth="1" outlineLevel="2"/>
    <col min="207" max="207" width="9.88671875" customWidth="1" outlineLevel="3"/>
    <col min="208" max="211" width="9.88671875" customWidth="1" outlineLevel="4"/>
    <col min="212" max="212" width="9.88671875" customWidth="1" outlineLevel="3"/>
    <col min="213" max="219" width="9.88671875" customWidth="1" outlineLevel="2"/>
    <col min="220" max="220" width="10.33203125" customWidth="1" outlineLevel="2"/>
    <col min="221" max="221" width="12.88671875" customWidth="1" outlineLevel="1"/>
    <col min="222" max="222" width="12.88671875" customWidth="1" outlineLevel="2"/>
    <col min="223" max="226" width="12.88671875" customWidth="1" outlineLevel="3"/>
    <col min="227" max="227" width="12.88671875" customWidth="1" outlineLevel="2"/>
    <col min="228" max="231" width="12.88671875" customWidth="1" outlineLevel="3"/>
    <col min="232" max="232" width="12.88671875" customWidth="1" outlineLevel="2"/>
    <col min="233" max="238" width="12.88671875" customWidth="1" outlineLevel="3"/>
    <col min="239" max="239" width="12.88671875" customWidth="1" outlineLevel="1"/>
    <col min="240" max="240" width="12.88671875" customWidth="1" outlineLevel="2"/>
    <col min="241" max="244" width="12.88671875" customWidth="1" outlineLevel="3"/>
    <col min="245" max="245" width="12.88671875" customWidth="1" outlineLevel="2"/>
    <col min="246" max="249" width="12.88671875" customWidth="1" outlineLevel="3"/>
    <col min="250" max="250" width="12.88671875" customWidth="1" outlineLevel="2"/>
    <col min="251" max="253" width="12.88671875" customWidth="1" outlineLevel="3"/>
    <col min="254" max="254" width="12.88671875" customWidth="1" outlineLevel="2"/>
    <col min="255" max="256" width="12.88671875" customWidth="1" outlineLevel="3"/>
    <col min="257" max="257" width="12.88671875" customWidth="1" outlineLevel="2"/>
    <col min="258" max="259" width="12.88671875" customWidth="1" outlineLevel="3"/>
    <col min="260" max="262" width="12.88671875" customWidth="1" outlineLevel="2"/>
    <col min="263" max="263" width="15.33203125" customWidth="1" outlineLevel="1"/>
    <col min="264" max="264" width="15.33203125" customWidth="1" outlineLevel="2" collapsed="1"/>
    <col min="265" max="268" width="15.33203125" customWidth="1" outlineLevel="2"/>
    <col min="269" max="270" width="15.33203125" customWidth="1" outlineLevel="3"/>
    <col min="271" max="271" width="15.33203125" style="21" customWidth="1" outlineLevel="2"/>
    <col min="272" max="272" width="15.33203125" style="21" customWidth="1" outlineLevel="3"/>
    <col min="273" max="276" width="15.33203125" style="21" customWidth="1" outlineLevel="4"/>
    <col min="277" max="277" width="15.33203125" style="21" customWidth="1" outlineLevel="3"/>
    <col min="278" max="281" width="15.33203125" style="21" customWidth="1" outlineLevel="4"/>
    <col min="282" max="282" width="15.33203125" style="21" customWidth="1" outlineLevel="2"/>
    <col min="283" max="283" width="15.33203125" style="21" customWidth="1" outlineLevel="3"/>
    <col min="284" max="287" width="15.33203125" style="21" customWidth="1" outlineLevel="4"/>
    <col min="288" max="290" width="15.33203125" style="21" customWidth="1" outlineLevel="3"/>
    <col min="291" max="291" width="15.33203125" style="21" customWidth="1" outlineLevel="2"/>
    <col min="292" max="298" width="15.33203125" style="21" customWidth="1" outlineLevel="4"/>
    <col min="299" max="299" width="15.33203125" style="21" customWidth="1" outlineLevel="3"/>
    <col min="300" max="300" width="14" customWidth="1" outlineLevel="1"/>
    <col min="301" max="301" width="14" customWidth="1" outlineLevel="2"/>
    <col min="302" max="303" width="14" customWidth="1" outlineLevel="1"/>
    <col min="304" max="304" width="10.6640625" style="6" customWidth="1" outlineLevel="2"/>
    <col min="305" max="306" width="10.6640625" style="8" customWidth="1" outlineLevel="2"/>
    <col min="307" max="310" width="10.6640625" style="8" customWidth="1" outlineLevel="3"/>
    <col min="311" max="311" width="10.6640625" style="8" customWidth="1" outlineLevel="2"/>
    <col min="312" max="315" width="10.6640625" style="8" customWidth="1" outlineLevel="3"/>
    <col min="316" max="316" width="10.6640625" style="8" customWidth="1" outlineLevel="2"/>
    <col min="317" max="321" width="10.6640625" style="8" customWidth="1" outlineLevel="3"/>
    <col min="322" max="325" width="10.6640625" style="8" customWidth="1" outlineLevel="2"/>
    <col min="326" max="328" width="10.6640625" style="8" customWidth="1" outlineLevel="1"/>
    <col min="329" max="329" width="15.44140625" style="8" customWidth="1" outlineLevel="1"/>
    <col min="330" max="330" width="10.6640625" style="8" customWidth="1" outlineLevel="1"/>
    <col min="331" max="331" width="10.6640625" style="8" customWidth="1" outlineLevel="2"/>
    <col min="332" max="332" width="10.6640625" style="8" customWidth="1" outlineLevel="3"/>
    <col min="333" max="337" width="10.6640625" style="8" customWidth="1" outlineLevel="2"/>
    <col min="338" max="338" width="15.6640625" customWidth="1" outlineLevel="1"/>
    <col min="339" max="339" width="15.6640625" customWidth="1" outlineLevel="2"/>
    <col min="340" max="340" width="15.6640625" customWidth="1" outlineLevel="3"/>
    <col min="341" max="341" width="15.6640625" customWidth="1" outlineLevel="2"/>
    <col min="342" max="343" width="15.6640625" customWidth="1" outlineLevel="3"/>
    <col min="344" max="354" width="15.6640625" customWidth="1" outlineLevel="2"/>
    <col min="355" max="355" width="11.44140625" customWidth="1" outlineLevel="2"/>
    <col min="356" max="356" width="66.44140625" customWidth="1" outlineLevel="1"/>
    <col min="357" max="357" width="7.88671875" bestFit="1" customWidth="1"/>
    <col min="358" max="358" width="31.5546875" customWidth="1"/>
  </cols>
  <sheetData>
    <row r="1" spans="1:358" x14ac:dyDescent="0.3">
      <c r="A1" s="74"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3"/>
      <c r="BK1" s="75" t="s">
        <v>1</v>
      </c>
      <c r="BL1" s="75"/>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c r="EA1" s="75"/>
      <c r="EB1" s="75"/>
      <c r="EC1" s="75"/>
      <c r="ED1" s="75"/>
      <c r="EE1" s="75"/>
      <c r="EF1" s="75"/>
      <c r="EG1" s="75"/>
      <c r="EH1" s="75"/>
      <c r="EI1" s="75"/>
      <c r="EJ1" s="75"/>
      <c r="EK1" s="75"/>
      <c r="EL1" s="75"/>
      <c r="EM1" s="75"/>
      <c r="EN1" s="75"/>
      <c r="EO1" s="75"/>
      <c r="EP1" s="75"/>
      <c r="EQ1" s="75"/>
      <c r="ER1" s="75"/>
      <c r="ES1" s="75"/>
      <c r="ET1" s="75"/>
      <c r="EU1" s="75"/>
      <c r="EV1" s="75"/>
      <c r="EW1" s="75"/>
      <c r="EX1" s="75"/>
      <c r="EY1" s="75"/>
      <c r="EZ1" s="75"/>
      <c r="FA1" s="75"/>
      <c r="FB1" s="75"/>
      <c r="FC1" s="75"/>
      <c r="FD1" s="75"/>
      <c r="FE1" s="75"/>
      <c r="FF1" s="75"/>
      <c r="FG1" s="75"/>
      <c r="FH1" s="75"/>
      <c r="FI1" s="75"/>
      <c r="FJ1" s="75"/>
      <c r="FK1" s="75"/>
      <c r="FL1" s="75"/>
      <c r="FM1" s="75"/>
      <c r="FN1" s="75"/>
      <c r="FO1" s="75"/>
      <c r="FP1" s="75"/>
      <c r="FQ1" s="75"/>
      <c r="FR1" s="75"/>
      <c r="FS1" s="75"/>
      <c r="FT1" s="75"/>
      <c r="FU1" s="75"/>
      <c r="FV1" s="75"/>
      <c r="FW1" s="75"/>
      <c r="FX1" s="75"/>
      <c r="FY1" s="75"/>
      <c r="FZ1" s="75"/>
      <c r="GA1" s="75"/>
      <c r="GB1" s="75"/>
      <c r="GC1" s="75"/>
      <c r="GD1" s="75"/>
      <c r="GE1" s="75"/>
      <c r="GF1" s="75"/>
      <c r="GG1" s="75"/>
      <c r="GH1" s="75"/>
      <c r="GI1" s="75"/>
      <c r="GJ1" s="75"/>
      <c r="GK1" s="75"/>
      <c r="GL1" s="75"/>
      <c r="GM1" s="75"/>
      <c r="GN1" s="75"/>
      <c r="GO1" s="75"/>
      <c r="GP1" s="75"/>
      <c r="GQ1" s="75"/>
      <c r="GR1" s="75"/>
      <c r="GS1" s="75"/>
      <c r="GT1" s="75"/>
      <c r="GU1" s="75"/>
      <c r="GV1" s="75"/>
      <c r="GW1" s="75"/>
      <c r="GX1" s="75"/>
      <c r="GY1" s="75"/>
      <c r="GZ1" s="75"/>
      <c r="HA1" s="75"/>
      <c r="HB1" s="75"/>
      <c r="HC1" s="75"/>
      <c r="HD1" s="75"/>
      <c r="HE1" s="75"/>
      <c r="HF1" s="75"/>
      <c r="HG1" s="75"/>
      <c r="HH1" s="75"/>
      <c r="HI1" s="75"/>
      <c r="HJ1" s="75"/>
      <c r="HK1" s="75"/>
      <c r="HL1" s="75"/>
      <c r="HM1" s="75"/>
      <c r="HN1" s="75"/>
      <c r="HO1" s="75"/>
      <c r="HP1" s="75"/>
      <c r="HQ1" s="75"/>
      <c r="HR1" s="75"/>
      <c r="HS1" s="75"/>
      <c r="HT1" s="75"/>
      <c r="HU1" s="75"/>
      <c r="HV1" s="75"/>
      <c r="HW1" s="75"/>
      <c r="HX1" s="75"/>
      <c r="HY1" s="75"/>
      <c r="HZ1" s="75"/>
      <c r="IA1" s="75"/>
      <c r="IB1" s="75"/>
      <c r="IC1" s="75"/>
      <c r="ID1" s="75"/>
      <c r="IE1" s="75"/>
      <c r="IF1" s="75"/>
      <c r="IG1" s="75"/>
      <c r="IH1" s="75"/>
      <c r="II1" s="75"/>
      <c r="IJ1" s="75"/>
      <c r="IK1" s="75"/>
      <c r="IL1" s="75"/>
      <c r="IM1" s="75"/>
      <c r="IN1" s="75"/>
      <c r="IO1" s="75"/>
      <c r="IP1" s="75"/>
      <c r="IQ1" s="75"/>
      <c r="IR1" s="75"/>
      <c r="IS1" s="75"/>
      <c r="IT1" s="75"/>
      <c r="IU1" s="75"/>
      <c r="IV1" s="75"/>
      <c r="IW1" s="75"/>
      <c r="IX1" s="75"/>
      <c r="IY1" s="75"/>
      <c r="IZ1" s="75"/>
      <c r="JA1" s="75"/>
      <c r="JB1" s="75"/>
      <c r="JC1" s="75"/>
      <c r="JD1" s="75"/>
      <c r="JE1" s="75"/>
      <c r="JF1" s="75"/>
      <c r="JG1" s="75"/>
      <c r="JH1" s="75"/>
      <c r="JI1" s="75"/>
      <c r="JJ1" s="75"/>
      <c r="JK1" s="75"/>
      <c r="JL1" s="75"/>
      <c r="JM1" s="75"/>
      <c r="JN1" s="75"/>
      <c r="JO1" s="75"/>
      <c r="JP1" s="75"/>
      <c r="JQ1" s="75"/>
      <c r="JR1" s="75"/>
      <c r="JS1" s="75"/>
      <c r="JT1" s="75"/>
      <c r="JU1" s="75"/>
      <c r="JV1" s="75"/>
      <c r="JW1" s="75"/>
      <c r="JX1" s="75"/>
      <c r="JY1" s="75"/>
      <c r="JZ1" s="75"/>
      <c r="KA1" s="75"/>
      <c r="KB1" s="75"/>
      <c r="KC1" s="75"/>
      <c r="KD1" s="75"/>
      <c r="KE1" s="75"/>
      <c r="KF1" s="75"/>
      <c r="KG1" s="75"/>
      <c r="KH1" s="75"/>
      <c r="KI1" s="75"/>
      <c r="KJ1" s="75"/>
      <c r="KK1" s="75"/>
      <c r="KL1" s="75"/>
      <c r="KM1" s="75"/>
      <c r="KN1" s="75"/>
      <c r="KO1" s="75"/>
      <c r="KP1" s="75"/>
      <c r="KQ1" s="75"/>
      <c r="KR1" s="75"/>
      <c r="KS1" s="75"/>
      <c r="KT1" s="75"/>
      <c r="KU1" s="75"/>
      <c r="KV1" s="75"/>
      <c r="KW1" s="75"/>
      <c r="KX1" s="75"/>
      <c r="KY1" s="75"/>
      <c r="KZ1" s="75"/>
      <c r="LA1" s="75"/>
      <c r="LB1" s="75"/>
      <c r="LC1" s="75"/>
      <c r="LD1" s="75"/>
      <c r="LE1" s="75"/>
      <c r="LF1" s="75"/>
      <c r="LG1" s="75"/>
      <c r="LH1" s="75"/>
      <c r="LI1" s="75"/>
      <c r="LJ1" s="75"/>
      <c r="LK1" s="75"/>
      <c r="LL1" s="75"/>
      <c r="LM1" s="75"/>
      <c r="LN1" s="75"/>
      <c r="LO1" s="75"/>
      <c r="LP1" s="75"/>
      <c r="LQ1" s="75"/>
      <c r="LR1" s="75"/>
      <c r="LS1" s="75"/>
      <c r="LT1" s="75"/>
      <c r="LU1" s="75"/>
      <c r="LV1" s="75"/>
      <c r="LW1" s="75"/>
      <c r="LX1" s="75"/>
      <c r="LY1" s="75"/>
      <c r="LZ1" s="75"/>
      <c r="MA1" s="75"/>
      <c r="MB1" s="75"/>
      <c r="MC1" s="75"/>
      <c r="MD1" s="75"/>
      <c r="ME1" s="75"/>
      <c r="MF1" s="75"/>
      <c r="MG1" s="75"/>
      <c r="MH1" s="75"/>
      <c r="MI1" s="75"/>
      <c r="MJ1" s="75"/>
      <c r="MK1" s="75"/>
      <c r="ML1" s="75"/>
      <c r="MM1" s="75"/>
      <c r="MN1" s="75"/>
      <c r="MO1" s="75"/>
      <c r="MP1" s="75"/>
      <c r="MQ1" s="75"/>
      <c r="MR1" s="75"/>
      <c r="MS1" s="75"/>
      <c r="MT1" s="40"/>
    </row>
    <row r="2" spans="1:358" s="60" customFormat="1" ht="100.8" x14ac:dyDescent="0.3">
      <c r="A2" s="44" t="s">
        <v>4</v>
      </c>
      <c r="B2" s="45" t="s">
        <v>5</v>
      </c>
      <c r="C2" s="46" t="s">
        <v>6</v>
      </c>
      <c r="D2" s="46" t="s">
        <v>7</v>
      </c>
      <c r="E2" s="46" t="s">
        <v>8</v>
      </c>
      <c r="F2" s="65" t="s">
        <v>9</v>
      </c>
      <c r="G2" s="46" t="s">
        <v>10</v>
      </c>
      <c r="H2" s="46" t="s">
        <v>11</v>
      </c>
      <c r="I2" s="46" t="s">
        <v>12</v>
      </c>
      <c r="J2" s="63" t="s">
        <v>13</v>
      </c>
      <c r="K2" s="63" t="s">
        <v>14</v>
      </c>
      <c r="L2" s="63" t="s">
        <v>1938</v>
      </c>
      <c r="M2" s="46" t="s">
        <v>15</v>
      </c>
      <c r="N2" s="46" t="s">
        <v>16</v>
      </c>
      <c r="O2" s="46" t="s">
        <v>17</v>
      </c>
      <c r="P2" s="46" t="s">
        <v>1940</v>
      </c>
      <c r="Q2" s="46" t="s">
        <v>18</v>
      </c>
      <c r="R2" s="46" t="s">
        <v>19</v>
      </c>
      <c r="S2" s="63" t="s">
        <v>1936</v>
      </c>
      <c r="T2" s="46" t="s">
        <v>20</v>
      </c>
      <c r="U2" s="46" t="s">
        <v>21</v>
      </c>
      <c r="V2" s="47" t="s">
        <v>22</v>
      </c>
      <c r="W2" s="47" t="s">
        <v>23</v>
      </c>
      <c r="X2" s="47" t="s">
        <v>24</v>
      </c>
      <c r="Y2" s="47" t="s">
        <v>25</v>
      </c>
      <c r="Z2" s="47" t="s">
        <v>26</v>
      </c>
      <c r="AA2" s="47" t="s">
        <v>27</v>
      </c>
      <c r="AB2" s="47" t="s">
        <v>28</v>
      </c>
      <c r="AC2" s="46" t="s">
        <v>29</v>
      </c>
      <c r="AD2" s="47" t="s">
        <v>30</v>
      </c>
      <c r="AE2" s="47" t="s">
        <v>31</v>
      </c>
      <c r="AF2" s="47" t="s">
        <v>1895</v>
      </c>
      <c r="AG2" s="46" t="s">
        <v>32</v>
      </c>
      <c r="AH2" s="47" t="s">
        <v>33</v>
      </c>
      <c r="AI2" s="47" t="s">
        <v>34</v>
      </c>
      <c r="AJ2" s="46" t="s">
        <v>1695</v>
      </c>
      <c r="AK2" s="46" t="s">
        <v>35</v>
      </c>
      <c r="AL2" s="63" t="s">
        <v>36</v>
      </c>
      <c r="AM2" s="64" t="s">
        <v>1670</v>
      </c>
      <c r="AN2" s="64" t="s">
        <v>1901</v>
      </c>
      <c r="AO2" s="64" t="s">
        <v>1671</v>
      </c>
      <c r="AP2" s="64" t="s">
        <v>1939</v>
      </c>
      <c r="AQ2" s="63" t="s">
        <v>37</v>
      </c>
      <c r="AR2" s="64" t="s">
        <v>1672</v>
      </c>
      <c r="AS2" s="64" t="s">
        <v>38</v>
      </c>
      <c r="AT2" s="63" t="s">
        <v>1696</v>
      </c>
      <c r="AU2" s="46" t="s">
        <v>39</v>
      </c>
      <c r="AV2" s="47" t="s">
        <v>40</v>
      </c>
      <c r="AW2" s="47" t="s">
        <v>41</v>
      </c>
      <c r="AX2" s="46" t="s">
        <v>42</v>
      </c>
      <c r="AY2" s="47" t="s">
        <v>1902</v>
      </c>
      <c r="AZ2" s="47" t="s">
        <v>43</v>
      </c>
      <c r="BA2" s="47" t="s">
        <v>44</v>
      </c>
      <c r="BB2" s="63" t="s">
        <v>1697</v>
      </c>
      <c r="BC2" s="46" t="s">
        <v>45</v>
      </c>
      <c r="BD2" s="47" t="s">
        <v>46</v>
      </c>
      <c r="BE2" s="46" t="s">
        <v>78</v>
      </c>
      <c r="BF2" s="47" t="s">
        <v>79</v>
      </c>
      <c r="BG2" s="47" t="s">
        <v>80</v>
      </c>
      <c r="BH2" s="47" t="s">
        <v>81</v>
      </c>
      <c r="BI2" s="48" t="s">
        <v>1694</v>
      </c>
      <c r="BJ2" s="68" t="s">
        <v>1941</v>
      </c>
      <c r="BK2" s="49" t="s">
        <v>47</v>
      </c>
      <c r="BL2" s="50" t="s">
        <v>1673</v>
      </c>
      <c r="BM2" s="50" t="s">
        <v>1674</v>
      </c>
      <c r="BN2" s="49" t="s">
        <v>48</v>
      </c>
      <c r="BO2" s="50" t="s">
        <v>1675</v>
      </c>
      <c r="BP2" s="51" t="s">
        <v>1676</v>
      </c>
      <c r="BQ2" s="51" t="s">
        <v>1677</v>
      </c>
      <c r="BR2" s="51" t="s">
        <v>1678</v>
      </c>
      <c r="BS2" s="51" t="s">
        <v>1679</v>
      </c>
      <c r="BT2" s="51" t="s">
        <v>1680</v>
      </c>
      <c r="BU2" s="51" t="s">
        <v>1681</v>
      </c>
      <c r="BV2" s="50" t="s">
        <v>1682</v>
      </c>
      <c r="BW2" s="51" t="s">
        <v>1683</v>
      </c>
      <c r="BX2" s="51" t="s">
        <v>1684</v>
      </c>
      <c r="BY2" s="51" t="s">
        <v>1685</v>
      </c>
      <c r="BZ2" s="51" t="s">
        <v>1686</v>
      </c>
      <c r="CA2" s="51" t="s">
        <v>1687</v>
      </c>
      <c r="CB2" s="51" t="s">
        <v>1688</v>
      </c>
      <c r="CC2" s="50" t="s">
        <v>1689</v>
      </c>
      <c r="CD2" s="51" t="s">
        <v>1690</v>
      </c>
      <c r="CE2" s="51" t="s">
        <v>1691</v>
      </c>
      <c r="CF2" s="50" t="s">
        <v>1692</v>
      </c>
      <c r="CG2" s="51" t="s">
        <v>1903</v>
      </c>
      <c r="CH2" s="52" t="s">
        <v>1904</v>
      </c>
      <c r="CI2" s="52" t="s">
        <v>1905</v>
      </c>
      <c r="CJ2" s="52" t="s">
        <v>1906</v>
      </c>
      <c r="CK2" s="52" t="s">
        <v>1907</v>
      </c>
      <c r="CL2" s="52" t="s">
        <v>1908</v>
      </c>
      <c r="CM2" s="52" t="s">
        <v>1909</v>
      </c>
      <c r="CN2" s="51" t="s">
        <v>1910</v>
      </c>
      <c r="CO2" s="52" t="s">
        <v>1911</v>
      </c>
      <c r="CP2" s="52" t="s">
        <v>1912</v>
      </c>
      <c r="CQ2" s="52" t="s">
        <v>1913</v>
      </c>
      <c r="CR2" s="52" t="s">
        <v>1914</v>
      </c>
      <c r="CS2" s="52" t="s">
        <v>1915</v>
      </c>
      <c r="CT2" s="52" t="s">
        <v>1916</v>
      </c>
      <c r="CU2" s="50" t="s">
        <v>1693</v>
      </c>
      <c r="CV2" s="49" t="s">
        <v>59</v>
      </c>
      <c r="CW2" s="50" t="s">
        <v>1698</v>
      </c>
      <c r="CX2" s="50" t="s">
        <v>1699</v>
      </c>
      <c r="CY2" s="50" t="s">
        <v>1700</v>
      </c>
      <c r="CZ2" s="50" t="s">
        <v>1701</v>
      </c>
      <c r="DA2" s="50" t="s">
        <v>1702</v>
      </c>
      <c r="DB2" s="49" t="s">
        <v>60</v>
      </c>
      <c r="DC2" s="50" t="s">
        <v>1703</v>
      </c>
      <c r="DD2" s="49" t="s">
        <v>1949</v>
      </c>
      <c r="DE2" s="50" t="s">
        <v>1943</v>
      </c>
      <c r="DF2" s="51" t="s">
        <v>1944</v>
      </c>
      <c r="DG2" s="51" t="s">
        <v>61</v>
      </c>
      <c r="DH2" s="51" t="s">
        <v>1945</v>
      </c>
      <c r="DI2" s="51" t="s">
        <v>1950</v>
      </c>
      <c r="DJ2" s="50" t="s">
        <v>63</v>
      </c>
      <c r="DK2" s="51" t="s">
        <v>1704</v>
      </c>
      <c r="DL2" s="51" t="s">
        <v>1946</v>
      </c>
      <c r="DM2" s="51" t="s">
        <v>1947</v>
      </c>
      <c r="DN2" s="51" t="s">
        <v>1948</v>
      </c>
      <c r="DO2" s="50" t="s">
        <v>1705</v>
      </c>
      <c r="DP2" s="51" t="s">
        <v>1706</v>
      </c>
      <c r="DQ2" s="51" t="s">
        <v>1707</v>
      </c>
      <c r="DR2" s="51" t="s">
        <v>1708</v>
      </c>
      <c r="DS2" s="50" t="s">
        <v>64</v>
      </c>
      <c r="DT2" s="51" t="s">
        <v>1709</v>
      </c>
      <c r="DU2" s="49" t="s">
        <v>65</v>
      </c>
      <c r="DV2" s="50" t="s">
        <v>1710</v>
      </c>
      <c r="DW2" s="50" t="s">
        <v>1712</v>
      </c>
      <c r="DX2" s="50" t="s">
        <v>1711</v>
      </c>
      <c r="DY2" s="50" t="s">
        <v>1713</v>
      </c>
      <c r="DZ2" s="49" t="s">
        <v>66</v>
      </c>
      <c r="EA2" s="50" t="s">
        <v>67</v>
      </c>
      <c r="EB2" s="50" t="s">
        <v>1714</v>
      </c>
      <c r="EC2" s="50" t="s">
        <v>1715</v>
      </c>
      <c r="ED2" s="50" t="s">
        <v>1716</v>
      </c>
      <c r="EE2" s="51" t="s">
        <v>1717</v>
      </c>
      <c r="EF2" s="51" t="s">
        <v>1718</v>
      </c>
      <c r="EG2" s="51" t="s">
        <v>1719</v>
      </c>
      <c r="EH2" s="51" t="s">
        <v>1720</v>
      </c>
      <c r="EI2" s="51" t="s">
        <v>1721</v>
      </c>
      <c r="EJ2" s="50" t="s">
        <v>1722</v>
      </c>
      <c r="EK2" s="51" t="s">
        <v>1723</v>
      </c>
      <c r="EL2" s="51" t="s">
        <v>1724</v>
      </c>
      <c r="EM2" s="51" t="s">
        <v>1725</v>
      </c>
      <c r="EN2" s="51" t="s">
        <v>1726</v>
      </c>
      <c r="EO2" s="50" t="s">
        <v>1727</v>
      </c>
      <c r="EP2" s="50" t="s">
        <v>1728</v>
      </c>
      <c r="EQ2" s="51" t="s">
        <v>1729</v>
      </c>
      <c r="ER2" s="51" t="s">
        <v>1917</v>
      </c>
      <c r="ES2" s="51" t="s">
        <v>1730</v>
      </c>
      <c r="ET2" s="50" t="s">
        <v>1937</v>
      </c>
      <c r="EU2" s="49" t="s">
        <v>69</v>
      </c>
      <c r="EV2" s="50" t="s">
        <v>1731</v>
      </c>
      <c r="EW2" s="50" t="s">
        <v>1732</v>
      </c>
      <c r="EX2" s="51" t="s">
        <v>1733</v>
      </c>
      <c r="EY2" s="52" t="s">
        <v>1734</v>
      </c>
      <c r="EZ2" s="52" t="s">
        <v>1918</v>
      </c>
      <c r="FA2" s="52" t="s">
        <v>1919</v>
      </c>
      <c r="FB2" s="52" t="s">
        <v>1920</v>
      </c>
      <c r="FC2" s="52" t="s">
        <v>1921</v>
      </c>
      <c r="FD2" s="51" t="s">
        <v>1736</v>
      </c>
      <c r="FE2" s="52" t="s">
        <v>1735</v>
      </c>
      <c r="FF2" s="52" t="s">
        <v>1922</v>
      </c>
      <c r="FG2" s="52" t="s">
        <v>1923</v>
      </c>
      <c r="FH2" s="52" t="s">
        <v>1924</v>
      </c>
      <c r="FI2" s="52" t="s">
        <v>1925</v>
      </c>
      <c r="FJ2" s="51" t="s">
        <v>1737</v>
      </c>
      <c r="FK2" s="52" t="s">
        <v>1738</v>
      </c>
      <c r="FL2" s="52" t="s">
        <v>1926</v>
      </c>
      <c r="FM2" s="52" t="s">
        <v>1927</v>
      </c>
      <c r="FN2" s="52" t="s">
        <v>1928</v>
      </c>
      <c r="FO2" s="52" t="s">
        <v>1929</v>
      </c>
      <c r="FP2" s="50" t="s">
        <v>1739</v>
      </c>
      <c r="FQ2" s="51" t="s">
        <v>1740</v>
      </c>
      <c r="FR2" s="52" t="s">
        <v>1741</v>
      </c>
      <c r="FS2" s="52" t="s">
        <v>1742</v>
      </c>
      <c r="FT2" s="52" t="s">
        <v>1743</v>
      </c>
      <c r="FU2" s="52" t="s">
        <v>1744</v>
      </c>
      <c r="FV2" s="52" t="s">
        <v>1745</v>
      </c>
      <c r="FW2" s="50" t="s">
        <v>1746</v>
      </c>
      <c r="FX2" s="51" t="s">
        <v>1747</v>
      </c>
      <c r="FY2" s="52" t="s">
        <v>1748</v>
      </c>
      <c r="FZ2" s="52" t="s">
        <v>1749</v>
      </c>
      <c r="GA2" s="52" t="s">
        <v>1750</v>
      </c>
      <c r="GB2" s="52" t="s">
        <v>1751</v>
      </c>
      <c r="GC2" s="50" t="s">
        <v>1752</v>
      </c>
      <c r="GD2" s="50" t="s">
        <v>1753</v>
      </c>
      <c r="GE2" s="49" t="s">
        <v>72</v>
      </c>
      <c r="GF2" s="50" t="s">
        <v>1754</v>
      </c>
      <c r="GG2" s="51" t="s">
        <v>1759</v>
      </c>
      <c r="GH2" s="52" t="s">
        <v>1755</v>
      </c>
      <c r="GI2" s="52" t="s">
        <v>1756</v>
      </c>
      <c r="GJ2" s="52" t="s">
        <v>1757</v>
      </c>
      <c r="GK2" s="52" t="s">
        <v>1758</v>
      </c>
      <c r="GL2" s="51" t="s">
        <v>1760</v>
      </c>
      <c r="GM2" s="50" t="s">
        <v>1761</v>
      </c>
      <c r="GN2" s="51" t="s">
        <v>1762</v>
      </c>
      <c r="GO2" s="52" t="s">
        <v>1763</v>
      </c>
      <c r="GP2" s="52" t="s">
        <v>1764</v>
      </c>
      <c r="GQ2" s="52" t="s">
        <v>1765</v>
      </c>
      <c r="GR2" s="52" t="s">
        <v>1766</v>
      </c>
      <c r="GS2" s="51" t="s">
        <v>1767</v>
      </c>
      <c r="GT2" s="52" t="s">
        <v>1768</v>
      </c>
      <c r="GU2" s="52" t="s">
        <v>1769</v>
      </c>
      <c r="GV2" s="52" t="s">
        <v>1770</v>
      </c>
      <c r="GW2" s="52" t="s">
        <v>1771</v>
      </c>
      <c r="GX2" s="50" t="s">
        <v>1772</v>
      </c>
      <c r="GY2" s="51" t="s">
        <v>1773</v>
      </c>
      <c r="GZ2" s="52" t="s">
        <v>1774</v>
      </c>
      <c r="HA2" s="52" t="s">
        <v>1775</v>
      </c>
      <c r="HB2" s="52" t="s">
        <v>1776</v>
      </c>
      <c r="HC2" s="52" t="s">
        <v>1777</v>
      </c>
      <c r="HD2" s="51" t="s">
        <v>1778</v>
      </c>
      <c r="HE2" s="50" t="s">
        <v>1779</v>
      </c>
      <c r="HF2" s="51" t="s">
        <v>1780</v>
      </c>
      <c r="HG2" s="50" t="s">
        <v>1781</v>
      </c>
      <c r="HH2" s="51" t="s">
        <v>1782</v>
      </c>
      <c r="HI2" s="52" t="s">
        <v>1783</v>
      </c>
      <c r="HJ2" s="51" t="s">
        <v>1784</v>
      </c>
      <c r="HK2" s="51" t="s">
        <v>1785</v>
      </c>
      <c r="HL2" s="52" t="s">
        <v>1786</v>
      </c>
      <c r="HM2" s="49" t="s">
        <v>74</v>
      </c>
      <c r="HN2" s="50" t="s">
        <v>1787</v>
      </c>
      <c r="HO2" s="51" t="s">
        <v>1788</v>
      </c>
      <c r="HP2" s="51" t="s">
        <v>1789</v>
      </c>
      <c r="HQ2" s="51" t="s">
        <v>1790</v>
      </c>
      <c r="HR2" s="51" t="s">
        <v>1791</v>
      </c>
      <c r="HS2" s="50" t="s">
        <v>1792</v>
      </c>
      <c r="HT2" s="51" t="s">
        <v>1793</v>
      </c>
      <c r="HU2" s="51" t="s">
        <v>1794</v>
      </c>
      <c r="HV2" s="51" t="s">
        <v>1795</v>
      </c>
      <c r="HW2" s="51" t="s">
        <v>1930</v>
      </c>
      <c r="HX2" s="50" t="s">
        <v>1796</v>
      </c>
      <c r="HY2" s="51" t="s">
        <v>1797</v>
      </c>
      <c r="HZ2" s="51" t="s">
        <v>1798</v>
      </c>
      <c r="IA2" s="51" t="s">
        <v>1799</v>
      </c>
      <c r="IB2" s="51" t="s">
        <v>1800</v>
      </c>
      <c r="IC2" s="51" t="s">
        <v>1931</v>
      </c>
      <c r="ID2" s="50" t="s">
        <v>1801</v>
      </c>
      <c r="IE2" s="49" t="s">
        <v>1582</v>
      </c>
      <c r="IF2" s="50" t="s">
        <v>1802</v>
      </c>
      <c r="IG2" s="51" t="s">
        <v>75</v>
      </c>
      <c r="IH2" s="51" t="s">
        <v>1803</v>
      </c>
      <c r="II2" s="51" t="s">
        <v>1804</v>
      </c>
      <c r="IJ2" s="51" t="s">
        <v>1805</v>
      </c>
      <c r="IK2" s="50" t="s">
        <v>1806</v>
      </c>
      <c r="IL2" s="51" t="s">
        <v>1807</v>
      </c>
      <c r="IM2" s="51" t="s">
        <v>1808</v>
      </c>
      <c r="IN2" s="51" t="s">
        <v>1809</v>
      </c>
      <c r="IO2" s="51" t="s">
        <v>1810</v>
      </c>
      <c r="IP2" s="50" t="s">
        <v>1811</v>
      </c>
      <c r="IQ2" s="51" t="s">
        <v>1812</v>
      </c>
      <c r="IR2" s="51" t="s">
        <v>1813</v>
      </c>
      <c r="IS2" s="51" t="s">
        <v>1814</v>
      </c>
      <c r="IT2" s="50" t="s">
        <v>1815</v>
      </c>
      <c r="IU2" s="51" t="s">
        <v>1816</v>
      </c>
      <c r="IV2" s="51" t="s">
        <v>1817</v>
      </c>
      <c r="IW2" s="50" t="s">
        <v>1818</v>
      </c>
      <c r="IX2" s="51" t="s">
        <v>1819</v>
      </c>
      <c r="IY2" s="51" t="s">
        <v>1820</v>
      </c>
      <c r="IZ2" s="50" t="s">
        <v>1822</v>
      </c>
      <c r="JA2" s="51" t="s">
        <v>1821</v>
      </c>
      <c r="JB2" s="51" t="s">
        <v>1823</v>
      </c>
      <c r="JC2" s="49" t="s">
        <v>1824</v>
      </c>
      <c r="JD2" s="50" t="s">
        <v>1899</v>
      </c>
      <c r="JE2" s="50" t="s">
        <v>1900</v>
      </c>
      <c r="JF2" s="50" t="s">
        <v>83</v>
      </c>
      <c r="JG2" s="50" t="s">
        <v>84</v>
      </c>
      <c r="JH2" s="50" t="s">
        <v>85</v>
      </c>
      <c r="JI2" s="51" t="s">
        <v>1897</v>
      </c>
      <c r="JJ2" s="51" t="s">
        <v>1898</v>
      </c>
      <c r="JK2" s="53" t="s">
        <v>1825</v>
      </c>
      <c r="JL2" s="54" t="s">
        <v>1828</v>
      </c>
      <c r="JM2" s="55" t="s">
        <v>1829</v>
      </c>
      <c r="JN2" s="55" t="s">
        <v>1830</v>
      </c>
      <c r="JO2" s="55" t="s">
        <v>1831</v>
      </c>
      <c r="JP2" s="55" t="s">
        <v>1832</v>
      </c>
      <c r="JQ2" s="54" t="s">
        <v>1833</v>
      </c>
      <c r="JR2" s="55" t="s">
        <v>1834</v>
      </c>
      <c r="JS2" s="55" t="s">
        <v>1835</v>
      </c>
      <c r="JT2" s="55" t="s">
        <v>1836</v>
      </c>
      <c r="JU2" s="55" t="s">
        <v>1837</v>
      </c>
      <c r="JV2" s="53" t="s">
        <v>1826</v>
      </c>
      <c r="JW2" s="54" t="s">
        <v>1838</v>
      </c>
      <c r="JX2" s="55" t="s">
        <v>1839</v>
      </c>
      <c r="JY2" s="55" t="s">
        <v>1840</v>
      </c>
      <c r="JZ2" s="55" t="s">
        <v>1841</v>
      </c>
      <c r="KA2" s="55" t="s">
        <v>1842</v>
      </c>
      <c r="KB2" s="54" t="s">
        <v>1843</v>
      </c>
      <c r="KC2" s="55" t="s">
        <v>1844</v>
      </c>
      <c r="KD2" s="55" t="s">
        <v>1845</v>
      </c>
      <c r="KE2" s="53" t="s">
        <v>1827</v>
      </c>
      <c r="KF2" s="54" t="s">
        <v>1846</v>
      </c>
      <c r="KG2" s="54" t="s">
        <v>1847</v>
      </c>
      <c r="KH2" s="54" t="s">
        <v>1848</v>
      </c>
      <c r="KI2" s="54" t="s">
        <v>1849</v>
      </c>
      <c r="KJ2" s="54" t="s">
        <v>1850</v>
      </c>
      <c r="KK2" s="54" t="s">
        <v>1851</v>
      </c>
      <c r="KL2" s="54" t="s">
        <v>1852</v>
      </c>
      <c r="KM2" s="53" t="s">
        <v>1855</v>
      </c>
      <c r="KN2" s="49" t="s">
        <v>86</v>
      </c>
      <c r="KO2" s="50" t="s">
        <v>1856</v>
      </c>
      <c r="KP2" s="49" t="s">
        <v>87</v>
      </c>
      <c r="KQ2" s="49" t="s">
        <v>88</v>
      </c>
      <c r="KR2" s="56" t="s">
        <v>1857</v>
      </c>
      <c r="KS2" s="56" t="s">
        <v>1858</v>
      </c>
      <c r="KT2" s="56" t="s">
        <v>1859</v>
      </c>
      <c r="KU2" s="57" t="s">
        <v>1860</v>
      </c>
      <c r="KV2" s="57" t="s">
        <v>1861</v>
      </c>
      <c r="KW2" s="57" t="s">
        <v>1862</v>
      </c>
      <c r="KX2" s="57" t="s">
        <v>1863</v>
      </c>
      <c r="KY2" s="56" t="s">
        <v>1864</v>
      </c>
      <c r="KZ2" s="57" t="s">
        <v>1867</v>
      </c>
      <c r="LA2" s="57" t="s">
        <v>1868</v>
      </c>
      <c r="LB2" s="57" t="s">
        <v>1869</v>
      </c>
      <c r="LC2" s="57" t="s">
        <v>1870</v>
      </c>
      <c r="LD2" s="56" t="s">
        <v>1865</v>
      </c>
      <c r="LE2" s="57" t="s">
        <v>1932</v>
      </c>
      <c r="LF2" s="57" t="s">
        <v>1933</v>
      </c>
      <c r="LG2" s="57" t="s">
        <v>1871</v>
      </c>
      <c r="LH2" s="57" t="s">
        <v>1872</v>
      </c>
      <c r="LI2" s="57" t="s">
        <v>1873</v>
      </c>
      <c r="LJ2" s="56" t="s">
        <v>1874</v>
      </c>
      <c r="LK2" s="56" t="s">
        <v>1875</v>
      </c>
      <c r="LL2" s="56" t="s">
        <v>1876</v>
      </c>
      <c r="LM2" s="56" t="s">
        <v>1866</v>
      </c>
      <c r="LN2" s="58" t="s">
        <v>90</v>
      </c>
      <c r="LO2" s="58" t="s">
        <v>91</v>
      </c>
      <c r="LP2" s="56" t="s">
        <v>92</v>
      </c>
      <c r="LQ2" s="56" t="s">
        <v>93</v>
      </c>
      <c r="LR2" s="58" t="s">
        <v>94</v>
      </c>
      <c r="LS2" s="56" t="s">
        <v>1877</v>
      </c>
      <c r="LT2" s="57" t="s">
        <v>1878</v>
      </c>
      <c r="LU2" s="56" t="s">
        <v>1879</v>
      </c>
      <c r="LV2" s="57" t="s">
        <v>1880</v>
      </c>
      <c r="LW2" s="57" t="s">
        <v>1881</v>
      </c>
      <c r="LX2" s="57" t="s">
        <v>1882</v>
      </c>
      <c r="LY2" s="57" t="s">
        <v>1883</v>
      </c>
      <c r="LZ2" s="58" t="s">
        <v>95</v>
      </c>
      <c r="MA2" s="56" t="s">
        <v>96</v>
      </c>
      <c r="MB2" s="57" t="s">
        <v>1884</v>
      </c>
      <c r="MC2" s="56" t="s">
        <v>98</v>
      </c>
      <c r="MD2" s="57" t="s">
        <v>1885</v>
      </c>
      <c r="ME2" s="57" t="s">
        <v>1886</v>
      </c>
      <c r="MF2" s="56" t="s">
        <v>1887</v>
      </c>
      <c r="MG2" s="56" t="s">
        <v>100</v>
      </c>
      <c r="MH2" s="56" t="s">
        <v>101</v>
      </c>
      <c r="MI2" s="56" t="s">
        <v>102</v>
      </c>
      <c r="MJ2" s="56" t="s">
        <v>1934</v>
      </c>
      <c r="MK2" s="56" t="s">
        <v>1935</v>
      </c>
      <c r="ML2" s="57" t="s">
        <v>1888</v>
      </c>
      <c r="MM2" s="57" t="s">
        <v>1889</v>
      </c>
      <c r="MN2" s="57" t="s">
        <v>1890</v>
      </c>
      <c r="MO2" s="57" t="s">
        <v>1891</v>
      </c>
      <c r="MP2" s="57" t="s">
        <v>1892</v>
      </c>
      <c r="MQ2" s="57" t="s">
        <v>1893</v>
      </c>
      <c r="MR2" s="59" t="s">
        <v>1894</v>
      </c>
      <c r="MS2" s="72" t="s">
        <v>1942</v>
      </c>
    </row>
    <row r="3" spans="1:358" ht="28.8" x14ac:dyDescent="0.3">
      <c r="A3">
        <v>120</v>
      </c>
      <c r="B3" s="29" t="s">
        <v>108</v>
      </c>
      <c r="C3" s="25" t="s">
        <v>753</v>
      </c>
      <c r="D3" s="8" t="s">
        <v>754</v>
      </c>
      <c r="E3" t="s">
        <v>755</v>
      </c>
      <c r="F3" s="8" t="s">
        <v>756</v>
      </c>
      <c r="G3" s="8">
        <v>0</v>
      </c>
      <c r="H3" s="8">
        <v>0</v>
      </c>
      <c r="I3" t="s">
        <v>636</v>
      </c>
      <c r="J3" s="8" t="s">
        <v>757</v>
      </c>
      <c r="K3" s="8">
        <f>95*106</f>
        <v>10070</v>
      </c>
      <c r="L3" s="8" t="e">
        <f>MROUND([1]!tbData[[#This Row],[Surface (mm2)]],10000)/1000000</f>
        <v>#REF!</v>
      </c>
      <c r="M3" s="8" t="s">
        <v>115</v>
      </c>
      <c r="N3" s="8" t="s">
        <v>144</v>
      </c>
      <c r="O3" s="8" t="s">
        <v>144</v>
      </c>
      <c r="P3" s="8" t="s">
        <v>117</v>
      </c>
      <c r="Q3" t="s">
        <v>119</v>
      </c>
      <c r="R3" t="s">
        <v>119</v>
      </c>
      <c r="S3" s="8">
        <v>0</v>
      </c>
      <c r="T3" t="s">
        <v>119</v>
      </c>
      <c r="U3" s="8" t="s">
        <v>198</v>
      </c>
      <c r="V3" s="8" t="s">
        <v>154</v>
      </c>
      <c r="W3" s="8">
        <v>0</v>
      </c>
      <c r="X3" s="8">
        <v>0</v>
      </c>
      <c r="Y3" s="8">
        <v>0</v>
      </c>
      <c r="Z3" s="8">
        <v>0</v>
      </c>
      <c r="AA3" s="8">
        <v>0</v>
      </c>
      <c r="AB3" s="8">
        <v>0</v>
      </c>
      <c r="AC3" s="8">
        <v>0</v>
      </c>
      <c r="AD3" s="8">
        <v>0</v>
      </c>
      <c r="AE3" s="8">
        <v>0</v>
      </c>
      <c r="AF3" s="8">
        <v>0</v>
      </c>
      <c r="AG3" s="8">
        <v>0</v>
      </c>
      <c r="AH3" s="8">
        <v>0</v>
      </c>
      <c r="AI3" s="8">
        <v>0</v>
      </c>
      <c r="AJ3" s="8">
        <v>0</v>
      </c>
      <c r="AK3" s="8" t="s">
        <v>117</v>
      </c>
      <c r="AL3" s="8">
        <v>0</v>
      </c>
      <c r="AM3" s="8">
        <v>0</v>
      </c>
      <c r="AN3" s="8">
        <v>0</v>
      </c>
      <c r="AO3" s="8">
        <v>0</v>
      </c>
      <c r="AP3" s="8">
        <v>0</v>
      </c>
      <c r="AQ3" s="8">
        <v>0</v>
      </c>
      <c r="AR3" s="8">
        <v>0</v>
      </c>
      <c r="AS3" s="8">
        <v>0</v>
      </c>
      <c r="AT3" s="8">
        <v>0</v>
      </c>
      <c r="AU3" s="8" t="s">
        <v>124</v>
      </c>
      <c r="AV3" s="8" t="s">
        <v>156</v>
      </c>
      <c r="AW3" s="8" t="s">
        <v>199</v>
      </c>
      <c r="AX3" s="8" t="s">
        <v>117</v>
      </c>
      <c r="AY3" s="8">
        <v>0</v>
      </c>
      <c r="AZ3" s="8">
        <v>0</v>
      </c>
      <c r="BA3" s="8">
        <v>0</v>
      </c>
      <c r="BB3" s="8">
        <v>0</v>
      </c>
      <c r="BC3" t="s">
        <v>119</v>
      </c>
      <c r="BD3">
        <v>0</v>
      </c>
      <c r="BE3" t="s">
        <v>124</v>
      </c>
      <c r="BF3" t="s">
        <v>124</v>
      </c>
      <c r="BG3">
        <v>0</v>
      </c>
      <c r="BH3">
        <v>0</v>
      </c>
      <c r="BI3" s="6">
        <v>0</v>
      </c>
      <c r="BJ3" s="66"/>
      <c r="BK3" t="s">
        <v>51</v>
      </c>
      <c r="BL3" t="s">
        <v>174</v>
      </c>
      <c r="BM3" t="s">
        <v>123</v>
      </c>
      <c r="BN3" t="s">
        <v>124</v>
      </c>
      <c r="BO3">
        <v>0</v>
      </c>
      <c r="BP3">
        <v>0</v>
      </c>
      <c r="BQ3">
        <v>0</v>
      </c>
      <c r="BR3">
        <v>0</v>
      </c>
      <c r="BS3">
        <v>0</v>
      </c>
      <c r="BT3">
        <v>0</v>
      </c>
      <c r="BU3">
        <v>0</v>
      </c>
      <c r="BV3">
        <v>0</v>
      </c>
      <c r="BW3">
        <v>0</v>
      </c>
      <c r="BX3">
        <v>0</v>
      </c>
      <c r="BY3">
        <v>0</v>
      </c>
      <c r="BZ3">
        <v>0</v>
      </c>
      <c r="CA3">
        <v>0</v>
      </c>
      <c r="CB3">
        <v>0</v>
      </c>
      <c r="CC3">
        <v>0</v>
      </c>
      <c r="CD3">
        <v>0</v>
      </c>
      <c r="CE3">
        <v>0</v>
      </c>
      <c r="CF3" t="s">
        <v>124</v>
      </c>
      <c r="CG3" t="s">
        <v>50</v>
      </c>
      <c r="CH3" t="s">
        <v>124</v>
      </c>
      <c r="CI3" t="s">
        <v>124</v>
      </c>
      <c r="CJ3" t="s">
        <v>124</v>
      </c>
      <c r="CK3" t="s">
        <v>124</v>
      </c>
      <c r="CL3" t="s">
        <v>124</v>
      </c>
      <c r="CM3" t="s">
        <v>121</v>
      </c>
      <c r="CN3">
        <v>0</v>
      </c>
      <c r="CO3">
        <v>0</v>
      </c>
      <c r="CP3">
        <v>0</v>
      </c>
      <c r="CQ3">
        <v>0</v>
      </c>
      <c r="CR3">
        <v>0</v>
      </c>
      <c r="CS3">
        <v>0</v>
      </c>
      <c r="CT3">
        <v>0</v>
      </c>
      <c r="CU3">
        <v>0</v>
      </c>
      <c r="CV3" t="s">
        <v>124</v>
      </c>
      <c r="CW3" t="s">
        <v>252</v>
      </c>
      <c r="CX3" t="s">
        <v>121</v>
      </c>
      <c r="CY3">
        <v>0</v>
      </c>
      <c r="CZ3" t="s">
        <v>156</v>
      </c>
      <c r="DA3">
        <v>0</v>
      </c>
      <c r="DB3" t="s">
        <v>51</v>
      </c>
      <c r="DC3" s="8" t="s">
        <v>123</v>
      </c>
      <c r="DD3" t="s">
        <v>117</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t="s">
        <v>117</v>
      </c>
      <c r="EA3">
        <v>0</v>
      </c>
      <c r="EB3">
        <v>0</v>
      </c>
      <c r="EC3">
        <v>0</v>
      </c>
      <c r="ED3">
        <v>0</v>
      </c>
      <c r="EE3">
        <v>0</v>
      </c>
      <c r="EF3">
        <v>0</v>
      </c>
      <c r="EG3">
        <v>0</v>
      </c>
      <c r="EH3">
        <v>0</v>
      </c>
      <c r="EI3">
        <v>0</v>
      </c>
      <c r="EJ3">
        <v>0</v>
      </c>
      <c r="EK3">
        <v>0</v>
      </c>
      <c r="EL3">
        <v>0</v>
      </c>
      <c r="EM3">
        <v>0</v>
      </c>
      <c r="EN3">
        <v>0</v>
      </c>
      <c r="EO3">
        <v>0</v>
      </c>
      <c r="EP3">
        <v>0</v>
      </c>
      <c r="EQ3">
        <v>0</v>
      </c>
      <c r="ER3">
        <v>0</v>
      </c>
      <c r="ES3">
        <v>0</v>
      </c>
      <c r="ET3">
        <v>0</v>
      </c>
      <c r="EU3" t="s">
        <v>117</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t="s">
        <v>124</v>
      </c>
      <c r="GF3">
        <v>0</v>
      </c>
      <c r="GG3">
        <v>0</v>
      </c>
      <c r="GH3">
        <v>0</v>
      </c>
      <c r="GI3">
        <v>0</v>
      </c>
      <c r="GJ3">
        <v>0</v>
      </c>
      <c r="GK3">
        <v>0</v>
      </c>
      <c r="GL3">
        <v>0</v>
      </c>
      <c r="GM3" t="s">
        <v>124</v>
      </c>
      <c r="GN3" t="s">
        <v>202</v>
      </c>
      <c r="GO3">
        <v>0</v>
      </c>
      <c r="GP3" t="s">
        <v>124</v>
      </c>
      <c r="GQ3">
        <v>0</v>
      </c>
      <c r="GR3">
        <v>0</v>
      </c>
      <c r="GS3" t="s">
        <v>125</v>
      </c>
      <c r="GT3" t="s">
        <v>124</v>
      </c>
      <c r="GU3" t="s">
        <v>124</v>
      </c>
      <c r="GV3" t="s">
        <v>124</v>
      </c>
      <c r="GW3" t="s">
        <v>124</v>
      </c>
      <c r="GX3" t="s">
        <v>124</v>
      </c>
      <c r="GY3">
        <v>0</v>
      </c>
      <c r="GZ3" t="s">
        <v>124</v>
      </c>
      <c r="HA3">
        <v>0</v>
      </c>
      <c r="HB3">
        <v>0</v>
      </c>
      <c r="HC3">
        <v>0</v>
      </c>
      <c r="HD3">
        <v>0</v>
      </c>
      <c r="HE3">
        <v>0</v>
      </c>
      <c r="HF3">
        <v>0</v>
      </c>
      <c r="HG3">
        <v>0</v>
      </c>
      <c r="HH3">
        <v>0</v>
      </c>
      <c r="HI3">
        <v>0</v>
      </c>
      <c r="HJ3">
        <v>0</v>
      </c>
      <c r="HK3">
        <v>0</v>
      </c>
      <c r="HL3">
        <v>0</v>
      </c>
      <c r="HM3" t="s">
        <v>124</v>
      </c>
      <c r="HN3">
        <v>0</v>
      </c>
      <c r="HO3">
        <v>0</v>
      </c>
      <c r="HP3">
        <v>0</v>
      </c>
      <c r="HQ3">
        <v>0</v>
      </c>
      <c r="HR3">
        <v>0</v>
      </c>
      <c r="HS3">
        <v>0</v>
      </c>
      <c r="HT3">
        <v>0</v>
      </c>
      <c r="HU3">
        <v>0</v>
      </c>
      <c r="HV3">
        <v>0</v>
      </c>
      <c r="HW3">
        <v>0</v>
      </c>
      <c r="HX3" t="s">
        <v>124</v>
      </c>
      <c r="HY3">
        <v>0</v>
      </c>
      <c r="HZ3">
        <v>0</v>
      </c>
      <c r="IA3" t="s">
        <v>124</v>
      </c>
      <c r="IB3">
        <v>0</v>
      </c>
      <c r="IC3">
        <v>0</v>
      </c>
      <c r="ID3">
        <v>0</v>
      </c>
      <c r="IE3" t="s">
        <v>124</v>
      </c>
      <c r="IF3">
        <v>0</v>
      </c>
      <c r="IG3">
        <v>0</v>
      </c>
      <c r="IH3">
        <v>0</v>
      </c>
      <c r="II3">
        <v>0</v>
      </c>
      <c r="IJ3">
        <v>0</v>
      </c>
      <c r="IK3">
        <v>0</v>
      </c>
      <c r="IL3">
        <v>0</v>
      </c>
      <c r="IM3">
        <v>0</v>
      </c>
      <c r="IN3">
        <v>0</v>
      </c>
      <c r="IO3">
        <v>0</v>
      </c>
      <c r="IP3">
        <v>0</v>
      </c>
      <c r="IQ3">
        <v>0</v>
      </c>
      <c r="IR3">
        <v>0</v>
      </c>
      <c r="IS3">
        <v>0</v>
      </c>
      <c r="IT3">
        <v>0</v>
      </c>
      <c r="IU3">
        <v>0</v>
      </c>
      <c r="IV3">
        <v>0</v>
      </c>
      <c r="IW3">
        <v>0</v>
      </c>
      <c r="IX3">
        <v>0</v>
      </c>
      <c r="IY3">
        <v>0</v>
      </c>
      <c r="IZ3" t="s">
        <v>124</v>
      </c>
      <c r="JA3" t="s">
        <v>55</v>
      </c>
      <c r="JB3" t="s">
        <v>758</v>
      </c>
      <c r="JC3" s="8" t="s">
        <v>124</v>
      </c>
      <c r="JD3" s="8" t="s">
        <v>127</v>
      </c>
      <c r="JE3" s="8" t="s">
        <v>128</v>
      </c>
      <c r="JF3" s="8">
        <v>0</v>
      </c>
      <c r="JG3" s="8">
        <v>0</v>
      </c>
      <c r="JH3" s="8">
        <v>0</v>
      </c>
      <c r="JI3" s="8">
        <v>0</v>
      </c>
      <c r="JJ3" s="8">
        <v>0</v>
      </c>
      <c r="JK3" s="42" t="s">
        <v>124</v>
      </c>
      <c r="JL3" s="42" t="s">
        <v>129</v>
      </c>
      <c r="JM3" s="42">
        <v>0</v>
      </c>
      <c r="JN3" s="42">
        <v>0</v>
      </c>
      <c r="JO3" s="42">
        <v>0</v>
      </c>
      <c r="JP3" s="42" t="s">
        <v>124</v>
      </c>
      <c r="JQ3" s="42">
        <v>0</v>
      </c>
      <c r="JR3" s="42">
        <v>0</v>
      </c>
      <c r="JS3" s="42">
        <v>0</v>
      </c>
      <c r="JT3" s="42">
        <v>0</v>
      </c>
      <c r="JU3" s="42">
        <v>0</v>
      </c>
      <c r="JV3" s="42">
        <v>0</v>
      </c>
      <c r="JW3" s="42">
        <v>0</v>
      </c>
      <c r="JX3" s="42">
        <v>0</v>
      </c>
      <c r="JY3" s="42">
        <v>0</v>
      </c>
      <c r="JZ3" s="42">
        <v>0</v>
      </c>
      <c r="KA3" s="42">
        <v>0</v>
      </c>
      <c r="KB3" s="42">
        <v>0</v>
      </c>
      <c r="KC3" s="42">
        <v>0</v>
      </c>
      <c r="KD3" s="42">
        <v>0</v>
      </c>
      <c r="KE3" s="42" t="s">
        <v>124</v>
      </c>
      <c r="KF3" s="42" t="s">
        <v>204</v>
      </c>
      <c r="KG3" s="42">
        <v>0</v>
      </c>
      <c r="KH3" s="42">
        <v>0</v>
      </c>
      <c r="KI3" s="42">
        <v>0</v>
      </c>
      <c r="KJ3" s="42">
        <v>0</v>
      </c>
      <c r="KK3" s="42">
        <v>0</v>
      </c>
      <c r="KL3" s="42">
        <v>0</v>
      </c>
      <c r="KM3" s="42">
        <v>0</v>
      </c>
      <c r="KN3" s="8" t="s">
        <v>117</v>
      </c>
      <c r="KO3" s="8">
        <v>0</v>
      </c>
      <c r="KP3" s="8">
        <v>0</v>
      </c>
      <c r="KQ3" s="8" t="s">
        <v>117</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t="s">
        <v>124</v>
      </c>
      <c r="LP3">
        <v>0</v>
      </c>
      <c r="LQ3" t="s">
        <v>124</v>
      </c>
      <c r="LR3">
        <v>0</v>
      </c>
      <c r="LS3">
        <v>0</v>
      </c>
      <c r="LT3">
        <v>0</v>
      </c>
      <c r="LU3">
        <v>0</v>
      </c>
      <c r="LV3">
        <v>0</v>
      </c>
      <c r="LW3">
        <v>0</v>
      </c>
      <c r="LX3">
        <v>0</v>
      </c>
      <c r="LY3">
        <v>0</v>
      </c>
      <c r="LZ3" t="s">
        <v>174</v>
      </c>
      <c r="MA3">
        <v>0</v>
      </c>
      <c r="MB3">
        <v>0</v>
      </c>
      <c r="MC3">
        <v>0</v>
      </c>
      <c r="MD3">
        <v>0</v>
      </c>
      <c r="ME3">
        <v>0</v>
      </c>
      <c r="MF3">
        <v>0</v>
      </c>
      <c r="MG3">
        <v>0</v>
      </c>
      <c r="MH3">
        <v>0</v>
      </c>
      <c r="MI3">
        <v>0</v>
      </c>
      <c r="MJ3">
        <v>0</v>
      </c>
      <c r="MK3">
        <v>0</v>
      </c>
      <c r="ML3">
        <v>0</v>
      </c>
      <c r="MM3">
        <v>0</v>
      </c>
      <c r="MN3">
        <v>0</v>
      </c>
      <c r="MO3">
        <v>0</v>
      </c>
      <c r="MP3">
        <v>0</v>
      </c>
      <c r="MQ3">
        <v>0</v>
      </c>
      <c r="MR3" s="35">
        <v>0</v>
      </c>
      <c r="MS3" s="69"/>
    </row>
    <row r="4" spans="1:358" ht="43.2" x14ac:dyDescent="0.3">
      <c r="A4">
        <v>65</v>
      </c>
      <c r="B4" s="29" t="s">
        <v>108</v>
      </c>
      <c r="C4" s="22" t="s">
        <v>109</v>
      </c>
      <c r="D4" s="8" t="s">
        <v>248</v>
      </c>
      <c r="E4" t="s">
        <v>508</v>
      </c>
      <c r="F4" s="8" t="s">
        <v>509</v>
      </c>
      <c r="G4" s="8" t="s">
        <v>510</v>
      </c>
      <c r="H4" s="8">
        <v>0</v>
      </c>
      <c r="I4" t="s">
        <v>113</v>
      </c>
      <c r="J4" s="8" t="s">
        <v>511</v>
      </c>
      <c r="K4" s="8">
        <f>70*294</f>
        <v>20580</v>
      </c>
      <c r="L4" s="8" t="e">
        <f>MROUND([1]!tbData[[#This Row],[Surface (mm2)]],10000)/1000000</f>
        <v>#REF!</v>
      </c>
      <c r="M4" s="8" t="s">
        <v>115</v>
      </c>
      <c r="N4" s="8" t="s">
        <v>144</v>
      </c>
      <c r="O4" s="8" t="s">
        <v>144</v>
      </c>
      <c r="P4" s="8" t="s">
        <v>117</v>
      </c>
      <c r="Q4" t="s">
        <v>119</v>
      </c>
      <c r="R4" t="s">
        <v>119</v>
      </c>
      <c r="S4" s="8">
        <v>0</v>
      </c>
      <c r="T4" t="s">
        <v>119</v>
      </c>
      <c r="U4" s="8" t="s">
        <v>120</v>
      </c>
      <c r="V4" s="8" t="s">
        <v>121</v>
      </c>
      <c r="W4" s="8">
        <v>0</v>
      </c>
      <c r="X4" s="8">
        <v>0</v>
      </c>
      <c r="Y4" s="8">
        <v>0</v>
      </c>
      <c r="Z4" s="8">
        <v>0</v>
      </c>
      <c r="AA4" s="8">
        <v>0</v>
      </c>
      <c r="AB4" s="8">
        <v>0</v>
      </c>
      <c r="AC4" s="8">
        <v>0</v>
      </c>
      <c r="AD4" s="8">
        <v>0</v>
      </c>
      <c r="AE4" s="8">
        <v>0</v>
      </c>
      <c r="AF4" s="8">
        <v>0</v>
      </c>
      <c r="AG4" s="8">
        <v>0</v>
      </c>
      <c r="AH4" s="8">
        <v>0</v>
      </c>
      <c r="AI4" s="8">
        <v>0</v>
      </c>
      <c r="AJ4" s="8">
        <v>0</v>
      </c>
      <c r="AK4" s="8" t="s">
        <v>117</v>
      </c>
      <c r="AL4" s="8">
        <v>0</v>
      </c>
      <c r="AM4" s="8">
        <v>0</v>
      </c>
      <c r="AN4" s="8">
        <v>0</v>
      </c>
      <c r="AO4" s="8">
        <v>0</v>
      </c>
      <c r="AP4" s="8">
        <v>0</v>
      </c>
      <c r="AQ4" s="8">
        <v>0</v>
      </c>
      <c r="AR4" s="8">
        <v>0</v>
      </c>
      <c r="AS4" s="8">
        <v>0</v>
      </c>
      <c r="AT4" s="8">
        <v>0</v>
      </c>
      <c r="AU4" s="8">
        <v>0</v>
      </c>
      <c r="AV4" s="8">
        <v>0</v>
      </c>
      <c r="AW4" s="8">
        <v>0</v>
      </c>
      <c r="AX4" s="8" t="s">
        <v>117</v>
      </c>
      <c r="AY4" s="8">
        <v>0</v>
      </c>
      <c r="AZ4" s="8">
        <v>0</v>
      </c>
      <c r="BA4" s="8">
        <v>0</v>
      </c>
      <c r="BB4" s="8">
        <v>0</v>
      </c>
      <c r="BC4" t="s">
        <v>119</v>
      </c>
      <c r="BD4">
        <v>0</v>
      </c>
      <c r="BE4" t="s">
        <v>124</v>
      </c>
      <c r="BF4" t="s">
        <v>124</v>
      </c>
      <c r="BG4">
        <v>0</v>
      </c>
      <c r="BH4">
        <v>0</v>
      </c>
      <c r="BI4" s="6" t="s">
        <v>512</v>
      </c>
      <c r="BJ4" s="66"/>
      <c r="BK4" t="s">
        <v>51</v>
      </c>
      <c r="BL4" t="s">
        <v>122</v>
      </c>
      <c r="BM4" t="s">
        <v>123</v>
      </c>
      <c r="BN4" t="s">
        <v>51</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t="s">
        <v>117</v>
      </c>
      <c r="DC4" s="8">
        <v>0</v>
      </c>
      <c r="DD4" t="s">
        <v>117</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t="s">
        <v>156</v>
      </c>
      <c r="EA4">
        <v>0</v>
      </c>
      <c r="EB4" t="s">
        <v>124</v>
      </c>
      <c r="EC4">
        <v>0</v>
      </c>
      <c r="ED4">
        <v>0</v>
      </c>
      <c r="EE4">
        <v>0</v>
      </c>
      <c r="EF4">
        <v>0</v>
      </c>
      <c r="EG4">
        <v>0</v>
      </c>
      <c r="EH4">
        <v>0</v>
      </c>
      <c r="EI4">
        <v>0</v>
      </c>
      <c r="EJ4">
        <v>0</v>
      </c>
      <c r="EK4">
        <v>0</v>
      </c>
      <c r="EL4">
        <v>0</v>
      </c>
      <c r="EM4">
        <v>0</v>
      </c>
      <c r="EN4">
        <v>0</v>
      </c>
      <c r="EO4">
        <v>0</v>
      </c>
      <c r="EP4">
        <v>0</v>
      </c>
      <c r="EQ4">
        <v>0</v>
      </c>
      <c r="ER4">
        <v>0</v>
      </c>
      <c r="ES4">
        <v>0</v>
      </c>
      <c r="ET4">
        <v>0</v>
      </c>
      <c r="EU4" t="s">
        <v>117</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t="s">
        <v>124</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t="s">
        <v>124</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s="8">
        <v>0</v>
      </c>
      <c r="IL4" s="8">
        <v>0</v>
      </c>
      <c r="IM4" s="8">
        <v>0</v>
      </c>
      <c r="IN4">
        <v>0</v>
      </c>
      <c r="IO4" s="8">
        <v>0</v>
      </c>
      <c r="IP4" s="8">
        <v>0</v>
      </c>
      <c r="IQ4" s="8">
        <v>0</v>
      </c>
      <c r="IR4" s="8">
        <v>0</v>
      </c>
      <c r="IS4" s="8">
        <v>0</v>
      </c>
      <c r="IT4" s="8">
        <v>0</v>
      </c>
      <c r="IU4" s="8">
        <v>0</v>
      </c>
      <c r="IV4" s="8">
        <v>0</v>
      </c>
      <c r="IW4" s="8">
        <v>0</v>
      </c>
      <c r="IX4" s="8">
        <v>0</v>
      </c>
      <c r="IY4" s="8">
        <v>0</v>
      </c>
      <c r="IZ4" s="8">
        <v>0</v>
      </c>
      <c r="JA4" s="8">
        <v>0</v>
      </c>
      <c r="JB4" s="8">
        <v>0</v>
      </c>
      <c r="JC4" s="8" t="s">
        <v>124</v>
      </c>
      <c r="JD4" s="8" t="s">
        <v>127</v>
      </c>
      <c r="JE4" s="8">
        <v>0</v>
      </c>
      <c r="JF4" s="8">
        <v>0</v>
      </c>
      <c r="JG4" s="8">
        <v>0</v>
      </c>
      <c r="JH4" s="8">
        <v>0</v>
      </c>
      <c r="JI4" s="8">
        <v>0</v>
      </c>
      <c r="JJ4" s="8">
        <v>0</v>
      </c>
      <c r="JK4" s="42">
        <v>0</v>
      </c>
      <c r="JL4" s="42">
        <v>0</v>
      </c>
      <c r="JM4" s="42">
        <v>0</v>
      </c>
      <c r="JN4" s="42">
        <v>0</v>
      </c>
      <c r="JO4" s="42">
        <v>0</v>
      </c>
      <c r="JP4" s="42">
        <v>0</v>
      </c>
      <c r="JQ4" s="42">
        <v>0</v>
      </c>
      <c r="JR4" s="42">
        <v>0</v>
      </c>
      <c r="JS4" s="42">
        <v>0</v>
      </c>
      <c r="JT4" s="42">
        <v>0</v>
      </c>
      <c r="JU4" s="42">
        <v>0</v>
      </c>
      <c r="JV4" s="42">
        <v>0</v>
      </c>
      <c r="JW4" s="42">
        <v>0</v>
      </c>
      <c r="JX4" s="42">
        <v>0</v>
      </c>
      <c r="JY4" s="42">
        <v>0</v>
      </c>
      <c r="JZ4" s="42">
        <v>0</v>
      </c>
      <c r="KA4" s="42">
        <v>0</v>
      </c>
      <c r="KB4" s="42">
        <v>0</v>
      </c>
      <c r="KC4" s="42">
        <v>0</v>
      </c>
      <c r="KD4" s="42">
        <v>0</v>
      </c>
      <c r="KE4" s="42">
        <v>0</v>
      </c>
      <c r="KF4" s="42">
        <v>0</v>
      </c>
      <c r="KG4" s="42">
        <v>0</v>
      </c>
      <c r="KH4" s="42">
        <v>0</v>
      </c>
      <c r="KI4" s="42">
        <v>0</v>
      </c>
      <c r="KJ4" s="42">
        <v>0</v>
      </c>
      <c r="KK4" s="42">
        <v>0</v>
      </c>
      <c r="KL4" s="42">
        <v>0</v>
      </c>
      <c r="KM4" s="42">
        <v>0</v>
      </c>
      <c r="KN4" s="8" t="s">
        <v>124</v>
      </c>
      <c r="KO4" s="8">
        <v>0</v>
      </c>
      <c r="KP4" s="8">
        <v>0</v>
      </c>
      <c r="KQ4" s="8" t="s">
        <v>117</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t="s">
        <v>131</v>
      </c>
      <c r="MA4">
        <v>0</v>
      </c>
      <c r="MB4">
        <v>0</v>
      </c>
      <c r="MC4">
        <v>0</v>
      </c>
      <c r="MD4">
        <v>0</v>
      </c>
      <c r="ME4">
        <v>0</v>
      </c>
      <c r="MF4">
        <v>0</v>
      </c>
      <c r="MG4">
        <v>0</v>
      </c>
      <c r="MH4">
        <v>0</v>
      </c>
      <c r="MI4">
        <v>0</v>
      </c>
      <c r="MJ4">
        <v>0</v>
      </c>
      <c r="MK4">
        <v>0</v>
      </c>
      <c r="ML4">
        <v>0</v>
      </c>
      <c r="MM4">
        <v>0</v>
      </c>
      <c r="MN4">
        <v>0</v>
      </c>
      <c r="MO4">
        <v>0</v>
      </c>
      <c r="MP4">
        <v>0</v>
      </c>
      <c r="MQ4">
        <v>0</v>
      </c>
      <c r="MR4" s="35">
        <v>0</v>
      </c>
      <c r="MS4" s="69"/>
    </row>
    <row r="5" spans="1:358" ht="28.8" x14ac:dyDescent="0.3">
      <c r="A5">
        <v>66</v>
      </c>
      <c r="B5" s="29" t="s">
        <v>108</v>
      </c>
      <c r="C5" s="22" t="s">
        <v>109</v>
      </c>
      <c r="D5" s="8" t="s">
        <v>248</v>
      </c>
      <c r="E5" t="s">
        <v>508</v>
      </c>
      <c r="F5" s="8" t="s">
        <v>513</v>
      </c>
      <c r="G5" s="8" t="s">
        <v>510</v>
      </c>
      <c r="H5" s="8">
        <v>0</v>
      </c>
      <c r="I5" t="s">
        <v>113</v>
      </c>
      <c r="J5" s="8" t="s">
        <v>511</v>
      </c>
      <c r="K5" s="8">
        <f>70*294</f>
        <v>20580</v>
      </c>
      <c r="L5" s="8" t="e">
        <f>MROUND([1]!tbData[[#This Row],[Surface (mm2)]],10000)/1000000</f>
        <v>#REF!</v>
      </c>
      <c r="M5" s="8" t="s">
        <v>115</v>
      </c>
      <c r="N5" s="8" t="s">
        <v>144</v>
      </c>
      <c r="O5" s="8" t="s">
        <v>144</v>
      </c>
      <c r="P5" s="8" t="s">
        <v>117</v>
      </c>
      <c r="Q5" t="s">
        <v>119</v>
      </c>
      <c r="R5" t="s">
        <v>119</v>
      </c>
      <c r="S5" s="8">
        <v>0</v>
      </c>
      <c r="T5" t="s">
        <v>119</v>
      </c>
      <c r="U5" s="8" t="s">
        <v>120</v>
      </c>
      <c r="V5" s="8" t="s">
        <v>121</v>
      </c>
      <c r="W5" s="8">
        <v>0</v>
      </c>
      <c r="X5" s="8">
        <v>0</v>
      </c>
      <c r="Y5" s="8">
        <v>0</v>
      </c>
      <c r="Z5" s="8">
        <v>0</v>
      </c>
      <c r="AA5" s="8">
        <v>0</v>
      </c>
      <c r="AB5" s="8">
        <v>0</v>
      </c>
      <c r="AC5" s="8">
        <v>0</v>
      </c>
      <c r="AD5" s="8">
        <v>0</v>
      </c>
      <c r="AE5" s="8">
        <v>0</v>
      </c>
      <c r="AF5" s="8">
        <v>0</v>
      </c>
      <c r="AG5" s="8">
        <v>0</v>
      </c>
      <c r="AH5" s="8">
        <v>0</v>
      </c>
      <c r="AI5" s="8">
        <v>0</v>
      </c>
      <c r="AJ5" s="8">
        <v>0</v>
      </c>
      <c r="AK5" s="8" t="s">
        <v>117</v>
      </c>
      <c r="AL5" s="8">
        <v>0</v>
      </c>
      <c r="AM5" s="8">
        <v>0</v>
      </c>
      <c r="AN5" s="8">
        <v>0</v>
      </c>
      <c r="AO5" s="8">
        <v>0</v>
      </c>
      <c r="AP5" s="8">
        <v>0</v>
      </c>
      <c r="AQ5" s="8">
        <v>0</v>
      </c>
      <c r="AR5" s="8">
        <v>0</v>
      </c>
      <c r="AS5" s="8">
        <v>0</v>
      </c>
      <c r="AT5" s="8">
        <v>0</v>
      </c>
      <c r="AU5" s="8">
        <v>0</v>
      </c>
      <c r="AV5" s="8">
        <v>0</v>
      </c>
      <c r="AW5" s="8">
        <v>0</v>
      </c>
      <c r="AX5" s="8" t="s">
        <v>117</v>
      </c>
      <c r="AY5" s="8">
        <v>0</v>
      </c>
      <c r="AZ5" s="8">
        <v>0</v>
      </c>
      <c r="BA5" s="8">
        <v>0</v>
      </c>
      <c r="BB5" s="8">
        <v>0</v>
      </c>
      <c r="BC5" t="s">
        <v>119</v>
      </c>
      <c r="BD5">
        <v>0</v>
      </c>
      <c r="BE5" t="s">
        <v>147</v>
      </c>
      <c r="BF5">
        <v>0</v>
      </c>
      <c r="BG5">
        <v>0</v>
      </c>
      <c r="BH5">
        <v>0</v>
      </c>
      <c r="BI5" s="6" t="s">
        <v>512</v>
      </c>
      <c r="BJ5" s="66"/>
      <c r="BK5" t="s">
        <v>51</v>
      </c>
      <c r="BL5" t="s">
        <v>122</v>
      </c>
      <c r="BM5" t="s">
        <v>123</v>
      </c>
      <c r="BN5" t="s">
        <v>169</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t="s">
        <v>117</v>
      </c>
      <c r="DC5" s="8">
        <v>0</v>
      </c>
      <c r="DD5" t="s">
        <v>117</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t="s">
        <v>117</v>
      </c>
      <c r="EA5">
        <v>0</v>
      </c>
      <c r="EB5">
        <v>0</v>
      </c>
      <c r="EC5">
        <v>0</v>
      </c>
      <c r="ED5">
        <v>0</v>
      </c>
      <c r="EE5">
        <v>0</v>
      </c>
      <c r="EF5">
        <v>0</v>
      </c>
      <c r="EG5">
        <v>0</v>
      </c>
      <c r="EH5">
        <v>0</v>
      </c>
      <c r="EI5">
        <v>0</v>
      </c>
      <c r="EJ5">
        <v>0</v>
      </c>
      <c r="EK5">
        <v>0</v>
      </c>
      <c r="EL5">
        <v>0</v>
      </c>
      <c r="EM5">
        <v>0</v>
      </c>
      <c r="EN5">
        <v>0</v>
      </c>
      <c r="EO5">
        <v>0</v>
      </c>
      <c r="EP5">
        <v>0</v>
      </c>
      <c r="EQ5">
        <v>0</v>
      </c>
      <c r="ER5">
        <v>0</v>
      </c>
      <c r="ES5">
        <v>0</v>
      </c>
      <c r="ET5">
        <v>0</v>
      </c>
      <c r="EU5" t="s">
        <v>117</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t="s">
        <v>117</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s="8">
        <v>0</v>
      </c>
      <c r="IL5" s="8">
        <v>0</v>
      </c>
      <c r="IM5" s="8">
        <v>0</v>
      </c>
      <c r="IN5">
        <v>0</v>
      </c>
      <c r="IO5" s="8">
        <v>0</v>
      </c>
      <c r="IP5" s="8">
        <v>0</v>
      </c>
      <c r="IQ5" s="8">
        <v>0</v>
      </c>
      <c r="IR5" s="8">
        <v>0</v>
      </c>
      <c r="IS5" s="8">
        <v>0</v>
      </c>
      <c r="IT5" s="8">
        <v>0</v>
      </c>
      <c r="IU5" s="8">
        <v>0</v>
      </c>
      <c r="IV5" s="8">
        <v>0</v>
      </c>
      <c r="IW5" s="8">
        <v>0</v>
      </c>
      <c r="IX5" s="8">
        <v>0</v>
      </c>
      <c r="IY5" s="8">
        <v>0</v>
      </c>
      <c r="IZ5" s="8">
        <v>0</v>
      </c>
      <c r="JA5" s="8">
        <v>0</v>
      </c>
      <c r="JB5" s="8">
        <v>0</v>
      </c>
      <c r="JC5" s="8" t="s">
        <v>124</v>
      </c>
      <c r="JD5" s="8" t="s">
        <v>148</v>
      </c>
      <c r="JE5" s="8">
        <v>0</v>
      </c>
      <c r="JF5" s="8">
        <v>0</v>
      </c>
      <c r="JG5" s="8">
        <v>0</v>
      </c>
      <c r="JH5" s="8">
        <v>0</v>
      </c>
      <c r="JI5" s="8">
        <v>0</v>
      </c>
      <c r="JJ5" s="8">
        <v>0</v>
      </c>
      <c r="JK5" s="42">
        <v>0</v>
      </c>
      <c r="JL5" s="42">
        <v>0</v>
      </c>
      <c r="JM5" s="42">
        <v>0</v>
      </c>
      <c r="JN5" s="42">
        <v>0</v>
      </c>
      <c r="JO5" s="42">
        <v>0</v>
      </c>
      <c r="JP5" s="42">
        <v>0</v>
      </c>
      <c r="JQ5" s="42">
        <v>0</v>
      </c>
      <c r="JR5" s="42">
        <v>0</v>
      </c>
      <c r="JS5" s="42">
        <v>0</v>
      </c>
      <c r="JT5" s="42">
        <v>0</v>
      </c>
      <c r="JU5" s="42">
        <v>0</v>
      </c>
      <c r="JV5" s="42">
        <v>0</v>
      </c>
      <c r="JW5" s="42">
        <v>0</v>
      </c>
      <c r="JX5" s="42">
        <v>0</v>
      </c>
      <c r="JY5" s="42">
        <v>0</v>
      </c>
      <c r="JZ5" s="42">
        <v>0</v>
      </c>
      <c r="KA5" s="42">
        <v>0</v>
      </c>
      <c r="KB5" s="42">
        <v>0</v>
      </c>
      <c r="KC5" s="42">
        <v>0</v>
      </c>
      <c r="KD5" s="42">
        <v>0</v>
      </c>
      <c r="KE5" s="42">
        <v>0</v>
      </c>
      <c r="KF5" s="42">
        <v>0</v>
      </c>
      <c r="KG5" s="42">
        <v>0</v>
      </c>
      <c r="KH5" s="42">
        <v>0</v>
      </c>
      <c r="KI5" s="42">
        <v>0</v>
      </c>
      <c r="KJ5" s="42">
        <v>0</v>
      </c>
      <c r="KK5" s="42">
        <v>0</v>
      </c>
      <c r="KL5" s="42">
        <v>0</v>
      </c>
      <c r="KM5" s="42">
        <v>0</v>
      </c>
      <c r="KN5" s="8" t="s">
        <v>117</v>
      </c>
      <c r="KO5" s="8">
        <v>0</v>
      </c>
      <c r="KP5" s="8">
        <v>0</v>
      </c>
      <c r="KQ5" s="8" t="s">
        <v>117</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t="s">
        <v>131</v>
      </c>
      <c r="MA5">
        <v>0</v>
      </c>
      <c r="MB5">
        <v>0</v>
      </c>
      <c r="MC5">
        <v>0</v>
      </c>
      <c r="MD5">
        <v>0</v>
      </c>
      <c r="ME5">
        <v>0</v>
      </c>
      <c r="MF5">
        <v>0</v>
      </c>
      <c r="MG5">
        <v>0</v>
      </c>
      <c r="MH5">
        <v>0</v>
      </c>
      <c r="MI5">
        <v>0</v>
      </c>
      <c r="MJ5">
        <v>0</v>
      </c>
      <c r="MK5">
        <v>0</v>
      </c>
      <c r="ML5">
        <v>0</v>
      </c>
      <c r="MM5">
        <v>0</v>
      </c>
      <c r="MN5">
        <v>0</v>
      </c>
      <c r="MO5">
        <v>0</v>
      </c>
      <c r="MP5">
        <v>0</v>
      </c>
      <c r="MQ5">
        <v>0</v>
      </c>
      <c r="MR5" s="35">
        <v>0</v>
      </c>
      <c r="MS5" s="69"/>
    </row>
    <row r="6" spans="1:358" ht="106.2" customHeight="1" x14ac:dyDescent="0.3">
      <c r="A6">
        <v>69</v>
      </c>
      <c r="B6" s="29" t="s">
        <v>108</v>
      </c>
      <c r="C6" s="22" t="s">
        <v>109</v>
      </c>
      <c r="D6" s="8" t="s">
        <v>248</v>
      </c>
      <c r="E6" t="s">
        <v>508</v>
      </c>
      <c r="F6" s="8" t="s">
        <v>523</v>
      </c>
      <c r="G6" s="8" t="s">
        <v>510</v>
      </c>
      <c r="H6" s="8">
        <v>0</v>
      </c>
      <c r="I6" t="s">
        <v>113</v>
      </c>
      <c r="J6" s="8" t="s">
        <v>511</v>
      </c>
      <c r="K6" s="8">
        <f>70*294</f>
        <v>20580</v>
      </c>
      <c r="L6" s="8" t="e">
        <f>MROUND([1]!tbData[[#This Row],[Surface (mm2)]],10000)/1000000</f>
        <v>#REF!</v>
      </c>
      <c r="M6" s="8" t="s">
        <v>115</v>
      </c>
      <c r="N6" s="8" t="s">
        <v>144</v>
      </c>
      <c r="O6" s="8" t="s">
        <v>144</v>
      </c>
      <c r="P6" s="8" t="s">
        <v>117</v>
      </c>
      <c r="Q6" t="s">
        <v>119</v>
      </c>
      <c r="R6" t="s">
        <v>119</v>
      </c>
      <c r="S6" s="8">
        <v>0</v>
      </c>
      <c r="T6" t="s">
        <v>119</v>
      </c>
      <c r="U6" s="8" t="s">
        <v>120</v>
      </c>
      <c r="V6" s="8" t="s">
        <v>121</v>
      </c>
      <c r="W6" s="8">
        <v>0</v>
      </c>
      <c r="X6" s="8">
        <v>0</v>
      </c>
      <c r="Y6" s="8">
        <v>0</v>
      </c>
      <c r="Z6" s="8">
        <v>0</v>
      </c>
      <c r="AA6" s="8">
        <v>0</v>
      </c>
      <c r="AB6" s="8">
        <v>0</v>
      </c>
      <c r="AC6" s="8">
        <v>0</v>
      </c>
      <c r="AD6" s="8">
        <v>0</v>
      </c>
      <c r="AE6" s="8">
        <v>0</v>
      </c>
      <c r="AF6" s="8">
        <v>0</v>
      </c>
      <c r="AG6" s="8">
        <v>0</v>
      </c>
      <c r="AH6" s="8">
        <v>0</v>
      </c>
      <c r="AI6" s="8">
        <v>0</v>
      </c>
      <c r="AJ6" s="8">
        <v>0</v>
      </c>
      <c r="AK6" s="8" t="s">
        <v>124</v>
      </c>
      <c r="AL6" s="8" t="s">
        <v>184</v>
      </c>
      <c r="AM6" s="8" t="s">
        <v>154</v>
      </c>
      <c r="AN6" s="8" t="s">
        <v>168</v>
      </c>
      <c r="AO6" s="8">
        <v>0</v>
      </c>
      <c r="AP6" s="8">
        <v>0</v>
      </c>
      <c r="AQ6" s="8">
        <v>0</v>
      </c>
      <c r="AR6" s="8">
        <v>0</v>
      </c>
      <c r="AS6" s="8">
        <v>0</v>
      </c>
      <c r="AT6" s="8">
        <v>0</v>
      </c>
      <c r="AU6" s="8">
        <v>0</v>
      </c>
      <c r="AV6" s="8">
        <v>0</v>
      </c>
      <c r="AW6" s="8">
        <v>0</v>
      </c>
      <c r="AX6" s="8" t="s">
        <v>117</v>
      </c>
      <c r="AY6" s="8">
        <v>0</v>
      </c>
      <c r="AZ6" s="8">
        <v>0</v>
      </c>
      <c r="BA6" s="8">
        <v>0</v>
      </c>
      <c r="BB6" s="8">
        <v>0</v>
      </c>
      <c r="BC6" t="s">
        <v>119</v>
      </c>
      <c r="BD6">
        <v>0</v>
      </c>
      <c r="BE6" t="s">
        <v>147</v>
      </c>
      <c r="BF6">
        <v>0</v>
      </c>
      <c r="BG6">
        <v>0</v>
      </c>
      <c r="BH6">
        <v>0</v>
      </c>
      <c r="BI6" s="6" t="s">
        <v>512</v>
      </c>
      <c r="BJ6" s="66"/>
      <c r="BK6" t="s">
        <v>51</v>
      </c>
      <c r="BL6" t="s">
        <v>122</v>
      </c>
      <c r="BM6" t="s">
        <v>123</v>
      </c>
      <c r="BN6" t="s">
        <v>117</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t="s">
        <v>117</v>
      </c>
      <c r="DC6" s="8">
        <v>0</v>
      </c>
      <c r="DD6" t="s">
        <v>117</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t="s">
        <v>117</v>
      </c>
      <c r="EA6">
        <v>0</v>
      </c>
      <c r="EB6">
        <v>0</v>
      </c>
      <c r="EC6">
        <v>0</v>
      </c>
      <c r="ED6">
        <v>0</v>
      </c>
      <c r="EE6">
        <v>0</v>
      </c>
      <c r="EF6">
        <v>0</v>
      </c>
      <c r="EG6">
        <v>0</v>
      </c>
      <c r="EH6">
        <v>0</v>
      </c>
      <c r="EI6">
        <v>0</v>
      </c>
      <c r="EJ6">
        <v>0</v>
      </c>
      <c r="EK6">
        <v>0</v>
      </c>
      <c r="EL6">
        <v>0</v>
      </c>
      <c r="EM6">
        <v>0</v>
      </c>
      <c r="EN6">
        <v>0</v>
      </c>
      <c r="EO6">
        <v>0</v>
      </c>
      <c r="EP6">
        <v>0</v>
      </c>
      <c r="EQ6">
        <v>0</v>
      </c>
      <c r="ER6">
        <v>0</v>
      </c>
      <c r="ES6">
        <v>0</v>
      </c>
      <c r="ET6">
        <v>0</v>
      </c>
      <c r="EU6" t="s">
        <v>117</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t="s">
        <v>117</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s="8" t="s">
        <v>124</v>
      </c>
      <c r="JD6" s="8" t="s">
        <v>127</v>
      </c>
      <c r="JE6" s="8" t="s">
        <v>128</v>
      </c>
      <c r="JF6" s="8">
        <v>0</v>
      </c>
      <c r="JG6" s="8">
        <v>0</v>
      </c>
      <c r="JH6" s="8">
        <v>0</v>
      </c>
      <c r="JI6" s="8">
        <v>0</v>
      </c>
      <c r="JJ6" s="8">
        <v>0</v>
      </c>
      <c r="JK6" s="42">
        <v>0</v>
      </c>
      <c r="JL6" s="42">
        <v>0</v>
      </c>
      <c r="JM6" s="42">
        <v>0</v>
      </c>
      <c r="JN6" s="42">
        <v>0</v>
      </c>
      <c r="JO6" s="42">
        <v>0</v>
      </c>
      <c r="JP6" s="42">
        <v>0</v>
      </c>
      <c r="JQ6" s="42">
        <v>0</v>
      </c>
      <c r="JR6" s="42">
        <v>0</v>
      </c>
      <c r="JS6" s="42">
        <v>0</v>
      </c>
      <c r="JT6" s="42">
        <v>0</v>
      </c>
      <c r="JU6" s="42">
        <v>0</v>
      </c>
      <c r="JV6" s="42" t="s">
        <v>117</v>
      </c>
      <c r="JW6" s="42">
        <v>0</v>
      </c>
      <c r="JX6" s="42">
        <v>0</v>
      </c>
      <c r="JY6" s="42">
        <v>0</v>
      </c>
      <c r="JZ6" s="42">
        <v>0</v>
      </c>
      <c r="KA6" s="42">
        <v>0</v>
      </c>
      <c r="KB6" s="42">
        <v>0</v>
      </c>
      <c r="KC6" s="42">
        <v>0</v>
      </c>
      <c r="KD6" s="42">
        <v>0</v>
      </c>
      <c r="KE6" s="42">
        <v>0</v>
      </c>
      <c r="KF6" s="42">
        <v>0</v>
      </c>
      <c r="KG6" s="42">
        <v>0</v>
      </c>
      <c r="KH6" s="42">
        <v>0</v>
      </c>
      <c r="KI6" s="42">
        <v>0</v>
      </c>
      <c r="KJ6" s="42">
        <v>0</v>
      </c>
      <c r="KK6" s="42">
        <v>0</v>
      </c>
      <c r="KL6" s="42">
        <v>0</v>
      </c>
      <c r="KM6" s="42">
        <v>0</v>
      </c>
      <c r="KN6" s="8" t="s">
        <v>117</v>
      </c>
      <c r="KO6" s="8">
        <v>0</v>
      </c>
      <c r="KP6" s="8">
        <v>0</v>
      </c>
      <c r="KQ6" s="8" t="s">
        <v>117</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t="s">
        <v>131</v>
      </c>
      <c r="MA6">
        <v>0</v>
      </c>
      <c r="MB6">
        <v>0</v>
      </c>
      <c r="MC6">
        <v>0</v>
      </c>
      <c r="MD6">
        <v>0</v>
      </c>
      <c r="ME6">
        <v>0</v>
      </c>
      <c r="MF6">
        <v>0</v>
      </c>
      <c r="MG6">
        <v>0</v>
      </c>
      <c r="MH6">
        <v>0</v>
      </c>
      <c r="MI6">
        <v>0</v>
      </c>
      <c r="MJ6">
        <v>0</v>
      </c>
      <c r="MK6">
        <v>0</v>
      </c>
      <c r="ML6">
        <v>0</v>
      </c>
      <c r="MM6">
        <v>0</v>
      </c>
      <c r="MN6">
        <v>0</v>
      </c>
      <c r="MO6">
        <v>0</v>
      </c>
      <c r="MP6">
        <v>0</v>
      </c>
      <c r="MQ6">
        <v>0</v>
      </c>
      <c r="MR6" s="35">
        <v>0</v>
      </c>
      <c r="MS6" s="69"/>
    </row>
    <row r="7" spans="1:358" ht="43.2" x14ac:dyDescent="0.3">
      <c r="A7">
        <v>70</v>
      </c>
      <c r="B7" s="29" t="s">
        <v>108</v>
      </c>
      <c r="C7" s="22" t="s">
        <v>109</v>
      </c>
      <c r="D7" s="8" t="s">
        <v>248</v>
      </c>
      <c r="E7" t="s">
        <v>508</v>
      </c>
      <c r="F7" s="8" t="s">
        <v>524</v>
      </c>
      <c r="G7" s="8" t="s">
        <v>525</v>
      </c>
      <c r="H7" s="8">
        <v>0</v>
      </c>
      <c r="I7" t="s">
        <v>113</v>
      </c>
      <c r="J7" s="8" t="s">
        <v>526</v>
      </c>
      <c r="K7" s="8">
        <f>70*294</f>
        <v>20580</v>
      </c>
      <c r="L7" s="8" t="e">
        <f>MROUND([1]!tbData[[#This Row],[Surface (mm2)]],10000)/1000000</f>
        <v>#REF!</v>
      </c>
      <c r="M7" s="8" t="s">
        <v>115</v>
      </c>
      <c r="N7" s="8" t="s">
        <v>154</v>
      </c>
      <c r="O7" s="8" t="s">
        <v>62</v>
      </c>
      <c r="P7" s="8" t="s">
        <v>117</v>
      </c>
      <c r="Q7" t="s">
        <v>119</v>
      </c>
      <c r="R7" t="s">
        <v>119</v>
      </c>
      <c r="S7" s="8" t="s">
        <v>527</v>
      </c>
      <c r="T7" t="s">
        <v>119</v>
      </c>
      <c r="U7" s="8" t="s">
        <v>120</v>
      </c>
      <c r="V7" s="8" t="s">
        <v>121</v>
      </c>
      <c r="W7" s="8">
        <v>0</v>
      </c>
      <c r="X7" s="8">
        <v>0</v>
      </c>
      <c r="Y7" s="8">
        <v>0</v>
      </c>
      <c r="Z7" s="8">
        <v>0</v>
      </c>
      <c r="AA7" s="8">
        <v>0</v>
      </c>
      <c r="AB7" s="8">
        <v>0</v>
      </c>
      <c r="AC7" s="8">
        <v>0</v>
      </c>
      <c r="AD7" s="8">
        <v>0</v>
      </c>
      <c r="AE7" s="8">
        <v>0</v>
      </c>
      <c r="AF7" s="8">
        <v>0</v>
      </c>
      <c r="AG7" s="8">
        <v>0</v>
      </c>
      <c r="AH7" s="8">
        <v>0</v>
      </c>
      <c r="AI7" s="8">
        <v>0</v>
      </c>
      <c r="AJ7" s="8">
        <v>0</v>
      </c>
      <c r="AK7" s="8" t="s">
        <v>117</v>
      </c>
      <c r="AL7" s="8">
        <v>0</v>
      </c>
      <c r="AM7" s="8">
        <v>0</v>
      </c>
      <c r="AN7" s="8">
        <v>0</v>
      </c>
      <c r="AO7" s="8">
        <v>0</v>
      </c>
      <c r="AP7" s="8">
        <v>0</v>
      </c>
      <c r="AQ7" s="8">
        <v>0</v>
      </c>
      <c r="AR7" s="8">
        <v>0</v>
      </c>
      <c r="AS7" s="8">
        <v>0</v>
      </c>
      <c r="AT7" s="8">
        <v>0</v>
      </c>
      <c r="AU7" s="8">
        <v>0</v>
      </c>
      <c r="AV7" s="8">
        <v>0</v>
      </c>
      <c r="AW7" s="8">
        <v>0</v>
      </c>
      <c r="AX7" s="8" t="s">
        <v>117</v>
      </c>
      <c r="AY7" s="8">
        <v>0</v>
      </c>
      <c r="AZ7" s="8">
        <v>0</v>
      </c>
      <c r="BA7" s="8">
        <v>0</v>
      </c>
      <c r="BB7" s="8">
        <v>0</v>
      </c>
      <c r="BC7" t="s">
        <v>119</v>
      </c>
      <c r="BD7">
        <v>0</v>
      </c>
      <c r="BE7" t="s">
        <v>124</v>
      </c>
      <c r="BF7" t="s">
        <v>124</v>
      </c>
      <c r="BG7">
        <v>0</v>
      </c>
      <c r="BH7">
        <v>0</v>
      </c>
      <c r="BI7" s="6" t="s">
        <v>512</v>
      </c>
      <c r="BJ7" s="66"/>
      <c r="BK7" t="s">
        <v>51</v>
      </c>
      <c r="BL7" t="s">
        <v>122</v>
      </c>
      <c r="BM7" t="s">
        <v>123</v>
      </c>
      <c r="BN7" t="s">
        <v>117</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t="s">
        <v>117</v>
      </c>
      <c r="DC7" s="8">
        <v>0</v>
      </c>
      <c r="DD7" t="s">
        <v>117</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t="s">
        <v>156</v>
      </c>
      <c r="EA7">
        <v>0</v>
      </c>
      <c r="EB7" t="s">
        <v>124</v>
      </c>
      <c r="EC7">
        <v>0</v>
      </c>
      <c r="ED7">
        <v>0</v>
      </c>
      <c r="EE7">
        <v>0</v>
      </c>
      <c r="EF7">
        <v>0</v>
      </c>
      <c r="EG7">
        <v>0</v>
      </c>
      <c r="EH7">
        <v>0</v>
      </c>
      <c r="EI7">
        <v>0</v>
      </c>
      <c r="EJ7">
        <v>0</v>
      </c>
      <c r="EK7">
        <v>0</v>
      </c>
      <c r="EL7">
        <v>0</v>
      </c>
      <c r="EM7">
        <v>0</v>
      </c>
      <c r="EN7">
        <v>0</v>
      </c>
      <c r="EO7">
        <v>0</v>
      </c>
      <c r="EP7">
        <v>0</v>
      </c>
      <c r="EQ7">
        <v>0</v>
      </c>
      <c r="ER7">
        <v>0</v>
      </c>
      <c r="ES7">
        <v>0</v>
      </c>
      <c r="ET7">
        <v>0</v>
      </c>
      <c r="EU7" t="s">
        <v>117</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t="s">
        <v>117</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s="8" t="s">
        <v>124</v>
      </c>
      <c r="JD7" s="8" t="s">
        <v>148</v>
      </c>
      <c r="JE7" s="8" t="s">
        <v>128</v>
      </c>
      <c r="JF7" s="8">
        <v>0</v>
      </c>
      <c r="JG7" s="8">
        <v>0</v>
      </c>
      <c r="JH7" s="8">
        <v>0</v>
      </c>
      <c r="JI7" s="8">
        <v>0</v>
      </c>
      <c r="JJ7" s="8">
        <v>0</v>
      </c>
      <c r="JK7" s="42" t="s">
        <v>117</v>
      </c>
      <c r="JL7" s="42">
        <v>0</v>
      </c>
      <c r="JM7" s="42">
        <v>0</v>
      </c>
      <c r="JN7" s="42">
        <v>0</v>
      </c>
      <c r="JO7" s="42">
        <v>0</v>
      </c>
      <c r="JP7" s="42">
        <v>0</v>
      </c>
      <c r="JQ7" s="42">
        <v>0</v>
      </c>
      <c r="JR7" s="42">
        <v>0</v>
      </c>
      <c r="JS7" s="42">
        <v>0</v>
      </c>
      <c r="JT7" s="42">
        <v>0</v>
      </c>
      <c r="JU7" s="42">
        <v>0</v>
      </c>
      <c r="JV7" s="42" t="s">
        <v>117</v>
      </c>
      <c r="JW7" s="42">
        <v>0</v>
      </c>
      <c r="JX7" s="42">
        <v>0</v>
      </c>
      <c r="JY7" s="42">
        <v>0</v>
      </c>
      <c r="JZ7" s="42">
        <v>0</v>
      </c>
      <c r="KA7" s="42">
        <v>0</v>
      </c>
      <c r="KB7" s="42">
        <v>0</v>
      </c>
      <c r="KC7" s="42">
        <v>0</v>
      </c>
      <c r="KD7" s="42">
        <v>0</v>
      </c>
      <c r="KE7" s="42">
        <v>0</v>
      </c>
      <c r="KF7" s="42">
        <v>0</v>
      </c>
      <c r="KG7" s="42">
        <v>0</v>
      </c>
      <c r="KH7" s="42">
        <v>0</v>
      </c>
      <c r="KI7" s="42">
        <v>0</v>
      </c>
      <c r="KJ7" s="42">
        <v>0</v>
      </c>
      <c r="KK7" s="42">
        <v>0</v>
      </c>
      <c r="KL7" s="42">
        <v>0</v>
      </c>
      <c r="KM7" s="42">
        <v>0</v>
      </c>
      <c r="KN7" s="8" t="s">
        <v>124</v>
      </c>
      <c r="KO7" s="8">
        <v>0</v>
      </c>
      <c r="KP7" s="8">
        <v>0</v>
      </c>
      <c r="KQ7" s="8" t="s">
        <v>117</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t="s">
        <v>131</v>
      </c>
      <c r="MA7">
        <v>0</v>
      </c>
      <c r="MB7">
        <v>0</v>
      </c>
      <c r="MC7">
        <v>0</v>
      </c>
      <c r="MD7">
        <v>0</v>
      </c>
      <c r="ME7">
        <v>0</v>
      </c>
      <c r="MF7">
        <v>0</v>
      </c>
      <c r="MG7">
        <v>0</v>
      </c>
      <c r="MH7">
        <v>0</v>
      </c>
      <c r="MI7">
        <v>0</v>
      </c>
      <c r="MJ7">
        <v>0</v>
      </c>
      <c r="MK7">
        <v>0</v>
      </c>
      <c r="ML7">
        <v>0</v>
      </c>
      <c r="MM7">
        <v>0</v>
      </c>
      <c r="MN7">
        <v>0</v>
      </c>
      <c r="MO7">
        <v>0</v>
      </c>
      <c r="MP7">
        <v>0</v>
      </c>
      <c r="MQ7">
        <v>0</v>
      </c>
      <c r="MR7" s="35">
        <v>0</v>
      </c>
      <c r="MS7" s="69"/>
    </row>
    <row r="8" spans="1:358" ht="28.8" x14ac:dyDescent="0.3">
      <c r="A8">
        <v>244</v>
      </c>
      <c r="B8" s="29" t="s">
        <v>108</v>
      </c>
      <c r="C8" s="27" t="s">
        <v>1217</v>
      </c>
      <c r="D8" s="8" t="s">
        <v>1218</v>
      </c>
      <c r="E8" s="8" t="s">
        <v>1218</v>
      </c>
      <c r="F8" s="8" t="s">
        <v>1219</v>
      </c>
      <c r="G8" s="32" t="s">
        <v>1220</v>
      </c>
      <c r="H8" s="8">
        <v>0</v>
      </c>
      <c r="I8" t="s">
        <v>113</v>
      </c>
      <c r="J8" s="8" t="s">
        <v>1221</v>
      </c>
      <c r="K8" s="8">
        <f>112*138</f>
        <v>15456</v>
      </c>
      <c r="L8" s="8" t="e">
        <f>MROUND([1]!tbData[[#This Row],[Surface (mm2)]],10000)/1000000</f>
        <v>#REF!</v>
      </c>
      <c r="M8" s="8" t="s">
        <v>115</v>
      </c>
      <c r="N8" s="8" t="s">
        <v>144</v>
      </c>
      <c r="O8" s="8" t="s">
        <v>144</v>
      </c>
      <c r="P8" s="8" t="s">
        <v>117</v>
      </c>
      <c r="Q8" t="s">
        <v>119</v>
      </c>
      <c r="R8" t="s">
        <v>119</v>
      </c>
      <c r="S8" s="8">
        <v>0</v>
      </c>
      <c r="T8" t="s">
        <v>119</v>
      </c>
      <c r="U8" s="8" t="s">
        <v>120</v>
      </c>
      <c r="V8" s="8" t="s">
        <v>121</v>
      </c>
      <c r="W8" s="8" t="s">
        <v>145</v>
      </c>
      <c r="X8" s="8" t="s">
        <v>197</v>
      </c>
      <c r="Y8" s="8" t="s">
        <v>210</v>
      </c>
      <c r="Z8" s="8">
        <v>0</v>
      </c>
      <c r="AA8" s="8">
        <v>0</v>
      </c>
      <c r="AB8" s="8">
        <v>0</v>
      </c>
      <c r="AC8" s="8">
        <v>0</v>
      </c>
      <c r="AD8" s="8">
        <v>0</v>
      </c>
      <c r="AE8" s="8">
        <v>0</v>
      </c>
      <c r="AF8" s="8">
        <v>0</v>
      </c>
      <c r="AG8" s="8">
        <v>0</v>
      </c>
      <c r="AH8" s="8">
        <v>0</v>
      </c>
      <c r="AI8" s="8">
        <v>0</v>
      </c>
      <c r="AJ8" s="8" t="s">
        <v>629</v>
      </c>
      <c r="AK8" s="8" t="s">
        <v>117</v>
      </c>
      <c r="AL8" s="8">
        <v>0</v>
      </c>
      <c r="AM8" s="8">
        <v>0</v>
      </c>
      <c r="AN8" s="8">
        <v>0</v>
      </c>
      <c r="AO8" s="8">
        <v>0</v>
      </c>
      <c r="AP8" s="8">
        <v>0</v>
      </c>
      <c r="AQ8" s="8">
        <v>0</v>
      </c>
      <c r="AR8" s="8">
        <v>0</v>
      </c>
      <c r="AS8" s="8">
        <v>0</v>
      </c>
      <c r="AT8" s="8">
        <v>0</v>
      </c>
      <c r="AU8" s="8" t="s">
        <v>124</v>
      </c>
      <c r="AV8" s="8" t="s">
        <v>156</v>
      </c>
      <c r="AW8" s="8" t="s">
        <v>199</v>
      </c>
      <c r="AX8" s="8" t="s">
        <v>117</v>
      </c>
      <c r="AY8" s="8">
        <v>0</v>
      </c>
      <c r="AZ8" s="8">
        <v>0</v>
      </c>
      <c r="BA8" s="8">
        <v>0</v>
      </c>
      <c r="BB8" s="8">
        <v>0</v>
      </c>
      <c r="BC8" t="s">
        <v>119</v>
      </c>
      <c r="BD8">
        <v>0</v>
      </c>
      <c r="BE8" t="s">
        <v>124</v>
      </c>
      <c r="BF8" t="s">
        <v>124</v>
      </c>
      <c r="BG8">
        <v>0</v>
      </c>
      <c r="BH8">
        <v>0</v>
      </c>
      <c r="BI8" s="6">
        <v>0</v>
      </c>
      <c r="BJ8" s="66"/>
      <c r="BK8" t="s">
        <v>117</v>
      </c>
      <c r="BL8">
        <v>0</v>
      </c>
      <c r="BM8">
        <v>0</v>
      </c>
      <c r="BN8" t="s">
        <v>117</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t="s">
        <v>117</v>
      </c>
      <c r="DC8" s="8">
        <v>0</v>
      </c>
      <c r="DD8" t="s">
        <v>117</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t="s">
        <v>117</v>
      </c>
      <c r="EA8">
        <v>0</v>
      </c>
      <c r="EB8">
        <v>0</v>
      </c>
      <c r="EC8">
        <v>0</v>
      </c>
      <c r="ED8">
        <v>0</v>
      </c>
      <c r="EE8">
        <v>0</v>
      </c>
      <c r="EF8">
        <v>0</v>
      </c>
      <c r="EG8">
        <v>0</v>
      </c>
      <c r="EH8">
        <v>0</v>
      </c>
      <c r="EI8">
        <v>0</v>
      </c>
      <c r="EJ8">
        <v>0</v>
      </c>
      <c r="EK8">
        <v>0</v>
      </c>
      <c r="EL8">
        <v>0</v>
      </c>
      <c r="EM8">
        <v>0</v>
      </c>
      <c r="EN8">
        <v>0</v>
      </c>
      <c r="EO8">
        <v>0</v>
      </c>
      <c r="EP8">
        <v>0</v>
      </c>
      <c r="EQ8">
        <v>0</v>
      </c>
      <c r="ER8">
        <v>0</v>
      </c>
      <c r="ES8">
        <v>0</v>
      </c>
      <c r="ET8">
        <v>0</v>
      </c>
      <c r="EU8" t="s">
        <v>117</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t="s">
        <v>117</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s="8" t="s">
        <v>124</v>
      </c>
      <c r="JD8" s="8" t="s">
        <v>127</v>
      </c>
      <c r="JE8" s="8" t="s">
        <v>128</v>
      </c>
      <c r="JF8" s="8">
        <v>0</v>
      </c>
      <c r="JG8" s="8">
        <v>0</v>
      </c>
      <c r="JH8" s="8">
        <v>0</v>
      </c>
      <c r="JI8" s="8">
        <v>0</v>
      </c>
      <c r="JJ8" s="8">
        <v>0</v>
      </c>
      <c r="JK8" s="42">
        <v>0</v>
      </c>
      <c r="JL8" s="42">
        <v>0</v>
      </c>
      <c r="JM8" s="42">
        <v>0</v>
      </c>
      <c r="JN8" s="42">
        <v>0</v>
      </c>
      <c r="JO8" s="42">
        <v>0</v>
      </c>
      <c r="JP8" s="42">
        <v>0</v>
      </c>
      <c r="JQ8" s="42">
        <v>0</v>
      </c>
      <c r="JR8" s="42">
        <v>0</v>
      </c>
      <c r="JS8" s="42">
        <v>0</v>
      </c>
      <c r="JT8" s="42">
        <v>0</v>
      </c>
      <c r="JU8" s="42">
        <v>0</v>
      </c>
      <c r="JV8" s="42">
        <v>0</v>
      </c>
      <c r="JW8" s="42">
        <v>0</v>
      </c>
      <c r="JX8" s="42">
        <v>0</v>
      </c>
      <c r="JY8" s="42">
        <v>0</v>
      </c>
      <c r="JZ8" s="42">
        <v>0</v>
      </c>
      <c r="KA8" s="42">
        <v>0</v>
      </c>
      <c r="KB8" s="42">
        <v>0</v>
      </c>
      <c r="KC8" s="42">
        <v>0</v>
      </c>
      <c r="KD8" s="42">
        <v>0</v>
      </c>
      <c r="KE8" s="42" t="s">
        <v>124</v>
      </c>
      <c r="KF8" s="42" t="s">
        <v>288</v>
      </c>
      <c r="KG8" s="42">
        <v>0</v>
      </c>
      <c r="KH8" s="42">
        <v>0</v>
      </c>
      <c r="KI8" s="42">
        <v>0</v>
      </c>
      <c r="KJ8" s="42">
        <v>0</v>
      </c>
      <c r="KK8" s="42">
        <v>0</v>
      </c>
      <c r="KL8" s="42">
        <v>0</v>
      </c>
      <c r="KM8" s="42">
        <v>0</v>
      </c>
      <c r="KN8" s="8" t="s">
        <v>117</v>
      </c>
      <c r="KO8" s="8">
        <v>0</v>
      </c>
      <c r="KP8" s="8">
        <v>0</v>
      </c>
      <c r="KQ8" s="8" t="s">
        <v>124</v>
      </c>
      <c r="KR8" t="s">
        <v>124</v>
      </c>
      <c r="KS8" t="s">
        <v>156</v>
      </c>
      <c r="KT8">
        <v>0</v>
      </c>
      <c r="KU8">
        <v>0</v>
      </c>
      <c r="KV8">
        <v>0</v>
      </c>
      <c r="KW8">
        <v>0</v>
      </c>
      <c r="KX8">
        <v>0</v>
      </c>
      <c r="KY8">
        <v>0</v>
      </c>
      <c r="KZ8">
        <v>0</v>
      </c>
      <c r="LA8">
        <v>0</v>
      </c>
      <c r="LB8">
        <v>0</v>
      </c>
      <c r="LC8">
        <v>0</v>
      </c>
      <c r="LD8" t="s">
        <v>124</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t="s">
        <v>131</v>
      </c>
      <c r="MA8">
        <v>0</v>
      </c>
      <c r="MB8">
        <v>0</v>
      </c>
      <c r="MC8">
        <v>0</v>
      </c>
      <c r="MD8">
        <v>0</v>
      </c>
      <c r="ME8">
        <v>0</v>
      </c>
      <c r="MF8">
        <v>0</v>
      </c>
      <c r="MG8">
        <v>0</v>
      </c>
      <c r="MH8">
        <v>0</v>
      </c>
      <c r="MI8">
        <v>0</v>
      </c>
      <c r="MJ8">
        <v>0</v>
      </c>
      <c r="MK8">
        <v>0</v>
      </c>
      <c r="ML8">
        <v>0</v>
      </c>
      <c r="MM8">
        <v>0</v>
      </c>
      <c r="MN8">
        <v>0</v>
      </c>
      <c r="MO8">
        <v>0</v>
      </c>
      <c r="MP8">
        <v>0</v>
      </c>
      <c r="MQ8">
        <v>0</v>
      </c>
      <c r="MR8" s="35">
        <v>0</v>
      </c>
      <c r="MS8" s="69"/>
    </row>
    <row r="9" spans="1:358" ht="43.2" x14ac:dyDescent="0.3">
      <c r="A9">
        <v>76</v>
      </c>
      <c r="B9" s="29" t="s">
        <v>108</v>
      </c>
      <c r="C9" s="24" t="s">
        <v>109</v>
      </c>
      <c r="D9" s="8" t="s">
        <v>546</v>
      </c>
      <c r="E9" s="8" t="s">
        <v>546</v>
      </c>
      <c r="F9" s="8" t="s">
        <v>547</v>
      </c>
      <c r="G9" s="8" t="s">
        <v>548</v>
      </c>
      <c r="H9" s="8">
        <v>0</v>
      </c>
      <c r="I9" t="s">
        <v>113</v>
      </c>
      <c r="J9" s="8" t="s">
        <v>549</v>
      </c>
      <c r="K9" s="8">
        <f>133*208</f>
        <v>27664</v>
      </c>
      <c r="L9" s="8" t="e">
        <f>MROUND([1]!tbData[[#This Row],[Surface (mm2)]],10000)/1000000</f>
        <v>#REF!</v>
      </c>
      <c r="M9" s="8" t="s">
        <v>115</v>
      </c>
      <c r="N9" s="8" t="s">
        <v>144</v>
      </c>
      <c r="O9" s="8" t="s">
        <v>144</v>
      </c>
      <c r="P9" s="8" t="s">
        <v>117</v>
      </c>
      <c r="Q9" t="s">
        <v>119</v>
      </c>
      <c r="R9" t="s">
        <v>119</v>
      </c>
      <c r="S9" s="8">
        <v>0</v>
      </c>
      <c r="T9" t="s">
        <v>550</v>
      </c>
      <c r="U9" s="8" t="s">
        <v>120</v>
      </c>
      <c r="V9" s="8" t="s">
        <v>121</v>
      </c>
      <c r="W9" s="8">
        <v>0</v>
      </c>
      <c r="X9" s="8">
        <v>0</v>
      </c>
      <c r="Y9" s="8">
        <v>0</v>
      </c>
      <c r="Z9" s="8">
        <v>0</v>
      </c>
      <c r="AA9" s="8">
        <v>0</v>
      </c>
      <c r="AB9" s="8">
        <v>0</v>
      </c>
      <c r="AC9" s="8">
        <v>0</v>
      </c>
      <c r="AD9" s="8">
        <v>0</v>
      </c>
      <c r="AE9" s="8">
        <v>0</v>
      </c>
      <c r="AF9" s="8">
        <v>0</v>
      </c>
      <c r="AG9" s="8">
        <v>0</v>
      </c>
      <c r="AH9" s="8">
        <v>0</v>
      </c>
      <c r="AI9" s="8">
        <v>0</v>
      </c>
      <c r="AJ9" s="8">
        <v>0</v>
      </c>
      <c r="AK9" s="8" t="s">
        <v>117</v>
      </c>
      <c r="AL9" s="8">
        <v>0</v>
      </c>
      <c r="AM9" s="8">
        <v>0</v>
      </c>
      <c r="AN9" s="8">
        <v>0</v>
      </c>
      <c r="AO9" s="8">
        <v>0</v>
      </c>
      <c r="AP9" s="8">
        <v>0</v>
      </c>
      <c r="AQ9" s="8">
        <v>0</v>
      </c>
      <c r="AR9" s="8">
        <v>0</v>
      </c>
      <c r="AS9" s="8">
        <v>0</v>
      </c>
      <c r="AT9" s="8">
        <v>0</v>
      </c>
      <c r="AU9" s="8">
        <v>0</v>
      </c>
      <c r="AV9" s="8">
        <v>0</v>
      </c>
      <c r="AW9" s="8">
        <v>0</v>
      </c>
      <c r="AX9" s="8" t="s">
        <v>117</v>
      </c>
      <c r="AY9" s="8">
        <v>0</v>
      </c>
      <c r="AZ9" s="8">
        <v>0</v>
      </c>
      <c r="BA9" s="8">
        <v>0</v>
      </c>
      <c r="BB9" s="8">
        <v>0</v>
      </c>
      <c r="BC9" t="s">
        <v>119</v>
      </c>
      <c r="BD9">
        <v>0</v>
      </c>
      <c r="BE9" t="s">
        <v>124</v>
      </c>
      <c r="BF9">
        <v>0</v>
      </c>
      <c r="BG9">
        <v>0</v>
      </c>
      <c r="BH9" t="s">
        <v>124</v>
      </c>
      <c r="BI9" s="6">
        <v>0</v>
      </c>
      <c r="BJ9" s="66"/>
      <c r="BK9" t="s">
        <v>51</v>
      </c>
      <c r="BL9" t="s">
        <v>122</v>
      </c>
      <c r="BM9" t="s">
        <v>123</v>
      </c>
      <c r="BN9" t="s">
        <v>117</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t="s">
        <v>117</v>
      </c>
      <c r="DC9" s="8">
        <v>0</v>
      </c>
      <c r="DD9" t="s">
        <v>117</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t="s">
        <v>117</v>
      </c>
      <c r="EA9">
        <v>0</v>
      </c>
      <c r="EB9">
        <v>0</v>
      </c>
      <c r="EC9">
        <v>0</v>
      </c>
      <c r="ED9">
        <v>0</v>
      </c>
      <c r="EE9">
        <v>0</v>
      </c>
      <c r="EF9">
        <v>0</v>
      </c>
      <c r="EG9">
        <v>0</v>
      </c>
      <c r="EH9">
        <v>0</v>
      </c>
      <c r="EI9">
        <v>0</v>
      </c>
      <c r="EJ9">
        <v>0</v>
      </c>
      <c r="EK9">
        <v>0</v>
      </c>
      <c r="EL9">
        <v>0</v>
      </c>
      <c r="EM9">
        <v>0</v>
      </c>
      <c r="EN9">
        <v>0</v>
      </c>
      <c r="EO9">
        <v>0</v>
      </c>
      <c r="EP9">
        <v>0</v>
      </c>
      <c r="EQ9">
        <v>0</v>
      </c>
      <c r="ER9">
        <v>0</v>
      </c>
      <c r="ES9">
        <v>0</v>
      </c>
      <c r="ET9">
        <v>0</v>
      </c>
      <c r="EU9" t="s">
        <v>551</v>
      </c>
      <c r="EV9">
        <v>0</v>
      </c>
      <c r="EW9" t="s">
        <v>124</v>
      </c>
      <c r="EX9" t="s">
        <v>552</v>
      </c>
      <c r="EY9">
        <v>0</v>
      </c>
      <c r="EZ9" t="s">
        <v>124</v>
      </c>
      <c r="FA9" t="s">
        <v>124</v>
      </c>
      <c r="FB9" t="s">
        <v>124</v>
      </c>
      <c r="FC9" t="s">
        <v>124</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t="s">
        <v>117</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s="8">
        <v>0</v>
      </c>
      <c r="JD9" s="8">
        <v>0</v>
      </c>
      <c r="JE9" s="8">
        <v>0</v>
      </c>
      <c r="JF9" s="8">
        <v>0</v>
      </c>
      <c r="JG9" s="8">
        <v>0</v>
      </c>
      <c r="JH9" s="8">
        <v>0</v>
      </c>
      <c r="JI9" s="8">
        <v>0</v>
      </c>
      <c r="JJ9" s="8">
        <v>0</v>
      </c>
      <c r="JK9" s="42">
        <v>0</v>
      </c>
      <c r="JL9" s="42">
        <v>0</v>
      </c>
      <c r="JM9" s="42">
        <v>0</v>
      </c>
      <c r="JN9" s="42">
        <v>0</v>
      </c>
      <c r="JO9" s="42">
        <v>0</v>
      </c>
      <c r="JP9" s="42">
        <v>0</v>
      </c>
      <c r="JQ9" s="42">
        <v>0</v>
      </c>
      <c r="JR9" s="42">
        <v>0</v>
      </c>
      <c r="JS9" s="42">
        <v>0</v>
      </c>
      <c r="JT9" s="42">
        <v>0</v>
      </c>
      <c r="JU9" s="42">
        <v>0</v>
      </c>
      <c r="JV9" s="42">
        <v>0</v>
      </c>
      <c r="JW9" s="42">
        <v>0</v>
      </c>
      <c r="JX9" s="42">
        <v>0</v>
      </c>
      <c r="JY9" s="42">
        <v>0</v>
      </c>
      <c r="JZ9" s="42">
        <v>0</v>
      </c>
      <c r="KA9" s="42">
        <v>0</v>
      </c>
      <c r="KB9" s="42">
        <v>0</v>
      </c>
      <c r="KC9" s="42">
        <v>0</v>
      </c>
      <c r="KD9" s="42">
        <v>0</v>
      </c>
      <c r="KE9" s="42">
        <v>0</v>
      </c>
      <c r="KF9" s="42">
        <v>0</v>
      </c>
      <c r="KG9" s="42">
        <v>0</v>
      </c>
      <c r="KH9" s="42">
        <v>0</v>
      </c>
      <c r="KI9" s="42">
        <v>0</v>
      </c>
      <c r="KJ9" s="42">
        <v>0</v>
      </c>
      <c r="KK9" s="42">
        <v>0</v>
      </c>
      <c r="KL9" s="42">
        <v>0</v>
      </c>
      <c r="KM9" s="42">
        <v>0</v>
      </c>
      <c r="KN9" s="8" t="s">
        <v>117</v>
      </c>
      <c r="KO9" s="8">
        <v>0</v>
      </c>
      <c r="KP9" s="8">
        <v>0</v>
      </c>
      <c r="KQ9" s="8" t="s">
        <v>117</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t="s">
        <v>131</v>
      </c>
      <c r="MA9">
        <v>0</v>
      </c>
      <c r="MB9">
        <v>0</v>
      </c>
      <c r="MC9">
        <v>0</v>
      </c>
      <c r="MD9">
        <v>0</v>
      </c>
      <c r="ME9">
        <v>0</v>
      </c>
      <c r="MF9">
        <v>0</v>
      </c>
      <c r="MG9">
        <v>0</v>
      </c>
      <c r="MH9">
        <v>0</v>
      </c>
      <c r="MI9">
        <v>0</v>
      </c>
      <c r="MJ9">
        <v>0</v>
      </c>
      <c r="MK9">
        <v>0</v>
      </c>
      <c r="ML9">
        <v>0</v>
      </c>
      <c r="MM9">
        <v>0</v>
      </c>
      <c r="MN9">
        <v>0</v>
      </c>
      <c r="MO9">
        <v>0</v>
      </c>
      <c r="MP9">
        <v>0</v>
      </c>
      <c r="MQ9">
        <v>0</v>
      </c>
      <c r="MR9" s="35">
        <v>0</v>
      </c>
      <c r="MS9" s="69"/>
    </row>
    <row r="10" spans="1:358" ht="61.2" customHeight="1" x14ac:dyDescent="0.3">
      <c r="A10">
        <v>121</v>
      </c>
      <c r="B10" s="29" t="s">
        <v>108</v>
      </c>
      <c r="C10" s="25" t="s">
        <v>753</v>
      </c>
      <c r="D10" s="8" t="s">
        <v>759</v>
      </c>
      <c r="E10" t="s">
        <v>760</v>
      </c>
      <c r="F10" s="8" t="s">
        <v>761</v>
      </c>
      <c r="G10" s="8">
        <v>0</v>
      </c>
      <c r="H10" s="8">
        <v>0</v>
      </c>
      <c r="I10" t="s">
        <v>113</v>
      </c>
      <c r="J10" s="8" t="s">
        <v>762</v>
      </c>
      <c r="K10" s="8">
        <f>134*209</f>
        <v>28006</v>
      </c>
      <c r="L10" s="8" t="e">
        <f>MROUND([1]!tbData[[#This Row],[Surface (mm2)]],10000)/1000000</f>
        <v>#REF!</v>
      </c>
      <c r="M10" s="8" t="s">
        <v>115</v>
      </c>
      <c r="N10" s="8" t="s">
        <v>144</v>
      </c>
      <c r="O10" s="8" t="s">
        <v>144</v>
      </c>
      <c r="P10" s="8" t="s">
        <v>117</v>
      </c>
      <c r="Q10" t="s">
        <v>119</v>
      </c>
      <c r="R10" t="s">
        <v>119</v>
      </c>
      <c r="S10" s="8">
        <v>0</v>
      </c>
      <c r="T10" t="s">
        <v>119</v>
      </c>
      <c r="U10" s="8" t="s">
        <v>184</v>
      </c>
      <c r="V10" s="8" t="s">
        <v>121</v>
      </c>
      <c r="W10" s="8" t="s">
        <v>145</v>
      </c>
      <c r="X10" s="8">
        <v>0</v>
      </c>
      <c r="Y10" s="8">
        <v>0</v>
      </c>
      <c r="Z10" s="8">
        <v>0</v>
      </c>
      <c r="AA10" s="8">
        <v>0</v>
      </c>
      <c r="AB10" s="8">
        <v>0</v>
      </c>
      <c r="AC10" s="8">
        <v>0</v>
      </c>
      <c r="AD10" s="8">
        <v>0</v>
      </c>
      <c r="AE10" s="8">
        <v>0</v>
      </c>
      <c r="AF10" s="8">
        <v>0</v>
      </c>
      <c r="AG10" s="8">
        <v>0</v>
      </c>
      <c r="AH10" s="8">
        <v>0</v>
      </c>
      <c r="AI10" s="8">
        <v>0</v>
      </c>
      <c r="AJ10" s="8">
        <v>0</v>
      </c>
      <c r="AK10" s="8" t="s">
        <v>117</v>
      </c>
      <c r="AL10" s="8">
        <v>0</v>
      </c>
      <c r="AM10" s="8">
        <v>0</v>
      </c>
      <c r="AN10" s="8">
        <v>0</v>
      </c>
      <c r="AO10" s="8">
        <v>0</v>
      </c>
      <c r="AP10" s="8">
        <v>0</v>
      </c>
      <c r="AQ10" s="8">
        <v>0</v>
      </c>
      <c r="AR10" s="8">
        <v>0</v>
      </c>
      <c r="AS10" s="8">
        <v>0</v>
      </c>
      <c r="AT10" s="8">
        <v>0</v>
      </c>
      <c r="AU10" s="8" t="s">
        <v>124</v>
      </c>
      <c r="AV10" s="8" t="s">
        <v>156</v>
      </c>
      <c r="AW10" s="8" t="s">
        <v>199</v>
      </c>
      <c r="AX10" s="8" t="s">
        <v>117</v>
      </c>
      <c r="AY10" s="8">
        <v>0</v>
      </c>
      <c r="AZ10" s="8">
        <v>0</v>
      </c>
      <c r="BA10" s="8">
        <v>0</v>
      </c>
      <c r="BB10" s="8">
        <v>0</v>
      </c>
      <c r="BC10" t="s">
        <v>119</v>
      </c>
      <c r="BD10">
        <v>0</v>
      </c>
      <c r="BE10" t="s">
        <v>124</v>
      </c>
      <c r="BF10">
        <v>0</v>
      </c>
      <c r="BG10">
        <v>0</v>
      </c>
      <c r="BH10" t="s">
        <v>124</v>
      </c>
      <c r="BI10" s="6">
        <v>0</v>
      </c>
      <c r="BJ10" s="66"/>
      <c r="BK10" t="s">
        <v>51</v>
      </c>
      <c r="BL10" t="s">
        <v>122</v>
      </c>
      <c r="BM10" t="s">
        <v>123</v>
      </c>
      <c r="BN10" t="s">
        <v>117</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t="s">
        <v>51</v>
      </c>
      <c r="DC10" s="8" t="s">
        <v>123</v>
      </c>
      <c r="DD10" t="s">
        <v>117</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t="s">
        <v>117</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t="s">
        <v>551</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t="s">
        <v>124</v>
      </c>
      <c r="FQ10" t="s">
        <v>552</v>
      </c>
      <c r="FR10">
        <v>0</v>
      </c>
      <c r="FS10" t="s">
        <v>124</v>
      </c>
      <c r="FT10">
        <v>0</v>
      </c>
      <c r="FU10">
        <v>0</v>
      </c>
      <c r="FV10">
        <v>0</v>
      </c>
      <c r="FW10">
        <v>0</v>
      </c>
      <c r="FX10">
        <v>0</v>
      </c>
      <c r="FY10">
        <v>0</v>
      </c>
      <c r="FZ10">
        <v>0</v>
      </c>
      <c r="GA10">
        <v>0</v>
      </c>
      <c r="GB10">
        <v>0</v>
      </c>
      <c r="GC10">
        <v>0</v>
      </c>
      <c r="GD10">
        <v>0</v>
      </c>
      <c r="GE10" t="s">
        <v>117</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s="8" t="s">
        <v>124</v>
      </c>
      <c r="JD10" s="8" t="s">
        <v>127</v>
      </c>
      <c r="JE10" s="8" t="s">
        <v>128</v>
      </c>
      <c r="JF10" s="8">
        <v>0</v>
      </c>
      <c r="JG10" s="8">
        <v>0</v>
      </c>
      <c r="JH10" s="8">
        <v>0</v>
      </c>
      <c r="JI10" s="8">
        <v>0</v>
      </c>
      <c r="JJ10" s="8">
        <v>0</v>
      </c>
      <c r="JK10" s="42" t="s">
        <v>124</v>
      </c>
      <c r="JL10" s="42" t="s">
        <v>129</v>
      </c>
      <c r="JM10" s="42">
        <v>0</v>
      </c>
      <c r="JN10" s="42" t="s">
        <v>124</v>
      </c>
      <c r="JO10" s="42">
        <v>0</v>
      </c>
      <c r="JP10" s="42">
        <v>0</v>
      </c>
      <c r="JQ10" s="42">
        <v>0</v>
      </c>
      <c r="JR10" s="42">
        <v>0</v>
      </c>
      <c r="JS10" s="42">
        <v>0</v>
      </c>
      <c r="JT10" s="42">
        <v>0</v>
      </c>
      <c r="JU10" s="42">
        <v>0</v>
      </c>
      <c r="JV10" s="42" t="s">
        <v>124</v>
      </c>
      <c r="JW10" s="42" t="s">
        <v>129</v>
      </c>
      <c r="JX10" s="42" t="s">
        <v>124</v>
      </c>
      <c r="JY10" s="42">
        <v>0</v>
      </c>
      <c r="JZ10" s="42">
        <v>0</v>
      </c>
      <c r="KA10" s="42">
        <v>0</v>
      </c>
      <c r="KB10" s="42">
        <v>0</v>
      </c>
      <c r="KC10" s="42">
        <v>0</v>
      </c>
      <c r="KD10" s="42">
        <v>0</v>
      </c>
      <c r="KE10" s="42">
        <v>0</v>
      </c>
      <c r="KF10" s="42">
        <v>0</v>
      </c>
      <c r="KG10" s="42">
        <v>0</v>
      </c>
      <c r="KH10" s="42">
        <v>0</v>
      </c>
      <c r="KI10" s="42">
        <v>0</v>
      </c>
      <c r="KJ10" s="42">
        <v>0</v>
      </c>
      <c r="KK10" s="42">
        <v>0</v>
      </c>
      <c r="KL10" s="42">
        <v>0</v>
      </c>
      <c r="KM10" s="42">
        <v>0</v>
      </c>
      <c r="KN10" s="8" t="s">
        <v>117</v>
      </c>
      <c r="KO10" s="8">
        <v>0</v>
      </c>
      <c r="KP10" s="8">
        <v>0</v>
      </c>
      <c r="KQ10" s="8" t="s">
        <v>117</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t="s">
        <v>131</v>
      </c>
      <c r="MA10">
        <v>0</v>
      </c>
      <c r="MB10">
        <v>0</v>
      </c>
      <c r="MC10">
        <v>0</v>
      </c>
      <c r="MD10">
        <v>0</v>
      </c>
      <c r="ME10">
        <v>0</v>
      </c>
      <c r="MF10">
        <v>0</v>
      </c>
      <c r="MG10">
        <v>0</v>
      </c>
      <c r="MH10">
        <v>0</v>
      </c>
      <c r="MI10">
        <v>0</v>
      </c>
      <c r="MJ10">
        <v>0</v>
      </c>
      <c r="MK10">
        <v>0</v>
      </c>
      <c r="ML10">
        <v>0</v>
      </c>
      <c r="MM10">
        <v>0</v>
      </c>
      <c r="MN10">
        <v>0</v>
      </c>
      <c r="MO10">
        <v>0</v>
      </c>
      <c r="MP10">
        <v>0</v>
      </c>
      <c r="MQ10">
        <v>0</v>
      </c>
      <c r="MR10" s="35">
        <v>0</v>
      </c>
      <c r="MS10" s="69"/>
    </row>
    <row r="11" spans="1:358" ht="243.6" customHeight="1" x14ac:dyDescent="0.3">
      <c r="A11">
        <v>245</v>
      </c>
      <c r="B11" s="29" t="s">
        <v>108</v>
      </c>
      <c r="C11" s="27" t="s">
        <v>1217</v>
      </c>
      <c r="D11" s="8" t="s">
        <v>1222</v>
      </c>
      <c r="E11" s="8" t="s">
        <v>1222</v>
      </c>
      <c r="F11" s="8" t="s">
        <v>1223</v>
      </c>
      <c r="G11" s="8" t="s">
        <v>1224</v>
      </c>
      <c r="H11" s="8" t="s">
        <v>1225</v>
      </c>
      <c r="I11" t="s">
        <v>113</v>
      </c>
      <c r="J11" s="8" t="s">
        <v>1226</v>
      </c>
      <c r="K11" s="8">
        <f>144*278</f>
        <v>40032</v>
      </c>
      <c r="L11" s="8" t="e">
        <f>MROUND([1]!tbData[[#This Row],[Surface (mm2)]],10000)/1000000</f>
        <v>#REF!</v>
      </c>
      <c r="M11" s="8" t="s">
        <v>115</v>
      </c>
      <c r="N11" s="8" t="s">
        <v>144</v>
      </c>
      <c r="O11" s="8" t="s">
        <v>144</v>
      </c>
      <c r="P11" s="8" t="s">
        <v>117</v>
      </c>
      <c r="Q11" t="s">
        <v>119</v>
      </c>
      <c r="R11" t="s">
        <v>119</v>
      </c>
      <c r="S11" s="8">
        <v>0</v>
      </c>
      <c r="T11" t="s">
        <v>119</v>
      </c>
      <c r="U11" s="8" t="s">
        <v>120</v>
      </c>
      <c r="V11" s="8" t="s">
        <v>121</v>
      </c>
      <c r="W11" s="8" t="s">
        <v>116</v>
      </c>
      <c r="X11" s="8">
        <v>0</v>
      </c>
      <c r="Y11" s="8">
        <v>0</v>
      </c>
      <c r="Z11" s="8">
        <v>0</v>
      </c>
      <c r="AA11" s="8">
        <v>0</v>
      </c>
      <c r="AB11" s="8">
        <v>0</v>
      </c>
      <c r="AC11" s="8">
        <v>0</v>
      </c>
      <c r="AD11" s="8">
        <v>0</v>
      </c>
      <c r="AE11" s="8">
        <v>0</v>
      </c>
      <c r="AF11" s="8">
        <v>0</v>
      </c>
      <c r="AG11" s="8">
        <v>0</v>
      </c>
      <c r="AH11" s="8">
        <v>0</v>
      </c>
      <c r="AI11" s="8">
        <v>0</v>
      </c>
      <c r="AJ11" s="8" t="s">
        <v>1227</v>
      </c>
      <c r="AK11" s="8" t="s">
        <v>117</v>
      </c>
      <c r="AL11" s="8">
        <v>0</v>
      </c>
      <c r="AM11" s="8">
        <v>0</v>
      </c>
      <c r="AN11" s="8">
        <v>0</v>
      </c>
      <c r="AO11" s="8">
        <v>0</v>
      </c>
      <c r="AP11" s="8">
        <v>0</v>
      </c>
      <c r="AQ11" s="8">
        <v>0</v>
      </c>
      <c r="AR11" s="8">
        <v>0</v>
      </c>
      <c r="AS11" s="8">
        <v>0</v>
      </c>
      <c r="AT11" s="8">
        <v>0</v>
      </c>
      <c r="AU11" s="8" t="s">
        <v>124</v>
      </c>
      <c r="AV11" s="8" t="s">
        <v>156</v>
      </c>
      <c r="AW11" s="8" t="s">
        <v>199</v>
      </c>
      <c r="AX11" s="8" t="s">
        <v>117</v>
      </c>
      <c r="AY11" s="8">
        <v>0</v>
      </c>
      <c r="AZ11" s="8">
        <v>0</v>
      </c>
      <c r="BA11" s="8">
        <v>0</v>
      </c>
      <c r="BB11" s="8">
        <v>0</v>
      </c>
      <c r="BC11" t="s">
        <v>119</v>
      </c>
      <c r="BD11">
        <v>0</v>
      </c>
      <c r="BE11" t="s">
        <v>124</v>
      </c>
      <c r="BF11" t="s">
        <v>124</v>
      </c>
      <c r="BG11">
        <v>0</v>
      </c>
      <c r="BH11">
        <v>0</v>
      </c>
      <c r="BI11" s="6">
        <v>0</v>
      </c>
      <c r="BJ11" s="66"/>
      <c r="BK11" t="s">
        <v>117</v>
      </c>
      <c r="BL11">
        <v>0</v>
      </c>
      <c r="BM11">
        <v>0</v>
      </c>
      <c r="BN11" t="s">
        <v>117</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t="s">
        <v>169</v>
      </c>
      <c r="DC11" s="8" t="s">
        <v>123</v>
      </c>
      <c r="DD11" t="s">
        <v>117</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t="s">
        <v>156</v>
      </c>
      <c r="EA11">
        <v>0</v>
      </c>
      <c r="EB11" t="s">
        <v>124</v>
      </c>
      <c r="EC11">
        <v>0</v>
      </c>
      <c r="ED11">
        <v>0</v>
      </c>
      <c r="EE11">
        <v>0</v>
      </c>
      <c r="EF11">
        <v>0</v>
      </c>
      <c r="EG11">
        <v>0</v>
      </c>
      <c r="EH11">
        <v>0</v>
      </c>
      <c r="EI11">
        <v>0</v>
      </c>
      <c r="EJ11">
        <v>0</v>
      </c>
      <c r="EK11">
        <v>0</v>
      </c>
      <c r="EL11">
        <v>0</v>
      </c>
      <c r="EM11">
        <v>0</v>
      </c>
      <c r="EN11">
        <v>0</v>
      </c>
      <c r="EO11">
        <v>0</v>
      </c>
      <c r="EP11">
        <v>0</v>
      </c>
      <c r="EQ11">
        <v>0</v>
      </c>
      <c r="ER11">
        <v>0</v>
      </c>
      <c r="ES11">
        <v>0</v>
      </c>
      <c r="ET11">
        <v>0</v>
      </c>
      <c r="EU11" t="s">
        <v>117</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t="s">
        <v>124</v>
      </c>
      <c r="GF11">
        <v>0</v>
      </c>
      <c r="GG11">
        <v>0</v>
      </c>
      <c r="GH11">
        <v>0</v>
      </c>
      <c r="GI11">
        <v>0</v>
      </c>
      <c r="GJ11">
        <v>0</v>
      </c>
      <c r="GK11">
        <v>0</v>
      </c>
      <c r="GL11">
        <v>0</v>
      </c>
      <c r="GM11" t="s">
        <v>124</v>
      </c>
      <c r="GN11">
        <v>0</v>
      </c>
      <c r="GO11">
        <v>0</v>
      </c>
      <c r="GP11" t="s">
        <v>124</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t="s">
        <v>124</v>
      </c>
      <c r="HN11">
        <v>0</v>
      </c>
      <c r="HO11">
        <v>0</v>
      </c>
      <c r="HP11">
        <v>0</v>
      </c>
      <c r="HQ11">
        <v>0</v>
      </c>
      <c r="HR11">
        <v>0</v>
      </c>
      <c r="HS11">
        <v>0</v>
      </c>
      <c r="HT11">
        <v>0</v>
      </c>
      <c r="HU11">
        <v>0</v>
      </c>
      <c r="HV11">
        <v>0</v>
      </c>
      <c r="HW11">
        <v>0</v>
      </c>
      <c r="HX11" t="s">
        <v>124</v>
      </c>
      <c r="HY11">
        <v>0</v>
      </c>
      <c r="HZ11" t="s">
        <v>124</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s="8">
        <v>0</v>
      </c>
      <c r="JD11" s="8">
        <v>0</v>
      </c>
      <c r="JE11" s="8">
        <v>0</v>
      </c>
      <c r="JF11" s="8">
        <v>0</v>
      </c>
      <c r="JG11" s="8">
        <v>0</v>
      </c>
      <c r="JH11" s="8">
        <v>0</v>
      </c>
      <c r="JI11" s="8">
        <v>0</v>
      </c>
      <c r="JJ11" s="8">
        <v>0</v>
      </c>
      <c r="JK11" s="42">
        <v>0</v>
      </c>
      <c r="JL11" s="42">
        <v>0</v>
      </c>
      <c r="JM11" s="42">
        <v>0</v>
      </c>
      <c r="JN11" s="42">
        <v>0</v>
      </c>
      <c r="JO11" s="42">
        <v>0</v>
      </c>
      <c r="JP11" s="42">
        <v>0</v>
      </c>
      <c r="JQ11" s="42">
        <v>0</v>
      </c>
      <c r="JR11" s="42">
        <v>0</v>
      </c>
      <c r="JS11" s="42">
        <v>0</v>
      </c>
      <c r="JT11" s="42">
        <v>0</v>
      </c>
      <c r="JU11" s="42">
        <v>0</v>
      </c>
      <c r="JV11" s="42">
        <v>0</v>
      </c>
      <c r="JW11" s="42">
        <v>0</v>
      </c>
      <c r="JX11" s="42">
        <v>0</v>
      </c>
      <c r="JY11" s="42">
        <v>0</v>
      </c>
      <c r="JZ11" s="42">
        <v>0</v>
      </c>
      <c r="KA11" s="42">
        <v>0</v>
      </c>
      <c r="KB11" s="42">
        <v>0</v>
      </c>
      <c r="KC11" s="42">
        <v>0</v>
      </c>
      <c r="KD11" s="42">
        <v>0</v>
      </c>
      <c r="KE11" s="42">
        <v>0</v>
      </c>
      <c r="KF11" s="42">
        <v>0</v>
      </c>
      <c r="KG11" s="42">
        <v>0</v>
      </c>
      <c r="KH11" s="42">
        <v>0</v>
      </c>
      <c r="KI11" s="42">
        <v>0</v>
      </c>
      <c r="KJ11" s="42">
        <v>0</v>
      </c>
      <c r="KK11" s="42">
        <v>0</v>
      </c>
      <c r="KL11" s="42">
        <v>0</v>
      </c>
      <c r="KM11" s="42">
        <v>0</v>
      </c>
      <c r="KN11" s="8" t="s">
        <v>124</v>
      </c>
      <c r="KO11" s="8">
        <v>0</v>
      </c>
      <c r="KP11" s="8" t="s">
        <v>124</v>
      </c>
      <c r="KQ11" s="8" t="s">
        <v>117</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t="s">
        <v>131</v>
      </c>
      <c r="MA11">
        <v>0</v>
      </c>
      <c r="MB11">
        <v>0</v>
      </c>
      <c r="MC11">
        <v>0</v>
      </c>
      <c r="MD11">
        <v>0</v>
      </c>
      <c r="ME11">
        <v>0</v>
      </c>
      <c r="MF11">
        <v>0</v>
      </c>
      <c r="MG11">
        <v>0</v>
      </c>
      <c r="MH11">
        <v>0</v>
      </c>
      <c r="MI11">
        <v>0</v>
      </c>
      <c r="MJ11">
        <v>0</v>
      </c>
      <c r="MK11">
        <v>0</v>
      </c>
      <c r="ML11">
        <v>0</v>
      </c>
      <c r="MM11">
        <v>0</v>
      </c>
      <c r="MN11">
        <v>0</v>
      </c>
      <c r="MO11">
        <v>0</v>
      </c>
      <c r="MP11">
        <v>0</v>
      </c>
      <c r="MQ11">
        <v>0</v>
      </c>
      <c r="MR11" s="35">
        <v>0</v>
      </c>
      <c r="MS11" s="69"/>
    </row>
    <row r="12" spans="1:358" ht="61.2" customHeight="1" x14ac:dyDescent="0.3">
      <c r="A12">
        <v>246</v>
      </c>
      <c r="B12" s="29" t="s">
        <v>108</v>
      </c>
      <c r="C12" s="27" t="s">
        <v>1217</v>
      </c>
      <c r="D12" s="8" t="s">
        <v>1228</v>
      </c>
      <c r="E12" s="8" t="s">
        <v>1228</v>
      </c>
      <c r="F12" s="8" t="s">
        <v>1229</v>
      </c>
      <c r="G12" s="8" t="s">
        <v>1230</v>
      </c>
      <c r="H12" s="8" t="s">
        <v>1231</v>
      </c>
      <c r="I12" t="s">
        <v>113</v>
      </c>
      <c r="J12" s="8" t="s">
        <v>1232</v>
      </c>
      <c r="K12" s="8">
        <f>138*298</f>
        <v>41124</v>
      </c>
      <c r="L12" s="8" t="e">
        <f>MROUND([1]!tbData[[#This Row],[Surface (mm2)]],10000)/1000000</f>
        <v>#REF!</v>
      </c>
      <c r="M12" s="8" t="s">
        <v>115</v>
      </c>
      <c r="N12" s="8" t="s">
        <v>144</v>
      </c>
      <c r="O12" s="8" t="s">
        <v>144</v>
      </c>
      <c r="P12" s="8" t="s">
        <v>117</v>
      </c>
      <c r="Q12" t="s">
        <v>119</v>
      </c>
      <c r="R12" t="s">
        <v>119</v>
      </c>
      <c r="S12" s="8">
        <v>0</v>
      </c>
      <c r="T12" t="s">
        <v>119</v>
      </c>
      <c r="U12" s="8" t="s">
        <v>120</v>
      </c>
      <c r="V12" s="8" t="s">
        <v>121</v>
      </c>
      <c r="W12" s="8" t="s">
        <v>210</v>
      </c>
      <c r="X12" s="8">
        <v>0</v>
      </c>
      <c r="Y12" s="8">
        <v>0</v>
      </c>
      <c r="Z12" s="8">
        <v>0</v>
      </c>
      <c r="AA12" s="8">
        <v>0</v>
      </c>
      <c r="AB12" s="8">
        <v>0</v>
      </c>
      <c r="AC12" s="8">
        <v>0</v>
      </c>
      <c r="AD12" s="8">
        <v>0</v>
      </c>
      <c r="AE12" s="8">
        <v>0</v>
      </c>
      <c r="AF12" s="8">
        <v>0</v>
      </c>
      <c r="AG12" s="8">
        <v>0</v>
      </c>
      <c r="AH12" s="8">
        <v>0</v>
      </c>
      <c r="AI12" s="8">
        <v>0</v>
      </c>
      <c r="AJ12" s="8">
        <v>0</v>
      </c>
      <c r="AK12" s="8" t="s">
        <v>117</v>
      </c>
      <c r="AL12" s="8">
        <v>0</v>
      </c>
      <c r="AM12" s="8">
        <v>0</v>
      </c>
      <c r="AN12" s="8">
        <v>0</v>
      </c>
      <c r="AO12" s="8">
        <v>0</v>
      </c>
      <c r="AP12" s="8">
        <v>0</v>
      </c>
      <c r="AQ12" s="8">
        <v>0</v>
      </c>
      <c r="AR12" s="8">
        <v>0</v>
      </c>
      <c r="AS12" s="8">
        <v>0</v>
      </c>
      <c r="AT12" s="8">
        <v>0</v>
      </c>
      <c r="AU12" s="8" t="s">
        <v>124</v>
      </c>
      <c r="AV12" s="8" t="s">
        <v>156</v>
      </c>
      <c r="AW12" s="8" t="s">
        <v>199</v>
      </c>
      <c r="AX12" s="8" t="s">
        <v>117</v>
      </c>
      <c r="AY12" s="8">
        <v>0</v>
      </c>
      <c r="AZ12" s="8">
        <v>0</v>
      </c>
      <c r="BA12" s="8">
        <v>0</v>
      </c>
      <c r="BB12" s="8">
        <v>0</v>
      </c>
      <c r="BC12" t="s">
        <v>119</v>
      </c>
      <c r="BD12">
        <v>0</v>
      </c>
      <c r="BE12" t="s">
        <v>124</v>
      </c>
      <c r="BF12" t="s">
        <v>124</v>
      </c>
      <c r="BG12">
        <v>0</v>
      </c>
      <c r="BH12">
        <v>0</v>
      </c>
      <c r="BI12" s="6" t="s">
        <v>1233</v>
      </c>
      <c r="BJ12" s="66"/>
      <c r="BK12" t="s">
        <v>117</v>
      </c>
      <c r="BL12">
        <v>0</v>
      </c>
      <c r="BM12">
        <v>0</v>
      </c>
      <c r="BN12" t="s">
        <v>117</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t="s">
        <v>51</v>
      </c>
      <c r="DC12" s="8" t="s">
        <v>123</v>
      </c>
      <c r="DD12" t="s">
        <v>117</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t="s">
        <v>156</v>
      </c>
      <c r="EA12">
        <v>0</v>
      </c>
      <c r="EB12" t="s">
        <v>124</v>
      </c>
      <c r="EC12">
        <v>0</v>
      </c>
      <c r="ED12">
        <v>0</v>
      </c>
      <c r="EE12">
        <v>0</v>
      </c>
      <c r="EF12">
        <v>0</v>
      </c>
      <c r="EG12">
        <v>0</v>
      </c>
      <c r="EH12">
        <v>0</v>
      </c>
      <c r="EI12">
        <v>0</v>
      </c>
      <c r="EJ12">
        <v>0</v>
      </c>
      <c r="EK12">
        <v>0</v>
      </c>
      <c r="EL12">
        <v>0</v>
      </c>
      <c r="EM12">
        <v>0</v>
      </c>
      <c r="EN12">
        <v>0</v>
      </c>
      <c r="EO12">
        <v>0</v>
      </c>
      <c r="EP12">
        <v>0</v>
      </c>
      <c r="EQ12">
        <v>0</v>
      </c>
      <c r="ER12">
        <v>0</v>
      </c>
      <c r="ES12">
        <v>0</v>
      </c>
      <c r="ET12">
        <v>0</v>
      </c>
      <c r="EU12" t="s">
        <v>117</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t="s">
        <v>124</v>
      </c>
      <c r="GF12">
        <v>0</v>
      </c>
      <c r="GG12">
        <v>0</v>
      </c>
      <c r="GH12">
        <v>0</v>
      </c>
      <c r="GI12">
        <v>0</v>
      </c>
      <c r="GJ12">
        <v>0</v>
      </c>
      <c r="GK12">
        <v>0</v>
      </c>
      <c r="GL12">
        <v>0</v>
      </c>
      <c r="GM12" t="s">
        <v>124</v>
      </c>
      <c r="GN12">
        <v>0</v>
      </c>
      <c r="GO12">
        <v>0</v>
      </c>
      <c r="GP12" t="s">
        <v>124</v>
      </c>
      <c r="GQ12">
        <v>0</v>
      </c>
      <c r="GR12" t="s">
        <v>124</v>
      </c>
      <c r="GS12">
        <v>0</v>
      </c>
      <c r="GT12">
        <v>0</v>
      </c>
      <c r="GU12">
        <v>0</v>
      </c>
      <c r="GV12">
        <v>0</v>
      </c>
      <c r="GW12">
        <v>0</v>
      </c>
      <c r="GX12" t="s">
        <v>124</v>
      </c>
      <c r="GY12" t="s">
        <v>264</v>
      </c>
      <c r="GZ12">
        <v>0</v>
      </c>
      <c r="HA12">
        <v>0</v>
      </c>
      <c r="HB12">
        <v>0</v>
      </c>
      <c r="HC12">
        <v>0</v>
      </c>
      <c r="HD12">
        <v>0</v>
      </c>
      <c r="HE12">
        <v>0</v>
      </c>
      <c r="HF12">
        <v>0</v>
      </c>
      <c r="HG12" t="s">
        <v>124</v>
      </c>
      <c r="HH12">
        <v>0</v>
      </c>
      <c r="HI12">
        <v>0</v>
      </c>
      <c r="HJ12">
        <v>0</v>
      </c>
      <c r="HK12">
        <v>0</v>
      </c>
      <c r="HL12">
        <v>0</v>
      </c>
      <c r="HM12" t="s">
        <v>124</v>
      </c>
      <c r="HN12" t="s">
        <v>124</v>
      </c>
      <c r="HO12">
        <v>0</v>
      </c>
      <c r="HP12">
        <v>0</v>
      </c>
      <c r="HQ12" t="s">
        <v>124</v>
      </c>
      <c r="HR12">
        <v>0</v>
      </c>
      <c r="HS12" t="s">
        <v>124</v>
      </c>
      <c r="HT12">
        <v>0</v>
      </c>
      <c r="HU12">
        <v>0</v>
      </c>
      <c r="HV12">
        <v>0</v>
      </c>
      <c r="HW12" t="s">
        <v>124</v>
      </c>
      <c r="HX12" t="s">
        <v>124</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s="8">
        <v>0</v>
      </c>
      <c r="JD12" s="8">
        <v>0</v>
      </c>
      <c r="JE12" s="8">
        <v>0</v>
      </c>
      <c r="JF12" s="8">
        <v>0</v>
      </c>
      <c r="JG12" s="8">
        <v>0</v>
      </c>
      <c r="JH12" s="8">
        <v>0</v>
      </c>
      <c r="JI12" s="8">
        <v>0</v>
      </c>
      <c r="JJ12" s="8">
        <v>0</v>
      </c>
      <c r="JK12" s="42">
        <v>0</v>
      </c>
      <c r="JL12" s="42">
        <v>0</v>
      </c>
      <c r="JM12" s="42">
        <v>0</v>
      </c>
      <c r="JN12" s="42">
        <v>0</v>
      </c>
      <c r="JO12" s="42">
        <v>0</v>
      </c>
      <c r="JP12" s="42">
        <v>0</v>
      </c>
      <c r="JQ12" s="42">
        <v>0</v>
      </c>
      <c r="JR12" s="42">
        <v>0</v>
      </c>
      <c r="JS12" s="42">
        <v>0</v>
      </c>
      <c r="JT12" s="42">
        <v>0</v>
      </c>
      <c r="JU12" s="42">
        <v>0</v>
      </c>
      <c r="JV12" s="42">
        <v>0</v>
      </c>
      <c r="JW12" s="42">
        <v>0</v>
      </c>
      <c r="JX12" s="42">
        <v>0</v>
      </c>
      <c r="JY12" s="42">
        <v>0</v>
      </c>
      <c r="JZ12" s="42">
        <v>0</v>
      </c>
      <c r="KA12" s="42">
        <v>0</v>
      </c>
      <c r="KB12" s="42">
        <v>0</v>
      </c>
      <c r="KC12" s="42">
        <v>0</v>
      </c>
      <c r="KD12" s="42">
        <v>0</v>
      </c>
      <c r="KE12" s="42">
        <v>0</v>
      </c>
      <c r="KF12" s="42">
        <v>0</v>
      </c>
      <c r="KG12" s="42">
        <v>0</v>
      </c>
      <c r="KH12" s="42">
        <v>0</v>
      </c>
      <c r="KI12" s="42">
        <v>0</v>
      </c>
      <c r="KJ12" s="42">
        <v>0</v>
      </c>
      <c r="KK12" s="42">
        <v>0</v>
      </c>
      <c r="KL12" s="42">
        <v>0</v>
      </c>
      <c r="KM12" s="42">
        <v>0</v>
      </c>
      <c r="KN12" s="8" t="s">
        <v>124</v>
      </c>
      <c r="KO12" s="8">
        <v>0</v>
      </c>
      <c r="KP12" s="8">
        <v>0</v>
      </c>
      <c r="KQ12" s="8" t="s">
        <v>124</v>
      </c>
      <c r="KR12" t="s">
        <v>124</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t="s">
        <v>131</v>
      </c>
      <c r="MA12">
        <v>0</v>
      </c>
      <c r="MB12">
        <v>0</v>
      </c>
      <c r="MC12">
        <v>0</v>
      </c>
      <c r="MD12">
        <v>0</v>
      </c>
      <c r="ME12">
        <v>0</v>
      </c>
      <c r="MF12">
        <v>0</v>
      </c>
      <c r="MG12">
        <v>0</v>
      </c>
      <c r="MH12">
        <v>0</v>
      </c>
      <c r="MI12">
        <v>0</v>
      </c>
      <c r="MJ12">
        <v>0</v>
      </c>
      <c r="MK12">
        <v>0</v>
      </c>
      <c r="ML12">
        <v>0</v>
      </c>
      <c r="MM12">
        <v>0</v>
      </c>
      <c r="MN12">
        <v>0</v>
      </c>
      <c r="MO12">
        <v>0</v>
      </c>
      <c r="MP12">
        <v>0</v>
      </c>
      <c r="MQ12">
        <v>0</v>
      </c>
      <c r="MR12" s="35" t="s">
        <v>1234</v>
      </c>
      <c r="MS12" s="69"/>
    </row>
    <row r="13" spans="1:358" ht="111.6" customHeight="1" x14ac:dyDescent="0.3">
      <c r="A13">
        <v>122</v>
      </c>
      <c r="B13" s="29" t="s">
        <v>108</v>
      </c>
      <c r="C13" s="25" t="s">
        <v>753</v>
      </c>
      <c r="D13" s="8" t="s">
        <v>763</v>
      </c>
      <c r="E13" t="s">
        <v>764</v>
      </c>
      <c r="F13" s="8" t="s">
        <v>765</v>
      </c>
      <c r="G13" s="8">
        <v>0</v>
      </c>
      <c r="H13" s="8">
        <v>0</v>
      </c>
      <c r="I13" t="s">
        <v>636</v>
      </c>
      <c r="J13" s="8" t="s">
        <v>766</v>
      </c>
      <c r="K13" s="8">
        <f>218*218</f>
        <v>47524</v>
      </c>
      <c r="L13" s="8" t="e">
        <f>MROUND([1]!tbData[[#This Row],[Surface (mm2)]],10000)/1000000</f>
        <v>#REF!</v>
      </c>
      <c r="M13" s="8" t="s">
        <v>115</v>
      </c>
      <c r="N13" s="8" t="s">
        <v>144</v>
      </c>
      <c r="O13" s="8" t="s">
        <v>144</v>
      </c>
      <c r="P13" s="8" t="s">
        <v>117</v>
      </c>
      <c r="Q13" t="s">
        <v>119</v>
      </c>
      <c r="R13" t="s">
        <v>119</v>
      </c>
      <c r="S13" s="8">
        <v>0</v>
      </c>
      <c r="T13" t="s">
        <v>119</v>
      </c>
      <c r="U13" s="8" t="s">
        <v>120</v>
      </c>
      <c r="V13" s="8" t="s">
        <v>121</v>
      </c>
      <c r="W13" s="8">
        <v>0</v>
      </c>
      <c r="X13" s="8">
        <v>0</v>
      </c>
      <c r="Y13" s="8">
        <v>0</v>
      </c>
      <c r="Z13" s="8">
        <v>0</v>
      </c>
      <c r="AA13" s="8">
        <v>0</v>
      </c>
      <c r="AB13" s="8">
        <v>0</v>
      </c>
      <c r="AC13" s="8">
        <v>0</v>
      </c>
      <c r="AD13" s="8">
        <v>0</v>
      </c>
      <c r="AE13" s="8">
        <v>0</v>
      </c>
      <c r="AF13" s="8">
        <v>0</v>
      </c>
      <c r="AG13" s="8">
        <v>0</v>
      </c>
      <c r="AH13" s="8">
        <v>0</v>
      </c>
      <c r="AI13" s="8">
        <v>0</v>
      </c>
      <c r="AJ13" s="8">
        <v>0</v>
      </c>
      <c r="AK13" s="8" t="s">
        <v>124</v>
      </c>
      <c r="AL13" s="8" t="s">
        <v>166</v>
      </c>
      <c r="AM13" s="8" t="s">
        <v>145</v>
      </c>
      <c r="AN13" s="8" t="s">
        <v>1896</v>
      </c>
      <c r="AO13" s="8">
        <v>0</v>
      </c>
      <c r="AP13" s="8">
        <v>0</v>
      </c>
      <c r="AQ13" s="8">
        <v>0</v>
      </c>
      <c r="AR13" s="8">
        <v>0</v>
      </c>
      <c r="AS13" s="8">
        <v>0</v>
      </c>
      <c r="AT13" s="8">
        <v>0</v>
      </c>
      <c r="AU13" s="8" t="s">
        <v>124</v>
      </c>
      <c r="AV13" s="8" t="s">
        <v>156</v>
      </c>
      <c r="AW13" s="8" t="s">
        <v>199</v>
      </c>
      <c r="AX13" s="8" t="s">
        <v>117</v>
      </c>
      <c r="AY13" s="8">
        <v>0</v>
      </c>
      <c r="AZ13" s="8">
        <v>0</v>
      </c>
      <c r="BA13" s="8">
        <v>0</v>
      </c>
      <c r="BB13" s="8">
        <v>0</v>
      </c>
      <c r="BC13" t="s">
        <v>119</v>
      </c>
      <c r="BD13">
        <v>0</v>
      </c>
      <c r="BE13" t="s">
        <v>124</v>
      </c>
      <c r="BF13">
        <v>0</v>
      </c>
      <c r="BG13">
        <v>0</v>
      </c>
      <c r="BH13" t="s">
        <v>124</v>
      </c>
      <c r="BI13" s="6" t="s">
        <v>767</v>
      </c>
      <c r="BJ13" s="66"/>
      <c r="BK13" t="s">
        <v>51</v>
      </c>
      <c r="BL13" t="s">
        <v>122</v>
      </c>
      <c r="BM13" t="s">
        <v>123</v>
      </c>
      <c r="BN13" t="s">
        <v>117</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t="s">
        <v>51</v>
      </c>
      <c r="DC13" s="8" t="s">
        <v>123</v>
      </c>
      <c r="DD13" t="s">
        <v>117</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t="s">
        <v>117</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t="s">
        <v>551</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t="s">
        <v>124</v>
      </c>
      <c r="FQ13" t="s">
        <v>552</v>
      </c>
      <c r="FR13">
        <v>0</v>
      </c>
      <c r="FS13" t="s">
        <v>124</v>
      </c>
      <c r="FT13" t="s">
        <v>124</v>
      </c>
      <c r="FU13">
        <v>0</v>
      </c>
      <c r="FV13">
        <v>0</v>
      </c>
      <c r="FW13">
        <v>0</v>
      </c>
      <c r="FX13">
        <v>0</v>
      </c>
      <c r="FY13">
        <v>0</v>
      </c>
      <c r="FZ13">
        <v>0</v>
      </c>
      <c r="GA13">
        <v>0</v>
      </c>
      <c r="GB13">
        <v>0</v>
      </c>
      <c r="GC13">
        <v>0</v>
      </c>
      <c r="GD13" t="s">
        <v>768</v>
      </c>
      <c r="GE13" t="s">
        <v>124</v>
      </c>
      <c r="GF13" t="s">
        <v>124</v>
      </c>
      <c r="GG13">
        <v>0</v>
      </c>
      <c r="GH13">
        <v>0</v>
      </c>
      <c r="GI13">
        <v>0</v>
      </c>
      <c r="GJ13">
        <v>0</v>
      </c>
      <c r="GK13" t="s">
        <v>124</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s="8" t="s">
        <v>124</v>
      </c>
      <c r="JD13" s="8" t="s">
        <v>582</v>
      </c>
      <c r="JE13" s="8">
        <v>0</v>
      </c>
      <c r="JF13" s="8">
        <v>0</v>
      </c>
      <c r="JG13" s="8">
        <v>0</v>
      </c>
      <c r="JH13" s="8">
        <v>0</v>
      </c>
      <c r="JI13" s="8">
        <v>0</v>
      </c>
      <c r="JJ13" s="8">
        <v>0</v>
      </c>
      <c r="JK13" s="42">
        <v>0</v>
      </c>
      <c r="JL13" s="42">
        <v>0</v>
      </c>
      <c r="JM13" s="42">
        <v>0</v>
      </c>
      <c r="JN13" s="42">
        <v>0</v>
      </c>
      <c r="JO13" s="42">
        <v>0</v>
      </c>
      <c r="JP13" s="42">
        <v>0</v>
      </c>
      <c r="JQ13" s="42">
        <v>0</v>
      </c>
      <c r="JR13" s="42">
        <v>0</v>
      </c>
      <c r="JS13" s="42">
        <v>0</v>
      </c>
      <c r="JT13" s="42">
        <v>0</v>
      </c>
      <c r="JU13" s="42">
        <v>0</v>
      </c>
      <c r="JV13" s="42">
        <v>0</v>
      </c>
      <c r="JW13" s="42">
        <v>0</v>
      </c>
      <c r="JX13" s="42">
        <v>0</v>
      </c>
      <c r="JY13" s="42">
        <v>0</v>
      </c>
      <c r="JZ13" s="42">
        <v>0</v>
      </c>
      <c r="KA13" s="42">
        <v>0</v>
      </c>
      <c r="KB13" s="42">
        <v>0</v>
      </c>
      <c r="KC13" s="42">
        <v>0</v>
      </c>
      <c r="KD13" s="42">
        <v>0</v>
      </c>
      <c r="KE13" s="42">
        <v>0</v>
      </c>
      <c r="KF13" s="42">
        <v>0</v>
      </c>
      <c r="KG13" s="42">
        <v>0</v>
      </c>
      <c r="KH13" s="42">
        <v>0</v>
      </c>
      <c r="KI13" s="42">
        <v>0</v>
      </c>
      <c r="KJ13" s="42">
        <v>0</v>
      </c>
      <c r="KK13" s="42">
        <v>0</v>
      </c>
      <c r="KL13" s="42">
        <v>0</v>
      </c>
      <c r="KM13" s="42">
        <v>0</v>
      </c>
      <c r="KN13" s="8" t="s">
        <v>117</v>
      </c>
      <c r="KO13" s="8">
        <v>0</v>
      </c>
      <c r="KP13" s="8">
        <v>0</v>
      </c>
      <c r="KQ13" s="8" t="s">
        <v>117</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t="s">
        <v>131</v>
      </c>
      <c r="MA13">
        <v>0</v>
      </c>
      <c r="MB13">
        <v>0</v>
      </c>
      <c r="MC13">
        <v>0</v>
      </c>
      <c r="MD13">
        <v>0</v>
      </c>
      <c r="ME13">
        <v>0</v>
      </c>
      <c r="MF13">
        <v>0</v>
      </c>
      <c r="MG13">
        <v>0</v>
      </c>
      <c r="MH13">
        <v>0</v>
      </c>
      <c r="MI13">
        <v>0</v>
      </c>
      <c r="MJ13">
        <v>0</v>
      </c>
      <c r="MK13">
        <v>0</v>
      </c>
      <c r="ML13">
        <v>0</v>
      </c>
      <c r="MM13">
        <v>0</v>
      </c>
      <c r="MN13">
        <v>0</v>
      </c>
      <c r="MO13">
        <v>0</v>
      </c>
      <c r="MP13">
        <v>0</v>
      </c>
      <c r="MQ13">
        <v>0</v>
      </c>
      <c r="MR13" s="35">
        <v>0</v>
      </c>
      <c r="MS13" s="69"/>
    </row>
    <row r="14" spans="1:358" ht="124.2" customHeight="1" x14ac:dyDescent="0.3">
      <c r="A14">
        <v>247</v>
      </c>
      <c r="B14" s="29" t="s">
        <v>108</v>
      </c>
      <c r="C14" s="27" t="s">
        <v>1217</v>
      </c>
      <c r="D14" s="8" t="s">
        <v>1235</v>
      </c>
      <c r="E14" s="8" t="s">
        <v>1235</v>
      </c>
      <c r="F14" s="8" t="s">
        <v>1236</v>
      </c>
      <c r="G14" s="8" t="s">
        <v>1237</v>
      </c>
      <c r="H14" s="19" t="s">
        <v>1238</v>
      </c>
      <c r="I14" t="s">
        <v>113</v>
      </c>
      <c r="J14" s="8" t="s">
        <v>1239</v>
      </c>
      <c r="K14" s="8">
        <f>150*304</f>
        <v>45600</v>
      </c>
      <c r="L14" s="8" t="e">
        <f>MROUND([1]!tbData[[#This Row],[Surface (mm2)]],10000)/1000000</f>
        <v>#REF!</v>
      </c>
      <c r="M14" s="8" t="s">
        <v>115</v>
      </c>
      <c r="N14" s="8" t="s">
        <v>144</v>
      </c>
      <c r="O14" s="8" t="s">
        <v>144</v>
      </c>
      <c r="P14" s="8" t="s">
        <v>117</v>
      </c>
      <c r="Q14" t="s">
        <v>487</v>
      </c>
      <c r="R14" t="s">
        <v>119</v>
      </c>
      <c r="S14" s="8">
        <v>0</v>
      </c>
      <c r="T14" t="s">
        <v>119</v>
      </c>
      <c r="U14" s="8" t="s">
        <v>120</v>
      </c>
      <c r="V14" s="8" t="s">
        <v>154</v>
      </c>
      <c r="W14" s="8" t="s">
        <v>116</v>
      </c>
      <c r="X14" s="8">
        <v>0</v>
      </c>
      <c r="Y14" s="8">
        <v>0</v>
      </c>
      <c r="Z14" s="8">
        <v>0</v>
      </c>
      <c r="AA14" s="8">
        <v>0</v>
      </c>
      <c r="AB14" s="8">
        <v>0</v>
      </c>
      <c r="AC14" s="8">
        <v>0</v>
      </c>
      <c r="AD14" s="8">
        <v>0</v>
      </c>
      <c r="AE14" s="8">
        <v>0</v>
      </c>
      <c r="AF14" s="8">
        <v>0</v>
      </c>
      <c r="AG14" s="8">
        <v>0</v>
      </c>
      <c r="AH14" s="8">
        <v>0</v>
      </c>
      <c r="AI14" s="8">
        <v>0</v>
      </c>
      <c r="AJ14" s="8" t="s">
        <v>1227</v>
      </c>
      <c r="AK14" s="8" t="s">
        <v>117</v>
      </c>
      <c r="AL14" s="8">
        <v>0</v>
      </c>
      <c r="AM14" s="8">
        <v>0</v>
      </c>
      <c r="AN14" s="8">
        <v>0</v>
      </c>
      <c r="AO14" s="8">
        <v>0</v>
      </c>
      <c r="AP14" s="8">
        <v>0</v>
      </c>
      <c r="AQ14" s="8">
        <v>0</v>
      </c>
      <c r="AR14" s="8">
        <v>0</v>
      </c>
      <c r="AS14" s="8">
        <v>0</v>
      </c>
      <c r="AT14" s="8">
        <v>0</v>
      </c>
      <c r="AU14" s="8" t="s">
        <v>124</v>
      </c>
      <c r="AV14" s="8" t="s">
        <v>156</v>
      </c>
      <c r="AW14" s="8" t="s">
        <v>199</v>
      </c>
      <c r="AX14" s="8" t="s">
        <v>117</v>
      </c>
      <c r="AY14" s="8">
        <v>0</v>
      </c>
      <c r="AZ14" s="8">
        <v>0</v>
      </c>
      <c r="BA14" s="8">
        <v>0</v>
      </c>
      <c r="BB14" s="8">
        <v>0</v>
      </c>
      <c r="BC14" t="s">
        <v>119</v>
      </c>
      <c r="BD14">
        <v>0</v>
      </c>
      <c r="BE14" t="s">
        <v>124</v>
      </c>
      <c r="BF14" t="s">
        <v>124</v>
      </c>
      <c r="BG14">
        <v>0</v>
      </c>
      <c r="BH14">
        <v>0</v>
      </c>
      <c r="BI14" s="6">
        <v>0</v>
      </c>
      <c r="BJ14" s="66"/>
      <c r="BK14" t="s">
        <v>117</v>
      </c>
      <c r="BL14">
        <v>0</v>
      </c>
      <c r="BM14">
        <v>0</v>
      </c>
      <c r="BN14" t="s">
        <v>124</v>
      </c>
      <c r="BO14">
        <v>0</v>
      </c>
      <c r="BP14">
        <v>0</v>
      </c>
      <c r="BQ14">
        <v>0</v>
      </c>
      <c r="BR14">
        <v>0</v>
      </c>
      <c r="BS14">
        <v>0</v>
      </c>
      <c r="BT14">
        <v>0</v>
      </c>
      <c r="BU14">
        <v>0</v>
      </c>
      <c r="BV14" t="s">
        <v>124</v>
      </c>
      <c r="BW14" t="s">
        <v>50</v>
      </c>
      <c r="BX14" t="s">
        <v>124</v>
      </c>
      <c r="BY14" t="s">
        <v>124</v>
      </c>
      <c r="BZ14" t="s">
        <v>124</v>
      </c>
      <c r="CA14" t="s">
        <v>124</v>
      </c>
      <c r="CB14" t="s">
        <v>121</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t="s">
        <v>51</v>
      </c>
      <c r="DC14" s="8" t="s">
        <v>123</v>
      </c>
      <c r="DD14" t="s">
        <v>117</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t="s">
        <v>169</v>
      </c>
      <c r="EA14">
        <v>0</v>
      </c>
      <c r="EB14" t="s">
        <v>124</v>
      </c>
      <c r="EC14">
        <v>0</v>
      </c>
      <c r="ED14">
        <v>0</v>
      </c>
      <c r="EE14">
        <v>0</v>
      </c>
      <c r="EF14">
        <v>0</v>
      </c>
      <c r="EG14">
        <v>0</v>
      </c>
      <c r="EH14">
        <v>0</v>
      </c>
      <c r="EI14">
        <v>0</v>
      </c>
      <c r="EJ14">
        <v>0</v>
      </c>
      <c r="EK14">
        <v>0</v>
      </c>
      <c r="EL14">
        <v>0</v>
      </c>
      <c r="EM14">
        <v>0</v>
      </c>
      <c r="EN14">
        <v>0</v>
      </c>
      <c r="EO14">
        <v>0</v>
      </c>
      <c r="EP14">
        <v>0</v>
      </c>
      <c r="EQ14">
        <v>0</v>
      </c>
      <c r="ER14">
        <v>0</v>
      </c>
      <c r="ES14">
        <v>0</v>
      </c>
      <c r="ET14">
        <v>0</v>
      </c>
      <c r="EU14" t="s">
        <v>117</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t="s">
        <v>124</v>
      </c>
      <c r="GF14">
        <v>0</v>
      </c>
      <c r="GG14">
        <v>0</v>
      </c>
      <c r="GH14">
        <v>0</v>
      </c>
      <c r="GI14">
        <v>0</v>
      </c>
      <c r="GJ14">
        <v>0</v>
      </c>
      <c r="GK14">
        <v>0</v>
      </c>
      <c r="GL14">
        <v>0</v>
      </c>
      <c r="GM14" t="s">
        <v>124</v>
      </c>
      <c r="GN14">
        <v>0</v>
      </c>
      <c r="GO14" t="s">
        <v>124</v>
      </c>
      <c r="GP14" t="s">
        <v>124</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t="s">
        <v>124</v>
      </c>
      <c r="HN14">
        <v>0</v>
      </c>
      <c r="HO14">
        <v>0</v>
      </c>
      <c r="HP14">
        <v>0</v>
      </c>
      <c r="HQ14">
        <v>0</v>
      </c>
      <c r="HR14">
        <v>0</v>
      </c>
      <c r="HS14" t="s">
        <v>124</v>
      </c>
      <c r="HT14" t="s">
        <v>124</v>
      </c>
      <c r="HU14" t="s">
        <v>124</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s="8">
        <v>0</v>
      </c>
      <c r="JD14" s="8">
        <v>0</v>
      </c>
      <c r="JE14" s="8">
        <v>0</v>
      </c>
      <c r="JF14" s="8">
        <v>0</v>
      </c>
      <c r="JG14" s="8">
        <v>0</v>
      </c>
      <c r="JH14" s="8">
        <v>0</v>
      </c>
      <c r="JI14" s="8">
        <v>0</v>
      </c>
      <c r="JJ14" s="8">
        <v>0</v>
      </c>
      <c r="JK14" s="42">
        <v>0</v>
      </c>
      <c r="JL14" s="42">
        <v>0</v>
      </c>
      <c r="JM14" s="42">
        <v>0</v>
      </c>
      <c r="JN14" s="42">
        <v>0</v>
      </c>
      <c r="JO14" s="42">
        <v>0</v>
      </c>
      <c r="JP14" s="42">
        <v>0</v>
      </c>
      <c r="JQ14" s="42">
        <v>0</v>
      </c>
      <c r="JR14" s="42">
        <v>0</v>
      </c>
      <c r="JS14" s="42">
        <v>0</v>
      </c>
      <c r="JT14" s="42">
        <v>0</v>
      </c>
      <c r="JU14" s="42">
        <v>0</v>
      </c>
      <c r="JV14" s="42">
        <v>0</v>
      </c>
      <c r="JW14" s="42">
        <v>0</v>
      </c>
      <c r="JX14" s="42">
        <v>0</v>
      </c>
      <c r="JY14" s="42">
        <v>0</v>
      </c>
      <c r="JZ14" s="42">
        <v>0</v>
      </c>
      <c r="KA14" s="42">
        <v>0</v>
      </c>
      <c r="KB14" s="42">
        <v>0</v>
      </c>
      <c r="KC14" s="42">
        <v>0</v>
      </c>
      <c r="KD14" s="42">
        <v>0</v>
      </c>
      <c r="KE14" s="42">
        <v>0</v>
      </c>
      <c r="KF14" s="42">
        <v>0</v>
      </c>
      <c r="KG14" s="42">
        <v>0</v>
      </c>
      <c r="KH14" s="42">
        <v>0</v>
      </c>
      <c r="KI14" s="42">
        <v>0</v>
      </c>
      <c r="KJ14" s="42">
        <v>0</v>
      </c>
      <c r="KK14" s="42">
        <v>0</v>
      </c>
      <c r="KL14" s="42">
        <v>0</v>
      </c>
      <c r="KM14" s="42">
        <v>0</v>
      </c>
      <c r="KN14" s="8" t="s">
        <v>117</v>
      </c>
      <c r="KO14" s="8">
        <v>0</v>
      </c>
      <c r="KP14" s="8" t="s">
        <v>1240</v>
      </c>
      <c r="KQ14" s="8" t="s">
        <v>124</v>
      </c>
      <c r="KR14" t="s">
        <v>124</v>
      </c>
      <c r="KS14">
        <v>0</v>
      </c>
      <c r="KT14">
        <v>0</v>
      </c>
      <c r="KU14">
        <v>0</v>
      </c>
      <c r="KV14">
        <v>0</v>
      </c>
      <c r="KW14">
        <v>0</v>
      </c>
      <c r="KX14">
        <v>0</v>
      </c>
      <c r="KY14">
        <v>0</v>
      </c>
      <c r="KZ14">
        <v>0</v>
      </c>
      <c r="LA14">
        <v>0</v>
      </c>
      <c r="LB14">
        <v>0</v>
      </c>
      <c r="LC14">
        <v>0</v>
      </c>
      <c r="LD14" t="s">
        <v>124</v>
      </c>
      <c r="LE14">
        <v>0</v>
      </c>
      <c r="LF14">
        <v>0</v>
      </c>
      <c r="LG14" t="s">
        <v>124</v>
      </c>
      <c r="LH14">
        <v>0</v>
      </c>
      <c r="LI14">
        <v>0</v>
      </c>
      <c r="LJ14">
        <v>0</v>
      </c>
      <c r="LK14">
        <v>0</v>
      </c>
      <c r="LL14">
        <v>0</v>
      </c>
      <c r="LM14">
        <v>0</v>
      </c>
      <c r="LN14">
        <v>0</v>
      </c>
      <c r="LO14">
        <v>0</v>
      </c>
      <c r="LP14">
        <v>0</v>
      </c>
      <c r="LQ14">
        <v>0</v>
      </c>
      <c r="LR14">
        <v>0</v>
      </c>
      <c r="LS14">
        <v>0</v>
      </c>
      <c r="LT14">
        <v>0</v>
      </c>
      <c r="LU14">
        <v>0</v>
      </c>
      <c r="LV14">
        <v>0</v>
      </c>
      <c r="LW14">
        <v>0</v>
      </c>
      <c r="LX14">
        <v>0</v>
      </c>
      <c r="LY14">
        <v>0</v>
      </c>
      <c r="LZ14" t="s">
        <v>174</v>
      </c>
      <c r="MA14">
        <v>0</v>
      </c>
      <c r="MB14">
        <v>0</v>
      </c>
      <c r="MC14">
        <v>0</v>
      </c>
      <c r="MD14">
        <v>0</v>
      </c>
      <c r="ME14">
        <v>0</v>
      </c>
      <c r="MF14">
        <v>0</v>
      </c>
      <c r="MG14">
        <v>0</v>
      </c>
      <c r="MH14">
        <v>0</v>
      </c>
      <c r="MI14">
        <v>0</v>
      </c>
      <c r="MJ14" t="s">
        <v>124</v>
      </c>
      <c r="MK14">
        <v>0</v>
      </c>
      <c r="ML14" t="s">
        <v>124</v>
      </c>
      <c r="MM14">
        <v>0</v>
      </c>
      <c r="MN14" t="s">
        <v>124</v>
      </c>
      <c r="MO14">
        <v>0</v>
      </c>
      <c r="MP14">
        <v>0</v>
      </c>
      <c r="MQ14" t="s">
        <v>1241</v>
      </c>
      <c r="MR14" s="35">
        <v>0</v>
      </c>
      <c r="MS14" s="69"/>
    </row>
    <row r="15" spans="1:358" ht="28.8" x14ac:dyDescent="0.3">
      <c r="A15">
        <v>248</v>
      </c>
      <c r="B15" s="29" t="s">
        <v>108</v>
      </c>
      <c r="C15" s="27" t="s">
        <v>1217</v>
      </c>
      <c r="D15" s="8" t="s">
        <v>1242</v>
      </c>
      <c r="E15" s="8" t="s">
        <v>1242</v>
      </c>
      <c r="F15" s="8" t="s">
        <v>1243</v>
      </c>
      <c r="G15" s="8">
        <v>0</v>
      </c>
      <c r="H15" s="8">
        <v>0</v>
      </c>
      <c r="I15" t="s">
        <v>113</v>
      </c>
      <c r="J15" s="8" t="s">
        <v>1244</v>
      </c>
      <c r="K15" s="8">
        <f>127*420</f>
        <v>53340</v>
      </c>
      <c r="L15" s="8" t="e">
        <f>MROUND([1]!tbData[[#This Row],[Surface (mm2)]],10000)/1000000</f>
        <v>#REF!</v>
      </c>
      <c r="M15" s="8" t="s">
        <v>115</v>
      </c>
      <c r="N15" s="8" t="s">
        <v>144</v>
      </c>
      <c r="O15" s="8" t="s">
        <v>144</v>
      </c>
      <c r="P15" s="8" t="s">
        <v>117</v>
      </c>
      <c r="Q15" t="s">
        <v>119</v>
      </c>
      <c r="R15" t="s">
        <v>119</v>
      </c>
      <c r="S15" s="8">
        <v>0</v>
      </c>
      <c r="T15" t="s">
        <v>119</v>
      </c>
      <c r="U15" s="8" t="s">
        <v>120</v>
      </c>
      <c r="V15" s="8" t="s">
        <v>145</v>
      </c>
      <c r="W15" s="8">
        <v>0</v>
      </c>
      <c r="X15" s="8">
        <v>0</v>
      </c>
      <c r="Y15" s="8">
        <v>0</v>
      </c>
      <c r="Z15" s="8">
        <v>0</v>
      </c>
      <c r="AA15" s="8">
        <v>0</v>
      </c>
      <c r="AB15" s="8">
        <v>0</v>
      </c>
      <c r="AC15" s="8">
        <v>0</v>
      </c>
      <c r="AD15" s="8">
        <v>0</v>
      </c>
      <c r="AE15" s="8">
        <v>0</v>
      </c>
      <c r="AF15" s="8">
        <v>0</v>
      </c>
      <c r="AG15" s="8">
        <v>0</v>
      </c>
      <c r="AH15" s="8">
        <v>0</v>
      </c>
      <c r="AI15" s="8">
        <v>0</v>
      </c>
      <c r="AJ15" s="8" t="s">
        <v>1245</v>
      </c>
      <c r="AK15" s="8" t="s">
        <v>124</v>
      </c>
      <c r="AL15" s="8" t="s">
        <v>166</v>
      </c>
      <c r="AM15" s="8" t="s">
        <v>121</v>
      </c>
      <c r="AN15" s="8" t="s">
        <v>1246</v>
      </c>
      <c r="AO15" s="8">
        <v>0</v>
      </c>
      <c r="AP15" s="8">
        <v>0</v>
      </c>
      <c r="AQ15" s="8">
        <v>0</v>
      </c>
      <c r="AR15" s="8">
        <v>0</v>
      </c>
      <c r="AS15" s="8">
        <v>0</v>
      </c>
      <c r="AT15" s="8">
        <v>0</v>
      </c>
      <c r="AU15" s="8">
        <v>0</v>
      </c>
      <c r="AV15" s="8">
        <v>0</v>
      </c>
      <c r="AW15" s="8">
        <v>0</v>
      </c>
      <c r="AX15" s="8" t="s">
        <v>117</v>
      </c>
      <c r="AY15" s="8">
        <v>0</v>
      </c>
      <c r="AZ15" s="8">
        <v>0</v>
      </c>
      <c r="BA15" s="8">
        <v>0</v>
      </c>
      <c r="BB15" s="8">
        <v>0</v>
      </c>
      <c r="BC15" t="s">
        <v>119</v>
      </c>
      <c r="BD15">
        <v>0</v>
      </c>
      <c r="BE15" t="s">
        <v>124</v>
      </c>
      <c r="BF15" t="s">
        <v>124</v>
      </c>
      <c r="BG15">
        <v>0</v>
      </c>
      <c r="BH15">
        <v>0</v>
      </c>
      <c r="BI15" s="6" t="s">
        <v>1247</v>
      </c>
      <c r="BJ15" s="66"/>
      <c r="BK15" t="s">
        <v>117</v>
      </c>
      <c r="BL15">
        <v>0</v>
      </c>
      <c r="BM15">
        <v>0</v>
      </c>
      <c r="BN15" t="s">
        <v>117</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t="s">
        <v>51</v>
      </c>
      <c r="DC15" s="8" t="s">
        <v>123</v>
      </c>
      <c r="DD15" t="s">
        <v>117</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t="s">
        <v>169</v>
      </c>
      <c r="EA15">
        <v>0</v>
      </c>
      <c r="EB15" t="s">
        <v>124</v>
      </c>
      <c r="EC15">
        <v>0</v>
      </c>
      <c r="ED15">
        <v>0</v>
      </c>
      <c r="EE15">
        <v>0</v>
      </c>
      <c r="EF15">
        <v>0</v>
      </c>
      <c r="EG15">
        <v>0</v>
      </c>
      <c r="EH15">
        <v>0</v>
      </c>
      <c r="EI15">
        <v>0</v>
      </c>
      <c r="EJ15">
        <v>0</v>
      </c>
      <c r="EK15">
        <v>0</v>
      </c>
      <c r="EL15">
        <v>0</v>
      </c>
      <c r="EM15">
        <v>0</v>
      </c>
      <c r="EN15">
        <v>0</v>
      </c>
      <c r="EO15">
        <v>0</v>
      </c>
      <c r="EP15">
        <v>0</v>
      </c>
      <c r="EQ15">
        <v>0</v>
      </c>
      <c r="ER15">
        <v>0</v>
      </c>
      <c r="ES15">
        <v>0</v>
      </c>
      <c r="ET15">
        <v>0</v>
      </c>
      <c r="EU15" t="s">
        <v>117</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t="s">
        <v>124</v>
      </c>
      <c r="GF15">
        <v>0</v>
      </c>
      <c r="GG15">
        <v>0</v>
      </c>
      <c r="GH15">
        <v>0</v>
      </c>
      <c r="GI15">
        <v>0</v>
      </c>
      <c r="GJ15">
        <v>0</v>
      </c>
      <c r="GK15">
        <v>0</v>
      </c>
      <c r="GL15">
        <v>0</v>
      </c>
      <c r="GM15" t="s">
        <v>124</v>
      </c>
      <c r="GN15">
        <v>0</v>
      </c>
      <c r="GO15">
        <v>0</v>
      </c>
      <c r="GP15" t="s">
        <v>124</v>
      </c>
      <c r="GQ15" t="s">
        <v>124</v>
      </c>
      <c r="GR15" t="s">
        <v>124</v>
      </c>
      <c r="GS15">
        <v>0</v>
      </c>
      <c r="GT15">
        <v>0</v>
      </c>
      <c r="GU15">
        <v>0</v>
      </c>
      <c r="GV15">
        <v>0</v>
      </c>
      <c r="GW15">
        <v>0</v>
      </c>
      <c r="GX15" t="s">
        <v>124</v>
      </c>
      <c r="GY15">
        <v>0</v>
      </c>
      <c r="GZ15">
        <v>0</v>
      </c>
      <c r="HA15">
        <v>0</v>
      </c>
      <c r="HB15">
        <v>0</v>
      </c>
      <c r="HC15">
        <v>0</v>
      </c>
      <c r="HD15" t="s">
        <v>1248</v>
      </c>
      <c r="HE15">
        <v>0</v>
      </c>
      <c r="HF15">
        <v>0</v>
      </c>
      <c r="HG15">
        <v>0</v>
      </c>
      <c r="HH15">
        <v>0</v>
      </c>
      <c r="HI15">
        <v>0</v>
      </c>
      <c r="HJ15">
        <v>0</v>
      </c>
      <c r="HK15">
        <v>0</v>
      </c>
      <c r="HL15">
        <v>0</v>
      </c>
      <c r="HM15" t="s">
        <v>124</v>
      </c>
      <c r="HN15">
        <v>0</v>
      </c>
      <c r="HO15">
        <v>0</v>
      </c>
      <c r="HP15">
        <v>0</v>
      </c>
      <c r="HQ15">
        <v>0</v>
      </c>
      <c r="HR15">
        <v>0</v>
      </c>
      <c r="HS15">
        <v>0</v>
      </c>
      <c r="HT15">
        <v>0</v>
      </c>
      <c r="HU15">
        <v>0</v>
      </c>
      <c r="HV15">
        <v>0</v>
      </c>
      <c r="HW15">
        <v>0</v>
      </c>
      <c r="HX15" t="s">
        <v>124</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s="8" t="s">
        <v>124</v>
      </c>
      <c r="JD15" s="8" t="s">
        <v>582</v>
      </c>
      <c r="JE15" s="8">
        <v>0</v>
      </c>
      <c r="JF15" s="8">
        <v>0</v>
      </c>
      <c r="JG15" s="8">
        <v>0</v>
      </c>
      <c r="JH15" s="8">
        <v>0</v>
      </c>
      <c r="JI15" s="8">
        <v>0</v>
      </c>
      <c r="JJ15" s="8">
        <v>0</v>
      </c>
      <c r="JK15" s="42">
        <v>0</v>
      </c>
      <c r="JL15" s="42">
        <v>0</v>
      </c>
      <c r="JM15" s="42">
        <v>0</v>
      </c>
      <c r="JN15" s="42">
        <v>0</v>
      </c>
      <c r="JO15" s="42">
        <v>0</v>
      </c>
      <c r="JP15" s="42">
        <v>0</v>
      </c>
      <c r="JQ15" s="42">
        <v>0</v>
      </c>
      <c r="JR15" s="42">
        <v>0</v>
      </c>
      <c r="JS15" s="42">
        <v>0</v>
      </c>
      <c r="JT15" s="42">
        <v>0</v>
      </c>
      <c r="JU15" s="42">
        <v>0</v>
      </c>
      <c r="JV15" s="42">
        <v>0</v>
      </c>
      <c r="JW15" s="42">
        <v>0</v>
      </c>
      <c r="JX15" s="42">
        <v>0</v>
      </c>
      <c r="JY15" s="42">
        <v>0</v>
      </c>
      <c r="JZ15" s="42">
        <v>0</v>
      </c>
      <c r="KA15" s="42">
        <v>0</v>
      </c>
      <c r="KB15" s="42">
        <v>0</v>
      </c>
      <c r="KC15" s="42">
        <v>0</v>
      </c>
      <c r="KD15" s="42">
        <v>0</v>
      </c>
      <c r="KE15" s="42">
        <v>0</v>
      </c>
      <c r="KF15" s="42">
        <v>0</v>
      </c>
      <c r="KG15" s="42">
        <v>0</v>
      </c>
      <c r="KH15" s="42">
        <v>0</v>
      </c>
      <c r="KI15" s="42">
        <v>0</v>
      </c>
      <c r="KJ15" s="42">
        <v>0</v>
      </c>
      <c r="KK15" s="42">
        <v>0</v>
      </c>
      <c r="KL15" s="42">
        <v>0</v>
      </c>
      <c r="KM15" s="42">
        <v>0</v>
      </c>
      <c r="KN15" s="8" t="s">
        <v>117</v>
      </c>
      <c r="KO15" s="8">
        <v>0</v>
      </c>
      <c r="KP15" s="8" t="s">
        <v>124</v>
      </c>
      <c r="KQ15" s="8" t="s">
        <v>124</v>
      </c>
      <c r="KR15" t="s">
        <v>124</v>
      </c>
      <c r="KS15">
        <v>0</v>
      </c>
      <c r="KT15">
        <v>0</v>
      </c>
      <c r="KU15">
        <v>0</v>
      </c>
      <c r="KV15">
        <v>0</v>
      </c>
      <c r="KW15">
        <v>0</v>
      </c>
      <c r="KX15">
        <v>0</v>
      </c>
      <c r="KY15">
        <v>0</v>
      </c>
      <c r="KZ15">
        <v>0</v>
      </c>
      <c r="LA15">
        <v>0</v>
      </c>
      <c r="LB15">
        <v>0</v>
      </c>
      <c r="LC15">
        <v>0</v>
      </c>
      <c r="LD15" t="s">
        <v>124</v>
      </c>
      <c r="LE15">
        <v>0</v>
      </c>
      <c r="LF15">
        <v>0</v>
      </c>
      <c r="LG15" t="s">
        <v>124</v>
      </c>
      <c r="LH15">
        <v>0</v>
      </c>
      <c r="LI15">
        <v>0</v>
      </c>
      <c r="LJ15">
        <v>0</v>
      </c>
      <c r="LK15">
        <v>0</v>
      </c>
      <c r="LL15">
        <v>0</v>
      </c>
      <c r="LM15">
        <v>0</v>
      </c>
      <c r="LN15">
        <v>0</v>
      </c>
      <c r="LO15" t="s">
        <v>124</v>
      </c>
      <c r="LP15" t="s">
        <v>124</v>
      </c>
      <c r="LQ15">
        <v>0</v>
      </c>
      <c r="LR15">
        <v>0</v>
      </c>
      <c r="LS15">
        <v>0</v>
      </c>
      <c r="LT15">
        <v>0</v>
      </c>
      <c r="LU15">
        <v>0</v>
      </c>
      <c r="LV15">
        <v>0</v>
      </c>
      <c r="LW15">
        <v>0</v>
      </c>
      <c r="LX15">
        <v>0</v>
      </c>
      <c r="LY15">
        <v>0</v>
      </c>
      <c r="LZ15" t="s">
        <v>1249</v>
      </c>
      <c r="MA15">
        <v>0</v>
      </c>
      <c r="MB15">
        <v>0</v>
      </c>
      <c r="MC15">
        <v>0</v>
      </c>
      <c r="MD15">
        <v>0</v>
      </c>
      <c r="ME15">
        <v>0</v>
      </c>
      <c r="MF15">
        <v>0</v>
      </c>
      <c r="MG15">
        <v>0</v>
      </c>
      <c r="MH15">
        <v>0</v>
      </c>
      <c r="MI15">
        <v>0</v>
      </c>
      <c r="MJ15">
        <v>0</v>
      </c>
      <c r="MK15">
        <v>0</v>
      </c>
      <c r="ML15">
        <v>0</v>
      </c>
      <c r="MM15">
        <v>0</v>
      </c>
      <c r="MN15">
        <v>0</v>
      </c>
      <c r="MO15">
        <v>0</v>
      </c>
      <c r="MP15">
        <v>0</v>
      </c>
      <c r="MQ15" t="s">
        <v>1250</v>
      </c>
      <c r="MR15" s="35" t="s">
        <v>1251</v>
      </c>
      <c r="MS15" s="69"/>
    </row>
    <row r="16" spans="1:358" ht="57.6" x14ac:dyDescent="0.3">
      <c r="A16">
        <v>309</v>
      </c>
      <c r="B16" s="29" t="s">
        <v>1517</v>
      </c>
      <c r="C16" s="34" t="s">
        <v>1518</v>
      </c>
      <c r="D16" s="8" t="s">
        <v>1519</v>
      </c>
      <c r="E16" s="8">
        <v>12</v>
      </c>
      <c r="F16" s="8" t="s">
        <v>1567</v>
      </c>
      <c r="G16" s="8" t="s">
        <v>1551</v>
      </c>
      <c r="H16" s="8" t="s">
        <v>1552</v>
      </c>
      <c r="I16" s="8" t="s">
        <v>136</v>
      </c>
      <c r="J16" s="8" t="s">
        <v>1568</v>
      </c>
      <c r="K16" s="8">
        <f>94*501</f>
        <v>47094</v>
      </c>
      <c r="L16" s="8" t="e">
        <f>MROUND([1]!tbData[[#This Row],[Surface (mm2)]],10000)/1000000</f>
        <v>#REF!</v>
      </c>
      <c r="M16" s="8" t="s">
        <v>115</v>
      </c>
      <c r="N16" s="8" t="s">
        <v>144</v>
      </c>
      <c r="O16" s="8" t="s">
        <v>144</v>
      </c>
      <c r="P16" s="8" t="s">
        <v>117</v>
      </c>
      <c r="Q16" t="s">
        <v>119</v>
      </c>
      <c r="R16" t="s">
        <v>119</v>
      </c>
      <c r="S16" s="8">
        <v>1</v>
      </c>
      <c r="T16" t="s">
        <v>119</v>
      </c>
      <c r="U16" s="8" t="s">
        <v>120</v>
      </c>
      <c r="V16" s="8" t="s">
        <v>210</v>
      </c>
      <c r="W16" s="8" t="s">
        <v>324</v>
      </c>
      <c r="X16" s="8">
        <v>0</v>
      </c>
      <c r="Y16" s="8">
        <v>0</v>
      </c>
      <c r="Z16" s="8">
        <v>0</v>
      </c>
      <c r="AA16" s="8">
        <v>0</v>
      </c>
      <c r="AB16" s="8">
        <v>0</v>
      </c>
      <c r="AC16" s="8">
        <v>0</v>
      </c>
      <c r="AD16" s="8">
        <v>0</v>
      </c>
      <c r="AE16" s="8">
        <v>0</v>
      </c>
      <c r="AF16" s="8">
        <v>0</v>
      </c>
      <c r="AG16" s="8">
        <v>0</v>
      </c>
      <c r="AH16" s="8">
        <v>0</v>
      </c>
      <c r="AI16" s="8">
        <v>0</v>
      </c>
      <c r="AJ16" s="8" t="s">
        <v>1523</v>
      </c>
      <c r="AK16" s="8">
        <v>0</v>
      </c>
      <c r="AL16" s="8">
        <v>0</v>
      </c>
      <c r="AM16" s="8">
        <v>0</v>
      </c>
      <c r="AN16" s="8">
        <v>0</v>
      </c>
      <c r="AO16" s="8">
        <v>0</v>
      </c>
      <c r="AP16" s="8">
        <v>0</v>
      </c>
      <c r="AQ16" s="8">
        <v>0</v>
      </c>
      <c r="AR16" s="8">
        <v>0</v>
      </c>
      <c r="AS16" s="8">
        <v>0</v>
      </c>
      <c r="AT16" s="8">
        <v>0</v>
      </c>
      <c r="AU16" s="8" t="s">
        <v>124</v>
      </c>
      <c r="AV16" s="8" t="s">
        <v>156</v>
      </c>
      <c r="AW16" s="8" t="s">
        <v>199</v>
      </c>
      <c r="AX16" s="8" t="s">
        <v>117</v>
      </c>
      <c r="AY16" s="8">
        <v>0</v>
      </c>
      <c r="AZ16" s="8">
        <v>0</v>
      </c>
      <c r="BA16" s="8">
        <v>0</v>
      </c>
      <c r="BB16" s="8">
        <v>0</v>
      </c>
      <c r="BC16" t="s">
        <v>119</v>
      </c>
      <c r="BD16">
        <v>0</v>
      </c>
      <c r="BE16" t="s">
        <v>124</v>
      </c>
      <c r="BF16" t="s">
        <v>124</v>
      </c>
      <c r="BG16">
        <v>0</v>
      </c>
      <c r="BH16">
        <v>0</v>
      </c>
      <c r="BI16" s="6">
        <v>0</v>
      </c>
      <c r="BJ16" s="66"/>
      <c r="BK16" t="s">
        <v>117</v>
      </c>
      <c r="BL16">
        <v>0</v>
      </c>
      <c r="BM16">
        <v>0</v>
      </c>
      <c r="BN16" t="s">
        <v>156</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t="s">
        <v>51</v>
      </c>
      <c r="DC16" s="8" t="s">
        <v>123</v>
      </c>
      <c r="DD16" t="s">
        <v>117</v>
      </c>
      <c r="DE16">
        <v>0</v>
      </c>
      <c r="DF16">
        <v>0</v>
      </c>
      <c r="DG16">
        <v>0</v>
      </c>
      <c r="DH16">
        <v>0</v>
      </c>
      <c r="DI16">
        <v>0</v>
      </c>
      <c r="DJ16">
        <v>0</v>
      </c>
      <c r="DK16">
        <v>0</v>
      </c>
      <c r="DL16">
        <v>0</v>
      </c>
      <c r="DM16">
        <v>0</v>
      </c>
      <c r="DN16">
        <v>0</v>
      </c>
      <c r="DO16">
        <v>0</v>
      </c>
      <c r="DP16">
        <v>0</v>
      </c>
      <c r="DQ16">
        <v>0</v>
      </c>
      <c r="DR16">
        <v>0</v>
      </c>
      <c r="DS16">
        <v>0</v>
      </c>
      <c r="DT16">
        <v>0</v>
      </c>
      <c r="DU16" t="s">
        <v>124</v>
      </c>
      <c r="DV16" t="s">
        <v>156</v>
      </c>
      <c r="DW16" t="s">
        <v>197</v>
      </c>
      <c r="DX16">
        <v>0</v>
      </c>
      <c r="DY16">
        <v>0</v>
      </c>
      <c r="DZ16" t="s">
        <v>117</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t="s">
        <v>117</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t="s">
        <v>124</v>
      </c>
      <c r="GF16">
        <v>0</v>
      </c>
      <c r="GG16">
        <v>0</v>
      </c>
      <c r="GH16">
        <v>0</v>
      </c>
      <c r="GI16">
        <v>0</v>
      </c>
      <c r="GJ16">
        <v>0</v>
      </c>
      <c r="GK16">
        <v>0</v>
      </c>
      <c r="GL16">
        <v>0</v>
      </c>
      <c r="GM16" t="s">
        <v>124</v>
      </c>
      <c r="GN16">
        <v>0</v>
      </c>
      <c r="GO16" t="s">
        <v>124</v>
      </c>
      <c r="GP16" t="s">
        <v>124</v>
      </c>
      <c r="GQ16" t="s">
        <v>124</v>
      </c>
      <c r="GR16" t="s">
        <v>124</v>
      </c>
      <c r="GS16">
        <v>0</v>
      </c>
      <c r="GT16">
        <v>0</v>
      </c>
      <c r="GU16">
        <v>0</v>
      </c>
      <c r="GV16">
        <v>0</v>
      </c>
      <c r="GW16">
        <v>0</v>
      </c>
      <c r="GX16" t="s">
        <v>124</v>
      </c>
      <c r="GY16">
        <v>0</v>
      </c>
      <c r="GZ16">
        <v>0</v>
      </c>
      <c r="HA16">
        <v>0</v>
      </c>
      <c r="HB16">
        <v>0</v>
      </c>
      <c r="HC16">
        <v>0</v>
      </c>
      <c r="HD16">
        <v>0</v>
      </c>
      <c r="HE16">
        <v>0</v>
      </c>
      <c r="HF16">
        <v>0</v>
      </c>
      <c r="HG16">
        <v>0</v>
      </c>
      <c r="HH16">
        <v>0</v>
      </c>
      <c r="HI16">
        <v>0</v>
      </c>
      <c r="HJ16">
        <v>0</v>
      </c>
      <c r="HK16">
        <v>0</v>
      </c>
      <c r="HL16">
        <v>0</v>
      </c>
      <c r="HM16" t="s">
        <v>124</v>
      </c>
      <c r="HN16">
        <v>0</v>
      </c>
      <c r="HO16">
        <v>0</v>
      </c>
      <c r="HP16">
        <v>0</v>
      </c>
      <c r="HQ16">
        <v>0</v>
      </c>
      <c r="HR16">
        <v>0</v>
      </c>
      <c r="HS16">
        <v>0</v>
      </c>
      <c r="HT16">
        <v>0</v>
      </c>
      <c r="HU16">
        <v>0</v>
      </c>
      <c r="HV16">
        <v>0</v>
      </c>
      <c r="HW16">
        <v>0</v>
      </c>
      <c r="HX16">
        <v>0</v>
      </c>
      <c r="HY16">
        <v>0</v>
      </c>
      <c r="HZ16">
        <v>0</v>
      </c>
      <c r="IA16">
        <v>0</v>
      </c>
      <c r="IB16">
        <v>0</v>
      </c>
      <c r="IC16">
        <v>0</v>
      </c>
      <c r="ID16">
        <v>0</v>
      </c>
      <c r="IE16" t="s">
        <v>124</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t="s">
        <v>124</v>
      </c>
      <c r="JA16" t="s">
        <v>55</v>
      </c>
      <c r="JB16">
        <v>0</v>
      </c>
      <c r="JC16" s="8" t="s">
        <v>124</v>
      </c>
      <c r="JD16" s="8" t="s">
        <v>582</v>
      </c>
      <c r="JE16" s="8">
        <v>0</v>
      </c>
      <c r="JF16" s="8">
        <v>0</v>
      </c>
      <c r="JG16" s="8">
        <v>0</v>
      </c>
      <c r="JH16" s="8">
        <v>0</v>
      </c>
      <c r="JI16" s="8">
        <v>0</v>
      </c>
      <c r="JJ16" s="8">
        <v>0</v>
      </c>
      <c r="JK16" s="42">
        <v>0</v>
      </c>
      <c r="JL16" s="42">
        <v>0</v>
      </c>
      <c r="JM16" s="42">
        <v>0</v>
      </c>
      <c r="JN16" s="42">
        <v>0</v>
      </c>
      <c r="JO16" s="42">
        <v>0</v>
      </c>
      <c r="JP16" s="42">
        <v>0</v>
      </c>
      <c r="JQ16" s="42">
        <v>0</v>
      </c>
      <c r="JR16" s="42">
        <v>0</v>
      </c>
      <c r="JS16" s="42">
        <v>0</v>
      </c>
      <c r="JT16" s="42">
        <v>0</v>
      </c>
      <c r="JU16" s="42">
        <v>0</v>
      </c>
      <c r="JV16" s="42">
        <v>0</v>
      </c>
      <c r="JW16" s="42">
        <v>0</v>
      </c>
      <c r="JX16" s="42">
        <v>0</v>
      </c>
      <c r="JY16" s="42">
        <v>0</v>
      </c>
      <c r="JZ16" s="42">
        <v>0</v>
      </c>
      <c r="KA16" s="42">
        <v>0</v>
      </c>
      <c r="KB16" s="42">
        <v>0</v>
      </c>
      <c r="KC16" s="42">
        <v>0</v>
      </c>
      <c r="KD16" s="42">
        <v>0</v>
      </c>
      <c r="KE16" s="42" t="s">
        <v>124</v>
      </c>
      <c r="KF16" s="42" t="s">
        <v>288</v>
      </c>
      <c r="KG16" s="42">
        <v>0</v>
      </c>
      <c r="KH16" s="42">
        <v>0</v>
      </c>
      <c r="KI16" s="42">
        <v>0</v>
      </c>
      <c r="KJ16" s="42">
        <v>0</v>
      </c>
      <c r="KK16" s="42">
        <v>0</v>
      </c>
      <c r="KL16" s="42">
        <v>0</v>
      </c>
      <c r="KM16" s="42">
        <v>0</v>
      </c>
      <c r="KN16" s="8" t="s">
        <v>117</v>
      </c>
      <c r="KO16" s="8">
        <v>0</v>
      </c>
      <c r="KP16" s="8">
        <v>0</v>
      </c>
      <c r="KQ16" s="8" t="s">
        <v>117</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t="s">
        <v>131</v>
      </c>
      <c r="MA16">
        <v>0</v>
      </c>
      <c r="MB16">
        <v>0</v>
      </c>
      <c r="MC16">
        <v>0</v>
      </c>
      <c r="MD16">
        <v>0</v>
      </c>
      <c r="ME16">
        <v>0</v>
      </c>
      <c r="MF16">
        <v>0</v>
      </c>
      <c r="MG16">
        <v>0</v>
      </c>
      <c r="MH16">
        <v>0</v>
      </c>
      <c r="MI16">
        <v>0</v>
      </c>
      <c r="MJ16">
        <v>0</v>
      </c>
      <c r="MK16">
        <v>0</v>
      </c>
      <c r="ML16">
        <v>0</v>
      </c>
      <c r="MM16">
        <v>0</v>
      </c>
      <c r="MN16">
        <v>0</v>
      </c>
      <c r="MO16">
        <v>0</v>
      </c>
      <c r="MP16">
        <v>0</v>
      </c>
      <c r="MQ16">
        <v>0</v>
      </c>
      <c r="MR16" s="39" t="s">
        <v>1569</v>
      </c>
      <c r="MS16" s="70"/>
    </row>
    <row r="17" spans="1:357" ht="28.8" x14ac:dyDescent="0.3">
      <c r="A17">
        <v>77</v>
      </c>
      <c r="B17" s="29" t="s">
        <v>108</v>
      </c>
      <c r="C17" s="24" t="s">
        <v>109</v>
      </c>
      <c r="D17" s="8" t="s">
        <v>554</v>
      </c>
      <c r="E17" s="8" t="s">
        <v>554</v>
      </c>
      <c r="F17" s="8" t="s">
        <v>555</v>
      </c>
      <c r="G17" s="8">
        <v>0</v>
      </c>
      <c r="H17" s="8">
        <v>1969</v>
      </c>
      <c r="I17" t="s">
        <v>113</v>
      </c>
      <c r="J17" s="8" t="s">
        <v>556</v>
      </c>
      <c r="K17" s="8">
        <f>132*418</f>
        <v>55176</v>
      </c>
      <c r="L17" s="8" t="e">
        <f>MROUND([1]!tbData[[#This Row],[Surface (mm2)]],10000)/1000000</f>
        <v>#REF!</v>
      </c>
      <c r="M17" s="8" t="s">
        <v>115</v>
      </c>
      <c r="N17" s="8" t="s">
        <v>144</v>
      </c>
      <c r="O17" s="8" t="s">
        <v>144</v>
      </c>
      <c r="P17" s="8" t="s">
        <v>117</v>
      </c>
      <c r="Q17" t="s">
        <v>119</v>
      </c>
      <c r="R17" t="s">
        <v>119</v>
      </c>
      <c r="S17" s="8">
        <v>0</v>
      </c>
      <c r="T17" t="s">
        <v>550</v>
      </c>
      <c r="U17" s="8" t="s">
        <v>166</v>
      </c>
      <c r="V17" s="8" t="s">
        <v>121</v>
      </c>
      <c r="W17" s="8" t="s">
        <v>145</v>
      </c>
      <c r="X17" s="8">
        <v>0</v>
      </c>
      <c r="Y17" s="8">
        <v>0</v>
      </c>
      <c r="Z17" s="8">
        <v>0</v>
      </c>
      <c r="AA17" s="8">
        <v>0</v>
      </c>
      <c r="AB17" s="8">
        <v>0</v>
      </c>
      <c r="AC17" s="8">
        <v>0</v>
      </c>
      <c r="AD17" s="8">
        <v>0</v>
      </c>
      <c r="AE17" s="8">
        <v>0</v>
      </c>
      <c r="AF17" s="8">
        <v>0</v>
      </c>
      <c r="AG17" s="8">
        <v>0</v>
      </c>
      <c r="AH17" s="8">
        <v>0</v>
      </c>
      <c r="AI17" s="8">
        <v>0</v>
      </c>
      <c r="AJ17" s="8">
        <v>0</v>
      </c>
      <c r="AK17" s="8" t="s">
        <v>117</v>
      </c>
      <c r="AL17" s="8">
        <v>0</v>
      </c>
      <c r="AM17" s="8">
        <v>0</v>
      </c>
      <c r="AN17" s="8">
        <v>0</v>
      </c>
      <c r="AO17" s="8">
        <v>0</v>
      </c>
      <c r="AP17" s="8">
        <v>0</v>
      </c>
      <c r="AQ17" s="8">
        <v>0</v>
      </c>
      <c r="AR17" s="8">
        <v>0</v>
      </c>
      <c r="AS17" s="8">
        <v>0</v>
      </c>
      <c r="AT17" s="8">
        <v>0</v>
      </c>
      <c r="AU17" s="8" t="s">
        <v>124</v>
      </c>
      <c r="AV17" s="8" t="s">
        <v>156</v>
      </c>
      <c r="AW17" s="8" t="s">
        <v>199</v>
      </c>
      <c r="AX17" s="8" t="s">
        <v>124</v>
      </c>
      <c r="AY17" s="8" t="s">
        <v>121</v>
      </c>
      <c r="AZ17" s="8">
        <v>1</v>
      </c>
      <c r="BA17" s="8" t="s">
        <v>557</v>
      </c>
      <c r="BB17" s="8">
        <v>0</v>
      </c>
      <c r="BC17" t="s">
        <v>119</v>
      </c>
      <c r="BD17">
        <v>0</v>
      </c>
      <c r="BE17" t="s">
        <v>124</v>
      </c>
      <c r="BF17">
        <v>0</v>
      </c>
      <c r="BG17">
        <v>0</v>
      </c>
      <c r="BH17" t="s">
        <v>124</v>
      </c>
      <c r="BI17" s="6">
        <v>0</v>
      </c>
      <c r="BJ17" s="66"/>
      <c r="BK17" t="s">
        <v>117</v>
      </c>
      <c r="BL17">
        <v>0</v>
      </c>
      <c r="BM17">
        <v>0</v>
      </c>
      <c r="BN17" t="s">
        <v>117</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t="s">
        <v>117</v>
      </c>
      <c r="DC17" s="8">
        <v>0</v>
      </c>
      <c r="DD17" t="s">
        <v>117</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t="s">
        <v>117</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t="s">
        <v>124</v>
      </c>
      <c r="EV17">
        <v>0</v>
      </c>
      <c r="EW17" t="s">
        <v>124</v>
      </c>
      <c r="EX17" t="s">
        <v>228</v>
      </c>
      <c r="EY17">
        <v>0</v>
      </c>
      <c r="EZ17" t="s">
        <v>124</v>
      </c>
      <c r="FA17">
        <v>0</v>
      </c>
      <c r="FB17" t="s">
        <v>124</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t="s">
        <v>124</v>
      </c>
      <c r="GF17" t="s">
        <v>124</v>
      </c>
      <c r="GG17">
        <v>0</v>
      </c>
      <c r="GH17" t="s">
        <v>124</v>
      </c>
      <c r="GI17">
        <v>0</v>
      </c>
      <c r="GJ17">
        <v>0</v>
      </c>
      <c r="GK17">
        <v>0</v>
      </c>
      <c r="GL17">
        <v>0</v>
      </c>
      <c r="GM17" t="s">
        <v>124</v>
      </c>
      <c r="GN17">
        <v>0</v>
      </c>
      <c r="GO17" t="s">
        <v>124</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t="s">
        <v>124</v>
      </c>
      <c r="HN17" t="s">
        <v>124</v>
      </c>
      <c r="HO17" t="s">
        <v>124</v>
      </c>
      <c r="HP17">
        <v>0</v>
      </c>
      <c r="HQ17">
        <v>0</v>
      </c>
      <c r="HR17">
        <v>0</v>
      </c>
      <c r="HS17">
        <v>0</v>
      </c>
      <c r="HT17">
        <v>0</v>
      </c>
      <c r="HU17">
        <v>0</v>
      </c>
      <c r="HV17">
        <v>0</v>
      </c>
      <c r="HW17">
        <v>0</v>
      </c>
      <c r="HX17">
        <v>0</v>
      </c>
      <c r="HY17">
        <v>0</v>
      </c>
      <c r="HZ17">
        <v>0</v>
      </c>
      <c r="IA17">
        <v>0</v>
      </c>
      <c r="IB17">
        <v>0</v>
      </c>
      <c r="IC17">
        <v>0</v>
      </c>
      <c r="ID17">
        <v>0</v>
      </c>
      <c r="IE17" t="s">
        <v>124</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t="s">
        <v>124</v>
      </c>
      <c r="JA17" t="s">
        <v>55</v>
      </c>
      <c r="JB17">
        <v>0</v>
      </c>
      <c r="JC17" s="8" t="s">
        <v>124</v>
      </c>
      <c r="JD17" s="8" t="s">
        <v>127</v>
      </c>
      <c r="JE17" s="8" t="s">
        <v>128</v>
      </c>
      <c r="JF17" s="8">
        <v>0</v>
      </c>
      <c r="JG17" s="8">
        <v>0</v>
      </c>
      <c r="JH17" s="8">
        <v>0</v>
      </c>
      <c r="JI17" s="8">
        <v>0</v>
      </c>
      <c r="JJ17" s="8">
        <v>0</v>
      </c>
      <c r="JK17" s="42">
        <v>0</v>
      </c>
      <c r="JL17" s="42">
        <v>0</v>
      </c>
      <c r="JM17" s="42">
        <v>0</v>
      </c>
      <c r="JN17" s="42">
        <v>0</v>
      </c>
      <c r="JO17" s="42">
        <v>0</v>
      </c>
      <c r="JP17" s="42">
        <v>0</v>
      </c>
      <c r="JQ17" s="42">
        <v>0</v>
      </c>
      <c r="JR17" s="42">
        <v>0</v>
      </c>
      <c r="JS17" s="42">
        <v>0</v>
      </c>
      <c r="JT17" s="42">
        <v>0</v>
      </c>
      <c r="JU17" s="42">
        <v>0</v>
      </c>
      <c r="JV17" s="42">
        <v>0</v>
      </c>
      <c r="JW17" s="42">
        <v>0</v>
      </c>
      <c r="JX17" s="42">
        <v>0</v>
      </c>
      <c r="JY17" s="42">
        <v>0</v>
      </c>
      <c r="JZ17" s="42">
        <v>0</v>
      </c>
      <c r="KA17" s="42">
        <v>0</v>
      </c>
      <c r="KB17" s="42">
        <v>0</v>
      </c>
      <c r="KC17" s="42">
        <v>0</v>
      </c>
      <c r="KD17" s="42">
        <v>0</v>
      </c>
      <c r="KE17" s="42">
        <v>0</v>
      </c>
      <c r="KF17" s="42">
        <v>0</v>
      </c>
      <c r="KG17" s="42">
        <v>0</v>
      </c>
      <c r="KH17" s="42">
        <v>0</v>
      </c>
      <c r="KI17" s="42">
        <v>0</v>
      </c>
      <c r="KJ17" s="42">
        <v>0</v>
      </c>
      <c r="KK17" s="42">
        <v>0</v>
      </c>
      <c r="KL17" s="42">
        <v>0</v>
      </c>
      <c r="KM17" s="42">
        <v>0</v>
      </c>
      <c r="KN17" s="8" t="s">
        <v>117</v>
      </c>
      <c r="KO17" s="8">
        <v>0</v>
      </c>
      <c r="KP17" s="8">
        <v>0</v>
      </c>
      <c r="KQ17" s="8" t="s">
        <v>117</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t="s">
        <v>131</v>
      </c>
      <c r="MA17">
        <v>0</v>
      </c>
      <c r="MB17">
        <v>0</v>
      </c>
      <c r="MC17">
        <v>0</v>
      </c>
      <c r="MD17">
        <v>0</v>
      </c>
      <c r="ME17">
        <v>0</v>
      </c>
      <c r="MF17">
        <v>0</v>
      </c>
      <c r="MG17">
        <v>0</v>
      </c>
      <c r="MH17">
        <v>0</v>
      </c>
      <c r="MI17">
        <v>0</v>
      </c>
      <c r="MJ17">
        <v>0</v>
      </c>
      <c r="MK17">
        <v>0</v>
      </c>
      <c r="ML17">
        <v>0</v>
      </c>
      <c r="MM17">
        <v>0</v>
      </c>
      <c r="MN17">
        <v>0</v>
      </c>
      <c r="MO17">
        <v>0</v>
      </c>
      <c r="MP17">
        <v>0</v>
      </c>
      <c r="MQ17">
        <v>0</v>
      </c>
      <c r="MR17" s="35">
        <v>0</v>
      </c>
      <c r="MS17" s="69"/>
    </row>
    <row r="18" spans="1:357" ht="33.6" customHeight="1" x14ac:dyDescent="0.3">
      <c r="A18">
        <v>123</v>
      </c>
      <c r="B18" s="29" t="s">
        <v>108</v>
      </c>
      <c r="C18" s="25" t="s">
        <v>753</v>
      </c>
      <c r="D18" s="8" t="s">
        <v>763</v>
      </c>
      <c r="E18" t="s">
        <v>769</v>
      </c>
      <c r="F18" s="8" t="s">
        <v>770</v>
      </c>
      <c r="G18" s="8" t="s">
        <v>771</v>
      </c>
      <c r="H18" s="8">
        <v>0</v>
      </c>
      <c r="I18" t="s">
        <v>113</v>
      </c>
      <c r="J18" s="8" t="s">
        <v>772</v>
      </c>
      <c r="K18" s="8">
        <f>206*268</f>
        <v>55208</v>
      </c>
      <c r="L18" s="8" t="e">
        <f>MROUND([1]!tbData[[#This Row],[Surface (mm2)]],10000)/1000000</f>
        <v>#REF!</v>
      </c>
      <c r="M18" s="8" t="s">
        <v>115</v>
      </c>
      <c r="N18" s="8" t="s">
        <v>144</v>
      </c>
      <c r="O18" s="8" t="s">
        <v>144</v>
      </c>
      <c r="P18" s="8" t="s">
        <v>117</v>
      </c>
      <c r="Q18" t="s">
        <v>119</v>
      </c>
      <c r="R18" t="s">
        <v>119</v>
      </c>
      <c r="S18" s="8">
        <v>0</v>
      </c>
      <c r="T18" t="s">
        <v>119</v>
      </c>
      <c r="U18" s="8" t="s">
        <v>166</v>
      </c>
      <c r="V18" s="8" t="s">
        <v>145</v>
      </c>
      <c r="W18" s="8">
        <v>0</v>
      </c>
      <c r="X18" s="8">
        <v>0</v>
      </c>
      <c r="Y18" s="8">
        <v>0</v>
      </c>
      <c r="Z18" s="8">
        <v>0</v>
      </c>
      <c r="AA18" s="8">
        <v>0</v>
      </c>
      <c r="AB18" s="8">
        <v>0</v>
      </c>
      <c r="AC18" s="8">
        <v>0</v>
      </c>
      <c r="AD18" s="8">
        <v>0</v>
      </c>
      <c r="AE18" s="8">
        <v>0</v>
      </c>
      <c r="AF18" s="8">
        <v>0</v>
      </c>
      <c r="AG18" s="8">
        <v>0</v>
      </c>
      <c r="AH18" s="8">
        <v>0</v>
      </c>
      <c r="AI18" s="8">
        <v>0</v>
      </c>
      <c r="AJ18" s="8">
        <v>0</v>
      </c>
      <c r="AK18" s="8" t="s">
        <v>117</v>
      </c>
      <c r="AL18" s="8">
        <v>0</v>
      </c>
      <c r="AM18" s="8">
        <v>0</v>
      </c>
      <c r="AN18" s="8">
        <v>0</v>
      </c>
      <c r="AO18" s="8">
        <v>0</v>
      </c>
      <c r="AP18" s="8">
        <v>0</v>
      </c>
      <c r="AQ18" s="8">
        <v>0</v>
      </c>
      <c r="AR18" s="8">
        <v>0</v>
      </c>
      <c r="AS18" s="8">
        <v>0</v>
      </c>
      <c r="AT18" s="8">
        <v>0</v>
      </c>
      <c r="AU18" s="8" t="s">
        <v>124</v>
      </c>
      <c r="AV18" s="8" t="s">
        <v>156</v>
      </c>
      <c r="AW18" s="8" t="s">
        <v>199</v>
      </c>
      <c r="AX18" s="8" t="s">
        <v>117</v>
      </c>
      <c r="AY18" s="8">
        <v>0</v>
      </c>
      <c r="AZ18" s="8">
        <v>0</v>
      </c>
      <c r="BA18" s="8">
        <v>0</v>
      </c>
      <c r="BB18" s="8">
        <v>0</v>
      </c>
      <c r="BC18" t="s">
        <v>119</v>
      </c>
      <c r="BD18">
        <v>0</v>
      </c>
      <c r="BE18" t="s">
        <v>124</v>
      </c>
      <c r="BF18">
        <v>0</v>
      </c>
      <c r="BG18" t="s">
        <v>124</v>
      </c>
      <c r="BH18">
        <v>0</v>
      </c>
      <c r="BI18" s="6">
        <v>0</v>
      </c>
      <c r="BJ18" s="66"/>
      <c r="BK18" t="s">
        <v>51</v>
      </c>
      <c r="BL18" t="s">
        <v>122</v>
      </c>
      <c r="BM18" t="s">
        <v>123</v>
      </c>
      <c r="BN18" t="s">
        <v>117</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t="s">
        <v>51</v>
      </c>
      <c r="DC18" s="8" t="s">
        <v>123</v>
      </c>
      <c r="DD18" t="s">
        <v>117</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t="s">
        <v>117</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t="s">
        <v>117</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t="s">
        <v>117</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t="s">
        <v>124</v>
      </c>
      <c r="IF18">
        <v>0</v>
      </c>
      <c r="IG18">
        <v>0</v>
      </c>
      <c r="IH18">
        <v>0</v>
      </c>
      <c r="II18">
        <v>0</v>
      </c>
      <c r="IJ18">
        <v>0</v>
      </c>
      <c r="IK18" t="s">
        <v>124</v>
      </c>
      <c r="IL18" t="s">
        <v>712</v>
      </c>
      <c r="IM18" t="s">
        <v>71</v>
      </c>
      <c r="IN18">
        <v>0</v>
      </c>
      <c r="IO18" t="s">
        <v>773</v>
      </c>
      <c r="IP18">
        <v>0</v>
      </c>
      <c r="IQ18">
        <v>0</v>
      </c>
      <c r="IR18">
        <v>0</v>
      </c>
      <c r="IS18">
        <v>0</v>
      </c>
      <c r="IT18">
        <v>0</v>
      </c>
      <c r="IU18">
        <v>0</v>
      </c>
      <c r="IV18">
        <v>0</v>
      </c>
      <c r="IW18">
        <v>0</v>
      </c>
      <c r="IX18">
        <v>0</v>
      </c>
      <c r="IY18">
        <v>0</v>
      </c>
      <c r="IZ18">
        <v>0</v>
      </c>
      <c r="JA18">
        <v>0</v>
      </c>
      <c r="JB18">
        <v>0</v>
      </c>
      <c r="JC18" s="8">
        <v>0</v>
      </c>
      <c r="JD18" s="8">
        <v>0</v>
      </c>
      <c r="JE18" s="8">
        <v>0</v>
      </c>
      <c r="JF18" s="8">
        <v>0</v>
      </c>
      <c r="JG18" s="8">
        <v>0</v>
      </c>
      <c r="JH18" s="8">
        <v>0</v>
      </c>
      <c r="JI18" s="8">
        <v>0</v>
      </c>
      <c r="JJ18" s="8">
        <v>0</v>
      </c>
      <c r="JK18" s="42">
        <v>0</v>
      </c>
      <c r="JL18" s="42">
        <v>0</v>
      </c>
      <c r="JM18" s="42">
        <v>0</v>
      </c>
      <c r="JN18" s="42">
        <v>0</v>
      </c>
      <c r="JO18" s="42">
        <v>0</v>
      </c>
      <c r="JP18" s="42">
        <v>0</v>
      </c>
      <c r="JQ18" s="42">
        <v>0</v>
      </c>
      <c r="JR18" s="42">
        <v>0</v>
      </c>
      <c r="JS18" s="42">
        <v>0</v>
      </c>
      <c r="JT18" s="42">
        <v>0</v>
      </c>
      <c r="JU18" s="42">
        <v>0</v>
      </c>
      <c r="JV18" s="42">
        <v>0</v>
      </c>
      <c r="JW18" s="42">
        <v>0</v>
      </c>
      <c r="JX18" s="42">
        <v>0</v>
      </c>
      <c r="JY18" s="42">
        <v>0</v>
      </c>
      <c r="JZ18" s="42">
        <v>0</v>
      </c>
      <c r="KA18" s="42">
        <v>0</v>
      </c>
      <c r="KB18" s="42">
        <v>0</v>
      </c>
      <c r="KC18" s="42">
        <v>0</v>
      </c>
      <c r="KD18" s="42">
        <v>0</v>
      </c>
      <c r="KE18" s="42">
        <v>0</v>
      </c>
      <c r="KF18" s="42">
        <v>0</v>
      </c>
      <c r="KG18" s="42">
        <v>0</v>
      </c>
      <c r="KH18" s="42">
        <v>0</v>
      </c>
      <c r="KI18" s="42">
        <v>0</v>
      </c>
      <c r="KJ18" s="42">
        <v>0</v>
      </c>
      <c r="KK18" s="42">
        <v>0</v>
      </c>
      <c r="KL18" s="42">
        <v>0</v>
      </c>
      <c r="KM18" s="42">
        <v>0</v>
      </c>
      <c r="KN18" s="8" t="s">
        <v>117</v>
      </c>
      <c r="KO18" s="8">
        <v>0</v>
      </c>
      <c r="KP18" s="8">
        <v>0</v>
      </c>
      <c r="KQ18" s="8" t="s">
        <v>117</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t="s">
        <v>131</v>
      </c>
      <c r="MA18">
        <v>0</v>
      </c>
      <c r="MB18">
        <v>0</v>
      </c>
      <c r="MC18">
        <v>0</v>
      </c>
      <c r="MD18">
        <v>0</v>
      </c>
      <c r="ME18">
        <v>0</v>
      </c>
      <c r="MF18">
        <v>0</v>
      </c>
      <c r="MG18">
        <v>0</v>
      </c>
      <c r="MH18">
        <v>0</v>
      </c>
      <c r="MI18">
        <v>0</v>
      </c>
      <c r="MJ18">
        <v>0</v>
      </c>
      <c r="MK18">
        <v>0</v>
      </c>
      <c r="ML18">
        <v>0</v>
      </c>
      <c r="MM18">
        <v>0</v>
      </c>
      <c r="MN18">
        <v>0</v>
      </c>
      <c r="MO18">
        <v>0</v>
      </c>
      <c r="MP18">
        <v>0</v>
      </c>
      <c r="MQ18">
        <v>0</v>
      </c>
      <c r="MR18" s="35">
        <v>0</v>
      </c>
      <c r="MS18" s="69"/>
    </row>
    <row r="19" spans="1:357" ht="36" customHeight="1" x14ac:dyDescent="0.3">
      <c r="A19">
        <v>124</v>
      </c>
      <c r="B19" s="29" t="s">
        <v>108</v>
      </c>
      <c r="C19" s="25" t="s">
        <v>753</v>
      </c>
      <c r="D19" s="8" t="s">
        <v>763</v>
      </c>
      <c r="E19" t="s">
        <v>774</v>
      </c>
      <c r="F19" s="8" t="s">
        <v>775</v>
      </c>
      <c r="G19" s="8" t="s">
        <v>510</v>
      </c>
      <c r="H19" s="8">
        <v>1968</v>
      </c>
      <c r="I19" t="s">
        <v>113</v>
      </c>
      <c r="J19" s="8" t="s">
        <v>776</v>
      </c>
      <c r="K19" s="8">
        <f>208*267</f>
        <v>55536</v>
      </c>
      <c r="L19" s="8" t="e">
        <f>MROUND([1]!tbData[[#This Row],[Surface (mm2)]],10000)/1000000</f>
        <v>#REF!</v>
      </c>
      <c r="M19" s="8" t="s">
        <v>115</v>
      </c>
      <c r="N19" s="8" t="s">
        <v>144</v>
      </c>
      <c r="O19" s="8" t="s">
        <v>144</v>
      </c>
      <c r="P19" s="8" t="s">
        <v>117</v>
      </c>
      <c r="Q19" t="s">
        <v>119</v>
      </c>
      <c r="R19" t="s">
        <v>119</v>
      </c>
      <c r="S19" s="8">
        <v>0</v>
      </c>
      <c r="T19" t="s">
        <v>119</v>
      </c>
      <c r="U19" s="8" t="s">
        <v>184</v>
      </c>
      <c r="V19" s="8" t="s">
        <v>121</v>
      </c>
      <c r="W19" s="8">
        <v>0</v>
      </c>
      <c r="X19" s="8">
        <v>0</v>
      </c>
      <c r="Y19" s="8">
        <v>0</v>
      </c>
      <c r="Z19" s="8">
        <v>0</v>
      </c>
      <c r="AA19" s="8">
        <v>0</v>
      </c>
      <c r="AB19" s="8">
        <v>0</v>
      </c>
      <c r="AC19" s="8" t="s">
        <v>269</v>
      </c>
      <c r="AD19" s="8" t="s">
        <v>121</v>
      </c>
      <c r="AE19" s="8">
        <v>0</v>
      </c>
      <c r="AF19" s="8">
        <v>0</v>
      </c>
      <c r="AG19" s="8">
        <v>0</v>
      </c>
      <c r="AH19" s="8">
        <v>0</v>
      </c>
      <c r="AI19" s="8">
        <v>0</v>
      </c>
      <c r="AJ19" s="8">
        <v>0</v>
      </c>
      <c r="AK19" s="8" t="s">
        <v>124</v>
      </c>
      <c r="AL19" s="8" t="s">
        <v>269</v>
      </c>
      <c r="AM19" s="8" t="s">
        <v>154</v>
      </c>
      <c r="AN19" s="8" t="s">
        <v>777</v>
      </c>
      <c r="AO19" s="8">
        <v>0</v>
      </c>
      <c r="AP19" s="8">
        <v>0</v>
      </c>
      <c r="AQ19" s="8">
        <v>0</v>
      </c>
      <c r="AR19" s="8">
        <v>0</v>
      </c>
      <c r="AS19" s="8">
        <v>0</v>
      </c>
      <c r="AT19" s="8">
        <v>0</v>
      </c>
      <c r="AU19" s="8" t="s">
        <v>124</v>
      </c>
      <c r="AV19" s="8" t="s">
        <v>156</v>
      </c>
      <c r="AW19" s="8" t="s">
        <v>199</v>
      </c>
      <c r="AX19" s="8" t="s">
        <v>117</v>
      </c>
      <c r="AY19" s="8">
        <v>0</v>
      </c>
      <c r="AZ19" s="8">
        <v>0</v>
      </c>
      <c r="BA19" s="8">
        <v>0</v>
      </c>
      <c r="BB19" s="8">
        <v>0</v>
      </c>
      <c r="BC19" t="s">
        <v>119</v>
      </c>
      <c r="BD19">
        <v>0</v>
      </c>
      <c r="BE19" t="s">
        <v>124</v>
      </c>
      <c r="BF19">
        <v>0</v>
      </c>
      <c r="BG19" t="s">
        <v>124</v>
      </c>
      <c r="BH19">
        <v>0</v>
      </c>
      <c r="BI19" s="6">
        <v>0</v>
      </c>
      <c r="BJ19" s="66"/>
      <c r="BK19" t="s">
        <v>51</v>
      </c>
      <c r="BL19" t="s">
        <v>122</v>
      </c>
      <c r="BM19" t="s">
        <v>123</v>
      </c>
      <c r="BN19" t="s">
        <v>117</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t="s">
        <v>51</v>
      </c>
      <c r="DC19" s="8" t="s">
        <v>263</v>
      </c>
      <c r="DD19" t="s">
        <v>124</v>
      </c>
      <c r="DE19">
        <v>0</v>
      </c>
      <c r="DF19">
        <v>0</v>
      </c>
      <c r="DG19">
        <v>0</v>
      </c>
      <c r="DH19">
        <v>0</v>
      </c>
      <c r="DI19">
        <v>0</v>
      </c>
      <c r="DJ19">
        <v>0</v>
      </c>
      <c r="DK19">
        <v>0</v>
      </c>
      <c r="DL19">
        <v>0</v>
      </c>
      <c r="DM19">
        <v>0</v>
      </c>
      <c r="DN19">
        <v>0</v>
      </c>
      <c r="DO19" t="s">
        <v>124</v>
      </c>
      <c r="DP19" t="s">
        <v>156</v>
      </c>
      <c r="DQ19" t="s">
        <v>197</v>
      </c>
      <c r="DR19">
        <v>0</v>
      </c>
      <c r="DS19">
        <v>0</v>
      </c>
      <c r="DT19">
        <v>0</v>
      </c>
      <c r="DU19">
        <v>0</v>
      </c>
      <c r="DV19">
        <v>0</v>
      </c>
      <c r="DW19">
        <v>0</v>
      </c>
      <c r="DX19">
        <v>0</v>
      </c>
      <c r="DY19">
        <v>0</v>
      </c>
      <c r="DZ19" t="s">
        <v>117</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t="s">
        <v>117</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t="s">
        <v>117</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t="s">
        <v>124</v>
      </c>
      <c r="IF19">
        <v>0</v>
      </c>
      <c r="IG19">
        <v>0</v>
      </c>
      <c r="IH19">
        <v>0</v>
      </c>
      <c r="II19">
        <v>0</v>
      </c>
      <c r="IJ19">
        <v>0</v>
      </c>
      <c r="IK19" t="s">
        <v>124</v>
      </c>
      <c r="IL19" t="s">
        <v>712</v>
      </c>
      <c r="IM19" t="s">
        <v>71</v>
      </c>
      <c r="IN19">
        <v>0</v>
      </c>
      <c r="IO19" t="s">
        <v>773</v>
      </c>
      <c r="IP19">
        <v>0</v>
      </c>
      <c r="IQ19">
        <v>0</v>
      </c>
      <c r="IR19">
        <v>0</v>
      </c>
      <c r="IS19">
        <v>0</v>
      </c>
      <c r="IT19">
        <v>0</v>
      </c>
      <c r="IU19">
        <v>0</v>
      </c>
      <c r="IV19">
        <v>0</v>
      </c>
      <c r="IW19">
        <v>0</v>
      </c>
      <c r="IX19">
        <v>0</v>
      </c>
      <c r="IY19">
        <v>0</v>
      </c>
      <c r="IZ19">
        <v>0</v>
      </c>
      <c r="JA19">
        <v>0</v>
      </c>
      <c r="JB19">
        <v>0</v>
      </c>
      <c r="JC19" s="8" t="s">
        <v>124</v>
      </c>
      <c r="JD19" s="8" t="s">
        <v>148</v>
      </c>
      <c r="JE19" s="8" t="s">
        <v>128</v>
      </c>
      <c r="JF19" s="8">
        <v>0</v>
      </c>
      <c r="JG19" s="8">
        <v>0</v>
      </c>
      <c r="JH19" s="8">
        <v>0</v>
      </c>
      <c r="JI19" s="8">
        <v>0</v>
      </c>
      <c r="JJ19" s="8">
        <v>0</v>
      </c>
      <c r="JK19" s="42">
        <v>0</v>
      </c>
      <c r="JL19" s="42">
        <v>0</v>
      </c>
      <c r="JM19" s="42">
        <v>0</v>
      </c>
      <c r="JN19" s="42">
        <v>0</v>
      </c>
      <c r="JO19" s="42">
        <v>0</v>
      </c>
      <c r="JP19" s="42">
        <v>0</v>
      </c>
      <c r="JQ19" s="42">
        <v>0</v>
      </c>
      <c r="JR19" s="42">
        <v>0</v>
      </c>
      <c r="JS19" s="42">
        <v>0</v>
      </c>
      <c r="JT19" s="42">
        <v>0</v>
      </c>
      <c r="JU19" s="42">
        <v>0</v>
      </c>
      <c r="JV19" s="42">
        <v>0</v>
      </c>
      <c r="JW19" s="42">
        <v>0</v>
      </c>
      <c r="JX19" s="42">
        <v>0</v>
      </c>
      <c r="JY19" s="42">
        <v>0</v>
      </c>
      <c r="JZ19" s="42">
        <v>0</v>
      </c>
      <c r="KA19" s="42">
        <v>0</v>
      </c>
      <c r="KB19" s="42">
        <v>0</v>
      </c>
      <c r="KC19" s="42">
        <v>0</v>
      </c>
      <c r="KD19" s="42">
        <v>0</v>
      </c>
      <c r="KE19" s="42">
        <v>0</v>
      </c>
      <c r="KF19" s="42">
        <v>0</v>
      </c>
      <c r="KG19" s="42">
        <v>0</v>
      </c>
      <c r="KH19" s="42">
        <v>0</v>
      </c>
      <c r="KI19" s="42">
        <v>0</v>
      </c>
      <c r="KJ19" s="42">
        <v>0</v>
      </c>
      <c r="KK19" s="42">
        <v>0</v>
      </c>
      <c r="KL19" s="42">
        <v>0</v>
      </c>
      <c r="KM19" s="42">
        <v>0</v>
      </c>
      <c r="KN19" s="8" t="s">
        <v>117</v>
      </c>
      <c r="KO19" s="8">
        <v>0</v>
      </c>
      <c r="KP19" s="8">
        <v>0</v>
      </c>
      <c r="KQ19" s="8" t="s">
        <v>117</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t="s">
        <v>131</v>
      </c>
      <c r="MA19">
        <v>0</v>
      </c>
      <c r="MB19">
        <v>0</v>
      </c>
      <c r="MC19">
        <v>0</v>
      </c>
      <c r="MD19">
        <v>0</v>
      </c>
      <c r="ME19">
        <v>0</v>
      </c>
      <c r="MF19">
        <v>0</v>
      </c>
      <c r="MG19">
        <v>0</v>
      </c>
      <c r="MH19">
        <v>0</v>
      </c>
      <c r="MI19">
        <v>0</v>
      </c>
      <c r="MJ19">
        <v>0</v>
      </c>
      <c r="MK19">
        <v>0</v>
      </c>
      <c r="ML19">
        <v>0</v>
      </c>
      <c r="MM19">
        <v>0</v>
      </c>
      <c r="MN19">
        <v>0</v>
      </c>
      <c r="MO19">
        <v>0</v>
      </c>
      <c r="MP19">
        <v>0</v>
      </c>
      <c r="MQ19">
        <v>0</v>
      </c>
      <c r="MR19" s="35">
        <v>0</v>
      </c>
      <c r="MS19" s="69"/>
    </row>
    <row r="20" spans="1:357" ht="51" customHeight="1" x14ac:dyDescent="0.3">
      <c r="A20">
        <v>125</v>
      </c>
      <c r="B20" s="29" t="s">
        <v>108</v>
      </c>
      <c r="C20" s="25" t="s">
        <v>753</v>
      </c>
      <c r="D20" s="8" t="s">
        <v>763</v>
      </c>
      <c r="E20" t="s">
        <v>778</v>
      </c>
      <c r="F20" s="8" t="s">
        <v>779</v>
      </c>
      <c r="G20" s="8" t="s">
        <v>510</v>
      </c>
      <c r="H20" s="8">
        <v>1968</v>
      </c>
      <c r="I20" t="s">
        <v>136</v>
      </c>
      <c r="J20" s="8" t="s">
        <v>780</v>
      </c>
      <c r="K20" s="8">
        <f>208*268</f>
        <v>55744</v>
      </c>
      <c r="L20" s="8" t="e">
        <f>MROUND([1]!tbData[[#This Row],[Surface (mm2)]],10000)/1000000</f>
        <v>#REF!</v>
      </c>
      <c r="M20" s="8" t="s">
        <v>115</v>
      </c>
      <c r="N20" s="8" t="s">
        <v>144</v>
      </c>
      <c r="O20" s="8" t="s">
        <v>144</v>
      </c>
      <c r="P20" s="8" t="s">
        <v>117</v>
      </c>
      <c r="Q20" t="s">
        <v>119</v>
      </c>
      <c r="R20" t="s">
        <v>119</v>
      </c>
      <c r="S20" s="8">
        <v>0</v>
      </c>
      <c r="T20" t="s">
        <v>119</v>
      </c>
      <c r="U20" s="8" t="s">
        <v>166</v>
      </c>
      <c r="V20" s="8" t="s">
        <v>145</v>
      </c>
      <c r="W20" s="8">
        <v>0</v>
      </c>
      <c r="X20" s="8">
        <v>0</v>
      </c>
      <c r="Y20" s="8">
        <v>0</v>
      </c>
      <c r="Z20" s="8">
        <v>0</v>
      </c>
      <c r="AA20" s="8">
        <v>0</v>
      </c>
      <c r="AB20" s="8">
        <v>0</v>
      </c>
      <c r="AC20" s="8" t="s">
        <v>269</v>
      </c>
      <c r="AD20" s="8" t="s">
        <v>121</v>
      </c>
      <c r="AE20" s="8">
        <v>0</v>
      </c>
      <c r="AF20" s="8">
        <v>0</v>
      </c>
      <c r="AG20" s="8">
        <v>0</v>
      </c>
      <c r="AH20" s="8">
        <v>0</v>
      </c>
      <c r="AI20" s="8">
        <v>0</v>
      </c>
      <c r="AJ20" s="8">
        <v>0</v>
      </c>
      <c r="AK20" s="8" t="s">
        <v>124</v>
      </c>
      <c r="AL20" s="8" t="s">
        <v>269</v>
      </c>
      <c r="AM20" s="8" t="s">
        <v>154</v>
      </c>
      <c r="AN20" s="8" t="s">
        <v>781</v>
      </c>
      <c r="AO20" s="8" t="s">
        <v>154</v>
      </c>
      <c r="AP20" s="8">
        <v>0</v>
      </c>
      <c r="AQ20" s="8">
        <v>0</v>
      </c>
      <c r="AR20" s="8">
        <v>0</v>
      </c>
      <c r="AS20" s="8">
        <v>0</v>
      </c>
      <c r="AT20" s="8">
        <v>0</v>
      </c>
      <c r="AU20" s="8" t="s">
        <v>124</v>
      </c>
      <c r="AV20" s="8" t="s">
        <v>156</v>
      </c>
      <c r="AW20" s="8" t="s">
        <v>199</v>
      </c>
      <c r="AX20" s="8" t="s">
        <v>117</v>
      </c>
      <c r="AY20" s="8">
        <v>0</v>
      </c>
      <c r="AZ20" s="8">
        <v>0</v>
      </c>
      <c r="BA20" s="8">
        <v>0</v>
      </c>
      <c r="BB20" s="8">
        <v>0</v>
      </c>
      <c r="BC20" t="s">
        <v>119</v>
      </c>
      <c r="BD20">
        <v>0</v>
      </c>
      <c r="BE20" t="s">
        <v>124</v>
      </c>
      <c r="BF20">
        <v>0</v>
      </c>
      <c r="BG20" t="s">
        <v>124</v>
      </c>
      <c r="BH20">
        <v>0</v>
      </c>
      <c r="BI20" s="6" t="s">
        <v>782</v>
      </c>
      <c r="BJ20" s="66"/>
      <c r="BK20" t="s">
        <v>51</v>
      </c>
      <c r="BL20" t="s">
        <v>122</v>
      </c>
      <c r="BM20" t="s">
        <v>123</v>
      </c>
      <c r="BN20" t="s">
        <v>117</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t="s">
        <v>51</v>
      </c>
      <c r="DC20" s="8" t="s">
        <v>123</v>
      </c>
      <c r="DD20" t="s">
        <v>117</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t="s">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t="s">
        <v>117</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t="s">
        <v>117</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t="s">
        <v>124</v>
      </c>
      <c r="IF20">
        <v>0</v>
      </c>
      <c r="IG20">
        <v>0</v>
      </c>
      <c r="IH20">
        <v>0</v>
      </c>
      <c r="II20">
        <v>0</v>
      </c>
      <c r="IJ20">
        <v>0</v>
      </c>
      <c r="IK20" t="s">
        <v>124</v>
      </c>
      <c r="IL20" t="s">
        <v>712</v>
      </c>
      <c r="IM20" t="s">
        <v>71</v>
      </c>
      <c r="IN20">
        <v>0</v>
      </c>
      <c r="IO20" t="s">
        <v>773</v>
      </c>
      <c r="IP20">
        <v>0</v>
      </c>
      <c r="IQ20">
        <v>0</v>
      </c>
      <c r="IR20">
        <v>0</v>
      </c>
      <c r="IS20">
        <v>0</v>
      </c>
      <c r="IT20">
        <v>0</v>
      </c>
      <c r="IU20">
        <v>0</v>
      </c>
      <c r="IV20">
        <v>0</v>
      </c>
      <c r="IW20">
        <v>0</v>
      </c>
      <c r="IX20">
        <v>0</v>
      </c>
      <c r="IY20">
        <v>0</v>
      </c>
      <c r="IZ20">
        <v>0</v>
      </c>
      <c r="JA20">
        <v>0</v>
      </c>
      <c r="JB20">
        <v>0</v>
      </c>
      <c r="JC20" s="8" t="s">
        <v>124</v>
      </c>
      <c r="JD20" s="8" t="s">
        <v>148</v>
      </c>
      <c r="JE20" s="8" t="s">
        <v>128</v>
      </c>
      <c r="JF20" s="8">
        <v>0</v>
      </c>
      <c r="JG20" s="8">
        <v>0</v>
      </c>
      <c r="JH20" s="8">
        <v>0</v>
      </c>
      <c r="JI20" s="8">
        <v>0</v>
      </c>
      <c r="JJ20" s="8">
        <v>0</v>
      </c>
      <c r="JK20" s="42">
        <v>0</v>
      </c>
      <c r="JL20" s="42">
        <v>0</v>
      </c>
      <c r="JM20" s="42">
        <v>0</v>
      </c>
      <c r="JN20" s="42">
        <v>0</v>
      </c>
      <c r="JO20" s="42">
        <v>0</v>
      </c>
      <c r="JP20" s="42">
        <v>0</v>
      </c>
      <c r="JQ20" s="42">
        <v>0</v>
      </c>
      <c r="JR20" s="42">
        <v>0</v>
      </c>
      <c r="JS20" s="42">
        <v>0</v>
      </c>
      <c r="JT20" s="42">
        <v>0</v>
      </c>
      <c r="JU20" s="42">
        <v>0</v>
      </c>
      <c r="JV20" s="42">
        <v>0</v>
      </c>
      <c r="JW20" s="42">
        <v>0</v>
      </c>
      <c r="JX20" s="42">
        <v>0</v>
      </c>
      <c r="JY20" s="42">
        <v>0</v>
      </c>
      <c r="JZ20" s="42">
        <v>0</v>
      </c>
      <c r="KA20" s="42">
        <v>0</v>
      </c>
      <c r="KB20" s="42">
        <v>0</v>
      </c>
      <c r="KC20" s="42">
        <v>0</v>
      </c>
      <c r="KD20" s="42">
        <v>0</v>
      </c>
      <c r="KE20" s="42">
        <v>0</v>
      </c>
      <c r="KF20" s="42">
        <v>0</v>
      </c>
      <c r="KG20" s="42">
        <v>0</v>
      </c>
      <c r="KH20" s="42">
        <v>0</v>
      </c>
      <c r="KI20" s="42">
        <v>0</v>
      </c>
      <c r="KJ20" s="42">
        <v>0</v>
      </c>
      <c r="KK20" s="42">
        <v>0</v>
      </c>
      <c r="KL20" s="42">
        <v>0</v>
      </c>
      <c r="KM20" s="42">
        <v>0</v>
      </c>
      <c r="KN20" s="8" t="s">
        <v>117</v>
      </c>
      <c r="KO20" s="8">
        <v>0</v>
      </c>
      <c r="KP20" s="8">
        <v>0</v>
      </c>
      <c r="KQ20" s="8" t="s">
        <v>117</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t="s">
        <v>131</v>
      </c>
      <c r="MA20">
        <v>0</v>
      </c>
      <c r="MB20">
        <v>0</v>
      </c>
      <c r="MC20">
        <v>0</v>
      </c>
      <c r="MD20">
        <v>0</v>
      </c>
      <c r="ME20">
        <v>0</v>
      </c>
      <c r="MF20">
        <v>0</v>
      </c>
      <c r="MG20">
        <v>0</v>
      </c>
      <c r="MH20">
        <v>0</v>
      </c>
      <c r="MI20">
        <v>0</v>
      </c>
      <c r="MJ20">
        <v>0</v>
      </c>
      <c r="MK20">
        <v>0</v>
      </c>
      <c r="ML20">
        <v>0</v>
      </c>
      <c r="MM20">
        <v>0</v>
      </c>
      <c r="MN20">
        <v>0</v>
      </c>
      <c r="MO20">
        <v>0</v>
      </c>
      <c r="MP20">
        <v>0</v>
      </c>
      <c r="MQ20">
        <v>0</v>
      </c>
      <c r="MR20" s="35">
        <v>0</v>
      </c>
      <c r="MS20" s="69"/>
    </row>
    <row r="21" spans="1:357" ht="156" customHeight="1" x14ac:dyDescent="0.3">
      <c r="A21">
        <v>126</v>
      </c>
      <c r="B21" s="29" t="s">
        <v>108</v>
      </c>
      <c r="C21" s="25" t="s">
        <v>753</v>
      </c>
      <c r="D21" s="8" t="s">
        <v>783</v>
      </c>
      <c r="E21" t="s">
        <v>784</v>
      </c>
      <c r="F21" s="8" t="s">
        <v>785</v>
      </c>
      <c r="G21" s="8">
        <v>0</v>
      </c>
      <c r="H21" s="8">
        <v>0</v>
      </c>
      <c r="I21" t="s">
        <v>113</v>
      </c>
      <c r="J21" s="8" t="s">
        <v>786</v>
      </c>
      <c r="K21" s="8">
        <f>267*209</f>
        <v>55803</v>
      </c>
      <c r="L21" s="8" t="e">
        <f>MROUND([1]!tbData[[#This Row],[Surface (mm2)]],10000)/1000000</f>
        <v>#REF!</v>
      </c>
      <c r="M21" s="8" t="s">
        <v>115</v>
      </c>
      <c r="N21" s="8" t="s">
        <v>144</v>
      </c>
      <c r="O21" s="8" t="s">
        <v>144</v>
      </c>
      <c r="P21" s="8" t="s">
        <v>117</v>
      </c>
      <c r="Q21" t="s">
        <v>119</v>
      </c>
      <c r="R21" t="s">
        <v>119</v>
      </c>
      <c r="S21" s="8">
        <v>0</v>
      </c>
      <c r="T21" t="s">
        <v>119</v>
      </c>
      <c r="U21" s="8" t="s">
        <v>166</v>
      </c>
      <c r="V21" s="8" t="s">
        <v>145</v>
      </c>
      <c r="W21" s="8">
        <v>0</v>
      </c>
      <c r="X21" s="8">
        <v>0</v>
      </c>
      <c r="Y21" s="8">
        <v>0</v>
      </c>
      <c r="Z21" s="8">
        <v>0</v>
      </c>
      <c r="AA21" s="8">
        <v>0</v>
      </c>
      <c r="AB21" s="8">
        <v>0</v>
      </c>
      <c r="AC21" s="8">
        <v>0</v>
      </c>
      <c r="AD21" s="8">
        <v>0</v>
      </c>
      <c r="AE21" s="8">
        <v>0</v>
      </c>
      <c r="AF21" s="8">
        <v>0</v>
      </c>
      <c r="AG21" s="8">
        <v>0</v>
      </c>
      <c r="AH21" s="8">
        <v>0</v>
      </c>
      <c r="AI21" s="8">
        <v>0</v>
      </c>
      <c r="AJ21" s="8">
        <v>0</v>
      </c>
      <c r="AK21" s="8" t="s">
        <v>117</v>
      </c>
      <c r="AL21" s="8">
        <v>0</v>
      </c>
      <c r="AM21" s="8">
        <v>0</v>
      </c>
      <c r="AN21" s="8">
        <v>0</v>
      </c>
      <c r="AO21" s="8">
        <v>0</v>
      </c>
      <c r="AP21" s="8">
        <v>0</v>
      </c>
      <c r="AQ21" s="8">
        <v>0</v>
      </c>
      <c r="AR21" s="8">
        <v>0</v>
      </c>
      <c r="AS21" s="8">
        <v>0</v>
      </c>
      <c r="AT21" s="8">
        <v>0</v>
      </c>
      <c r="AU21" s="8" t="s">
        <v>124</v>
      </c>
      <c r="AV21" s="8" t="s">
        <v>156</v>
      </c>
      <c r="AW21" s="8" t="s">
        <v>199</v>
      </c>
      <c r="AX21" s="8" t="s">
        <v>117</v>
      </c>
      <c r="AY21" s="8">
        <v>0</v>
      </c>
      <c r="AZ21" s="8">
        <v>0</v>
      </c>
      <c r="BA21" s="8">
        <v>0</v>
      </c>
      <c r="BB21" s="8">
        <v>0</v>
      </c>
      <c r="BC21" t="s">
        <v>124</v>
      </c>
      <c r="BD21" t="s">
        <v>787</v>
      </c>
      <c r="BE21" t="s">
        <v>147</v>
      </c>
      <c r="BF21">
        <v>0</v>
      </c>
      <c r="BG21">
        <v>0</v>
      </c>
      <c r="BH21">
        <v>0</v>
      </c>
      <c r="BI21" s="6" t="s">
        <v>788</v>
      </c>
      <c r="BJ21" s="66"/>
      <c r="BK21" t="s">
        <v>51</v>
      </c>
      <c r="BL21" t="s">
        <v>122</v>
      </c>
      <c r="BM21" t="s">
        <v>123</v>
      </c>
      <c r="BN21" t="s">
        <v>117</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t="s">
        <v>117</v>
      </c>
      <c r="DC21" s="8">
        <v>0</v>
      </c>
      <c r="DD21" t="s">
        <v>117</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t="s">
        <v>117</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t="s">
        <v>117</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t="s">
        <v>124</v>
      </c>
      <c r="GF21">
        <v>0</v>
      </c>
      <c r="GG21">
        <v>0</v>
      </c>
      <c r="GH21">
        <v>0</v>
      </c>
      <c r="GI21">
        <v>0</v>
      </c>
      <c r="GJ21">
        <v>0</v>
      </c>
      <c r="GK21">
        <v>0</v>
      </c>
      <c r="GL21">
        <v>0</v>
      </c>
      <c r="GM21" t="s">
        <v>124</v>
      </c>
      <c r="GN21" t="s">
        <v>202</v>
      </c>
      <c r="GO21" t="s">
        <v>124</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s="8" t="s">
        <v>124</v>
      </c>
      <c r="JD21" s="8" t="s">
        <v>582</v>
      </c>
      <c r="JE21" s="8">
        <v>0</v>
      </c>
      <c r="JF21" s="8">
        <v>0</v>
      </c>
      <c r="JG21" s="8">
        <v>0</v>
      </c>
      <c r="JH21" s="8">
        <v>0</v>
      </c>
      <c r="JI21" s="8">
        <v>0</v>
      </c>
      <c r="JJ21" s="8">
        <v>0</v>
      </c>
      <c r="JK21" s="42">
        <v>0</v>
      </c>
      <c r="JL21" s="42">
        <v>0</v>
      </c>
      <c r="JM21" s="42">
        <v>0</v>
      </c>
      <c r="JN21" s="42">
        <v>0</v>
      </c>
      <c r="JO21" s="42">
        <v>0</v>
      </c>
      <c r="JP21" s="42">
        <v>0</v>
      </c>
      <c r="JQ21" s="42">
        <v>0</v>
      </c>
      <c r="JR21" s="42">
        <v>0</v>
      </c>
      <c r="JS21" s="42">
        <v>0</v>
      </c>
      <c r="JT21" s="42">
        <v>0</v>
      </c>
      <c r="JU21" s="42">
        <v>0</v>
      </c>
      <c r="JV21" s="42" t="s">
        <v>124</v>
      </c>
      <c r="JW21" s="42" t="s">
        <v>204</v>
      </c>
      <c r="JX21" s="42" t="s">
        <v>124</v>
      </c>
      <c r="JY21" s="42">
        <v>0</v>
      </c>
      <c r="JZ21" s="42">
        <v>0</v>
      </c>
      <c r="KA21" s="42">
        <v>0</v>
      </c>
      <c r="KB21" s="42">
        <v>0</v>
      </c>
      <c r="KC21" s="42">
        <v>0</v>
      </c>
      <c r="KD21" s="42">
        <v>0</v>
      </c>
      <c r="KE21" s="42">
        <v>0</v>
      </c>
      <c r="KF21" s="42">
        <v>0</v>
      </c>
      <c r="KG21" s="42">
        <v>0</v>
      </c>
      <c r="KH21" s="42">
        <v>0</v>
      </c>
      <c r="KI21" s="42">
        <v>0</v>
      </c>
      <c r="KJ21" s="42">
        <v>0</v>
      </c>
      <c r="KK21" s="42">
        <v>0</v>
      </c>
      <c r="KL21" s="42">
        <v>0</v>
      </c>
      <c r="KM21" s="42">
        <v>0</v>
      </c>
      <c r="KN21" s="8" t="s">
        <v>117</v>
      </c>
      <c r="KO21" s="8">
        <v>0</v>
      </c>
      <c r="KP21" s="8">
        <v>0</v>
      </c>
      <c r="KQ21" s="8" t="s">
        <v>117</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t="s">
        <v>131</v>
      </c>
      <c r="MA21">
        <v>0</v>
      </c>
      <c r="MB21">
        <v>0</v>
      </c>
      <c r="MC21">
        <v>0</v>
      </c>
      <c r="MD21">
        <v>0</v>
      </c>
      <c r="ME21">
        <v>0</v>
      </c>
      <c r="MF21">
        <v>0</v>
      </c>
      <c r="MG21">
        <v>0</v>
      </c>
      <c r="MH21">
        <v>0</v>
      </c>
      <c r="MI21">
        <v>0</v>
      </c>
      <c r="MJ21">
        <v>0</v>
      </c>
      <c r="MK21">
        <v>0</v>
      </c>
      <c r="ML21">
        <v>0</v>
      </c>
      <c r="MM21">
        <v>0</v>
      </c>
      <c r="MN21">
        <v>0</v>
      </c>
      <c r="MO21">
        <v>0</v>
      </c>
      <c r="MP21">
        <v>0</v>
      </c>
      <c r="MQ21">
        <v>0</v>
      </c>
      <c r="MR21" s="35">
        <v>0</v>
      </c>
      <c r="MS21" s="69"/>
    </row>
    <row r="22" spans="1:357" ht="28.8" x14ac:dyDescent="0.3">
      <c r="A22">
        <v>127</v>
      </c>
      <c r="B22" s="29" t="s">
        <v>108</v>
      </c>
      <c r="C22" s="25" t="s">
        <v>753</v>
      </c>
      <c r="D22" s="8" t="s">
        <v>763</v>
      </c>
      <c r="E22" t="s">
        <v>789</v>
      </c>
      <c r="F22" s="8" t="s">
        <v>790</v>
      </c>
      <c r="G22" s="8">
        <v>0</v>
      </c>
      <c r="H22" s="8">
        <v>0</v>
      </c>
      <c r="I22" t="s">
        <v>113</v>
      </c>
      <c r="J22" s="8" t="s">
        <v>791</v>
      </c>
      <c r="K22" s="8">
        <f>208*269</f>
        <v>55952</v>
      </c>
      <c r="L22" s="8" t="e">
        <f>MROUND([1]!tbData[[#This Row],[Surface (mm2)]],10000)/1000000</f>
        <v>#REF!</v>
      </c>
      <c r="M22" s="8" t="s">
        <v>115</v>
      </c>
      <c r="N22" s="8" t="s">
        <v>144</v>
      </c>
      <c r="O22" s="8" t="s">
        <v>144</v>
      </c>
      <c r="P22" s="8" t="s">
        <v>117</v>
      </c>
      <c r="Q22" t="s">
        <v>119</v>
      </c>
      <c r="R22" t="s">
        <v>119</v>
      </c>
      <c r="S22" s="8">
        <v>0</v>
      </c>
      <c r="T22" t="s">
        <v>119</v>
      </c>
      <c r="U22" s="8" t="s">
        <v>120</v>
      </c>
      <c r="V22" s="8" t="s">
        <v>121</v>
      </c>
      <c r="W22" s="8">
        <v>0</v>
      </c>
      <c r="X22" s="8">
        <v>0</v>
      </c>
      <c r="Y22" s="8">
        <v>0</v>
      </c>
      <c r="Z22" s="8">
        <v>0</v>
      </c>
      <c r="AA22" s="8">
        <v>0</v>
      </c>
      <c r="AB22" s="8">
        <v>0</v>
      </c>
      <c r="AC22" s="8">
        <v>0</v>
      </c>
      <c r="AD22" s="8">
        <v>0</v>
      </c>
      <c r="AE22" s="8">
        <v>0</v>
      </c>
      <c r="AF22" s="8">
        <v>0</v>
      </c>
      <c r="AG22" s="8">
        <v>0</v>
      </c>
      <c r="AH22" s="8">
        <v>0</v>
      </c>
      <c r="AI22" s="8">
        <v>0</v>
      </c>
      <c r="AJ22" s="8">
        <v>0</v>
      </c>
      <c r="AK22" s="8" t="s">
        <v>117</v>
      </c>
      <c r="AL22" s="8">
        <v>0</v>
      </c>
      <c r="AM22" s="8">
        <v>0</v>
      </c>
      <c r="AN22" s="8">
        <v>0</v>
      </c>
      <c r="AO22" s="8">
        <v>0</v>
      </c>
      <c r="AP22" s="8">
        <v>0</v>
      </c>
      <c r="AQ22" s="8">
        <v>0</v>
      </c>
      <c r="AR22" s="8">
        <v>0</v>
      </c>
      <c r="AS22" s="8">
        <v>0</v>
      </c>
      <c r="AT22" s="8">
        <v>0</v>
      </c>
      <c r="AU22" s="8" t="s">
        <v>124</v>
      </c>
      <c r="AV22" s="8" t="s">
        <v>156</v>
      </c>
      <c r="AW22" s="8" t="s">
        <v>199</v>
      </c>
      <c r="AX22" s="8" t="s">
        <v>117</v>
      </c>
      <c r="AY22" s="8">
        <v>0</v>
      </c>
      <c r="AZ22" s="8">
        <v>0</v>
      </c>
      <c r="BA22" s="8">
        <v>0</v>
      </c>
      <c r="BB22" s="8">
        <v>0</v>
      </c>
      <c r="BC22" t="s">
        <v>119</v>
      </c>
      <c r="BD22">
        <v>0</v>
      </c>
      <c r="BE22" t="s">
        <v>124</v>
      </c>
      <c r="BF22">
        <v>0</v>
      </c>
      <c r="BG22">
        <v>0</v>
      </c>
      <c r="BH22" t="s">
        <v>124</v>
      </c>
      <c r="BI22" s="6" t="s">
        <v>767</v>
      </c>
      <c r="BJ22" s="66"/>
      <c r="BK22" t="s">
        <v>51</v>
      </c>
      <c r="BL22" t="s">
        <v>122</v>
      </c>
      <c r="BM22" t="s">
        <v>123</v>
      </c>
      <c r="BN22" t="s">
        <v>117</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t="s">
        <v>117</v>
      </c>
      <c r="DC22" s="8">
        <v>0</v>
      </c>
      <c r="DD22" t="s">
        <v>117</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t="s">
        <v>117</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t="s">
        <v>551</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t="s">
        <v>124</v>
      </c>
      <c r="FQ22" t="s">
        <v>552</v>
      </c>
      <c r="FR22">
        <v>0</v>
      </c>
      <c r="FS22" t="s">
        <v>124</v>
      </c>
      <c r="FT22" t="s">
        <v>124</v>
      </c>
      <c r="FU22">
        <v>0</v>
      </c>
      <c r="FV22">
        <v>0</v>
      </c>
      <c r="FW22">
        <v>0</v>
      </c>
      <c r="FX22">
        <v>0</v>
      </c>
      <c r="FY22">
        <v>0</v>
      </c>
      <c r="FZ22">
        <v>0</v>
      </c>
      <c r="GA22">
        <v>0</v>
      </c>
      <c r="GB22">
        <v>0</v>
      </c>
      <c r="GC22">
        <v>0</v>
      </c>
      <c r="GD22">
        <v>0</v>
      </c>
      <c r="GE22" t="s">
        <v>117</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s="8" t="s">
        <v>124</v>
      </c>
      <c r="JD22" s="8" t="s">
        <v>127</v>
      </c>
      <c r="JE22" s="8" t="s">
        <v>128</v>
      </c>
      <c r="JF22" s="8">
        <v>0</v>
      </c>
      <c r="JG22" s="8">
        <v>0</v>
      </c>
      <c r="JH22" s="8">
        <v>0</v>
      </c>
      <c r="JI22" s="8">
        <v>0</v>
      </c>
      <c r="JJ22" s="8">
        <v>0</v>
      </c>
      <c r="JK22" s="42" t="s">
        <v>124</v>
      </c>
      <c r="JL22" s="42" t="s">
        <v>129</v>
      </c>
      <c r="JM22" s="42">
        <v>0</v>
      </c>
      <c r="JN22" s="42">
        <v>0</v>
      </c>
      <c r="JO22" s="42">
        <v>0</v>
      </c>
      <c r="JP22" s="42" t="s">
        <v>124</v>
      </c>
      <c r="JQ22" s="42">
        <v>0</v>
      </c>
      <c r="JR22" s="42">
        <v>0</v>
      </c>
      <c r="JS22" s="42">
        <v>0</v>
      </c>
      <c r="JT22" s="42">
        <v>0</v>
      </c>
      <c r="JU22" s="42">
        <v>0</v>
      </c>
      <c r="JV22" s="42">
        <v>0</v>
      </c>
      <c r="JW22" s="42">
        <v>0</v>
      </c>
      <c r="JX22" s="42">
        <v>0</v>
      </c>
      <c r="JY22" s="42">
        <v>0</v>
      </c>
      <c r="JZ22" s="42">
        <v>0</v>
      </c>
      <c r="KA22" s="42">
        <v>0</v>
      </c>
      <c r="KB22" s="42">
        <v>0</v>
      </c>
      <c r="KC22" s="42">
        <v>0</v>
      </c>
      <c r="KD22" s="42">
        <v>0</v>
      </c>
      <c r="KE22" s="42">
        <v>0</v>
      </c>
      <c r="KF22" s="42">
        <v>0</v>
      </c>
      <c r="KG22" s="42">
        <v>0</v>
      </c>
      <c r="KH22" s="42">
        <v>0</v>
      </c>
      <c r="KI22" s="42">
        <v>0</v>
      </c>
      <c r="KJ22" s="42">
        <v>0</v>
      </c>
      <c r="KK22" s="42">
        <v>0</v>
      </c>
      <c r="KL22" s="42">
        <v>0</v>
      </c>
      <c r="KM22" s="42">
        <v>0</v>
      </c>
      <c r="KN22" s="8" t="s">
        <v>117</v>
      </c>
      <c r="KO22" s="8">
        <v>0</v>
      </c>
      <c r="KP22" s="8">
        <v>0</v>
      </c>
      <c r="KQ22" s="8" t="s">
        <v>117</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t="s">
        <v>131</v>
      </c>
      <c r="MA22">
        <v>0</v>
      </c>
      <c r="MB22">
        <v>0</v>
      </c>
      <c r="MC22">
        <v>0</v>
      </c>
      <c r="MD22">
        <v>0</v>
      </c>
      <c r="ME22">
        <v>0</v>
      </c>
      <c r="MF22">
        <v>0</v>
      </c>
      <c r="MG22">
        <v>0</v>
      </c>
      <c r="MH22">
        <v>0</v>
      </c>
      <c r="MI22">
        <v>0</v>
      </c>
      <c r="MJ22">
        <v>0</v>
      </c>
      <c r="MK22">
        <v>0</v>
      </c>
      <c r="ML22">
        <v>0</v>
      </c>
      <c r="MM22">
        <v>0</v>
      </c>
      <c r="MN22">
        <v>0</v>
      </c>
      <c r="MO22">
        <v>0</v>
      </c>
      <c r="MP22">
        <v>0</v>
      </c>
      <c r="MQ22">
        <v>0</v>
      </c>
      <c r="MR22" s="35">
        <v>0</v>
      </c>
      <c r="MS22" s="69"/>
    </row>
    <row r="23" spans="1:357" ht="115.95" customHeight="1" x14ac:dyDescent="0.3">
      <c r="A23">
        <v>128</v>
      </c>
      <c r="B23" s="29" t="s">
        <v>108</v>
      </c>
      <c r="C23" s="25" t="s">
        <v>753</v>
      </c>
      <c r="D23" s="8" t="s">
        <v>792</v>
      </c>
      <c r="E23" t="s">
        <v>793</v>
      </c>
      <c r="F23" s="8" t="s">
        <v>794</v>
      </c>
      <c r="G23" s="8" t="s">
        <v>795</v>
      </c>
      <c r="H23" s="8">
        <v>0</v>
      </c>
      <c r="I23" t="s">
        <v>136</v>
      </c>
      <c r="J23" s="8" t="s">
        <v>796</v>
      </c>
      <c r="K23" s="8">
        <f>268*209</f>
        <v>56012</v>
      </c>
      <c r="L23" s="8" t="e">
        <f>MROUND([1]!tbData[[#This Row],[Surface (mm2)]],10000)/1000000</f>
        <v>#REF!</v>
      </c>
      <c r="M23" s="8" t="s">
        <v>115</v>
      </c>
      <c r="N23" s="8" t="s">
        <v>144</v>
      </c>
      <c r="O23" s="8" t="s">
        <v>144</v>
      </c>
      <c r="P23" s="8" t="s">
        <v>117</v>
      </c>
      <c r="Q23" t="s">
        <v>119</v>
      </c>
      <c r="R23" t="s">
        <v>119</v>
      </c>
      <c r="S23" s="8">
        <v>0</v>
      </c>
      <c r="T23" t="s">
        <v>119</v>
      </c>
      <c r="U23" s="8" t="s">
        <v>184</v>
      </c>
      <c r="V23" s="8" t="s">
        <v>121</v>
      </c>
      <c r="W23" s="8">
        <v>0</v>
      </c>
      <c r="X23" s="8" t="s">
        <v>145</v>
      </c>
      <c r="Y23" s="8">
        <v>0</v>
      </c>
      <c r="Z23" s="8">
        <v>0</v>
      </c>
      <c r="AA23" s="8">
        <v>0</v>
      </c>
      <c r="AB23" s="8">
        <v>0</v>
      </c>
      <c r="AC23" s="8">
        <v>0</v>
      </c>
      <c r="AD23" s="8">
        <v>0</v>
      </c>
      <c r="AE23" s="8">
        <v>0</v>
      </c>
      <c r="AF23" s="8">
        <v>0</v>
      </c>
      <c r="AG23" s="8">
        <v>0</v>
      </c>
      <c r="AH23" s="8">
        <v>0</v>
      </c>
      <c r="AI23" s="8">
        <v>0</v>
      </c>
      <c r="AJ23" s="8">
        <v>0</v>
      </c>
      <c r="AK23" s="8" t="s">
        <v>117</v>
      </c>
      <c r="AL23" s="8">
        <v>0</v>
      </c>
      <c r="AM23" s="8">
        <v>0</v>
      </c>
      <c r="AN23" s="8">
        <v>0</v>
      </c>
      <c r="AO23" s="8">
        <v>0</v>
      </c>
      <c r="AP23" s="8">
        <v>0</v>
      </c>
      <c r="AQ23" s="8">
        <v>0</v>
      </c>
      <c r="AR23" s="8">
        <v>0</v>
      </c>
      <c r="AS23" s="8">
        <v>0</v>
      </c>
      <c r="AT23" s="8">
        <v>0</v>
      </c>
      <c r="AU23" s="8" t="s">
        <v>124</v>
      </c>
      <c r="AV23" s="8" t="s">
        <v>156</v>
      </c>
      <c r="AW23" s="8" t="s">
        <v>199</v>
      </c>
      <c r="AX23" s="8" t="s">
        <v>117</v>
      </c>
      <c r="AY23" s="8">
        <v>0</v>
      </c>
      <c r="AZ23" s="8">
        <v>0</v>
      </c>
      <c r="BA23" s="8">
        <v>0</v>
      </c>
      <c r="BB23" s="8">
        <v>0</v>
      </c>
      <c r="BC23" t="s">
        <v>119</v>
      </c>
      <c r="BD23">
        <v>0</v>
      </c>
      <c r="BE23" t="s">
        <v>124</v>
      </c>
      <c r="BF23">
        <v>0</v>
      </c>
      <c r="BG23">
        <v>0</v>
      </c>
      <c r="BH23" t="s">
        <v>124</v>
      </c>
      <c r="BI23" s="6">
        <v>0</v>
      </c>
      <c r="BJ23" s="66"/>
      <c r="BK23" t="s">
        <v>51</v>
      </c>
      <c r="BL23" t="s">
        <v>122</v>
      </c>
      <c r="BM23" t="s">
        <v>123</v>
      </c>
      <c r="BN23" t="s">
        <v>117</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t="s">
        <v>117</v>
      </c>
      <c r="DC23" s="8">
        <v>0</v>
      </c>
      <c r="DD23" t="s">
        <v>117</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t="s">
        <v>117</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t="s">
        <v>551</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t="s">
        <v>124</v>
      </c>
      <c r="FQ23" t="s">
        <v>552</v>
      </c>
      <c r="FR23">
        <v>0</v>
      </c>
      <c r="FS23" t="s">
        <v>124</v>
      </c>
      <c r="FT23">
        <v>0</v>
      </c>
      <c r="FU23">
        <v>0</v>
      </c>
      <c r="FV23">
        <v>0</v>
      </c>
      <c r="FW23">
        <v>0</v>
      </c>
      <c r="FX23">
        <v>0</v>
      </c>
      <c r="FY23">
        <v>0</v>
      </c>
      <c r="FZ23">
        <v>0</v>
      </c>
      <c r="GA23">
        <v>0</v>
      </c>
      <c r="GB23">
        <v>0</v>
      </c>
      <c r="GC23">
        <v>0</v>
      </c>
      <c r="GD23">
        <v>0</v>
      </c>
      <c r="GE23" t="s">
        <v>124</v>
      </c>
      <c r="GF23">
        <v>0</v>
      </c>
      <c r="GG23">
        <v>0</v>
      </c>
      <c r="GH23">
        <v>0</v>
      </c>
      <c r="GI23">
        <v>0</v>
      </c>
      <c r="GJ23">
        <v>0</v>
      </c>
      <c r="GK23">
        <v>0</v>
      </c>
      <c r="GL23">
        <v>0</v>
      </c>
      <c r="GM23" t="s">
        <v>124</v>
      </c>
      <c r="GN23" t="s">
        <v>202</v>
      </c>
      <c r="GO23" t="s">
        <v>124</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s="8" t="s">
        <v>124</v>
      </c>
      <c r="JD23" s="8" t="s">
        <v>582</v>
      </c>
      <c r="JE23" s="8">
        <v>0</v>
      </c>
      <c r="JF23" s="8">
        <v>0</v>
      </c>
      <c r="JG23" s="8">
        <v>0</v>
      </c>
      <c r="JH23" s="8">
        <v>0</v>
      </c>
      <c r="JI23" s="8">
        <v>0</v>
      </c>
      <c r="JJ23" s="8">
        <v>0</v>
      </c>
      <c r="JK23" s="42">
        <v>0</v>
      </c>
      <c r="JL23" s="42">
        <v>0</v>
      </c>
      <c r="JM23" s="42">
        <v>0</v>
      </c>
      <c r="JN23" s="42">
        <v>0</v>
      </c>
      <c r="JO23" s="42">
        <v>0</v>
      </c>
      <c r="JP23" s="42">
        <v>0</v>
      </c>
      <c r="JQ23" s="42">
        <v>0</v>
      </c>
      <c r="JR23" s="42">
        <v>0</v>
      </c>
      <c r="JS23" s="42">
        <v>0</v>
      </c>
      <c r="JT23" s="42">
        <v>0</v>
      </c>
      <c r="JU23" s="42">
        <v>0</v>
      </c>
      <c r="JV23" s="42" t="s">
        <v>124</v>
      </c>
      <c r="JW23" s="42" t="s">
        <v>129</v>
      </c>
      <c r="JX23" s="42" t="s">
        <v>124</v>
      </c>
      <c r="JY23" s="42">
        <v>0</v>
      </c>
      <c r="JZ23" s="42">
        <v>0</v>
      </c>
      <c r="KA23" s="42" t="s">
        <v>124</v>
      </c>
      <c r="KB23" s="42">
        <v>0</v>
      </c>
      <c r="KC23" s="42">
        <v>0</v>
      </c>
      <c r="KD23" s="42">
        <v>0</v>
      </c>
      <c r="KE23" s="42" t="s">
        <v>124</v>
      </c>
      <c r="KF23" s="42" t="s">
        <v>798</v>
      </c>
      <c r="KG23" s="42">
        <v>0</v>
      </c>
      <c r="KH23" s="42">
        <v>0</v>
      </c>
      <c r="KI23" s="42">
        <v>0</v>
      </c>
      <c r="KJ23" s="42">
        <v>0</v>
      </c>
      <c r="KK23" s="42">
        <v>0</v>
      </c>
      <c r="KL23" s="42">
        <v>0</v>
      </c>
      <c r="KM23" s="42" t="s">
        <v>797</v>
      </c>
      <c r="KN23" s="8" t="s">
        <v>117</v>
      </c>
      <c r="KO23" s="8">
        <v>0</v>
      </c>
      <c r="KP23" s="8">
        <v>0</v>
      </c>
      <c r="KQ23" s="8" t="s">
        <v>117</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t="s">
        <v>131</v>
      </c>
      <c r="MA23">
        <v>0</v>
      </c>
      <c r="MB23">
        <v>0</v>
      </c>
      <c r="MC23">
        <v>0</v>
      </c>
      <c r="MD23">
        <v>0</v>
      </c>
      <c r="ME23">
        <v>0</v>
      </c>
      <c r="MF23">
        <v>0</v>
      </c>
      <c r="MG23">
        <v>0</v>
      </c>
      <c r="MH23">
        <v>0</v>
      </c>
      <c r="MI23">
        <v>0</v>
      </c>
      <c r="MJ23">
        <v>0</v>
      </c>
      <c r="MK23">
        <v>0</v>
      </c>
      <c r="ML23">
        <v>0</v>
      </c>
      <c r="MM23">
        <v>0</v>
      </c>
      <c r="MN23">
        <v>0</v>
      </c>
      <c r="MO23">
        <v>0</v>
      </c>
      <c r="MP23">
        <v>0</v>
      </c>
      <c r="MQ23">
        <v>0</v>
      </c>
      <c r="MR23" s="35">
        <v>0</v>
      </c>
      <c r="MS23" s="69"/>
    </row>
    <row r="24" spans="1:357" ht="82.95" customHeight="1" x14ac:dyDescent="0.3">
      <c r="A24">
        <v>129</v>
      </c>
      <c r="B24" s="29" t="s">
        <v>108</v>
      </c>
      <c r="C24" s="25" t="s">
        <v>753</v>
      </c>
      <c r="D24" s="8" t="s">
        <v>763</v>
      </c>
      <c r="E24" t="s">
        <v>799</v>
      </c>
      <c r="F24" s="8" t="s">
        <v>800</v>
      </c>
      <c r="G24" s="8" t="s">
        <v>801</v>
      </c>
      <c r="H24" s="8">
        <v>0</v>
      </c>
      <c r="I24" t="s">
        <v>113</v>
      </c>
      <c r="J24" s="8" t="s">
        <v>802</v>
      </c>
      <c r="K24" s="8">
        <f>208*270</f>
        <v>56160</v>
      </c>
      <c r="L24" s="8" t="e">
        <f>MROUND([1]!tbData[[#This Row],[Surface (mm2)]],10000)/1000000</f>
        <v>#REF!</v>
      </c>
      <c r="M24" s="8" t="s">
        <v>115</v>
      </c>
      <c r="N24" s="8" t="s">
        <v>144</v>
      </c>
      <c r="O24" s="8" t="s">
        <v>144</v>
      </c>
      <c r="P24" s="8" t="s">
        <v>117</v>
      </c>
      <c r="Q24" t="s">
        <v>119</v>
      </c>
      <c r="R24" t="s">
        <v>119</v>
      </c>
      <c r="S24" s="8">
        <v>0</v>
      </c>
      <c r="T24" t="s">
        <v>119</v>
      </c>
      <c r="U24" s="8" t="s">
        <v>166</v>
      </c>
      <c r="V24" s="8" t="s">
        <v>145</v>
      </c>
      <c r="W24" s="8">
        <v>0</v>
      </c>
      <c r="X24" s="8">
        <v>0</v>
      </c>
      <c r="Y24" s="8">
        <v>0</v>
      </c>
      <c r="Z24" s="8">
        <v>0</v>
      </c>
      <c r="AA24" s="8">
        <v>0</v>
      </c>
      <c r="AB24" s="8">
        <v>0</v>
      </c>
      <c r="AC24" s="8">
        <v>0</v>
      </c>
      <c r="AD24" s="8">
        <v>0</v>
      </c>
      <c r="AE24" s="8">
        <v>0</v>
      </c>
      <c r="AF24" s="8">
        <v>0</v>
      </c>
      <c r="AG24" s="8">
        <v>0</v>
      </c>
      <c r="AH24" s="8">
        <v>0</v>
      </c>
      <c r="AI24" s="8">
        <v>0</v>
      </c>
      <c r="AJ24" s="8">
        <v>0</v>
      </c>
      <c r="AK24" s="8" t="s">
        <v>117</v>
      </c>
      <c r="AL24" s="8">
        <v>0</v>
      </c>
      <c r="AM24" s="8">
        <v>0</v>
      </c>
      <c r="AN24" s="8">
        <v>0</v>
      </c>
      <c r="AO24" s="8">
        <v>0</v>
      </c>
      <c r="AP24" s="8">
        <v>0</v>
      </c>
      <c r="AQ24" s="8">
        <v>0</v>
      </c>
      <c r="AR24" s="8">
        <v>0</v>
      </c>
      <c r="AS24" s="8">
        <v>0</v>
      </c>
      <c r="AT24" s="8">
        <v>0</v>
      </c>
      <c r="AU24" s="8" t="s">
        <v>124</v>
      </c>
      <c r="AV24" s="8" t="s">
        <v>156</v>
      </c>
      <c r="AW24" s="8" t="s">
        <v>199</v>
      </c>
      <c r="AX24" s="8" t="s">
        <v>117</v>
      </c>
      <c r="AY24" s="8">
        <v>0</v>
      </c>
      <c r="AZ24" s="8">
        <v>0</v>
      </c>
      <c r="BA24" s="8">
        <v>0</v>
      </c>
      <c r="BB24" s="8">
        <v>0</v>
      </c>
      <c r="BC24" t="s">
        <v>119</v>
      </c>
      <c r="BD24">
        <v>0</v>
      </c>
      <c r="BE24" t="s">
        <v>124</v>
      </c>
      <c r="BF24">
        <v>0</v>
      </c>
      <c r="BG24" t="s">
        <v>124</v>
      </c>
      <c r="BH24">
        <v>0</v>
      </c>
      <c r="BI24" s="6">
        <v>0</v>
      </c>
      <c r="BJ24" s="66"/>
      <c r="BK24" t="s">
        <v>51</v>
      </c>
      <c r="BL24" t="s">
        <v>122</v>
      </c>
      <c r="BM24" t="s">
        <v>123</v>
      </c>
      <c r="BN24" t="s">
        <v>117</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t="s">
        <v>51</v>
      </c>
      <c r="DC24" s="8" t="s">
        <v>123</v>
      </c>
      <c r="DD24" t="s">
        <v>117</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t="s">
        <v>117</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t="s">
        <v>117</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t="s">
        <v>124</v>
      </c>
      <c r="GF24">
        <v>0</v>
      </c>
      <c r="GG24">
        <v>0</v>
      </c>
      <c r="GH24">
        <v>0</v>
      </c>
      <c r="GI24">
        <v>0</v>
      </c>
      <c r="GJ24">
        <v>0</v>
      </c>
      <c r="GK24">
        <v>0</v>
      </c>
      <c r="GL24">
        <v>0</v>
      </c>
      <c r="GM24" t="s">
        <v>124</v>
      </c>
      <c r="GN24" t="s">
        <v>125</v>
      </c>
      <c r="GO24">
        <v>0</v>
      </c>
      <c r="GP24">
        <v>0</v>
      </c>
      <c r="GQ24" t="s">
        <v>124</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t="s">
        <v>124</v>
      </c>
      <c r="IF24">
        <v>0</v>
      </c>
      <c r="IG24">
        <v>0</v>
      </c>
      <c r="IH24">
        <v>0</v>
      </c>
      <c r="II24">
        <v>0</v>
      </c>
      <c r="IJ24">
        <v>0</v>
      </c>
      <c r="IK24" t="s">
        <v>124</v>
      </c>
      <c r="IL24" t="s">
        <v>712</v>
      </c>
      <c r="IM24" t="s">
        <v>71</v>
      </c>
      <c r="IN24">
        <v>0</v>
      </c>
      <c r="IO24" t="s">
        <v>773</v>
      </c>
      <c r="IP24">
        <v>0</v>
      </c>
      <c r="IQ24">
        <v>0</v>
      </c>
      <c r="IR24">
        <v>0</v>
      </c>
      <c r="IS24">
        <v>0</v>
      </c>
      <c r="IT24">
        <v>0</v>
      </c>
      <c r="IU24">
        <v>0</v>
      </c>
      <c r="IV24">
        <v>0</v>
      </c>
      <c r="IW24">
        <v>0</v>
      </c>
      <c r="IX24">
        <v>0</v>
      </c>
      <c r="IY24">
        <v>0</v>
      </c>
      <c r="IZ24">
        <v>0</v>
      </c>
      <c r="JA24">
        <v>0</v>
      </c>
      <c r="JB24">
        <v>0</v>
      </c>
      <c r="JC24" s="8" t="s">
        <v>124</v>
      </c>
      <c r="JD24" s="8" t="s">
        <v>582</v>
      </c>
      <c r="JE24" s="8">
        <v>0</v>
      </c>
      <c r="JF24" s="8">
        <v>0</v>
      </c>
      <c r="JG24" s="8">
        <v>0</v>
      </c>
      <c r="JH24" s="8">
        <v>0</v>
      </c>
      <c r="JI24" s="8">
        <v>0</v>
      </c>
      <c r="JJ24" s="8">
        <v>0</v>
      </c>
      <c r="JK24" s="42" t="s">
        <v>124</v>
      </c>
      <c r="JL24" s="42" t="s">
        <v>129</v>
      </c>
      <c r="JM24" s="42" t="s">
        <v>124</v>
      </c>
      <c r="JN24" s="42">
        <v>0</v>
      </c>
      <c r="JO24" s="42">
        <v>0</v>
      </c>
      <c r="JP24" s="42" t="s">
        <v>124</v>
      </c>
      <c r="JQ24" s="42">
        <v>0</v>
      </c>
      <c r="JR24" s="42">
        <v>0</v>
      </c>
      <c r="JS24" s="42">
        <v>0</v>
      </c>
      <c r="JT24" s="42">
        <v>0</v>
      </c>
      <c r="JU24" s="42">
        <v>0</v>
      </c>
      <c r="JV24" s="42">
        <v>0</v>
      </c>
      <c r="JW24" s="42">
        <v>0</v>
      </c>
      <c r="JX24" s="42">
        <v>0</v>
      </c>
      <c r="JY24" s="42">
        <v>0</v>
      </c>
      <c r="JZ24" s="42">
        <v>0</v>
      </c>
      <c r="KA24" s="42">
        <v>0</v>
      </c>
      <c r="KB24" s="42">
        <v>0</v>
      </c>
      <c r="KC24" s="42">
        <v>0</v>
      </c>
      <c r="KD24" s="42">
        <v>0</v>
      </c>
      <c r="KE24" s="42">
        <v>0</v>
      </c>
      <c r="KF24" s="42">
        <v>0</v>
      </c>
      <c r="KG24" s="42">
        <v>0</v>
      </c>
      <c r="KH24" s="42">
        <v>0</v>
      </c>
      <c r="KI24" s="42">
        <v>0</v>
      </c>
      <c r="KJ24" s="42">
        <v>0</v>
      </c>
      <c r="KK24" s="42">
        <v>0</v>
      </c>
      <c r="KL24" s="42">
        <v>0</v>
      </c>
      <c r="KM24" s="42">
        <v>0</v>
      </c>
      <c r="KN24" s="8" t="s">
        <v>117</v>
      </c>
      <c r="KO24" s="8">
        <v>0</v>
      </c>
      <c r="KP24" s="8">
        <v>0</v>
      </c>
      <c r="KQ24" s="8" t="s">
        <v>117</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t="s">
        <v>131</v>
      </c>
      <c r="MA24">
        <v>0</v>
      </c>
      <c r="MB24">
        <v>0</v>
      </c>
      <c r="MC24">
        <v>0</v>
      </c>
      <c r="MD24">
        <v>0</v>
      </c>
      <c r="ME24">
        <v>0</v>
      </c>
      <c r="MF24">
        <v>0</v>
      </c>
      <c r="MG24">
        <v>0</v>
      </c>
      <c r="MH24">
        <v>0</v>
      </c>
      <c r="MI24">
        <v>0</v>
      </c>
      <c r="MJ24">
        <v>0</v>
      </c>
      <c r="MK24">
        <v>0</v>
      </c>
      <c r="ML24">
        <v>0</v>
      </c>
      <c r="MM24">
        <v>0</v>
      </c>
      <c r="MN24">
        <v>0</v>
      </c>
      <c r="MO24">
        <v>0</v>
      </c>
      <c r="MP24">
        <v>0</v>
      </c>
      <c r="MQ24">
        <v>0</v>
      </c>
      <c r="MR24" s="35">
        <v>0</v>
      </c>
      <c r="MS24" s="69"/>
    </row>
    <row r="25" spans="1:357" ht="98.4" customHeight="1" x14ac:dyDescent="0.3">
      <c r="A25">
        <v>130</v>
      </c>
      <c r="B25" s="29" t="s">
        <v>108</v>
      </c>
      <c r="C25" s="25" t="s">
        <v>753</v>
      </c>
      <c r="D25" s="8" t="s">
        <v>763</v>
      </c>
      <c r="E25" t="s">
        <v>803</v>
      </c>
      <c r="F25" s="8" t="s">
        <v>804</v>
      </c>
      <c r="G25" s="8">
        <v>0</v>
      </c>
      <c r="H25" s="8">
        <v>0</v>
      </c>
      <c r="I25" t="s">
        <v>136</v>
      </c>
      <c r="J25" s="8" t="s">
        <v>805</v>
      </c>
      <c r="K25" s="8">
        <f>269*209</f>
        <v>56221</v>
      </c>
      <c r="L25" s="8" t="e">
        <f>MROUND([1]!tbData[[#This Row],[Surface (mm2)]],10000)/1000000</f>
        <v>#REF!</v>
      </c>
      <c r="M25" s="8" t="s">
        <v>115</v>
      </c>
      <c r="N25" s="8" t="s">
        <v>144</v>
      </c>
      <c r="O25" s="8" t="s">
        <v>144</v>
      </c>
      <c r="P25" s="8" t="s">
        <v>117</v>
      </c>
      <c r="Q25" t="s">
        <v>119</v>
      </c>
      <c r="R25" t="s">
        <v>119</v>
      </c>
      <c r="S25" s="8">
        <v>0</v>
      </c>
      <c r="T25" t="s">
        <v>119</v>
      </c>
      <c r="U25" s="8" t="s">
        <v>184</v>
      </c>
      <c r="V25" s="8" t="s">
        <v>121</v>
      </c>
      <c r="W25" s="8">
        <v>0</v>
      </c>
      <c r="X25" s="8">
        <v>0</v>
      </c>
      <c r="Y25" s="8">
        <v>0</v>
      </c>
      <c r="Z25" s="8">
        <v>0</v>
      </c>
      <c r="AA25" s="8">
        <v>0</v>
      </c>
      <c r="AB25" s="8">
        <v>0</v>
      </c>
      <c r="AC25" s="8">
        <v>0</v>
      </c>
      <c r="AD25" s="8">
        <v>0</v>
      </c>
      <c r="AE25" s="8">
        <v>0</v>
      </c>
      <c r="AF25" s="8">
        <v>0</v>
      </c>
      <c r="AG25" s="8">
        <v>0</v>
      </c>
      <c r="AH25" s="8">
        <v>0</v>
      </c>
      <c r="AI25" s="8">
        <v>0</v>
      </c>
      <c r="AJ25" s="8">
        <v>0</v>
      </c>
      <c r="AK25" s="8" t="s">
        <v>117</v>
      </c>
      <c r="AL25" s="8">
        <v>0</v>
      </c>
      <c r="AM25" s="8">
        <v>0</v>
      </c>
      <c r="AN25" s="8">
        <v>0</v>
      </c>
      <c r="AO25" s="8">
        <v>0</v>
      </c>
      <c r="AP25" s="8">
        <v>0</v>
      </c>
      <c r="AQ25" s="8">
        <v>0</v>
      </c>
      <c r="AR25" s="8">
        <v>0</v>
      </c>
      <c r="AS25" s="8">
        <v>0</v>
      </c>
      <c r="AT25" s="8">
        <v>0</v>
      </c>
      <c r="AU25" s="8" t="s">
        <v>124</v>
      </c>
      <c r="AV25" s="8" t="s">
        <v>156</v>
      </c>
      <c r="AW25" s="8" t="s">
        <v>199</v>
      </c>
      <c r="AX25" s="8" t="s">
        <v>117</v>
      </c>
      <c r="AY25" s="8">
        <v>0</v>
      </c>
      <c r="AZ25" s="8">
        <v>0</v>
      </c>
      <c r="BA25" s="8">
        <v>0</v>
      </c>
      <c r="BB25" s="8">
        <v>0</v>
      </c>
      <c r="BC25" t="s">
        <v>119</v>
      </c>
      <c r="BD25">
        <v>0</v>
      </c>
      <c r="BE25" t="s">
        <v>124</v>
      </c>
      <c r="BF25">
        <v>0</v>
      </c>
      <c r="BG25">
        <v>0</v>
      </c>
      <c r="BH25" t="s">
        <v>124</v>
      </c>
      <c r="BI25" s="6">
        <v>0</v>
      </c>
      <c r="BJ25" s="66"/>
      <c r="BK25" t="s">
        <v>51</v>
      </c>
      <c r="BL25" t="s">
        <v>122</v>
      </c>
      <c r="BM25" t="s">
        <v>123</v>
      </c>
      <c r="BN25" t="s">
        <v>117</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t="s">
        <v>51</v>
      </c>
      <c r="DC25" s="8" t="s">
        <v>123</v>
      </c>
      <c r="DD25" t="s">
        <v>117</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t="s">
        <v>117</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t="s">
        <v>551</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t="s">
        <v>124</v>
      </c>
      <c r="FQ25" t="s">
        <v>552</v>
      </c>
      <c r="FR25">
        <v>0</v>
      </c>
      <c r="FS25" t="s">
        <v>124</v>
      </c>
      <c r="FT25" t="s">
        <v>124</v>
      </c>
      <c r="FU25">
        <v>0</v>
      </c>
      <c r="FV25">
        <v>0</v>
      </c>
      <c r="FW25">
        <v>0</v>
      </c>
      <c r="FX25">
        <v>0</v>
      </c>
      <c r="FY25">
        <v>0</v>
      </c>
      <c r="FZ25">
        <v>0</v>
      </c>
      <c r="GA25">
        <v>0</v>
      </c>
      <c r="GB25">
        <v>0</v>
      </c>
      <c r="GC25">
        <v>0</v>
      </c>
      <c r="GD25">
        <v>0</v>
      </c>
      <c r="GE25" t="s">
        <v>124</v>
      </c>
      <c r="GF25">
        <v>0</v>
      </c>
      <c r="GG25">
        <v>0</v>
      </c>
      <c r="GH25">
        <v>0</v>
      </c>
      <c r="GI25">
        <v>0</v>
      </c>
      <c r="GJ25">
        <v>0</v>
      </c>
      <c r="GK25">
        <v>0</v>
      </c>
      <c r="GL25">
        <v>0</v>
      </c>
      <c r="GM25" t="s">
        <v>124</v>
      </c>
      <c r="GN25" t="s">
        <v>125</v>
      </c>
      <c r="GO25">
        <v>0</v>
      </c>
      <c r="GP25">
        <v>0</v>
      </c>
      <c r="GQ25" t="s">
        <v>124</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s="8" t="s">
        <v>124</v>
      </c>
      <c r="JD25" s="8" t="s">
        <v>582</v>
      </c>
      <c r="JE25" s="8">
        <v>0</v>
      </c>
      <c r="JF25" s="8">
        <v>0</v>
      </c>
      <c r="JG25" s="8">
        <v>0</v>
      </c>
      <c r="JH25" s="8">
        <v>0</v>
      </c>
      <c r="JI25" s="8">
        <v>0</v>
      </c>
      <c r="JJ25" s="8">
        <v>0</v>
      </c>
      <c r="JK25" s="42">
        <v>0</v>
      </c>
      <c r="JL25" s="42">
        <v>0</v>
      </c>
      <c r="JM25" s="42">
        <v>0</v>
      </c>
      <c r="JN25" s="42">
        <v>0</v>
      </c>
      <c r="JO25" s="42">
        <v>0</v>
      </c>
      <c r="JP25" s="42">
        <v>0</v>
      </c>
      <c r="JQ25" s="42">
        <v>0</v>
      </c>
      <c r="JR25" s="42">
        <v>0</v>
      </c>
      <c r="JS25" s="42">
        <v>0</v>
      </c>
      <c r="JT25" s="42">
        <v>0</v>
      </c>
      <c r="JU25" s="42">
        <v>0</v>
      </c>
      <c r="JV25" s="42" t="s">
        <v>124</v>
      </c>
      <c r="JW25" s="42" t="s">
        <v>798</v>
      </c>
      <c r="JX25" s="42" t="s">
        <v>124</v>
      </c>
      <c r="JY25" s="42" t="s">
        <v>124</v>
      </c>
      <c r="JZ25" s="42">
        <v>0</v>
      </c>
      <c r="KA25" s="42">
        <v>0</v>
      </c>
      <c r="KB25" s="42">
        <v>0</v>
      </c>
      <c r="KC25" s="42">
        <v>0</v>
      </c>
      <c r="KD25" s="42">
        <v>0</v>
      </c>
      <c r="KE25" s="42">
        <v>0</v>
      </c>
      <c r="KF25" s="42">
        <v>0</v>
      </c>
      <c r="KG25" s="42">
        <v>0</v>
      </c>
      <c r="KH25" s="42">
        <v>0</v>
      </c>
      <c r="KI25" s="42">
        <v>0</v>
      </c>
      <c r="KJ25" s="42">
        <v>0</v>
      </c>
      <c r="KK25" s="42">
        <v>0</v>
      </c>
      <c r="KL25" s="42">
        <v>0</v>
      </c>
      <c r="KM25" s="42">
        <v>0</v>
      </c>
      <c r="KN25" s="8" t="s">
        <v>117</v>
      </c>
      <c r="KO25" s="8">
        <v>0</v>
      </c>
      <c r="KP25" s="8">
        <v>0</v>
      </c>
      <c r="KQ25" s="8" t="s">
        <v>117</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t="s">
        <v>131</v>
      </c>
      <c r="MA25">
        <v>0</v>
      </c>
      <c r="MB25">
        <v>0</v>
      </c>
      <c r="MC25">
        <v>0</v>
      </c>
      <c r="MD25">
        <v>0</v>
      </c>
      <c r="ME25">
        <v>0</v>
      </c>
      <c r="MF25">
        <v>0</v>
      </c>
      <c r="MG25">
        <v>0</v>
      </c>
      <c r="MH25">
        <v>0</v>
      </c>
      <c r="MI25">
        <v>0</v>
      </c>
      <c r="MJ25">
        <v>0</v>
      </c>
      <c r="MK25">
        <v>0</v>
      </c>
      <c r="ML25">
        <v>0</v>
      </c>
      <c r="MM25">
        <v>0</v>
      </c>
      <c r="MN25">
        <v>0</v>
      </c>
      <c r="MO25">
        <v>0</v>
      </c>
      <c r="MP25">
        <v>0</v>
      </c>
      <c r="MQ25">
        <v>0</v>
      </c>
      <c r="MR25" s="35">
        <v>0</v>
      </c>
      <c r="MS25" s="69"/>
    </row>
    <row r="26" spans="1:357" ht="28.8" x14ac:dyDescent="0.3">
      <c r="A26">
        <v>131</v>
      </c>
      <c r="B26" s="29" t="s">
        <v>108</v>
      </c>
      <c r="C26" s="25" t="s">
        <v>753</v>
      </c>
      <c r="D26" s="8" t="s">
        <v>792</v>
      </c>
      <c r="E26" t="s">
        <v>806</v>
      </c>
      <c r="F26" s="8" t="s">
        <v>807</v>
      </c>
      <c r="G26" s="8">
        <v>0</v>
      </c>
      <c r="H26" s="8">
        <v>0</v>
      </c>
      <c r="I26" t="s">
        <v>136</v>
      </c>
      <c r="J26" s="8" t="s">
        <v>805</v>
      </c>
      <c r="K26" s="8">
        <f>269*209</f>
        <v>56221</v>
      </c>
      <c r="L26" s="8" t="e">
        <f>MROUND([1]!tbData[[#This Row],[Surface (mm2)]],10000)/1000000</f>
        <v>#REF!</v>
      </c>
      <c r="M26" s="8" t="s">
        <v>115</v>
      </c>
      <c r="N26" s="8" t="s">
        <v>144</v>
      </c>
      <c r="O26" s="8" t="s">
        <v>144</v>
      </c>
      <c r="P26" s="8" t="s">
        <v>117</v>
      </c>
      <c r="Q26" t="s">
        <v>119</v>
      </c>
      <c r="R26" t="s">
        <v>119</v>
      </c>
      <c r="S26" s="8">
        <v>0</v>
      </c>
      <c r="T26" t="s">
        <v>119</v>
      </c>
      <c r="U26" s="8" t="s">
        <v>184</v>
      </c>
      <c r="V26" s="8" t="s">
        <v>121</v>
      </c>
      <c r="W26" s="8">
        <v>0</v>
      </c>
      <c r="X26" s="8">
        <v>0</v>
      </c>
      <c r="Y26" s="8">
        <v>0</v>
      </c>
      <c r="Z26" s="8">
        <v>0</v>
      </c>
      <c r="AA26" s="8">
        <v>0</v>
      </c>
      <c r="AB26" s="8">
        <v>0</v>
      </c>
      <c r="AC26" s="8">
        <v>0</v>
      </c>
      <c r="AD26" s="8">
        <v>0</v>
      </c>
      <c r="AE26" s="8">
        <v>0</v>
      </c>
      <c r="AF26" s="8">
        <v>0</v>
      </c>
      <c r="AG26" s="8">
        <v>0</v>
      </c>
      <c r="AH26" s="8">
        <v>0</v>
      </c>
      <c r="AI26" s="8">
        <v>0</v>
      </c>
      <c r="AJ26" s="8">
        <v>0</v>
      </c>
      <c r="AK26" s="8" t="s">
        <v>117</v>
      </c>
      <c r="AL26" s="8">
        <v>0</v>
      </c>
      <c r="AM26" s="8">
        <v>0</v>
      </c>
      <c r="AN26" s="8">
        <v>0</v>
      </c>
      <c r="AO26" s="8">
        <v>0</v>
      </c>
      <c r="AP26" s="8">
        <v>0</v>
      </c>
      <c r="AQ26" s="8">
        <v>0</v>
      </c>
      <c r="AR26" s="8">
        <v>0</v>
      </c>
      <c r="AS26" s="8">
        <v>0</v>
      </c>
      <c r="AT26" s="8">
        <v>0</v>
      </c>
      <c r="AU26" s="8" t="s">
        <v>124</v>
      </c>
      <c r="AV26" s="8" t="s">
        <v>156</v>
      </c>
      <c r="AW26" s="8" t="s">
        <v>199</v>
      </c>
      <c r="AX26" s="8" t="s">
        <v>117</v>
      </c>
      <c r="AY26" s="8">
        <v>0</v>
      </c>
      <c r="AZ26" s="8">
        <v>0</v>
      </c>
      <c r="BA26" s="8">
        <v>0</v>
      </c>
      <c r="BB26" s="8">
        <v>0</v>
      </c>
      <c r="BC26" t="s">
        <v>119</v>
      </c>
      <c r="BD26">
        <v>0</v>
      </c>
      <c r="BE26" t="s">
        <v>124</v>
      </c>
      <c r="BF26">
        <v>0</v>
      </c>
      <c r="BG26">
        <v>0</v>
      </c>
      <c r="BH26" t="s">
        <v>124</v>
      </c>
      <c r="BI26" s="6">
        <v>0</v>
      </c>
      <c r="BJ26" s="66"/>
      <c r="BK26" t="s">
        <v>51</v>
      </c>
      <c r="BL26" t="s">
        <v>122</v>
      </c>
      <c r="BM26" t="s">
        <v>123</v>
      </c>
      <c r="BN26" t="s">
        <v>117</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t="s">
        <v>51</v>
      </c>
      <c r="DC26" s="8" t="s">
        <v>123</v>
      </c>
      <c r="DD26" t="s">
        <v>117</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t="s">
        <v>117</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t="s">
        <v>551</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t="s">
        <v>124</v>
      </c>
      <c r="FQ26" t="s">
        <v>552</v>
      </c>
      <c r="FR26">
        <v>0</v>
      </c>
      <c r="FS26" t="s">
        <v>124</v>
      </c>
      <c r="FT26" t="s">
        <v>124</v>
      </c>
      <c r="FU26">
        <v>0</v>
      </c>
      <c r="FV26">
        <v>0</v>
      </c>
      <c r="FW26">
        <v>0</v>
      </c>
      <c r="FX26">
        <v>0</v>
      </c>
      <c r="FY26">
        <v>0</v>
      </c>
      <c r="FZ26">
        <v>0</v>
      </c>
      <c r="GA26">
        <v>0</v>
      </c>
      <c r="GB26">
        <v>0</v>
      </c>
      <c r="GC26">
        <v>0</v>
      </c>
      <c r="GD26">
        <v>0</v>
      </c>
      <c r="GE26" t="s">
        <v>117</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s="8" t="s">
        <v>124</v>
      </c>
      <c r="JD26" s="8" t="s">
        <v>582</v>
      </c>
      <c r="JE26" s="8">
        <v>0</v>
      </c>
      <c r="JF26" s="8">
        <v>0</v>
      </c>
      <c r="JG26" s="8">
        <v>0</v>
      </c>
      <c r="JH26" s="8">
        <v>0</v>
      </c>
      <c r="JI26" s="8">
        <v>0</v>
      </c>
      <c r="JJ26" s="8">
        <v>0</v>
      </c>
      <c r="JK26" s="42">
        <v>0</v>
      </c>
      <c r="JL26" s="42">
        <v>0</v>
      </c>
      <c r="JM26" s="42">
        <v>0</v>
      </c>
      <c r="JN26" s="42">
        <v>0</v>
      </c>
      <c r="JO26" s="42">
        <v>0</v>
      </c>
      <c r="JP26" s="42">
        <v>0</v>
      </c>
      <c r="JQ26" s="42">
        <v>0</v>
      </c>
      <c r="JR26" s="42">
        <v>0</v>
      </c>
      <c r="JS26" s="42">
        <v>0</v>
      </c>
      <c r="JT26" s="42">
        <v>0</v>
      </c>
      <c r="JU26" s="42">
        <v>0</v>
      </c>
      <c r="JV26" s="42">
        <v>0</v>
      </c>
      <c r="JW26" s="42">
        <v>0</v>
      </c>
      <c r="JX26" s="42">
        <v>0</v>
      </c>
      <c r="JY26" s="42">
        <v>0</v>
      </c>
      <c r="JZ26" s="42">
        <v>0</v>
      </c>
      <c r="KA26" s="42">
        <v>0</v>
      </c>
      <c r="KB26" s="42">
        <v>0</v>
      </c>
      <c r="KC26" s="42">
        <v>0</v>
      </c>
      <c r="KD26" s="42">
        <v>0</v>
      </c>
      <c r="KE26" s="42" t="s">
        <v>124</v>
      </c>
      <c r="KF26" s="42" t="s">
        <v>798</v>
      </c>
      <c r="KG26" s="42">
        <v>0</v>
      </c>
      <c r="KH26" s="42">
        <v>0</v>
      </c>
      <c r="KI26" s="42">
        <v>0</v>
      </c>
      <c r="KJ26" s="42">
        <v>0</v>
      </c>
      <c r="KK26" s="42">
        <v>0</v>
      </c>
      <c r="KL26" s="42">
        <v>0</v>
      </c>
      <c r="KM26" s="42" t="s">
        <v>797</v>
      </c>
      <c r="KN26" s="8" t="s">
        <v>117</v>
      </c>
      <c r="KO26" s="8">
        <v>0</v>
      </c>
      <c r="KP26" s="8">
        <v>0</v>
      </c>
      <c r="KQ26" s="8" t="s">
        <v>117</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t="s">
        <v>131</v>
      </c>
      <c r="MA26">
        <v>0</v>
      </c>
      <c r="MB26">
        <v>0</v>
      </c>
      <c r="MC26">
        <v>0</v>
      </c>
      <c r="MD26">
        <v>0</v>
      </c>
      <c r="ME26">
        <v>0</v>
      </c>
      <c r="MF26">
        <v>0</v>
      </c>
      <c r="MG26">
        <v>0</v>
      </c>
      <c r="MH26">
        <v>0</v>
      </c>
      <c r="MI26">
        <v>0</v>
      </c>
      <c r="MJ26">
        <v>0</v>
      </c>
      <c r="MK26">
        <v>0</v>
      </c>
      <c r="ML26">
        <v>0</v>
      </c>
      <c r="MM26">
        <v>0</v>
      </c>
      <c r="MN26">
        <v>0</v>
      </c>
      <c r="MO26">
        <v>0</v>
      </c>
      <c r="MP26">
        <v>0</v>
      </c>
      <c r="MQ26">
        <v>0</v>
      </c>
      <c r="MR26" s="35">
        <v>0</v>
      </c>
      <c r="MS26" s="69"/>
    </row>
    <row r="27" spans="1:357" ht="28.8" x14ac:dyDescent="0.3">
      <c r="A27">
        <v>132</v>
      </c>
      <c r="B27" s="29" t="s">
        <v>108</v>
      </c>
      <c r="C27" s="25" t="s">
        <v>753</v>
      </c>
      <c r="D27" s="8" t="s">
        <v>763</v>
      </c>
      <c r="E27" t="s">
        <v>808</v>
      </c>
      <c r="F27" s="8" t="s">
        <v>809</v>
      </c>
      <c r="G27" s="8">
        <v>0</v>
      </c>
      <c r="H27" s="8">
        <v>0</v>
      </c>
      <c r="I27" t="s">
        <v>113</v>
      </c>
      <c r="J27" s="8" t="s">
        <v>810</v>
      </c>
      <c r="K27" s="8">
        <f>209*270</f>
        <v>56430</v>
      </c>
      <c r="L27" s="8" t="e">
        <f>MROUND([1]!tbData[[#This Row],[Surface (mm2)]],10000)/1000000</f>
        <v>#REF!</v>
      </c>
      <c r="M27" s="8" t="s">
        <v>115</v>
      </c>
      <c r="N27" s="8" t="s">
        <v>144</v>
      </c>
      <c r="O27" s="8" t="s">
        <v>144</v>
      </c>
      <c r="P27" s="8" t="s">
        <v>117</v>
      </c>
      <c r="Q27" t="s">
        <v>119</v>
      </c>
      <c r="R27" t="s">
        <v>119</v>
      </c>
      <c r="S27" s="8">
        <v>0</v>
      </c>
      <c r="T27" t="s">
        <v>119</v>
      </c>
      <c r="U27" s="8" t="s">
        <v>120</v>
      </c>
      <c r="V27" s="8" t="s">
        <v>121</v>
      </c>
      <c r="W27" s="8">
        <v>0</v>
      </c>
      <c r="X27" s="8">
        <v>0</v>
      </c>
      <c r="Y27" s="8">
        <v>0</v>
      </c>
      <c r="Z27" s="8">
        <v>0</v>
      </c>
      <c r="AA27" s="8">
        <v>0</v>
      </c>
      <c r="AB27" s="8">
        <v>0</v>
      </c>
      <c r="AC27" s="8" t="s">
        <v>184</v>
      </c>
      <c r="AD27" s="8" t="s">
        <v>121</v>
      </c>
      <c r="AE27" s="8">
        <v>0</v>
      </c>
      <c r="AF27" s="8">
        <v>0</v>
      </c>
      <c r="AG27" s="8">
        <v>0</v>
      </c>
      <c r="AH27" s="8">
        <v>0</v>
      </c>
      <c r="AI27" s="8">
        <v>0</v>
      </c>
      <c r="AJ27" s="8">
        <v>0</v>
      </c>
      <c r="AK27" s="8" t="s">
        <v>117</v>
      </c>
      <c r="AL27" s="8">
        <v>0</v>
      </c>
      <c r="AM27" s="8">
        <v>0</v>
      </c>
      <c r="AN27" s="8">
        <v>0</v>
      </c>
      <c r="AO27" s="8">
        <v>0</v>
      </c>
      <c r="AP27" s="8">
        <v>0</v>
      </c>
      <c r="AQ27" s="8">
        <v>0</v>
      </c>
      <c r="AR27" s="8">
        <v>0</v>
      </c>
      <c r="AS27" s="8">
        <v>0</v>
      </c>
      <c r="AT27" s="8">
        <v>0</v>
      </c>
      <c r="AU27" s="8" t="s">
        <v>124</v>
      </c>
      <c r="AV27" s="8" t="s">
        <v>156</v>
      </c>
      <c r="AW27" s="8" t="s">
        <v>199</v>
      </c>
      <c r="AX27" s="8" t="s">
        <v>117</v>
      </c>
      <c r="AY27" s="8">
        <v>0</v>
      </c>
      <c r="AZ27" s="8">
        <v>0</v>
      </c>
      <c r="BA27" s="8">
        <v>0</v>
      </c>
      <c r="BB27" s="8">
        <v>0</v>
      </c>
      <c r="BC27" t="s">
        <v>119</v>
      </c>
      <c r="BD27">
        <v>0</v>
      </c>
      <c r="BE27" t="s">
        <v>124</v>
      </c>
      <c r="BF27">
        <v>0</v>
      </c>
      <c r="BG27">
        <v>0</v>
      </c>
      <c r="BH27" t="s">
        <v>124</v>
      </c>
      <c r="BI27" s="6" t="s">
        <v>767</v>
      </c>
      <c r="BJ27" s="66"/>
      <c r="BK27" t="s">
        <v>51</v>
      </c>
      <c r="BL27" t="s">
        <v>122</v>
      </c>
      <c r="BM27" t="s">
        <v>123</v>
      </c>
      <c r="BN27" t="s">
        <v>117</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t="s">
        <v>51</v>
      </c>
      <c r="DC27" s="8" t="s">
        <v>123</v>
      </c>
      <c r="DD27" t="s">
        <v>117</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t="s">
        <v>117</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t="s">
        <v>551</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t="s">
        <v>124</v>
      </c>
      <c r="FQ27" t="s">
        <v>552</v>
      </c>
      <c r="FR27">
        <v>0</v>
      </c>
      <c r="FS27" t="s">
        <v>124</v>
      </c>
      <c r="FT27">
        <v>0</v>
      </c>
      <c r="FU27">
        <v>0</v>
      </c>
      <c r="FV27">
        <v>0</v>
      </c>
      <c r="FW27">
        <v>0</v>
      </c>
      <c r="FX27">
        <v>0</v>
      </c>
      <c r="FY27">
        <v>0</v>
      </c>
      <c r="FZ27">
        <v>0</v>
      </c>
      <c r="GA27">
        <v>0</v>
      </c>
      <c r="GB27">
        <v>0</v>
      </c>
      <c r="GC27">
        <v>0</v>
      </c>
      <c r="GD27">
        <v>0</v>
      </c>
      <c r="GE27" t="s">
        <v>117</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s="8" t="s">
        <v>124</v>
      </c>
      <c r="JD27" s="8" t="s">
        <v>582</v>
      </c>
      <c r="JE27" s="8">
        <v>0</v>
      </c>
      <c r="JF27" s="8">
        <v>0</v>
      </c>
      <c r="JG27" s="8">
        <v>0</v>
      </c>
      <c r="JH27" s="8">
        <v>0</v>
      </c>
      <c r="JI27" s="8">
        <v>0</v>
      </c>
      <c r="JJ27" s="8">
        <v>0</v>
      </c>
      <c r="JK27" s="42">
        <v>0</v>
      </c>
      <c r="JL27" s="42">
        <v>0</v>
      </c>
      <c r="JM27" s="42">
        <v>0</v>
      </c>
      <c r="JN27" s="42">
        <v>0</v>
      </c>
      <c r="JO27" s="42">
        <v>0</v>
      </c>
      <c r="JP27" s="42">
        <v>0</v>
      </c>
      <c r="JQ27" s="42">
        <v>0</v>
      </c>
      <c r="JR27" s="42">
        <v>0</v>
      </c>
      <c r="JS27" s="42">
        <v>0</v>
      </c>
      <c r="JT27" s="42">
        <v>0</v>
      </c>
      <c r="JU27" s="42">
        <v>0</v>
      </c>
      <c r="JV27" s="42">
        <v>0</v>
      </c>
      <c r="JW27" s="42">
        <v>0</v>
      </c>
      <c r="JX27" s="42">
        <v>0</v>
      </c>
      <c r="JY27" s="42">
        <v>0</v>
      </c>
      <c r="JZ27" s="42">
        <v>0</v>
      </c>
      <c r="KA27" s="42">
        <v>0</v>
      </c>
      <c r="KB27" s="42">
        <v>0</v>
      </c>
      <c r="KC27" s="42">
        <v>0</v>
      </c>
      <c r="KD27" s="42">
        <v>0</v>
      </c>
      <c r="KE27" s="42" t="s">
        <v>124</v>
      </c>
      <c r="KF27" s="42" t="s">
        <v>798</v>
      </c>
      <c r="KG27" s="42">
        <v>0</v>
      </c>
      <c r="KH27" s="42">
        <v>0</v>
      </c>
      <c r="KI27" s="42">
        <v>0</v>
      </c>
      <c r="KJ27" s="42">
        <v>0</v>
      </c>
      <c r="KK27" s="42">
        <v>0</v>
      </c>
      <c r="KL27" s="42">
        <v>0</v>
      </c>
      <c r="KM27" s="42" t="s">
        <v>797</v>
      </c>
      <c r="KN27" s="8" t="s">
        <v>117</v>
      </c>
      <c r="KO27" s="8">
        <v>0</v>
      </c>
      <c r="KP27" s="8">
        <v>0</v>
      </c>
      <c r="KQ27" s="8" t="s">
        <v>117</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t="s">
        <v>131</v>
      </c>
      <c r="MA27">
        <v>0</v>
      </c>
      <c r="MB27">
        <v>0</v>
      </c>
      <c r="MC27">
        <v>0</v>
      </c>
      <c r="MD27">
        <v>0</v>
      </c>
      <c r="ME27">
        <v>0</v>
      </c>
      <c r="MF27">
        <v>0</v>
      </c>
      <c r="MG27">
        <v>0</v>
      </c>
      <c r="MH27">
        <v>0</v>
      </c>
      <c r="MI27">
        <v>0</v>
      </c>
      <c r="MJ27">
        <v>0</v>
      </c>
      <c r="MK27">
        <v>0</v>
      </c>
      <c r="ML27">
        <v>0</v>
      </c>
      <c r="MM27">
        <v>0</v>
      </c>
      <c r="MN27">
        <v>0</v>
      </c>
      <c r="MO27">
        <v>0</v>
      </c>
      <c r="MP27">
        <v>0</v>
      </c>
      <c r="MQ27">
        <v>0</v>
      </c>
      <c r="MR27" s="35">
        <v>0</v>
      </c>
      <c r="MS27" s="69"/>
    </row>
    <row r="28" spans="1:357" ht="28.8" x14ac:dyDescent="0.3">
      <c r="A28">
        <v>133</v>
      </c>
      <c r="B28" s="29" t="s">
        <v>108</v>
      </c>
      <c r="C28" s="25" t="s">
        <v>753</v>
      </c>
      <c r="D28" s="8" t="s">
        <v>763</v>
      </c>
      <c r="E28" t="s">
        <v>811</v>
      </c>
      <c r="F28" s="8" t="s">
        <v>812</v>
      </c>
      <c r="G28" s="8" t="s">
        <v>510</v>
      </c>
      <c r="H28" s="8">
        <v>0</v>
      </c>
      <c r="I28" t="s">
        <v>136</v>
      </c>
      <c r="J28" s="8" t="s">
        <v>813</v>
      </c>
      <c r="K28" s="8">
        <f>270*210</f>
        <v>56700</v>
      </c>
      <c r="L28" s="8" t="e">
        <f>MROUND([1]!tbData[[#This Row],[Surface (mm2)]],10000)/1000000</f>
        <v>#REF!</v>
      </c>
      <c r="M28" s="8" t="s">
        <v>115</v>
      </c>
      <c r="N28" s="8" t="s">
        <v>144</v>
      </c>
      <c r="O28" s="8" t="s">
        <v>144</v>
      </c>
      <c r="P28" s="8" t="s">
        <v>117</v>
      </c>
      <c r="Q28" t="s">
        <v>119</v>
      </c>
      <c r="R28" t="s">
        <v>119</v>
      </c>
      <c r="S28" s="8">
        <v>0</v>
      </c>
      <c r="T28" t="s">
        <v>119</v>
      </c>
      <c r="U28" s="8" t="s">
        <v>166</v>
      </c>
      <c r="V28" s="8" t="s">
        <v>121</v>
      </c>
      <c r="W28" s="8">
        <v>0</v>
      </c>
      <c r="X28" s="8">
        <v>0</v>
      </c>
      <c r="Y28" s="8">
        <v>0</v>
      </c>
      <c r="Z28" s="8">
        <v>0</v>
      </c>
      <c r="AA28" s="8">
        <v>0</v>
      </c>
      <c r="AB28" s="8">
        <v>0</v>
      </c>
      <c r="AC28" s="8">
        <v>0</v>
      </c>
      <c r="AD28" s="8">
        <v>0</v>
      </c>
      <c r="AE28" s="8">
        <v>0</v>
      </c>
      <c r="AF28" s="8">
        <v>0</v>
      </c>
      <c r="AG28" s="8">
        <v>0</v>
      </c>
      <c r="AH28" s="8">
        <v>0</v>
      </c>
      <c r="AI28" s="8">
        <v>0</v>
      </c>
      <c r="AJ28" s="8">
        <v>0</v>
      </c>
      <c r="AK28" s="8" t="s">
        <v>117</v>
      </c>
      <c r="AL28" s="8">
        <v>0</v>
      </c>
      <c r="AM28" s="8">
        <v>0</v>
      </c>
      <c r="AN28" s="8">
        <v>0</v>
      </c>
      <c r="AO28" s="8">
        <v>0</v>
      </c>
      <c r="AP28" s="8">
        <v>0</v>
      </c>
      <c r="AQ28" s="8">
        <v>0</v>
      </c>
      <c r="AR28" s="8">
        <v>0</v>
      </c>
      <c r="AS28" s="8">
        <v>0</v>
      </c>
      <c r="AT28" s="8">
        <v>0</v>
      </c>
      <c r="AU28" s="8" t="s">
        <v>124</v>
      </c>
      <c r="AV28" s="8" t="s">
        <v>156</v>
      </c>
      <c r="AW28" s="8" t="s">
        <v>199</v>
      </c>
      <c r="AX28" s="8" t="s">
        <v>117</v>
      </c>
      <c r="AY28" s="8">
        <v>0</v>
      </c>
      <c r="AZ28" s="8">
        <v>0</v>
      </c>
      <c r="BA28" s="8">
        <v>0</v>
      </c>
      <c r="BB28" s="8">
        <v>0</v>
      </c>
      <c r="BC28" t="s">
        <v>119</v>
      </c>
      <c r="BD28">
        <v>0</v>
      </c>
      <c r="BE28" t="s">
        <v>124</v>
      </c>
      <c r="BF28">
        <v>0</v>
      </c>
      <c r="BG28">
        <v>0</v>
      </c>
      <c r="BH28" t="s">
        <v>124</v>
      </c>
      <c r="BI28" s="6" t="s">
        <v>782</v>
      </c>
      <c r="BJ28" s="66"/>
      <c r="BK28" t="s">
        <v>51</v>
      </c>
      <c r="BL28" t="s">
        <v>122</v>
      </c>
      <c r="BM28" t="s">
        <v>123</v>
      </c>
      <c r="BN28" t="s">
        <v>117</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t="s">
        <v>117</v>
      </c>
      <c r="DC28" s="8">
        <v>0</v>
      </c>
      <c r="DD28" t="s">
        <v>117</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t="s">
        <v>117</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t="s">
        <v>124</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t="s">
        <v>124</v>
      </c>
      <c r="FQ28" t="s">
        <v>228</v>
      </c>
      <c r="FR28">
        <v>0</v>
      </c>
      <c r="FS28" t="s">
        <v>124</v>
      </c>
      <c r="FT28" t="s">
        <v>124</v>
      </c>
      <c r="FU28">
        <v>0</v>
      </c>
      <c r="FV28">
        <v>0</v>
      </c>
      <c r="FW28">
        <v>0</v>
      </c>
      <c r="FX28">
        <v>0</v>
      </c>
      <c r="FY28">
        <v>0</v>
      </c>
      <c r="FZ28">
        <v>0</v>
      </c>
      <c r="GA28">
        <v>0</v>
      </c>
      <c r="GB28">
        <v>0</v>
      </c>
      <c r="GC28">
        <v>0</v>
      </c>
      <c r="GD28">
        <v>0</v>
      </c>
      <c r="GE28" t="s">
        <v>117</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s="8" t="s">
        <v>124</v>
      </c>
      <c r="JD28" s="8" t="s">
        <v>582</v>
      </c>
      <c r="JE28" s="8">
        <v>0</v>
      </c>
      <c r="JF28" s="8">
        <v>0</v>
      </c>
      <c r="JG28" s="8">
        <v>0</v>
      </c>
      <c r="JH28" s="8">
        <v>0</v>
      </c>
      <c r="JI28" s="8">
        <v>0</v>
      </c>
      <c r="JJ28" s="8">
        <v>0</v>
      </c>
      <c r="JK28" s="42">
        <v>0</v>
      </c>
      <c r="JL28" s="42">
        <v>0</v>
      </c>
      <c r="JM28" s="42">
        <v>0</v>
      </c>
      <c r="JN28" s="42">
        <v>0</v>
      </c>
      <c r="JO28" s="42">
        <v>0</v>
      </c>
      <c r="JP28" s="42">
        <v>0</v>
      </c>
      <c r="JQ28" s="42">
        <v>0</v>
      </c>
      <c r="JR28" s="42">
        <v>0</v>
      </c>
      <c r="JS28" s="42">
        <v>0</v>
      </c>
      <c r="JT28" s="42">
        <v>0</v>
      </c>
      <c r="JU28" s="42">
        <v>0</v>
      </c>
      <c r="JV28" s="42">
        <v>0</v>
      </c>
      <c r="JW28" s="42">
        <v>0</v>
      </c>
      <c r="JX28" s="42">
        <v>0</v>
      </c>
      <c r="JY28" s="42">
        <v>0</v>
      </c>
      <c r="JZ28" s="42">
        <v>0</v>
      </c>
      <c r="KA28" s="42">
        <v>0</v>
      </c>
      <c r="KB28" s="42">
        <v>0</v>
      </c>
      <c r="KC28" s="42">
        <v>0</v>
      </c>
      <c r="KD28" s="42">
        <v>0</v>
      </c>
      <c r="KE28" s="42" t="s">
        <v>124</v>
      </c>
      <c r="KF28" s="42" t="s">
        <v>798</v>
      </c>
      <c r="KG28" s="42">
        <v>0</v>
      </c>
      <c r="KH28" s="42">
        <v>0</v>
      </c>
      <c r="KI28" s="42">
        <v>0</v>
      </c>
      <c r="KJ28" s="42">
        <v>0</v>
      </c>
      <c r="KK28" s="42">
        <v>0</v>
      </c>
      <c r="KL28" s="42">
        <v>0</v>
      </c>
      <c r="KM28" s="42" t="s">
        <v>797</v>
      </c>
      <c r="KN28" s="8" t="s">
        <v>117</v>
      </c>
      <c r="KO28" s="8">
        <v>0</v>
      </c>
      <c r="KP28" s="8">
        <v>0</v>
      </c>
      <c r="KQ28" s="8" t="s">
        <v>117</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t="s">
        <v>131</v>
      </c>
      <c r="MA28">
        <v>0</v>
      </c>
      <c r="MB28">
        <v>0</v>
      </c>
      <c r="MC28">
        <v>0</v>
      </c>
      <c r="MD28">
        <v>0</v>
      </c>
      <c r="ME28">
        <v>0</v>
      </c>
      <c r="MF28">
        <v>0</v>
      </c>
      <c r="MG28">
        <v>0</v>
      </c>
      <c r="MH28">
        <v>0</v>
      </c>
      <c r="MI28">
        <v>0</v>
      </c>
      <c r="MJ28">
        <v>0</v>
      </c>
      <c r="MK28">
        <v>0</v>
      </c>
      <c r="ML28">
        <v>0</v>
      </c>
      <c r="MM28">
        <v>0</v>
      </c>
      <c r="MN28">
        <v>0</v>
      </c>
      <c r="MO28">
        <v>0</v>
      </c>
      <c r="MP28">
        <v>0</v>
      </c>
      <c r="MQ28">
        <v>0</v>
      </c>
      <c r="MR28" s="35">
        <v>0</v>
      </c>
      <c r="MS28" s="69"/>
    </row>
    <row r="29" spans="1:357" ht="69" customHeight="1" x14ac:dyDescent="0.3">
      <c r="A29">
        <v>134</v>
      </c>
      <c r="B29" s="29" t="s">
        <v>108</v>
      </c>
      <c r="C29" s="25" t="s">
        <v>753</v>
      </c>
      <c r="D29" s="8" t="s">
        <v>763</v>
      </c>
      <c r="E29" t="s">
        <v>814</v>
      </c>
      <c r="F29" s="8" t="s">
        <v>815</v>
      </c>
      <c r="G29" s="8" t="s">
        <v>816</v>
      </c>
      <c r="H29" s="8" t="s">
        <v>817</v>
      </c>
      <c r="I29" t="s">
        <v>113</v>
      </c>
      <c r="J29" s="8" t="s">
        <v>818</v>
      </c>
      <c r="K29" s="8">
        <f>209*272</f>
        <v>56848</v>
      </c>
      <c r="L29" s="8" t="e">
        <f>MROUND([1]!tbData[[#This Row],[Surface (mm2)]],10000)/1000000</f>
        <v>#REF!</v>
      </c>
      <c r="M29" s="8" t="s">
        <v>115</v>
      </c>
      <c r="N29" s="8" t="s">
        <v>144</v>
      </c>
      <c r="O29" s="8" t="s">
        <v>144</v>
      </c>
      <c r="P29" s="8" t="s">
        <v>117</v>
      </c>
      <c r="Q29" t="s">
        <v>119</v>
      </c>
      <c r="R29" t="s">
        <v>819</v>
      </c>
      <c r="S29" s="8">
        <v>0</v>
      </c>
      <c r="T29" t="s">
        <v>119</v>
      </c>
      <c r="U29" s="8" t="s">
        <v>184</v>
      </c>
      <c r="V29" s="8" t="s">
        <v>121</v>
      </c>
      <c r="W29" s="8">
        <v>0</v>
      </c>
      <c r="X29" s="8">
        <v>0</v>
      </c>
      <c r="Y29" s="8">
        <v>0</v>
      </c>
      <c r="Z29" s="8">
        <v>0</v>
      </c>
      <c r="AA29" s="8">
        <v>0</v>
      </c>
      <c r="AB29" s="8">
        <v>0</v>
      </c>
      <c r="AC29" s="8" t="s">
        <v>120</v>
      </c>
      <c r="AD29" s="8" t="s">
        <v>121</v>
      </c>
      <c r="AE29" s="8">
        <v>0</v>
      </c>
      <c r="AF29" s="8">
        <v>0</v>
      </c>
      <c r="AG29" s="8">
        <v>0</v>
      </c>
      <c r="AH29" s="8">
        <v>0</v>
      </c>
      <c r="AI29" s="8">
        <v>0</v>
      </c>
      <c r="AJ29" s="8">
        <v>0</v>
      </c>
      <c r="AK29" s="8" t="s">
        <v>117</v>
      </c>
      <c r="AL29" s="8">
        <v>0</v>
      </c>
      <c r="AM29" s="8">
        <v>0</v>
      </c>
      <c r="AN29" s="8">
        <v>0</v>
      </c>
      <c r="AO29" s="8">
        <v>0</v>
      </c>
      <c r="AP29" s="8">
        <v>0</v>
      </c>
      <c r="AQ29" s="8">
        <v>0</v>
      </c>
      <c r="AR29" s="8">
        <v>0</v>
      </c>
      <c r="AS29" s="8">
        <v>0</v>
      </c>
      <c r="AT29" s="8">
        <v>0</v>
      </c>
      <c r="AU29" s="8" t="s">
        <v>124</v>
      </c>
      <c r="AV29" s="8" t="s">
        <v>156</v>
      </c>
      <c r="AW29" s="8" t="s">
        <v>199</v>
      </c>
      <c r="AX29" s="8" t="s">
        <v>117</v>
      </c>
      <c r="AY29" s="8">
        <v>0</v>
      </c>
      <c r="AZ29" s="8">
        <v>0</v>
      </c>
      <c r="BA29" s="8">
        <v>0</v>
      </c>
      <c r="BB29" s="8">
        <v>0</v>
      </c>
      <c r="BC29" t="s">
        <v>119</v>
      </c>
      <c r="BD29">
        <v>0</v>
      </c>
      <c r="BE29" t="s">
        <v>124</v>
      </c>
      <c r="BF29">
        <v>0</v>
      </c>
      <c r="BG29">
        <v>0</v>
      </c>
      <c r="BH29" t="s">
        <v>124</v>
      </c>
      <c r="BI29" s="6" t="s">
        <v>820</v>
      </c>
      <c r="BJ29" s="66"/>
      <c r="BK29" t="s">
        <v>51</v>
      </c>
      <c r="BL29" t="s">
        <v>122</v>
      </c>
      <c r="BM29" t="s">
        <v>123</v>
      </c>
      <c r="BN29" t="s">
        <v>117</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t="s">
        <v>51</v>
      </c>
      <c r="DC29" s="8" t="s">
        <v>263</v>
      </c>
      <c r="DD29" t="s">
        <v>117</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t="s">
        <v>117</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t="s">
        <v>124</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t="s">
        <v>124</v>
      </c>
      <c r="FQ29" t="s">
        <v>228</v>
      </c>
      <c r="FR29">
        <v>0</v>
      </c>
      <c r="FS29" t="s">
        <v>124</v>
      </c>
      <c r="FT29" t="s">
        <v>124</v>
      </c>
      <c r="FU29">
        <v>0</v>
      </c>
      <c r="FV29">
        <v>0</v>
      </c>
      <c r="FW29">
        <v>0</v>
      </c>
      <c r="FX29">
        <v>0</v>
      </c>
      <c r="FY29">
        <v>0</v>
      </c>
      <c r="FZ29">
        <v>0</v>
      </c>
      <c r="GA29">
        <v>0</v>
      </c>
      <c r="GB29">
        <v>0</v>
      </c>
      <c r="GC29">
        <v>0</v>
      </c>
      <c r="GD29">
        <v>0</v>
      </c>
      <c r="GE29" t="s">
        <v>117</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s="8">
        <v>0</v>
      </c>
      <c r="JD29" s="8">
        <v>0</v>
      </c>
      <c r="JE29" s="8">
        <v>0</v>
      </c>
      <c r="JF29" s="8">
        <v>0</v>
      </c>
      <c r="JG29" s="8">
        <v>0</v>
      </c>
      <c r="JH29" s="8">
        <v>0</v>
      </c>
      <c r="JI29" s="8">
        <v>0</v>
      </c>
      <c r="JJ29" s="8">
        <v>0</v>
      </c>
      <c r="JK29" s="42">
        <v>0</v>
      </c>
      <c r="JL29" s="42">
        <v>0</v>
      </c>
      <c r="JM29" s="42">
        <v>0</v>
      </c>
      <c r="JN29" s="42">
        <v>0</v>
      </c>
      <c r="JO29" s="42">
        <v>0</v>
      </c>
      <c r="JP29" s="42">
        <v>0</v>
      </c>
      <c r="JQ29" s="42">
        <v>0</v>
      </c>
      <c r="JR29" s="42">
        <v>0</v>
      </c>
      <c r="JS29" s="42">
        <v>0</v>
      </c>
      <c r="JT29" s="42">
        <v>0</v>
      </c>
      <c r="JU29" s="42">
        <v>0</v>
      </c>
      <c r="JV29" s="42">
        <v>0</v>
      </c>
      <c r="JW29" s="42">
        <v>0</v>
      </c>
      <c r="JX29" s="42">
        <v>0</v>
      </c>
      <c r="JY29" s="42">
        <v>0</v>
      </c>
      <c r="JZ29" s="42">
        <v>0</v>
      </c>
      <c r="KA29" s="42">
        <v>0</v>
      </c>
      <c r="KB29" s="42">
        <v>0</v>
      </c>
      <c r="KC29" s="42">
        <v>0</v>
      </c>
      <c r="KD29" s="42">
        <v>0</v>
      </c>
      <c r="KE29" s="42">
        <v>0</v>
      </c>
      <c r="KF29" s="42">
        <v>0</v>
      </c>
      <c r="KG29" s="42">
        <v>0</v>
      </c>
      <c r="KH29" s="42">
        <v>0</v>
      </c>
      <c r="KI29" s="42">
        <v>0</v>
      </c>
      <c r="KJ29" s="42">
        <v>0</v>
      </c>
      <c r="KK29" s="42">
        <v>0</v>
      </c>
      <c r="KL29" s="42">
        <v>0</v>
      </c>
      <c r="KM29" s="42">
        <v>0</v>
      </c>
      <c r="KN29" s="8" t="s">
        <v>117</v>
      </c>
      <c r="KO29" s="8">
        <v>0</v>
      </c>
      <c r="KP29" s="8">
        <v>0</v>
      </c>
      <c r="KQ29" s="8" t="s">
        <v>117</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t="s">
        <v>131</v>
      </c>
      <c r="MA29">
        <v>0</v>
      </c>
      <c r="MB29">
        <v>0</v>
      </c>
      <c r="MC29">
        <v>0</v>
      </c>
      <c r="MD29">
        <v>0</v>
      </c>
      <c r="ME29">
        <v>0</v>
      </c>
      <c r="MF29">
        <v>0</v>
      </c>
      <c r="MG29">
        <v>0</v>
      </c>
      <c r="MH29">
        <v>0</v>
      </c>
      <c r="MI29">
        <v>0</v>
      </c>
      <c r="MJ29">
        <v>0</v>
      </c>
      <c r="MK29">
        <v>0</v>
      </c>
      <c r="ML29">
        <v>0</v>
      </c>
      <c r="MM29">
        <v>0</v>
      </c>
      <c r="MN29">
        <v>0</v>
      </c>
      <c r="MO29">
        <v>0</v>
      </c>
      <c r="MP29">
        <v>0</v>
      </c>
      <c r="MQ29">
        <v>0</v>
      </c>
      <c r="MR29" s="35">
        <v>0</v>
      </c>
      <c r="MS29" s="69"/>
    </row>
    <row r="30" spans="1:357" ht="99" customHeight="1" x14ac:dyDescent="0.3">
      <c r="A30">
        <v>135</v>
      </c>
      <c r="B30" s="29" t="s">
        <v>108</v>
      </c>
      <c r="C30" s="25" t="s">
        <v>753</v>
      </c>
      <c r="D30" s="8" t="s">
        <v>821</v>
      </c>
      <c r="E30" t="s">
        <v>822</v>
      </c>
      <c r="F30" s="20" t="s">
        <v>823</v>
      </c>
      <c r="G30" s="8">
        <v>0</v>
      </c>
      <c r="H30" s="8">
        <v>0</v>
      </c>
      <c r="I30" t="s">
        <v>136</v>
      </c>
      <c r="J30" s="8" t="s">
        <v>824</v>
      </c>
      <c r="K30" s="8">
        <f>271*213</f>
        <v>57723</v>
      </c>
      <c r="L30" s="8" t="e">
        <f>MROUND([1]!tbData[[#This Row],[Surface (mm2)]],10000)/1000000</f>
        <v>#REF!</v>
      </c>
      <c r="M30" s="8" t="s">
        <v>115</v>
      </c>
      <c r="N30" s="8" t="s">
        <v>121</v>
      </c>
      <c r="O30" s="8" t="s">
        <v>62</v>
      </c>
      <c r="P30" s="8" t="s">
        <v>117</v>
      </c>
      <c r="Q30" t="s">
        <v>593</v>
      </c>
      <c r="R30" t="s">
        <v>119</v>
      </c>
      <c r="S30" s="8" t="s">
        <v>825</v>
      </c>
      <c r="T30" t="s">
        <v>119</v>
      </c>
      <c r="U30" s="8" t="s">
        <v>184</v>
      </c>
      <c r="V30" s="8" t="s">
        <v>154</v>
      </c>
      <c r="W30" s="8" t="s">
        <v>116</v>
      </c>
      <c r="X30" s="8">
        <v>0</v>
      </c>
      <c r="Y30" s="8">
        <v>0</v>
      </c>
      <c r="Z30" s="8">
        <v>0</v>
      </c>
      <c r="AA30" s="8">
        <v>0</v>
      </c>
      <c r="AB30" s="8">
        <v>0</v>
      </c>
      <c r="AC30" s="8" t="s">
        <v>120</v>
      </c>
      <c r="AD30" s="8" t="s">
        <v>324</v>
      </c>
      <c r="AE30" s="8">
        <v>0</v>
      </c>
      <c r="AF30" s="8">
        <v>0</v>
      </c>
      <c r="AG30" s="8">
        <v>0</v>
      </c>
      <c r="AH30" s="8">
        <v>0</v>
      </c>
      <c r="AI30" s="8">
        <v>0</v>
      </c>
      <c r="AJ30" s="8">
        <v>0</v>
      </c>
      <c r="AK30" s="8" t="s">
        <v>117</v>
      </c>
      <c r="AL30" s="8">
        <v>0</v>
      </c>
      <c r="AM30" s="8">
        <v>0</v>
      </c>
      <c r="AN30" s="8">
        <v>0</v>
      </c>
      <c r="AO30" s="8">
        <v>0</v>
      </c>
      <c r="AP30" s="8">
        <v>0</v>
      </c>
      <c r="AQ30" s="8">
        <v>0</v>
      </c>
      <c r="AR30" s="8">
        <v>0</v>
      </c>
      <c r="AS30" s="8">
        <v>0</v>
      </c>
      <c r="AT30" s="8">
        <v>0</v>
      </c>
      <c r="AU30" s="8" t="s">
        <v>117</v>
      </c>
      <c r="AV30" s="8">
        <v>0</v>
      </c>
      <c r="AW30" s="8">
        <v>0</v>
      </c>
      <c r="AX30" s="8" t="s">
        <v>117</v>
      </c>
      <c r="AY30" s="8">
        <v>0</v>
      </c>
      <c r="AZ30" s="8">
        <v>0</v>
      </c>
      <c r="BA30" s="8">
        <v>0</v>
      </c>
      <c r="BB30" s="8">
        <v>0</v>
      </c>
      <c r="BC30" t="s">
        <v>119</v>
      </c>
      <c r="BD30">
        <v>0</v>
      </c>
      <c r="BE30" t="s">
        <v>124</v>
      </c>
      <c r="BF30" t="s">
        <v>124</v>
      </c>
      <c r="BG30">
        <v>0</v>
      </c>
      <c r="BH30">
        <v>0</v>
      </c>
      <c r="BI30" s="6" t="s">
        <v>826</v>
      </c>
      <c r="BJ30" s="66"/>
      <c r="BK30" t="s">
        <v>51</v>
      </c>
      <c r="BL30" t="s">
        <v>122</v>
      </c>
      <c r="BM30" t="s">
        <v>123</v>
      </c>
      <c r="BN30" t="s">
        <v>124</v>
      </c>
      <c r="BO30">
        <v>0</v>
      </c>
      <c r="BP30">
        <v>0</v>
      </c>
      <c r="BQ30">
        <v>0</v>
      </c>
      <c r="BR30">
        <v>0</v>
      </c>
      <c r="BS30">
        <v>0</v>
      </c>
      <c r="BT30">
        <v>0</v>
      </c>
      <c r="BU30">
        <v>0</v>
      </c>
      <c r="BV30">
        <v>0</v>
      </c>
      <c r="BW30">
        <v>0</v>
      </c>
      <c r="BX30">
        <v>0</v>
      </c>
      <c r="BY30">
        <v>0</v>
      </c>
      <c r="BZ30">
        <v>0</v>
      </c>
      <c r="CA30">
        <v>0</v>
      </c>
      <c r="CB30">
        <v>0</v>
      </c>
      <c r="CC30">
        <v>0</v>
      </c>
      <c r="CD30">
        <v>0</v>
      </c>
      <c r="CE30">
        <v>0</v>
      </c>
      <c r="CF30" t="s">
        <v>124</v>
      </c>
      <c r="CG30" t="s">
        <v>169</v>
      </c>
      <c r="CH30">
        <v>0</v>
      </c>
      <c r="CI30">
        <v>0</v>
      </c>
      <c r="CJ30">
        <v>0</v>
      </c>
      <c r="CK30">
        <v>0</v>
      </c>
      <c r="CL30">
        <v>0</v>
      </c>
      <c r="CM30" t="s">
        <v>121</v>
      </c>
      <c r="CN30">
        <v>0</v>
      </c>
      <c r="CO30">
        <v>0</v>
      </c>
      <c r="CP30">
        <v>0</v>
      </c>
      <c r="CQ30">
        <v>0</v>
      </c>
      <c r="CR30">
        <v>0</v>
      </c>
      <c r="CS30">
        <v>0</v>
      </c>
      <c r="CT30">
        <v>0</v>
      </c>
      <c r="CU30" t="s">
        <v>827</v>
      </c>
      <c r="CV30">
        <v>0</v>
      </c>
      <c r="CW30">
        <v>0</v>
      </c>
      <c r="CX30">
        <v>0</v>
      </c>
      <c r="CY30">
        <v>0</v>
      </c>
      <c r="CZ30">
        <v>0</v>
      </c>
      <c r="DA30">
        <v>0</v>
      </c>
      <c r="DB30" t="s">
        <v>117</v>
      </c>
      <c r="DC30" s="8">
        <v>0</v>
      </c>
      <c r="DD30" t="s">
        <v>117</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t="s">
        <v>156</v>
      </c>
      <c r="EA30">
        <v>0</v>
      </c>
      <c r="EB30">
        <v>0</v>
      </c>
      <c r="EC30" t="s">
        <v>124</v>
      </c>
      <c r="ED30" t="s">
        <v>124</v>
      </c>
      <c r="EE30" t="s">
        <v>124</v>
      </c>
      <c r="EF30" t="s">
        <v>124</v>
      </c>
      <c r="EG30" t="s">
        <v>124</v>
      </c>
      <c r="EH30" t="s">
        <v>124</v>
      </c>
      <c r="EI30" t="s">
        <v>124</v>
      </c>
      <c r="EJ30">
        <v>0</v>
      </c>
      <c r="EK30">
        <v>0</v>
      </c>
      <c r="EL30">
        <v>0</v>
      </c>
      <c r="EM30">
        <v>0</v>
      </c>
      <c r="EN30">
        <v>0</v>
      </c>
      <c r="EO30">
        <v>0</v>
      </c>
      <c r="EP30">
        <v>0</v>
      </c>
      <c r="EQ30">
        <v>0</v>
      </c>
      <c r="ER30">
        <v>0</v>
      </c>
      <c r="ES30">
        <v>0</v>
      </c>
      <c r="ET30">
        <v>0</v>
      </c>
      <c r="EU30" t="s">
        <v>117</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t="s">
        <v>124</v>
      </c>
      <c r="GF30">
        <v>0</v>
      </c>
      <c r="GG30">
        <v>0</v>
      </c>
      <c r="GH30">
        <v>0</v>
      </c>
      <c r="GI30">
        <v>0</v>
      </c>
      <c r="GJ30">
        <v>0</v>
      </c>
      <c r="GK30">
        <v>0</v>
      </c>
      <c r="GL30">
        <v>0</v>
      </c>
      <c r="GM30">
        <v>0</v>
      </c>
      <c r="GN30">
        <v>0</v>
      </c>
      <c r="GO30">
        <v>0</v>
      </c>
      <c r="GP30">
        <v>0</v>
      </c>
      <c r="GQ30">
        <v>0</v>
      </c>
      <c r="GR30">
        <v>0</v>
      </c>
      <c r="GS30">
        <v>0</v>
      </c>
      <c r="GT30">
        <v>0</v>
      </c>
      <c r="GU30">
        <v>0</v>
      </c>
      <c r="GV30">
        <v>0</v>
      </c>
      <c r="GW30">
        <v>0</v>
      </c>
      <c r="GX30" t="s">
        <v>124</v>
      </c>
      <c r="GY30">
        <v>0</v>
      </c>
      <c r="GZ30">
        <v>0</v>
      </c>
      <c r="HA30">
        <v>0</v>
      </c>
      <c r="HB30">
        <v>0</v>
      </c>
      <c r="HC30">
        <v>0</v>
      </c>
      <c r="HD30" t="s">
        <v>828</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s="8" t="s">
        <v>124</v>
      </c>
      <c r="JD30" s="8" t="s">
        <v>127</v>
      </c>
      <c r="JE30" s="8" t="s">
        <v>128</v>
      </c>
      <c r="JF30" s="8">
        <v>0</v>
      </c>
      <c r="JG30" s="8">
        <v>0</v>
      </c>
      <c r="JH30" s="8">
        <v>0</v>
      </c>
      <c r="JI30" s="8">
        <v>0</v>
      </c>
      <c r="JJ30" s="8">
        <v>0</v>
      </c>
      <c r="JK30" s="42">
        <v>0</v>
      </c>
      <c r="JL30" s="42">
        <v>0</v>
      </c>
      <c r="JM30" s="42">
        <v>0</v>
      </c>
      <c r="JN30" s="42">
        <v>0</v>
      </c>
      <c r="JO30" s="42">
        <v>0</v>
      </c>
      <c r="JP30" s="42">
        <v>0</v>
      </c>
      <c r="JQ30" s="42">
        <v>0</v>
      </c>
      <c r="JR30" s="42">
        <v>0</v>
      </c>
      <c r="JS30" s="42">
        <v>0</v>
      </c>
      <c r="JT30" s="42">
        <v>0</v>
      </c>
      <c r="JU30" s="42">
        <v>0</v>
      </c>
      <c r="JV30" s="42">
        <v>0</v>
      </c>
      <c r="JW30" s="42">
        <v>0</v>
      </c>
      <c r="JX30" s="42">
        <v>0</v>
      </c>
      <c r="JY30" s="42">
        <v>0</v>
      </c>
      <c r="JZ30" s="42">
        <v>0</v>
      </c>
      <c r="KA30" s="42">
        <v>0</v>
      </c>
      <c r="KB30" s="42">
        <v>0</v>
      </c>
      <c r="KC30" s="42">
        <v>0</v>
      </c>
      <c r="KD30" s="42">
        <v>0</v>
      </c>
      <c r="KE30" s="42" t="s">
        <v>124</v>
      </c>
      <c r="KF30" s="42">
        <v>0</v>
      </c>
      <c r="KG30" s="42">
        <v>0</v>
      </c>
      <c r="KH30" s="42">
        <v>0</v>
      </c>
      <c r="KI30" s="42">
        <v>0</v>
      </c>
      <c r="KJ30" s="42">
        <v>0</v>
      </c>
      <c r="KK30" s="42">
        <v>0</v>
      </c>
      <c r="KL30" s="42">
        <v>0</v>
      </c>
      <c r="KM30" s="42" t="s">
        <v>829</v>
      </c>
      <c r="KN30" s="8" t="s">
        <v>117</v>
      </c>
      <c r="KO30" s="8">
        <v>0</v>
      </c>
      <c r="KP30" s="8">
        <v>0</v>
      </c>
      <c r="KQ30" s="8" t="s">
        <v>117</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t="s">
        <v>174</v>
      </c>
      <c r="MA30">
        <v>0</v>
      </c>
      <c r="MB30">
        <v>0</v>
      </c>
      <c r="MC30">
        <v>0</v>
      </c>
      <c r="MD30">
        <v>0</v>
      </c>
      <c r="ME30">
        <v>0</v>
      </c>
      <c r="MF30" t="s">
        <v>124</v>
      </c>
      <c r="MG30">
        <v>0</v>
      </c>
      <c r="MH30">
        <v>0</v>
      </c>
      <c r="MI30">
        <v>0</v>
      </c>
      <c r="MJ30">
        <v>0</v>
      </c>
      <c r="MK30">
        <v>0</v>
      </c>
      <c r="ML30">
        <v>0</v>
      </c>
      <c r="MM30">
        <v>0</v>
      </c>
      <c r="MN30">
        <v>0</v>
      </c>
      <c r="MO30">
        <v>0</v>
      </c>
      <c r="MP30">
        <v>0</v>
      </c>
      <c r="MQ30">
        <v>0</v>
      </c>
      <c r="MR30" s="35" t="s">
        <v>830</v>
      </c>
      <c r="MS30" s="69"/>
    </row>
    <row r="31" spans="1:357" ht="43.2" x14ac:dyDescent="0.3">
      <c r="A31">
        <v>136</v>
      </c>
      <c r="B31" s="29" t="s">
        <v>108</v>
      </c>
      <c r="C31" s="25" t="s">
        <v>753</v>
      </c>
      <c r="D31" s="8" t="s">
        <v>821</v>
      </c>
      <c r="E31" t="s">
        <v>832</v>
      </c>
      <c r="F31" s="8" t="s">
        <v>833</v>
      </c>
      <c r="G31" s="8">
        <v>0</v>
      </c>
      <c r="H31" s="8">
        <v>0</v>
      </c>
      <c r="I31" t="s">
        <v>113</v>
      </c>
      <c r="J31" s="8" t="s">
        <v>834</v>
      </c>
      <c r="K31" s="8">
        <f>208*295</f>
        <v>61360</v>
      </c>
      <c r="L31" s="8" t="e">
        <f>MROUND([1]!tbData[[#This Row],[Surface (mm2)]],10000)/1000000</f>
        <v>#REF!</v>
      </c>
      <c r="M31" s="8" t="s">
        <v>115</v>
      </c>
      <c r="N31" s="8" t="s">
        <v>144</v>
      </c>
      <c r="O31" s="8" t="s">
        <v>144</v>
      </c>
      <c r="P31" s="8" t="s">
        <v>117</v>
      </c>
      <c r="Q31" t="s">
        <v>119</v>
      </c>
      <c r="R31" t="s">
        <v>119</v>
      </c>
      <c r="S31" s="8">
        <v>0</v>
      </c>
      <c r="T31" t="s">
        <v>119</v>
      </c>
      <c r="U31" s="8" t="s">
        <v>173</v>
      </c>
      <c r="V31" s="8" t="s">
        <v>121</v>
      </c>
      <c r="W31" s="8">
        <v>0</v>
      </c>
      <c r="X31" s="8">
        <v>0</v>
      </c>
      <c r="Y31" s="8">
        <v>0</v>
      </c>
      <c r="Z31" s="8">
        <v>0</v>
      </c>
      <c r="AA31" s="8">
        <v>0</v>
      </c>
      <c r="AB31" s="8">
        <v>0</v>
      </c>
      <c r="AC31" s="8" t="s">
        <v>575</v>
      </c>
      <c r="AD31" s="8" t="s">
        <v>116</v>
      </c>
      <c r="AE31" s="8">
        <v>0</v>
      </c>
      <c r="AF31" s="8">
        <v>0</v>
      </c>
      <c r="AG31" s="8">
        <v>0</v>
      </c>
      <c r="AH31" s="8">
        <v>0</v>
      </c>
      <c r="AI31" s="8">
        <v>0</v>
      </c>
      <c r="AJ31" s="8">
        <v>0</v>
      </c>
      <c r="AK31" s="8" t="s">
        <v>124</v>
      </c>
      <c r="AL31" s="8" t="s">
        <v>835</v>
      </c>
      <c r="AM31" s="8" t="s">
        <v>154</v>
      </c>
      <c r="AN31" s="8" t="s">
        <v>836</v>
      </c>
      <c r="AO31" s="8" t="s">
        <v>154</v>
      </c>
      <c r="AP31" s="8">
        <v>0</v>
      </c>
      <c r="AQ31" s="8" t="s">
        <v>199</v>
      </c>
      <c r="AR31" s="8">
        <v>0</v>
      </c>
      <c r="AS31" s="8" t="s">
        <v>837</v>
      </c>
      <c r="AT31" s="8">
        <v>0</v>
      </c>
      <c r="AU31" s="8" t="s">
        <v>124</v>
      </c>
      <c r="AV31" s="8" t="s">
        <v>156</v>
      </c>
      <c r="AW31" s="8" t="s">
        <v>199</v>
      </c>
      <c r="AX31" s="8" t="s">
        <v>117</v>
      </c>
      <c r="AY31" s="8">
        <v>0</v>
      </c>
      <c r="AZ31" s="8">
        <v>0</v>
      </c>
      <c r="BA31" s="8">
        <v>0</v>
      </c>
      <c r="BB31" s="8">
        <v>0</v>
      </c>
      <c r="BC31" t="s">
        <v>119</v>
      </c>
      <c r="BD31">
        <v>0</v>
      </c>
      <c r="BE31" t="s">
        <v>124</v>
      </c>
      <c r="BF31" t="s">
        <v>124</v>
      </c>
      <c r="BG31">
        <v>0</v>
      </c>
      <c r="BH31">
        <v>0</v>
      </c>
      <c r="BI31" s="6">
        <v>0</v>
      </c>
      <c r="BJ31" s="66"/>
      <c r="BK31" t="s">
        <v>51</v>
      </c>
      <c r="BL31" t="s">
        <v>122</v>
      </c>
      <c r="BM31" t="s">
        <v>123</v>
      </c>
      <c r="BN31" t="s">
        <v>117</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t="s">
        <v>117</v>
      </c>
      <c r="DC31" s="8">
        <v>0</v>
      </c>
      <c r="DD31" t="s">
        <v>124</v>
      </c>
      <c r="DE31">
        <v>0</v>
      </c>
      <c r="DF31">
        <v>0</v>
      </c>
      <c r="DG31">
        <v>0</v>
      </c>
      <c r="DH31">
        <v>0</v>
      </c>
      <c r="DI31">
        <v>0</v>
      </c>
      <c r="DJ31" t="s">
        <v>124</v>
      </c>
      <c r="DK31" t="s">
        <v>50</v>
      </c>
      <c r="DL31">
        <v>0</v>
      </c>
      <c r="DM31" t="s">
        <v>121</v>
      </c>
      <c r="DN31">
        <v>0</v>
      </c>
      <c r="DO31">
        <v>0</v>
      </c>
      <c r="DP31">
        <v>0</v>
      </c>
      <c r="DQ31">
        <v>0</v>
      </c>
      <c r="DR31">
        <v>0</v>
      </c>
      <c r="DS31">
        <v>0</v>
      </c>
      <c r="DT31">
        <v>0</v>
      </c>
      <c r="DU31">
        <v>0</v>
      </c>
      <c r="DV31">
        <v>0</v>
      </c>
      <c r="DW31">
        <v>0</v>
      </c>
      <c r="DX31">
        <v>0</v>
      </c>
      <c r="DY31">
        <v>0</v>
      </c>
      <c r="DZ31" t="s">
        <v>156</v>
      </c>
      <c r="EA31">
        <v>0</v>
      </c>
      <c r="EB31">
        <v>0</v>
      </c>
      <c r="EC31" t="s">
        <v>124</v>
      </c>
      <c r="ED31" t="s">
        <v>124</v>
      </c>
      <c r="EE31" t="s">
        <v>124</v>
      </c>
      <c r="EF31" t="s">
        <v>124</v>
      </c>
      <c r="EG31" t="s">
        <v>124</v>
      </c>
      <c r="EH31" t="s">
        <v>124</v>
      </c>
      <c r="EI31" t="s">
        <v>124</v>
      </c>
      <c r="EJ31">
        <v>0</v>
      </c>
      <c r="EK31">
        <v>0</v>
      </c>
      <c r="EL31">
        <v>0</v>
      </c>
      <c r="EM31">
        <v>0</v>
      </c>
      <c r="EN31">
        <v>0</v>
      </c>
      <c r="EO31" t="s">
        <v>197</v>
      </c>
      <c r="EP31">
        <v>0</v>
      </c>
      <c r="EQ31">
        <v>0</v>
      </c>
      <c r="ER31">
        <v>0</v>
      </c>
      <c r="ES31">
        <v>0</v>
      </c>
      <c r="ET31">
        <v>0</v>
      </c>
      <c r="EU31" t="s">
        <v>117</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t="s">
        <v>117</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s="8" t="s">
        <v>124</v>
      </c>
      <c r="JD31" s="8" t="s">
        <v>127</v>
      </c>
      <c r="JE31" s="8" t="s">
        <v>128</v>
      </c>
      <c r="JF31" s="8">
        <v>0</v>
      </c>
      <c r="JG31" s="8">
        <v>0</v>
      </c>
      <c r="JH31" s="8">
        <v>0</v>
      </c>
      <c r="JI31" s="8">
        <v>0</v>
      </c>
      <c r="JJ31" s="8">
        <v>0</v>
      </c>
      <c r="JK31" s="42" t="s">
        <v>124</v>
      </c>
      <c r="JL31" s="42" t="s">
        <v>129</v>
      </c>
      <c r="JM31" s="42" t="s">
        <v>124</v>
      </c>
      <c r="JN31" s="42">
        <v>0</v>
      </c>
      <c r="JO31" s="42">
        <v>0</v>
      </c>
      <c r="JP31" s="42">
        <v>0</v>
      </c>
      <c r="JQ31" s="42">
        <v>0</v>
      </c>
      <c r="JR31" s="42">
        <v>0</v>
      </c>
      <c r="JS31" s="42">
        <v>0</v>
      </c>
      <c r="JT31" s="42">
        <v>0</v>
      </c>
      <c r="JU31" s="42">
        <v>0</v>
      </c>
      <c r="JV31" s="42">
        <v>0</v>
      </c>
      <c r="JW31" s="42">
        <v>0</v>
      </c>
      <c r="JX31" s="42">
        <v>0</v>
      </c>
      <c r="JY31" s="42">
        <v>0</v>
      </c>
      <c r="JZ31" s="42">
        <v>0</v>
      </c>
      <c r="KA31" s="42">
        <v>0</v>
      </c>
      <c r="KB31" s="42">
        <v>0</v>
      </c>
      <c r="KC31" s="42">
        <v>0</v>
      </c>
      <c r="KD31" s="42">
        <v>0</v>
      </c>
      <c r="KE31" s="42">
        <v>0</v>
      </c>
      <c r="KF31" s="42">
        <v>0</v>
      </c>
      <c r="KG31" s="42">
        <v>0</v>
      </c>
      <c r="KH31" s="42">
        <v>0</v>
      </c>
      <c r="KI31" s="42">
        <v>0</v>
      </c>
      <c r="KJ31" s="42">
        <v>0</v>
      </c>
      <c r="KK31" s="42">
        <v>0</v>
      </c>
      <c r="KL31" s="42">
        <v>0</v>
      </c>
      <c r="KM31" s="42">
        <v>0</v>
      </c>
      <c r="KN31" s="8" t="s">
        <v>117</v>
      </c>
      <c r="KO31" s="8">
        <v>0</v>
      </c>
      <c r="KP31" s="8">
        <v>0</v>
      </c>
      <c r="KQ31" s="8" t="s">
        <v>117</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t="s">
        <v>131</v>
      </c>
      <c r="MA31">
        <v>0</v>
      </c>
      <c r="MB31">
        <v>0</v>
      </c>
      <c r="MC31">
        <v>0</v>
      </c>
      <c r="MD31">
        <v>0</v>
      </c>
      <c r="ME31">
        <v>0</v>
      </c>
      <c r="MF31">
        <v>0</v>
      </c>
      <c r="MG31">
        <v>0</v>
      </c>
      <c r="MH31">
        <v>0</v>
      </c>
      <c r="MI31">
        <v>0</v>
      </c>
      <c r="MJ31">
        <v>0</v>
      </c>
      <c r="MK31">
        <v>0</v>
      </c>
      <c r="ML31">
        <v>0</v>
      </c>
      <c r="MM31">
        <v>0</v>
      </c>
      <c r="MN31">
        <v>0</v>
      </c>
      <c r="MO31">
        <v>0</v>
      </c>
      <c r="MP31">
        <v>0</v>
      </c>
      <c r="MQ31">
        <v>0</v>
      </c>
      <c r="MR31" s="35">
        <v>0</v>
      </c>
      <c r="MS31" s="69"/>
    </row>
    <row r="32" spans="1:357" ht="28.8" x14ac:dyDescent="0.3">
      <c r="A32">
        <v>137</v>
      </c>
      <c r="B32" s="29" t="s">
        <v>108</v>
      </c>
      <c r="C32" s="25" t="s">
        <v>753</v>
      </c>
      <c r="D32" s="8" t="s">
        <v>763</v>
      </c>
      <c r="E32" t="s">
        <v>838</v>
      </c>
      <c r="F32" s="8" t="s">
        <v>839</v>
      </c>
      <c r="G32" s="8" t="s">
        <v>840</v>
      </c>
      <c r="H32" s="8" t="s">
        <v>817</v>
      </c>
      <c r="I32" t="s">
        <v>136</v>
      </c>
      <c r="J32" s="8" t="s">
        <v>841</v>
      </c>
      <c r="K32" s="8">
        <f>306*276</f>
        <v>84456</v>
      </c>
      <c r="L32" s="8" t="e">
        <f>MROUND([1]!tbData[[#This Row],[Surface (mm2)]],10000)/1000000</f>
        <v>#REF!</v>
      </c>
      <c r="M32" s="8" t="s">
        <v>115</v>
      </c>
      <c r="N32" s="8" t="s">
        <v>144</v>
      </c>
      <c r="O32" s="8" t="s">
        <v>144</v>
      </c>
      <c r="P32" s="8" t="s">
        <v>117</v>
      </c>
      <c r="Q32" t="s">
        <v>118</v>
      </c>
      <c r="R32" t="s">
        <v>119</v>
      </c>
      <c r="S32" s="8">
        <v>0</v>
      </c>
      <c r="T32" t="s">
        <v>119</v>
      </c>
      <c r="U32" s="8" t="s">
        <v>120</v>
      </c>
      <c r="V32" s="8" t="s">
        <v>121</v>
      </c>
      <c r="W32" s="8">
        <v>0</v>
      </c>
      <c r="X32" s="8">
        <v>0</v>
      </c>
      <c r="Y32" s="8">
        <v>0</v>
      </c>
      <c r="Z32" s="8">
        <v>0</v>
      </c>
      <c r="AA32" s="8">
        <v>0</v>
      </c>
      <c r="AB32" s="8">
        <v>0</v>
      </c>
      <c r="AC32" s="8" t="s">
        <v>184</v>
      </c>
      <c r="AD32" s="8" t="s">
        <v>121</v>
      </c>
      <c r="AE32" s="8">
        <v>0</v>
      </c>
      <c r="AF32" s="8">
        <v>0</v>
      </c>
      <c r="AG32" s="8">
        <v>0</v>
      </c>
      <c r="AH32" s="8">
        <v>0</v>
      </c>
      <c r="AI32" s="8">
        <v>0</v>
      </c>
      <c r="AJ32" s="8">
        <v>0</v>
      </c>
      <c r="AK32" s="8" t="s">
        <v>117</v>
      </c>
      <c r="AL32" s="8">
        <v>0</v>
      </c>
      <c r="AM32" s="8">
        <v>0</v>
      </c>
      <c r="AN32" s="8">
        <v>0</v>
      </c>
      <c r="AO32" s="8">
        <v>0</v>
      </c>
      <c r="AP32" s="8">
        <v>0</v>
      </c>
      <c r="AQ32" s="8">
        <v>0</v>
      </c>
      <c r="AR32" s="8">
        <v>0</v>
      </c>
      <c r="AS32" s="8">
        <v>0</v>
      </c>
      <c r="AT32" s="8">
        <v>0</v>
      </c>
      <c r="AU32" s="8" t="s">
        <v>124</v>
      </c>
      <c r="AV32" s="8" t="s">
        <v>156</v>
      </c>
      <c r="AW32" s="8" t="s">
        <v>199</v>
      </c>
      <c r="AX32" s="8" t="s">
        <v>117</v>
      </c>
      <c r="AY32" s="8">
        <v>0</v>
      </c>
      <c r="AZ32" s="8">
        <v>0</v>
      </c>
      <c r="BA32" s="8">
        <v>0</v>
      </c>
      <c r="BB32" s="8">
        <v>0</v>
      </c>
      <c r="BC32" t="s">
        <v>119</v>
      </c>
      <c r="BD32">
        <v>0</v>
      </c>
      <c r="BE32" t="s">
        <v>124</v>
      </c>
      <c r="BF32">
        <v>0</v>
      </c>
      <c r="BG32">
        <v>0</v>
      </c>
      <c r="BH32" t="s">
        <v>124</v>
      </c>
      <c r="BI32" s="6" t="s">
        <v>842</v>
      </c>
      <c r="BJ32" s="66"/>
      <c r="BK32" t="s">
        <v>51</v>
      </c>
      <c r="BL32" t="s">
        <v>122</v>
      </c>
      <c r="BM32" t="s">
        <v>123</v>
      </c>
      <c r="BN32" t="s">
        <v>117</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t="s">
        <v>117</v>
      </c>
      <c r="DC32" s="8">
        <v>0</v>
      </c>
      <c r="DD32" t="s">
        <v>117</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t="s">
        <v>117</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t="s">
        <v>551</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t="s">
        <v>124</v>
      </c>
      <c r="FQ32">
        <v>0</v>
      </c>
      <c r="FR32">
        <v>0</v>
      </c>
      <c r="FS32" t="s">
        <v>124</v>
      </c>
      <c r="FT32" t="s">
        <v>124</v>
      </c>
      <c r="FU32" t="s">
        <v>124</v>
      </c>
      <c r="FV32" t="s">
        <v>124</v>
      </c>
      <c r="FW32">
        <v>0</v>
      </c>
      <c r="FX32">
        <v>0</v>
      </c>
      <c r="FY32">
        <v>0</v>
      </c>
      <c r="FZ32">
        <v>0</v>
      </c>
      <c r="GA32">
        <v>0</v>
      </c>
      <c r="GB32">
        <v>0</v>
      </c>
      <c r="GC32">
        <v>0</v>
      </c>
      <c r="GD32">
        <v>0</v>
      </c>
      <c r="GE32" t="s">
        <v>124</v>
      </c>
      <c r="GF32">
        <v>0</v>
      </c>
      <c r="GG32">
        <v>0</v>
      </c>
      <c r="GH32">
        <v>0</v>
      </c>
      <c r="GI32">
        <v>0</v>
      </c>
      <c r="GJ32">
        <v>0</v>
      </c>
      <c r="GK32">
        <v>0</v>
      </c>
      <c r="GL32">
        <v>0</v>
      </c>
      <c r="GM32" t="s">
        <v>124</v>
      </c>
      <c r="GN32">
        <v>0</v>
      </c>
      <c r="GO32">
        <v>0</v>
      </c>
      <c r="GP32">
        <v>0</v>
      </c>
      <c r="GQ32" t="s">
        <v>124</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t="s">
        <v>124</v>
      </c>
      <c r="IF32" t="s">
        <v>124</v>
      </c>
      <c r="IG32" t="s">
        <v>124</v>
      </c>
      <c r="IH32" t="s">
        <v>71</v>
      </c>
      <c r="II32" t="s">
        <v>843</v>
      </c>
      <c r="IJ32" t="s">
        <v>844</v>
      </c>
      <c r="IK32">
        <v>0</v>
      </c>
      <c r="IL32">
        <v>0</v>
      </c>
      <c r="IM32">
        <v>0</v>
      </c>
      <c r="IN32">
        <v>0</v>
      </c>
      <c r="IO32">
        <v>0</v>
      </c>
      <c r="IP32">
        <v>0</v>
      </c>
      <c r="IQ32">
        <v>0</v>
      </c>
      <c r="IR32">
        <v>0</v>
      </c>
      <c r="IS32">
        <v>0</v>
      </c>
      <c r="IT32">
        <v>0</v>
      </c>
      <c r="IU32">
        <v>0</v>
      </c>
      <c r="IV32">
        <v>0</v>
      </c>
      <c r="IW32">
        <v>0</v>
      </c>
      <c r="IX32">
        <v>0</v>
      </c>
      <c r="IY32">
        <v>0</v>
      </c>
      <c r="IZ32">
        <v>0</v>
      </c>
      <c r="JA32">
        <v>0</v>
      </c>
      <c r="JB32">
        <v>0</v>
      </c>
      <c r="JC32" s="8" t="s">
        <v>124</v>
      </c>
      <c r="JD32" s="8" t="s">
        <v>582</v>
      </c>
      <c r="JE32" s="8" t="s">
        <v>460</v>
      </c>
      <c r="JF32" s="8">
        <v>0</v>
      </c>
      <c r="JG32" s="8">
        <v>0</v>
      </c>
      <c r="JH32" s="8">
        <v>0</v>
      </c>
      <c r="JI32" s="8">
        <v>0</v>
      </c>
      <c r="JJ32" s="8">
        <v>0</v>
      </c>
      <c r="JK32" s="42">
        <v>0</v>
      </c>
      <c r="JL32" s="42">
        <v>0</v>
      </c>
      <c r="JM32" s="42">
        <v>0</v>
      </c>
      <c r="JN32" s="42">
        <v>0</v>
      </c>
      <c r="JO32" s="42">
        <v>0</v>
      </c>
      <c r="JP32" s="42">
        <v>0</v>
      </c>
      <c r="JQ32" s="42">
        <v>0</v>
      </c>
      <c r="JR32" s="42">
        <v>0</v>
      </c>
      <c r="JS32" s="42">
        <v>0</v>
      </c>
      <c r="JT32" s="42">
        <v>0</v>
      </c>
      <c r="JU32" s="42">
        <v>0</v>
      </c>
      <c r="JV32" s="42" t="s">
        <v>124</v>
      </c>
      <c r="JW32" s="42" t="s">
        <v>129</v>
      </c>
      <c r="JX32" s="42" t="s">
        <v>124</v>
      </c>
      <c r="JY32" s="42">
        <v>0</v>
      </c>
      <c r="JZ32" s="42">
        <v>0</v>
      </c>
      <c r="KA32" s="42">
        <v>0</v>
      </c>
      <c r="KB32" s="42">
        <v>0</v>
      </c>
      <c r="KC32" s="42">
        <v>0</v>
      </c>
      <c r="KD32" s="42">
        <v>0</v>
      </c>
      <c r="KE32" s="42" t="s">
        <v>124</v>
      </c>
      <c r="KF32" s="42" t="s">
        <v>129</v>
      </c>
      <c r="KG32" s="42">
        <v>0</v>
      </c>
      <c r="KH32" s="42">
        <v>0</v>
      </c>
      <c r="KI32" s="42">
        <v>0</v>
      </c>
      <c r="KJ32" s="42">
        <v>0</v>
      </c>
      <c r="KK32" s="42">
        <v>0</v>
      </c>
      <c r="KL32" s="42" t="s">
        <v>124</v>
      </c>
      <c r="KM32" s="42" t="s">
        <v>845</v>
      </c>
      <c r="KN32" s="8" t="s">
        <v>117</v>
      </c>
      <c r="KO32" s="8">
        <v>0</v>
      </c>
      <c r="KP32" s="8">
        <v>0</v>
      </c>
      <c r="KQ32" s="8" t="s">
        <v>124</v>
      </c>
      <c r="KR32" t="s">
        <v>124</v>
      </c>
      <c r="KS32" t="s">
        <v>169</v>
      </c>
      <c r="KT32">
        <v>0</v>
      </c>
      <c r="KU32">
        <v>0</v>
      </c>
      <c r="KV32">
        <v>0</v>
      </c>
      <c r="KW32">
        <v>0</v>
      </c>
      <c r="KX32">
        <v>0</v>
      </c>
      <c r="KY32" t="s">
        <v>124</v>
      </c>
      <c r="KZ32" t="s">
        <v>124</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t="s">
        <v>131</v>
      </c>
      <c r="MA32">
        <v>0</v>
      </c>
      <c r="MB32">
        <v>0</v>
      </c>
      <c r="MC32">
        <v>0</v>
      </c>
      <c r="MD32">
        <v>0</v>
      </c>
      <c r="ME32">
        <v>0</v>
      </c>
      <c r="MF32">
        <v>0</v>
      </c>
      <c r="MG32">
        <v>0</v>
      </c>
      <c r="MH32">
        <v>0</v>
      </c>
      <c r="MI32">
        <v>0</v>
      </c>
      <c r="MJ32">
        <v>0</v>
      </c>
      <c r="MK32">
        <v>0</v>
      </c>
      <c r="ML32">
        <v>0</v>
      </c>
      <c r="MM32">
        <v>0</v>
      </c>
      <c r="MN32">
        <v>0</v>
      </c>
      <c r="MO32">
        <v>0</v>
      </c>
      <c r="MP32">
        <v>0</v>
      </c>
      <c r="MQ32">
        <v>0</v>
      </c>
      <c r="MR32" s="35">
        <v>0</v>
      </c>
      <c r="MS32" s="69"/>
    </row>
    <row r="33" spans="1:357" ht="43.2" x14ac:dyDescent="0.3">
      <c r="A33">
        <v>138</v>
      </c>
      <c r="B33" s="29" t="s">
        <v>108</v>
      </c>
      <c r="C33" s="25" t="s">
        <v>753</v>
      </c>
      <c r="D33" s="8" t="s">
        <v>846</v>
      </c>
      <c r="E33" t="s">
        <v>847</v>
      </c>
      <c r="F33" s="8" t="s">
        <v>848</v>
      </c>
      <c r="G33" s="8" t="s">
        <v>849</v>
      </c>
      <c r="H33" s="8">
        <v>0</v>
      </c>
      <c r="I33" t="s">
        <v>136</v>
      </c>
      <c r="J33" s="8" t="s">
        <v>850</v>
      </c>
      <c r="K33" s="8">
        <f>116*783</f>
        <v>90828</v>
      </c>
      <c r="L33" s="8" t="e">
        <f>MROUND([1]!tbData[[#This Row],[Surface (mm2)]],10000)/1000000</f>
        <v>#REF!</v>
      </c>
      <c r="M33" s="8" t="s">
        <v>115</v>
      </c>
      <c r="N33" s="8" t="s">
        <v>144</v>
      </c>
      <c r="O33" s="8" t="s">
        <v>144</v>
      </c>
      <c r="P33" s="8" t="s">
        <v>579</v>
      </c>
      <c r="Q33" t="s">
        <v>119</v>
      </c>
      <c r="R33" t="s">
        <v>119</v>
      </c>
      <c r="S33" s="8">
        <v>0</v>
      </c>
      <c r="T33" t="s">
        <v>119</v>
      </c>
      <c r="U33" s="8" t="s">
        <v>173</v>
      </c>
      <c r="V33" s="8" t="s">
        <v>222</v>
      </c>
      <c r="W33" s="8">
        <v>0</v>
      </c>
      <c r="X33" s="8">
        <v>0</v>
      </c>
      <c r="Y33" s="8">
        <v>0</v>
      </c>
      <c r="Z33" s="8">
        <v>0</v>
      </c>
      <c r="AA33" s="8">
        <v>0</v>
      </c>
      <c r="AB33" s="8">
        <v>0</v>
      </c>
      <c r="AC33" s="8">
        <v>0</v>
      </c>
      <c r="AD33" s="8">
        <v>0</v>
      </c>
      <c r="AE33" s="8">
        <v>0</v>
      </c>
      <c r="AF33" s="8">
        <v>0</v>
      </c>
      <c r="AG33" s="8">
        <v>0</v>
      </c>
      <c r="AH33" s="8">
        <v>0</v>
      </c>
      <c r="AI33" s="8">
        <v>0</v>
      </c>
      <c r="AJ33" s="8">
        <v>0</v>
      </c>
      <c r="AK33" s="8" t="s">
        <v>117</v>
      </c>
      <c r="AL33" s="8">
        <v>0</v>
      </c>
      <c r="AM33" s="8">
        <v>0</v>
      </c>
      <c r="AN33" s="8">
        <v>0</v>
      </c>
      <c r="AO33" s="8">
        <v>0</v>
      </c>
      <c r="AP33" s="8">
        <v>0</v>
      </c>
      <c r="AQ33" s="8">
        <v>0</v>
      </c>
      <c r="AR33" s="8">
        <v>0</v>
      </c>
      <c r="AS33" s="8">
        <v>0</v>
      </c>
      <c r="AT33" s="8">
        <v>0</v>
      </c>
      <c r="AU33" s="8" t="s">
        <v>124</v>
      </c>
      <c r="AV33" s="8" t="s">
        <v>156</v>
      </c>
      <c r="AW33" s="8" t="s">
        <v>199</v>
      </c>
      <c r="AX33" s="8" t="s">
        <v>124</v>
      </c>
      <c r="AY33" s="8" t="s">
        <v>154</v>
      </c>
      <c r="AZ33" s="8">
        <v>1</v>
      </c>
      <c r="BA33" s="8" t="s">
        <v>684</v>
      </c>
      <c r="BB33" s="8">
        <v>0</v>
      </c>
      <c r="BC33" t="s">
        <v>124</v>
      </c>
      <c r="BD33" t="s">
        <v>246</v>
      </c>
      <c r="BE33" t="s">
        <v>147</v>
      </c>
      <c r="BF33">
        <v>0</v>
      </c>
      <c r="BG33">
        <v>0</v>
      </c>
      <c r="BH33">
        <v>0</v>
      </c>
      <c r="BI33" s="6" t="s">
        <v>851</v>
      </c>
      <c r="BJ33" s="66"/>
      <c r="BK33" t="s">
        <v>51</v>
      </c>
      <c r="BL33" t="s">
        <v>122</v>
      </c>
      <c r="BM33" t="s">
        <v>123</v>
      </c>
      <c r="BN33" t="s">
        <v>117</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t="s">
        <v>117</v>
      </c>
      <c r="DC33" s="8">
        <v>0</v>
      </c>
      <c r="DD33" t="s">
        <v>117</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t="s">
        <v>117</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t="s">
        <v>117</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t="s">
        <v>117</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s="8" t="s">
        <v>124</v>
      </c>
      <c r="JD33" s="8" t="s">
        <v>148</v>
      </c>
      <c r="JE33" s="8" t="s">
        <v>128</v>
      </c>
      <c r="JF33" s="8">
        <v>0</v>
      </c>
      <c r="JG33" s="8">
        <v>0</v>
      </c>
      <c r="JH33" s="8">
        <v>0</v>
      </c>
      <c r="JI33" s="8">
        <v>0</v>
      </c>
      <c r="JJ33" s="8">
        <v>0</v>
      </c>
      <c r="JK33" s="42">
        <v>0</v>
      </c>
      <c r="JL33" s="42">
        <v>0</v>
      </c>
      <c r="JM33" s="42">
        <v>0</v>
      </c>
      <c r="JN33" s="42">
        <v>0</v>
      </c>
      <c r="JO33" s="42">
        <v>0</v>
      </c>
      <c r="JP33" s="42">
        <v>0</v>
      </c>
      <c r="JQ33" s="42">
        <v>0</v>
      </c>
      <c r="JR33" s="42">
        <v>0</v>
      </c>
      <c r="JS33" s="42">
        <v>0</v>
      </c>
      <c r="JT33" s="42">
        <v>0</v>
      </c>
      <c r="JU33" s="42">
        <v>0</v>
      </c>
      <c r="JV33" s="42">
        <v>0</v>
      </c>
      <c r="JW33" s="42">
        <v>0</v>
      </c>
      <c r="JX33" s="42">
        <v>0</v>
      </c>
      <c r="JY33" s="42">
        <v>0</v>
      </c>
      <c r="JZ33" s="42">
        <v>0</v>
      </c>
      <c r="KA33" s="42">
        <v>0</v>
      </c>
      <c r="KB33" s="42">
        <v>0</v>
      </c>
      <c r="KC33" s="42">
        <v>0</v>
      </c>
      <c r="KD33" s="42">
        <v>0</v>
      </c>
      <c r="KE33" s="42">
        <v>0</v>
      </c>
      <c r="KF33" s="42">
        <v>0</v>
      </c>
      <c r="KG33" s="42">
        <v>0</v>
      </c>
      <c r="KH33" s="42">
        <v>0</v>
      </c>
      <c r="KI33" s="42">
        <v>0</v>
      </c>
      <c r="KJ33" s="42">
        <v>0</v>
      </c>
      <c r="KK33" s="42">
        <v>0</v>
      </c>
      <c r="KL33" s="42">
        <v>0</v>
      </c>
      <c r="KM33" s="42">
        <v>0</v>
      </c>
      <c r="KN33" s="8" t="s">
        <v>117</v>
      </c>
      <c r="KO33" s="8">
        <v>0</v>
      </c>
      <c r="KP33" s="8">
        <v>0</v>
      </c>
      <c r="KQ33" s="8" t="s">
        <v>117</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t="s">
        <v>131</v>
      </c>
      <c r="MA33">
        <v>0</v>
      </c>
      <c r="MB33">
        <v>0</v>
      </c>
      <c r="MC33">
        <v>0</v>
      </c>
      <c r="MD33">
        <v>0</v>
      </c>
      <c r="ME33">
        <v>0</v>
      </c>
      <c r="MF33">
        <v>0</v>
      </c>
      <c r="MG33">
        <v>0</v>
      </c>
      <c r="MH33">
        <v>0</v>
      </c>
      <c r="MI33">
        <v>0</v>
      </c>
      <c r="MJ33">
        <v>0</v>
      </c>
      <c r="MK33">
        <v>0</v>
      </c>
      <c r="ML33">
        <v>0</v>
      </c>
      <c r="MM33">
        <v>0</v>
      </c>
      <c r="MN33">
        <v>0</v>
      </c>
      <c r="MO33">
        <v>0</v>
      </c>
      <c r="MP33">
        <v>0</v>
      </c>
      <c r="MQ33">
        <v>0</v>
      </c>
      <c r="MR33" s="35">
        <v>0</v>
      </c>
      <c r="MS33" s="69"/>
    </row>
    <row r="34" spans="1:357" ht="162.6" customHeight="1" x14ac:dyDescent="0.3">
      <c r="A34">
        <v>139</v>
      </c>
      <c r="B34" s="29" t="s">
        <v>108</v>
      </c>
      <c r="C34" s="25" t="s">
        <v>753</v>
      </c>
      <c r="D34" s="8" t="s">
        <v>846</v>
      </c>
      <c r="E34" t="s">
        <v>852</v>
      </c>
      <c r="F34" s="8" t="s">
        <v>848</v>
      </c>
      <c r="G34" s="8" t="s">
        <v>849</v>
      </c>
      <c r="H34" s="8">
        <v>0</v>
      </c>
      <c r="I34" t="s">
        <v>136</v>
      </c>
      <c r="J34" s="8" t="s">
        <v>850</v>
      </c>
      <c r="K34" s="8">
        <f>116*783</f>
        <v>90828</v>
      </c>
      <c r="L34" s="8" t="e">
        <f>MROUND([1]!tbData[[#This Row],[Surface (mm2)]],10000)/1000000</f>
        <v>#REF!</v>
      </c>
      <c r="M34" s="8" t="s">
        <v>115</v>
      </c>
      <c r="N34" s="8" t="s">
        <v>144</v>
      </c>
      <c r="O34" s="8" t="s">
        <v>144</v>
      </c>
      <c r="P34" s="8" t="s">
        <v>579</v>
      </c>
      <c r="Q34" t="s">
        <v>119</v>
      </c>
      <c r="R34" t="s">
        <v>119</v>
      </c>
      <c r="S34" s="8">
        <v>0</v>
      </c>
      <c r="T34" t="s">
        <v>119</v>
      </c>
      <c r="U34" s="8" t="s">
        <v>173</v>
      </c>
      <c r="V34" s="8" t="s">
        <v>222</v>
      </c>
      <c r="W34" s="8">
        <v>0</v>
      </c>
      <c r="X34" s="8">
        <v>0</v>
      </c>
      <c r="Y34" s="8">
        <v>0</v>
      </c>
      <c r="Z34" s="8">
        <v>0</v>
      </c>
      <c r="AA34" s="8">
        <v>0</v>
      </c>
      <c r="AB34" s="8">
        <v>0</v>
      </c>
      <c r="AC34" s="8">
        <v>0</v>
      </c>
      <c r="AD34" s="8">
        <v>0</v>
      </c>
      <c r="AE34" s="8">
        <v>0</v>
      </c>
      <c r="AF34" s="8">
        <v>0</v>
      </c>
      <c r="AG34" s="8">
        <v>0</v>
      </c>
      <c r="AH34" s="8">
        <v>0</v>
      </c>
      <c r="AI34" s="8">
        <v>0</v>
      </c>
      <c r="AJ34" s="8">
        <v>0</v>
      </c>
      <c r="AK34" s="8" t="s">
        <v>117</v>
      </c>
      <c r="AL34" s="8">
        <v>0</v>
      </c>
      <c r="AM34" s="8">
        <v>0</v>
      </c>
      <c r="AN34" s="8">
        <v>0</v>
      </c>
      <c r="AO34" s="8">
        <v>0</v>
      </c>
      <c r="AP34" s="8">
        <v>0</v>
      </c>
      <c r="AQ34" s="8">
        <v>0</v>
      </c>
      <c r="AR34" s="8">
        <v>0</v>
      </c>
      <c r="AS34" s="8">
        <v>0</v>
      </c>
      <c r="AT34" s="8">
        <v>0</v>
      </c>
      <c r="AU34" s="8" t="s">
        <v>124</v>
      </c>
      <c r="AV34" s="8" t="s">
        <v>156</v>
      </c>
      <c r="AW34" s="8" t="s">
        <v>199</v>
      </c>
      <c r="AX34" s="8" t="s">
        <v>124</v>
      </c>
      <c r="AY34" s="8" t="s">
        <v>154</v>
      </c>
      <c r="AZ34" s="8">
        <v>2</v>
      </c>
      <c r="BA34" s="8" t="s">
        <v>684</v>
      </c>
      <c r="BB34" s="8">
        <v>0</v>
      </c>
      <c r="BC34" t="s">
        <v>124</v>
      </c>
      <c r="BD34" t="s">
        <v>246</v>
      </c>
      <c r="BE34" t="s">
        <v>147</v>
      </c>
      <c r="BF34">
        <v>0</v>
      </c>
      <c r="BG34">
        <v>0</v>
      </c>
      <c r="BH34">
        <v>0</v>
      </c>
      <c r="BI34" s="6" t="s">
        <v>853</v>
      </c>
      <c r="BJ34" s="66"/>
      <c r="BK34" t="s">
        <v>51</v>
      </c>
      <c r="BL34" t="s">
        <v>122</v>
      </c>
      <c r="BM34" t="s">
        <v>123</v>
      </c>
      <c r="BN34" t="s">
        <v>117</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t="s">
        <v>117</v>
      </c>
      <c r="DC34" s="8">
        <v>0</v>
      </c>
      <c r="DD34" t="s">
        <v>117</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t="s">
        <v>117</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t="s">
        <v>117</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t="s">
        <v>117</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s="8" t="s">
        <v>124</v>
      </c>
      <c r="JD34" s="8" t="s">
        <v>148</v>
      </c>
      <c r="JE34" s="8" t="s">
        <v>128</v>
      </c>
      <c r="JF34" s="8">
        <v>0</v>
      </c>
      <c r="JG34" s="8">
        <v>0</v>
      </c>
      <c r="JH34" s="8">
        <v>0</v>
      </c>
      <c r="JI34" s="8">
        <v>0</v>
      </c>
      <c r="JJ34" s="8">
        <v>0</v>
      </c>
      <c r="JK34" s="42">
        <v>0</v>
      </c>
      <c r="JL34" s="42">
        <v>0</v>
      </c>
      <c r="JM34" s="42">
        <v>0</v>
      </c>
      <c r="JN34" s="42">
        <v>0</v>
      </c>
      <c r="JO34" s="42">
        <v>0</v>
      </c>
      <c r="JP34" s="42">
        <v>0</v>
      </c>
      <c r="JQ34" s="42">
        <v>0</v>
      </c>
      <c r="JR34" s="42">
        <v>0</v>
      </c>
      <c r="JS34" s="42">
        <v>0</v>
      </c>
      <c r="JT34" s="42">
        <v>0</v>
      </c>
      <c r="JU34" s="42">
        <v>0</v>
      </c>
      <c r="JV34" s="42">
        <v>0</v>
      </c>
      <c r="JW34" s="42">
        <v>0</v>
      </c>
      <c r="JX34" s="42">
        <v>0</v>
      </c>
      <c r="JY34" s="42">
        <v>0</v>
      </c>
      <c r="JZ34" s="42">
        <v>0</v>
      </c>
      <c r="KA34" s="42">
        <v>0</v>
      </c>
      <c r="KB34" s="42">
        <v>0</v>
      </c>
      <c r="KC34" s="42">
        <v>0</v>
      </c>
      <c r="KD34" s="42">
        <v>0</v>
      </c>
      <c r="KE34" s="42">
        <v>0</v>
      </c>
      <c r="KF34" s="42">
        <v>0</v>
      </c>
      <c r="KG34" s="42">
        <v>0</v>
      </c>
      <c r="KH34" s="42">
        <v>0</v>
      </c>
      <c r="KI34" s="42">
        <v>0</v>
      </c>
      <c r="KJ34" s="42">
        <v>0</v>
      </c>
      <c r="KK34" s="42">
        <v>0</v>
      </c>
      <c r="KL34" s="42">
        <v>0</v>
      </c>
      <c r="KM34" s="42">
        <v>0</v>
      </c>
      <c r="KN34" s="8" t="s">
        <v>117</v>
      </c>
      <c r="KO34" s="8">
        <v>0</v>
      </c>
      <c r="KP34" s="8">
        <v>0</v>
      </c>
      <c r="KQ34" s="8" t="s">
        <v>117</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0</v>
      </c>
      <c r="LU34">
        <v>0</v>
      </c>
      <c r="LV34">
        <v>0</v>
      </c>
      <c r="LW34">
        <v>0</v>
      </c>
      <c r="LX34">
        <v>0</v>
      </c>
      <c r="LY34">
        <v>0</v>
      </c>
      <c r="LZ34" t="s">
        <v>131</v>
      </c>
      <c r="MA34">
        <v>0</v>
      </c>
      <c r="MB34">
        <v>0</v>
      </c>
      <c r="MC34">
        <v>0</v>
      </c>
      <c r="MD34">
        <v>0</v>
      </c>
      <c r="ME34">
        <v>0</v>
      </c>
      <c r="MF34">
        <v>0</v>
      </c>
      <c r="MG34">
        <v>0</v>
      </c>
      <c r="MH34">
        <v>0</v>
      </c>
      <c r="MI34">
        <v>0</v>
      </c>
      <c r="MJ34">
        <v>0</v>
      </c>
      <c r="MK34">
        <v>0</v>
      </c>
      <c r="ML34">
        <v>0</v>
      </c>
      <c r="MM34">
        <v>0</v>
      </c>
      <c r="MN34">
        <v>0</v>
      </c>
      <c r="MO34">
        <v>0</v>
      </c>
      <c r="MP34">
        <v>0</v>
      </c>
      <c r="MQ34">
        <v>0</v>
      </c>
      <c r="MR34" s="35">
        <v>0</v>
      </c>
      <c r="MS34" s="69"/>
    </row>
    <row r="35" spans="1:357" ht="43.2" x14ac:dyDescent="0.3">
      <c r="A35">
        <v>140</v>
      </c>
      <c r="B35" s="29" t="s">
        <v>108</v>
      </c>
      <c r="C35" s="25" t="s">
        <v>753</v>
      </c>
      <c r="D35" s="8" t="s">
        <v>846</v>
      </c>
      <c r="E35" t="s">
        <v>854</v>
      </c>
      <c r="F35" s="8" t="s">
        <v>848</v>
      </c>
      <c r="G35" s="8" t="s">
        <v>849</v>
      </c>
      <c r="H35" s="8">
        <v>0</v>
      </c>
      <c r="I35" t="s">
        <v>136</v>
      </c>
      <c r="J35" s="8" t="s">
        <v>850</v>
      </c>
      <c r="K35" s="8">
        <f>116*783</f>
        <v>90828</v>
      </c>
      <c r="L35" s="8" t="e">
        <f>MROUND([1]!tbData[[#This Row],[Surface (mm2)]],10000)/1000000</f>
        <v>#REF!</v>
      </c>
      <c r="M35" s="8" t="s">
        <v>115</v>
      </c>
      <c r="N35" s="8" t="s">
        <v>144</v>
      </c>
      <c r="O35" s="8" t="s">
        <v>144</v>
      </c>
      <c r="P35" s="8" t="s">
        <v>579</v>
      </c>
      <c r="Q35" t="s">
        <v>119</v>
      </c>
      <c r="R35" t="s">
        <v>119</v>
      </c>
      <c r="S35" s="8">
        <v>0</v>
      </c>
      <c r="T35" t="s">
        <v>119</v>
      </c>
      <c r="U35" s="8" t="s">
        <v>173</v>
      </c>
      <c r="V35" s="8" t="s">
        <v>222</v>
      </c>
      <c r="W35" s="8">
        <v>0</v>
      </c>
      <c r="X35" s="8">
        <v>0</v>
      </c>
      <c r="Y35" s="8">
        <v>0</v>
      </c>
      <c r="Z35" s="8">
        <v>0</v>
      </c>
      <c r="AA35" s="8">
        <v>0</v>
      </c>
      <c r="AB35" s="8">
        <v>0</v>
      </c>
      <c r="AC35" s="8">
        <v>0</v>
      </c>
      <c r="AD35" s="8">
        <v>0</v>
      </c>
      <c r="AE35" s="8">
        <v>0</v>
      </c>
      <c r="AF35" s="8">
        <v>0</v>
      </c>
      <c r="AG35" s="8">
        <v>0</v>
      </c>
      <c r="AH35" s="8">
        <v>0</v>
      </c>
      <c r="AI35" s="8">
        <v>0</v>
      </c>
      <c r="AJ35" s="8">
        <v>0</v>
      </c>
      <c r="AK35" s="8" t="s">
        <v>117</v>
      </c>
      <c r="AL35" s="8">
        <v>0</v>
      </c>
      <c r="AM35" s="8">
        <v>0</v>
      </c>
      <c r="AN35" s="8">
        <v>0</v>
      </c>
      <c r="AO35" s="8">
        <v>0</v>
      </c>
      <c r="AP35" s="8">
        <v>0</v>
      </c>
      <c r="AQ35" s="8">
        <v>0</v>
      </c>
      <c r="AR35" s="8">
        <v>0</v>
      </c>
      <c r="AS35" s="8">
        <v>0</v>
      </c>
      <c r="AT35" s="8">
        <v>0</v>
      </c>
      <c r="AU35" s="8" t="s">
        <v>124</v>
      </c>
      <c r="AV35" s="8" t="s">
        <v>156</v>
      </c>
      <c r="AW35" s="8" t="s">
        <v>199</v>
      </c>
      <c r="AX35" s="8" t="s">
        <v>124</v>
      </c>
      <c r="AY35" s="8" t="s">
        <v>154</v>
      </c>
      <c r="AZ35" s="8">
        <v>3</v>
      </c>
      <c r="BA35" s="8" t="s">
        <v>684</v>
      </c>
      <c r="BB35" s="8">
        <v>0</v>
      </c>
      <c r="BC35" t="s">
        <v>124</v>
      </c>
      <c r="BD35" t="s">
        <v>246</v>
      </c>
      <c r="BE35" t="s">
        <v>147</v>
      </c>
      <c r="BF35">
        <v>0</v>
      </c>
      <c r="BG35">
        <v>0</v>
      </c>
      <c r="BH35">
        <v>0</v>
      </c>
      <c r="BI35" s="6" t="s">
        <v>853</v>
      </c>
      <c r="BJ35" s="66"/>
      <c r="BK35" t="s">
        <v>51</v>
      </c>
      <c r="BL35" t="s">
        <v>122</v>
      </c>
      <c r="BM35" t="s">
        <v>123</v>
      </c>
      <c r="BN35" t="s">
        <v>117</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t="s">
        <v>117</v>
      </c>
      <c r="DC35" s="8">
        <v>0</v>
      </c>
      <c r="DD35" t="s">
        <v>117</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t="s">
        <v>117</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t="s">
        <v>117</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t="s">
        <v>117</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s="8" t="s">
        <v>124</v>
      </c>
      <c r="JD35" s="8" t="s">
        <v>148</v>
      </c>
      <c r="JE35" s="8" t="s">
        <v>128</v>
      </c>
      <c r="JF35" s="8">
        <v>0</v>
      </c>
      <c r="JG35" s="8">
        <v>0</v>
      </c>
      <c r="JH35" s="8">
        <v>0</v>
      </c>
      <c r="JI35" s="8">
        <v>0</v>
      </c>
      <c r="JJ35" s="8">
        <v>0</v>
      </c>
      <c r="JK35" s="42">
        <v>0</v>
      </c>
      <c r="JL35" s="42">
        <v>0</v>
      </c>
      <c r="JM35" s="42">
        <v>0</v>
      </c>
      <c r="JN35" s="42">
        <v>0</v>
      </c>
      <c r="JO35" s="42">
        <v>0</v>
      </c>
      <c r="JP35" s="42">
        <v>0</v>
      </c>
      <c r="JQ35" s="42">
        <v>0</v>
      </c>
      <c r="JR35" s="42">
        <v>0</v>
      </c>
      <c r="JS35" s="42">
        <v>0</v>
      </c>
      <c r="JT35" s="42">
        <v>0</v>
      </c>
      <c r="JU35" s="42">
        <v>0</v>
      </c>
      <c r="JV35" s="42">
        <v>0</v>
      </c>
      <c r="JW35" s="42">
        <v>0</v>
      </c>
      <c r="JX35" s="42">
        <v>0</v>
      </c>
      <c r="JY35" s="42">
        <v>0</v>
      </c>
      <c r="JZ35" s="42">
        <v>0</v>
      </c>
      <c r="KA35" s="42">
        <v>0</v>
      </c>
      <c r="KB35" s="42">
        <v>0</v>
      </c>
      <c r="KC35" s="42">
        <v>0</v>
      </c>
      <c r="KD35" s="42">
        <v>0</v>
      </c>
      <c r="KE35" s="42">
        <v>0</v>
      </c>
      <c r="KF35" s="42">
        <v>0</v>
      </c>
      <c r="KG35" s="42">
        <v>0</v>
      </c>
      <c r="KH35" s="42">
        <v>0</v>
      </c>
      <c r="KI35" s="42">
        <v>0</v>
      </c>
      <c r="KJ35" s="42">
        <v>0</v>
      </c>
      <c r="KK35" s="42">
        <v>0</v>
      </c>
      <c r="KL35" s="42">
        <v>0</v>
      </c>
      <c r="KM35" s="42">
        <v>0</v>
      </c>
      <c r="KN35" s="8" t="s">
        <v>117</v>
      </c>
      <c r="KO35" s="8">
        <v>0</v>
      </c>
      <c r="KP35" s="8">
        <v>0</v>
      </c>
      <c r="KQ35" s="8" t="s">
        <v>117</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t="s">
        <v>131</v>
      </c>
      <c r="MA35">
        <v>0</v>
      </c>
      <c r="MB35">
        <v>0</v>
      </c>
      <c r="MC35">
        <v>0</v>
      </c>
      <c r="MD35">
        <v>0</v>
      </c>
      <c r="ME35">
        <v>0</v>
      </c>
      <c r="MF35">
        <v>0</v>
      </c>
      <c r="MG35">
        <v>0</v>
      </c>
      <c r="MH35">
        <v>0</v>
      </c>
      <c r="MI35">
        <v>0</v>
      </c>
      <c r="MJ35">
        <v>0</v>
      </c>
      <c r="MK35">
        <v>0</v>
      </c>
      <c r="ML35">
        <v>0</v>
      </c>
      <c r="MM35">
        <v>0</v>
      </c>
      <c r="MN35">
        <v>0</v>
      </c>
      <c r="MO35">
        <v>0</v>
      </c>
      <c r="MP35">
        <v>0</v>
      </c>
      <c r="MQ35">
        <v>0</v>
      </c>
      <c r="MR35" s="35">
        <v>0</v>
      </c>
      <c r="MS35" s="69"/>
    </row>
    <row r="36" spans="1:357" ht="67.95" customHeight="1" x14ac:dyDescent="0.3">
      <c r="A36">
        <v>141</v>
      </c>
      <c r="B36" s="29" t="s">
        <v>108</v>
      </c>
      <c r="C36" s="25" t="s">
        <v>753</v>
      </c>
      <c r="D36" s="8" t="s">
        <v>855</v>
      </c>
      <c r="E36" t="s">
        <v>856</v>
      </c>
      <c r="F36" s="8" t="s">
        <v>857</v>
      </c>
      <c r="G36" s="8">
        <v>0</v>
      </c>
      <c r="H36" s="8">
        <v>0</v>
      </c>
      <c r="I36" t="s">
        <v>113</v>
      </c>
      <c r="J36" s="8" t="s">
        <v>858</v>
      </c>
      <c r="K36" s="8">
        <f>293*332</f>
        <v>97276</v>
      </c>
      <c r="L36" s="8" t="e">
        <f>MROUND([1]!tbData[[#This Row],[Surface (mm2)]],10000)/1000000</f>
        <v>#REF!</v>
      </c>
      <c r="M36" s="8" t="s">
        <v>115</v>
      </c>
      <c r="N36" s="8" t="s">
        <v>144</v>
      </c>
      <c r="O36" s="8" t="s">
        <v>144</v>
      </c>
      <c r="P36" s="8" t="s">
        <v>117</v>
      </c>
      <c r="Q36" t="s">
        <v>119</v>
      </c>
      <c r="R36" t="s">
        <v>119</v>
      </c>
      <c r="S36" s="8">
        <v>0</v>
      </c>
      <c r="T36" t="s">
        <v>119</v>
      </c>
      <c r="U36" s="8" t="s">
        <v>198</v>
      </c>
      <c r="V36" s="8" t="s">
        <v>154</v>
      </c>
      <c r="W36" s="8">
        <v>0</v>
      </c>
      <c r="X36" s="8">
        <v>0</v>
      </c>
      <c r="Y36" s="8">
        <v>0</v>
      </c>
      <c r="Z36" s="8">
        <v>0</v>
      </c>
      <c r="AA36" s="8">
        <v>0</v>
      </c>
      <c r="AB36" s="8">
        <v>0</v>
      </c>
      <c r="AC36" s="8">
        <v>0</v>
      </c>
      <c r="AD36" s="8">
        <v>0</v>
      </c>
      <c r="AE36" s="8">
        <v>0</v>
      </c>
      <c r="AF36" s="8">
        <v>0</v>
      </c>
      <c r="AG36" s="8">
        <v>0</v>
      </c>
      <c r="AH36" s="8">
        <v>0</v>
      </c>
      <c r="AI36" s="8">
        <v>0</v>
      </c>
      <c r="AJ36" s="8">
        <v>0</v>
      </c>
      <c r="AK36" s="8" t="s">
        <v>117</v>
      </c>
      <c r="AL36" s="8">
        <v>0</v>
      </c>
      <c r="AM36" s="8">
        <v>0</v>
      </c>
      <c r="AN36" s="8">
        <v>0</v>
      </c>
      <c r="AO36" s="8">
        <v>0</v>
      </c>
      <c r="AP36" s="8">
        <v>0</v>
      </c>
      <c r="AQ36" s="8">
        <v>0</v>
      </c>
      <c r="AR36" s="8">
        <v>0</v>
      </c>
      <c r="AS36" s="8">
        <v>0</v>
      </c>
      <c r="AT36" s="8">
        <v>0</v>
      </c>
      <c r="AU36" s="8" t="s">
        <v>124</v>
      </c>
      <c r="AV36" s="8" t="s">
        <v>156</v>
      </c>
      <c r="AW36" s="8" t="s">
        <v>199</v>
      </c>
      <c r="AX36" s="8" t="s">
        <v>117</v>
      </c>
      <c r="AY36" s="8">
        <v>0</v>
      </c>
      <c r="AZ36" s="8">
        <v>0</v>
      </c>
      <c r="BA36" s="8">
        <v>0</v>
      </c>
      <c r="BB36" s="8">
        <v>0</v>
      </c>
      <c r="BC36" t="s">
        <v>124</v>
      </c>
      <c r="BD36" t="s">
        <v>155</v>
      </c>
      <c r="BE36" t="s">
        <v>147</v>
      </c>
      <c r="BF36">
        <v>0</v>
      </c>
      <c r="BG36">
        <v>0</v>
      </c>
      <c r="BH36">
        <v>0</v>
      </c>
      <c r="BI36" s="6" t="s">
        <v>859</v>
      </c>
      <c r="BJ36" s="66"/>
      <c r="BK36" t="s">
        <v>51</v>
      </c>
      <c r="BL36" t="s">
        <v>122</v>
      </c>
      <c r="BM36" t="s">
        <v>123</v>
      </c>
      <c r="BN36" t="s">
        <v>117</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t="s">
        <v>51</v>
      </c>
      <c r="DC36" s="8" t="s">
        <v>123</v>
      </c>
      <c r="DD36" t="s">
        <v>117</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t="s">
        <v>117</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t="s">
        <v>117</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t="s">
        <v>124</v>
      </c>
      <c r="GF36">
        <v>0</v>
      </c>
      <c r="GG36">
        <v>0</v>
      </c>
      <c r="GH36">
        <v>0</v>
      </c>
      <c r="GI36">
        <v>0</v>
      </c>
      <c r="GJ36">
        <v>0</v>
      </c>
      <c r="GK36">
        <v>0</v>
      </c>
      <c r="GL36">
        <v>0</v>
      </c>
      <c r="GM36" t="s">
        <v>124</v>
      </c>
      <c r="GN36">
        <v>0</v>
      </c>
      <c r="GO36">
        <v>0</v>
      </c>
      <c r="GP36">
        <v>0</v>
      </c>
      <c r="GQ36" t="s">
        <v>124</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t="s">
        <v>124</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s="8" t="s">
        <v>124</v>
      </c>
      <c r="JD36" s="8" t="s">
        <v>127</v>
      </c>
      <c r="JE36" s="8" t="s">
        <v>128</v>
      </c>
      <c r="JF36" s="8">
        <v>0</v>
      </c>
      <c r="JG36" s="8">
        <v>0</v>
      </c>
      <c r="JH36" s="8">
        <v>0</v>
      </c>
      <c r="JI36" s="8">
        <v>0</v>
      </c>
      <c r="JJ36" s="8">
        <v>0</v>
      </c>
      <c r="JK36" s="42">
        <v>0</v>
      </c>
      <c r="JL36" s="42">
        <v>0</v>
      </c>
      <c r="JM36" s="42">
        <v>0</v>
      </c>
      <c r="JN36" s="42">
        <v>0</v>
      </c>
      <c r="JO36" s="42">
        <v>0</v>
      </c>
      <c r="JP36" s="42">
        <v>0</v>
      </c>
      <c r="JQ36" s="42">
        <v>0</v>
      </c>
      <c r="JR36" s="42">
        <v>0</v>
      </c>
      <c r="JS36" s="42">
        <v>0</v>
      </c>
      <c r="JT36" s="42">
        <v>0</v>
      </c>
      <c r="JU36" s="42">
        <v>0</v>
      </c>
      <c r="JV36" s="42" t="s">
        <v>124</v>
      </c>
      <c r="JW36" s="42">
        <v>0</v>
      </c>
      <c r="JX36" s="42">
        <v>0</v>
      </c>
      <c r="JY36" s="42" t="s">
        <v>124</v>
      </c>
      <c r="JZ36" s="42">
        <v>0</v>
      </c>
      <c r="KA36" s="42">
        <v>0</v>
      </c>
      <c r="KB36" s="42">
        <v>0</v>
      </c>
      <c r="KC36" s="42">
        <v>0</v>
      </c>
      <c r="KD36" s="42">
        <v>0</v>
      </c>
      <c r="KE36" s="42">
        <v>0</v>
      </c>
      <c r="KF36" s="42">
        <v>0</v>
      </c>
      <c r="KG36" s="42">
        <v>0</v>
      </c>
      <c r="KH36" s="42">
        <v>0</v>
      </c>
      <c r="KI36" s="42">
        <v>0</v>
      </c>
      <c r="KJ36" s="42">
        <v>0</v>
      </c>
      <c r="KK36" s="42">
        <v>0</v>
      </c>
      <c r="KL36" s="42">
        <v>0</v>
      </c>
      <c r="KM36" s="42">
        <v>0</v>
      </c>
      <c r="KN36" s="8" t="s">
        <v>117</v>
      </c>
      <c r="KO36" s="8">
        <v>0</v>
      </c>
      <c r="KP36" s="8">
        <v>0</v>
      </c>
      <c r="KQ36" s="8" t="s">
        <v>117</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t="s">
        <v>131</v>
      </c>
      <c r="MA36">
        <v>0</v>
      </c>
      <c r="MB36">
        <v>0</v>
      </c>
      <c r="MC36">
        <v>0</v>
      </c>
      <c r="MD36">
        <v>0</v>
      </c>
      <c r="ME36">
        <v>0</v>
      </c>
      <c r="MF36">
        <v>0</v>
      </c>
      <c r="MG36">
        <v>0</v>
      </c>
      <c r="MH36">
        <v>0</v>
      </c>
      <c r="MI36">
        <v>0</v>
      </c>
      <c r="MJ36">
        <v>0</v>
      </c>
      <c r="MK36">
        <v>0</v>
      </c>
      <c r="ML36">
        <v>0</v>
      </c>
      <c r="MM36">
        <v>0</v>
      </c>
      <c r="MN36">
        <v>0</v>
      </c>
      <c r="MO36">
        <v>0</v>
      </c>
      <c r="MP36">
        <v>0</v>
      </c>
      <c r="MQ36">
        <v>0</v>
      </c>
      <c r="MR36" s="35">
        <v>0</v>
      </c>
      <c r="MS36" s="69"/>
    </row>
    <row r="37" spans="1:357" ht="28.8" x14ac:dyDescent="0.3">
      <c r="A37">
        <v>249</v>
      </c>
      <c r="B37" s="29" t="s">
        <v>108</v>
      </c>
      <c r="C37" s="27" t="s">
        <v>1217</v>
      </c>
      <c r="D37" s="8" t="s">
        <v>1252</v>
      </c>
      <c r="E37" s="8" t="s">
        <v>1252</v>
      </c>
      <c r="F37" s="8" t="s">
        <v>1253</v>
      </c>
      <c r="G37" s="8" t="s">
        <v>1230</v>
      </c>
      <c r="H37" s="8" t="s">
        <v>1254</v>
      </c>
      <c r="I37" t="s">
        <v>136</v>
      </c>
      <c r="J37" s="8" t="s">
        <v>1255</v>
      </c>
      <c r="K37" s="8">
        <f>362*265</f>
        <v>95930</v>
      </c>
      <c r="L37" s="8" t="e">
        <f>MROUND([1]!tbData[[#This Row],[Surface (mm2)]],10000)/1000000</f>
        <v>#REF!</v>
      </c>
      <c r="M37" s="8" t="s">
        <v>115</v>
      </c>
      <c r="N37" s="8" t="s">
        <v>144</v>
      </c>
      <c r="O37" s="8" t="s">
        <v>144</v>
      </c>
      <c r="P37" s="8" t="s">
        <v>262</v>
      </c>
      <c r="Q37" t="s">
        <v>119</v>
      </c>
      <c r="R37" t="s">
        <v>119</v>
      </c>
      <c r="S37" s="8">
        <v>0</v>
      </c>
      <c r="T37" t="s">
        <v>119</v>
      </c>
      <c r="U37" s="8" t="s">
        <v>120</v>
      </c>
      <c r="V37" s="8" t="s">
        <v>121</v>
      </c>
      <c r="W37" s="8" t="s">
        <v>210</v>
      </c>
      <c r="X37" s="8">
        <v>0</v>
      </c>
      <c r="Y37" s="8">
        <v>0</v>
      </c>
      <c r="Z37" s="8">
        <v>0</v>
      </c>
      <c r="AA37" s="8">
        <v>0</v>
      </c>
      <c r="AB37" s="8">
        <v>0</v>
      </c>
      <c r="AC37" s="8">
        <v>0</v>
      </c>
      <c r="AD37" s="8">
        <v>0</v>
      </c>
      <c r="AE37" s="8">
        <v>0</v>
      </c>
      <c r="AF37" s="8">
        <v>0</v>
      </c>
      <c r="AG37" s="8">
        <v>0</v>
      </c>
      <c r="AH37" s="8">
        <v>0</v>
      </c>
      <c r="AI37" s="8">
        <v>0</v>
      </c>
      <c r="AJ37" s="8">
        <v>0</v>
      </c>
      <c r="AK37" s="8" t="s">
        <v>117</v>
      </c>
      <c r="AL37" s="8">
        <v>0</v>
      </c>
      <c r="AM37" s="8">
        <v>0</v>
      </c>
      <c r="AN37" s="8">
        <v>0</v>
      </c>
      <c r="AO37" s="8">
        <v>0</v>
      </c>
      <c r="AP37" s="8">
        <v>0</v>
      </c>
      <c r="AQ37" s="8">
        <v>0</v>
      </c>
      <c r="AR37" s="8">
        <v>0</v>
      </c>
      <c r="AS37" s="8">
        <v>0</v>
      </c>
      <c r="AT37" s="8">
        <v>0</v>
      </c>
      <c r="AU37" s="8" t="s">
        <v>124</v>
      </c>
      <c r="AV37" s="8" t="s">
        <v>156</v>
      </c>
      <c r="AW37" s="8" t="s">
        <v>199</v>
      </c>
      <c r="AX37" s="8" t="s">
        <v>117</v>
      </c>
      <c r="AY37" s="8">
        <v>0</v>
      </c>
      <c r="AZ37" s="8">
        <v>0</v>
      </c>
      <c r="BA37" s="8">
        <v>0</v>
      </c>
      <c r="BB37" s="8">
        <v>0</v>
      </c>
      <c r="BC37" t="s">
        <v>119</v>
      </c>
      <c r="BD37">
        <v>0</v>
      </c>
      <c r="BE37" t="s">
        <v>124</v>
      </c>
      <c r="BF37" t="s">
        <v>124</v>
      </c>
      <c r="BG37">
        <v>0</v>
      </c>
      <c r="BH37">
        <v>0</v>
      </c>
      <c r="BI37" s="6" t="s">
        <v>1256</v>
      </c>
      <c r="BJ37" s="66"/>
      <c r="BK37" t="s">
        <v>117</v>
      </c>
      <c r="BL37">
        <v>0</v>
      </c>
      <c r="BM37">
        <v>0</v>
      </c>
      <c r="BN37" t="s">
        <v>124</v>
      </c>
      <c r="BO37">
        <v>0</v>
      </c>
      <c r="BP37">
        <v>0</v>
      </c>
      <c r="BQ37">
        <v>0</v>
      </c>
      <c r="BR37">
        <v>0</v>
      </c>
      <c r="BS37">
        <v>0</v>
      </c>
      <c r="BT37">
        <v>0</v>
      </c>
      <c r="BU37">
        <v>0</v>
      </c>
      <c r="BV37">
        <v>0</v>
      </c>
      <c r="BW37">
        <v>0</v>
      </c>
      <c r="BX37">
        <v>0</v>
      </c>
      <c r="BY37">
        <v>0</v>
      </c>
      <c r="BZ37">
        <v>0</v>
      </c>
      <c r="CA37">
        <v>0</v>
      </c>
      <c r="CB37">
        <v>0</v>
      </c>
      <c r="CC37" t="s">
        <v>124</v>
      </c>
      <c r="CD37" t="s">
        <v>169</v>
      </c>
      <c r="CE37" t="s">
        <v>121</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t="s">
        <v>117</v>
      </c>
      <c r="DC37" s="8">
        <v>0</v>
      </c>
      <c r="DD37" t="s">
        <v>117</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t="s">
        <v>51</v>
      </c>
      <c r="EA37">
        <v>0</v>
      </c>
      <c r="EB37" t="s">
        <v>124</v>
      </c>
      <c r="EC37">
        <v>0</v>
      </c>
      <c r="ED37">
        <v>0</v>
      </c>
      <c r="EE37">
        <v>0</v>
      </c>
      <c r="EF37">
        <v>0</v>
      </c>
      <c r="EG37">
        <v>0</v>
      </c>
      <c r="EH37">
        <v>0</v>
      </c>
      <c r="EI37">
        <v>0</v>
      </c>
      <c r="EJ37">
        <v>0</v>
      </c>
      <c r="EK37">
        <v>0</v>
      </c>
      <c r="EL37">
        <v>0</v>
      </c>
      <c r="EM37">
        <v>0</v>
      </c>
      <c r="EN37">
        <v>0</v>
      </c>
      <c r="EO37">
        <v>0</v>
      </c>
      <c r="EP37">
        <v>0</v>
      </c>
      <c r="EQ37">
        <v>0</v>
      </c>
      <c r="ER37">
        <v>0</v>
      </c>
      <c r="ES37">
        <v>0</v>
      </c>
      <c r="ET37">
        <v>0</v>
      </c>
      <c r="EU37" t="s">
        <v>117</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t="s">
        <v>124</v>
      </c>
      <c r="GF37">
        <v>0</v>
      </c>
      <c r="GG37">
        <v>0</v>
      </c>
      <c r="GH37">
        <v>0</v>
      </c>
      <c r="GI37">
        <v>0</v>
      </c>
      <c r="GJ37">
        <v>0</v>
      </c>
      <c r="GK37">
        <v>0</v>
      </c>
      <c r="GL37">
        <v>0</v>
      </c>
      <c r="GM37" t="s">
        <v>124</v>
      </c>
      <c r="GN37">
        <v>0</v>
      </c>
      <c r="GO37" t="s">
        <v>124</v>
      </c>
      <c r="GP37" t="s">
        <v>124</v>
      </c>
      <c r="GQ37">
        <v>0</v>
      </c>
      <c r="GR37" t="s">
        <v>124</v>
      </c>
      <c r="GS37">
        <v>0</v>
      </c>
      <c r="GT37">
        <v>0</v>
      </c>
      <c r="GU37">
        <v>0</v>
      </c>
      <c r="GV37">
        <v>0</v>
      </c>
      <c r="GW37">
        <v>0</v>
      </c>
      <c r="GX37" t="s">
        <v>124</v>
      </c>
      <c r="GY37">
        <v>0</v>
      </c>
      <c r="GZ37" t="s">
        <v>177</v>
      </c>
      <c r="HA37">
        <v>0</v>
      </c>
      <c r="HB37">
        <v>0</v>
      </c>
      <c r="HC37">
        <v>0</v>
      </c>
      <c r="HD37">
        <v>0</v>
      </c>
      <c r="HE37">
        <v>0</v>
      </c>
      <c r="HF37">
        <v>0</v>
      </c>
      <c r="HG37">
        <v>0</v>
      </c>
      <c r="HH37">
        <v>0</v>
      </c>
      <c r="HI37">
        <v>0</v>
      </c>
      <c r="HJ37">
        <v>0</v>
      </c>
      <c r="HK37">
        <v>0</v>
      </c>
      <c r="HL37">
        <v>0</v>
      </c>
      <c r="HM37" t="s">
        <v>124</v>
      </c>
      <c r="HN37" t="s">
        <v>124</v>
      </c>
      <c r="HO37">
        <v>0</v>
      </c>
      <c r="HP37">
        <v>0</v>
      </c>
      <c r="HQ37" t="s">
        <v>124</v>
      </c>
      <c r="HR37">
        <v>0</v>
      </c>
      <c r="HS37">
        <v>0</v>
      </c>
      <c r="HT37">
        <v>0</v>
      </c>
      <c r="HU37">
        <v>0</v>
      </c>
      <c r="HV37">
        <v>0</v>
      </c>
      <c r="HW37">
        <v>0</v>
      </c>
      <c r="HX37" t="s">
        <v>124</v>
      </c>
      <c r="HY37" t="s">
        <v>124</v>
      </c>
      <c r="HZ37">
        <v>0</v>
      </c>
      <c r="IA37">
        <v>0</v>
      </c>
      <c r="IB37">
        <v>0</v>
      </c>
      <c r="IC37">
        <v>0</v>
      </c>
      <c r="ID37">
        <v>0</v>
      </c>
      <c r="IE37" t="s">
        <v>124</v>
      </c>
      <c r="IF37" t="s">
        <v>124</v>
      </c>
      <c r="IG37" t="s">
        <v>119</v>
      </c>
      <c r="IH37" t="s">
        <v>70</v>
      </c>
      <c r="II37" t="s">
        <v>711</v>
      </c>
      <c r="IJ37">
        <v>0</v>
      </c>
      <c r="IK37">
        <v>0</v>
      </c>
      <c r="IL37">
        <v>0</v>
      </c>
      <c r="IM37">
        <v>0</v>
      </c>
      <c r="IN37">
        <v>0</v>
      </c>
      <c r="IO37">
        <v>0</v>
      </c>
      <c r="IP37">
        <v>0</v>
      </c>
      <c r="IQ37">
        <v>0</v>
      </c>
      <c r="IR37">
        <v>0</v>
      </c>
      <c r="IS37">
        <v>0</v>
      </c>
      <c r="IT37">
        <v>0</v>
      </c>
      <c r="IU37">
        <v>0</v>
      </c>
      <c r="IV37">
        <v>0</v>
      </c>
      <c r="IW37">
        <v>0</v>
      </c>
      <c r="IX37">
        <v>0</v>
      </c>
      <c r="IY37">
        <v>0</v>
      </c>
      <c r="IZ37">
        <v>0</v>
      </c>
      <c r="JA37">
        <v>0</v>
      </c>
      <c r="JB37">
        <v>0</v>
      </c>
      <c r="JC37" s="8" t="s">
        <v>124</v>
      </c>
      <c r="JD37" s="8" t="s">
        <v>127</v>
      </c>
      <c r="JE37" s="8">
        <v>0</v>
      </c>
      <c r="JF37" s="8">
        <v>0</v>
      </c>
      <c r="JG37" s="8">
        <v>0</v>
      </c>
      <c r="JH37" s="8">
        <v>0</v>
      </c>
      <c r="JI37" s="8">
        <v>0</v>
      </c>
      <c r="JJ37" s="8">
        <v>0</v>
      </c>
      <c r="JK37" s="42">
        <v>0</v>
      </c>
      <c r="JL37" s="42">
        <v>0</v>
      </c>
      <c r="JM37" s="42">
        <v>0</v>
      </c>
      <c r="JN37" s="42">
        <v>0</v>
      </c>
      <c r="JO37" s="42">
        <v>0</v>
      </c>
      <c r="JP37" s="42">
        <v>0</v>
      </c>
      <c r="JQ37" s="42">
        <v>0</v>
      </c>
      <c r="JR37" s="42">
        <v>0</v>
      </c>
      <c r="JS37" s="42">
        <v>0</v>
      </c>
      <c r="JT37" s="42">
        <v>0</v>
      </c>
      <c r="JU37" s="42">
        <v>0</v>
      </c>
      <c r="JV37" s="42">
        <v>0</v>
      </c>
      <c r="JW37" s="42">
        <v>0</v>
      </c>
      <c r="JX37" s="42">
        <v>0</v>
      </c>
      <c r="JY37" s="42">
        <v>0</v>
      </c>
      <c r="JZ37" s="42">
        <v>0</v>
      </c>
      <c r="KA37" s="42">
        <v>0</v>
      </c>
      <c r="KB37" s="42">
        <v>0</v>
      </c>
      <c r="KC37" s="42">
        <v>0</v>
      </c>
      <c r="KD37" s="42">
        <v>0</v>
      </c>
      <c r="KE37" s="42" t="s">
        <v>124</v>
      </c>
      <c r="KF37" s="42">
        <v>0</v>
      </c>
      <c r="KG37" s="42">
        <v>0</v>
      </c>
      <c r="KH37" s="42">
        <v>0</v>
      </c>
      <c r="KI37" s="42">
        <v>0</v>
      </c>
      <c r="KJ37" s="42">
        <v>0</v>
      </c>
      <c r="KK37" s="42">
        <v>0</v>
      </c>
      <c r="KL37" s="42">
        <v>0</v>
      </c>
      <c r="KM37" s="42">
        <v>0</v>
      </c>
      <c r="KN37" s="8" t="s">
        <v>124</v>
      </c>
      <c r="KO37" s="8">
        <v>0</v>
      </c>
      <c r="KP37" s="8">
        <v>0</v>
      </c>
      <c r="KQ37" s="8" t="s">
        <v>124</v>
      </c>
      <c r="KR37" t="s">
        <v>124</v>
      </c>
      <c r="KS37">
        <v>0</v>
      </c>
      <c r="KT37">
        <v>0</v>
      </c>
      <c r="KU37">
        <v>0</v>
      </c>
      <c r="KV37">
        <v>0</v>
      </c>
      <c r="KW37">
        <v>0</v>
      </c>
      <c r="KX37">
        <v>0</v>
      </c>
      <c r="KY37">
        <v>0</v>
      </c>
      <c r="KZ37">
        <v>0</v>
      </c>
      <c r="LA37">
        <v>0</v>
      </c>
      <c r="LB37">
        <v>0</v>
      </c>
      <c r="LC37">
        <v>0</v>
      </c>
      <c r="LD37">
        <v>0</v>
      </c>
      <c r="LE37">
        <v>0</v>
      </c>
      <c r="LF37">
        <v>0</v>
      </c>
      <c r="LG37">
        <v>0</v>
      </c>
      <c r="LH37">
        <v>0</v>
      </c>
      <c r="LI37">
        <v>0</v>
      </c>
      <c r="LJ37">
        <v>0</v>
      </c>
      <c r="LK37">
        <v>0</v>
      </c>
      <c r="LL37">
        <v>0</v>
      </c>
      <c r="LM37">
        <v>0</v>
      </c>
      <c r="LN37">
        <v>0</v>
      </c>
      <c r="LO37">
        <v>0</v>
      </c>
      <c r="LP37">
        <v>0</v>
      </c>
      <c r="LQ37">
        <v>0</v>
      </c>
      <c r="LR37">
        <v>0</v>
      </c>
      <c r="LS37">
        <v>0</v>
      </c>
      <c r="LT37">
        <v>0</v>
      </c>
      <c r="LU37">
        <v>0</v>
      </c>
      <c r="LV37">
        <v>0</v>
      </c>
      <c r="LW37">
        <v>0</v>
      </c>
      <c r="LX37">
        <v>0</v>
      </c>
      <c r="LY37">
        <v>0</v>
      </c>
      <c r="LZ37" t="s">
        <v>174</v>
      </c>
      <c r="MA37">
        <v>0</v>
      </c>
      <c r="MB37">
        <v>0</v>
      </c>
      <c r="MC37">
        <v>0</v>
      </c>
      <c r="MD37">
        <v>0</v>
      </c>
      <c r="ME37">
        <v>0</v>
      </c>
      <c r="MF37">
        <v>0</v>
      </c>
      <c r="MG37">
        <v>0</v>
      </c>
      <c r="MH37">
        <v>0</v>
      </c>
      <c r="MI37">
        <v>0</v>
      </c>
      <c r="MJ37">
        <v>0</v>
      </c>
      <c r="MK37">
        <v>0</v>
      </c>
      <c r="ML37">
        <v>0</v>
      </c>
      <c r="MM37">
        <v>0</v>
      </c>
      <c r="MN37">
        <v>0</v>
      </c>
      <c r="MO37">
        <v>0</v>
      </c>
      <c r="MP37">
        <v>0</v>
      </c>
      <c r="MQ37">
        <v>0</v>
      </c>
      <c r="MR37" s="35">
        <v>0</v>
      </c>
      <c r="MS37" s="69"/>
    </row>
    <row r="38" spans="1:357" ht="43.2" x14ac:dyDescent="0.3">
      <c r="A38">
        <v>250</v>
      </c>
      <c r="B38" s="29" t="s">
        <v>108</v>
      </c>
      <c r="C38" s="27" t="s">
        <v>1217</v>
      </c>
      <c r="D38" s="8" t="s">
        <v>1257</v>
      </c>
      <c r="E38" s="8" t="s">
        <v>1257</v>
      </c>
      <c r="F38" s="8" t="s">
        <v>1258</v>
      </c>
      <c r="G38" s="8" t="s">
        <v>1230</v>
      </c>
      <c r="H38" s="8" t="s">
        <v>1259</v>
      </c>
      <c r="I38" t="s">
        <v>136</v>
      </c>
      <c r="J38" s="8" t="s">
        <v>1260</v>
      </c>
      <c r="K38" s="8">
        <f>342*290</f>
        <v>99180</v>
      </c>
      <c r="L38" s="8" t="e">
        <f>MROUND([1]!tbData[[#This Row],[Surface (mm2)]],10000)/1000000</f>
        <v>#REF!</v>
      </c>
      <c r="M38" s="8" t="s">
        <v>115</v>
      </c>
      <c r="N38" s="8" t="s">
        <v>144</v>
      </c>
      <c r="O38" s="8" t="s">
        <v>144</v>
      </c>
      <c r="P38" s="8" t="s">
        <v>117</v>
      </c>
      <c r="Q38" t="s">
        <v>119</v>
      </c>
      <c r="R38" t="s">
        <v>119</v>
      </c>
      <c r="S38" s="8" t="s">
        <v>1261</v>
      </c>
      <c r="T38" t="s">
        <v>119</v>
      </c>
      <c r="U38" s="8" t="s">
        <v>120</v>
      </c>
      <c r="V38" s="8" t="s">
        <v>121</v>
      </c>
      <c r="W38" s="8" t="s">
        <v>324</v>
      </c>
      <c r="X38" s="8">
        <v>0</v>
      </c>
      <c r="Y38" s="8">
        <v>0</v>
      </c>
      <c r="Z38" s="8">
        <v>0</v>
      </c>
      <c r="AA38" s="8">
        <v>0</v>
      </c>
      <c r="AB38" s="8">
        <v>0</v>
      </c>
      <c r="AC38" s="8">
        <v>0</v>
      </c>
      <c r="AD38" s="8">
        <v>0</v>
      </c>
      <c r="AE38" s="8">
        <v>0</v>
      </c>
      <c r="AF38" s="8">
        <v>0</v>
      </c>
      <c r="AG38" s="8">
        <v>0</v>
      </c>
      <c r="AH38" s="8">
        <v>0</v>
      </c>
      <c r="AI38" s="8">
        <v>0</v>
      </c>
      <c r="AJ38" s="8" t="s">
        <v>1262</v>
      </c>
      <c r="AK38" s="8" t="s">
        <v>117</v>
      </c>
      <c r="AL38" s="8">
        <v>0</v>
      </c>
      <c r="AM38" s="8">
        <v>0</v>
      </c>
      <c r="AN38" s="8">
        <v>0</v>
      </c>
      <c r="AO38" s="8">
        <v>0</v>
      </c>
      <c r="AP38" s="8">
        <v>0</v>
      </c>
      <c r="AQ38" s="8">
        <v>0</v>
      </c>
      <c r="AR38" s="8">
        <v>0</v>
      </c>
      <c r="AS38" s="8">
        <v>0</v>
      </c>
      <c r="AT38" s="8">
        <v>0</v>
      </c>
      <c r="AU38" s="8" t="s">
        <v>124</v>
      </c>
      <c r="AV38" s="8" t="s">
        <v>156</v>
      </c>
      <c r="AW38" s="8" t="s">
        <v>199</v>
      </c>
      <c r="AX38" s="8" t="s">
        <v>117</v>
      </c>
      <c r="AY38" s="8">
        <v>0</v>
      </c>
      <c r="AZ38" s="8">
        <v>0</v>
      </c>
      <c r="BA38" s="8">
        <v>0</v>
      </c>
      <c r="BB38" s="8">
        <v>0</v>
      </c>
      <c r="BC38" t="s">
        <v>119</v>
      </c>
      <c r="BD38">
        <v>0</v>
      </c>
      <c r="BE38" t="s">
        <v>124</v>
      </c>
      <c r="BF38" t="s">
        <v>124</v>
      </c>
      <c r="BG38">
        <v>0</v>
      </c>
      <c r="BH38">
        <v>0</v>
      </c>
      <c r="BI38" s="6">
        <v>0</v>
      </c>
      <c r="BJ38" s="66"/>
      <c r="BK38" t="s">
        <v>117</v>
      </c>
      <c r="BL38">
        <v>0</v>
      </c>
      <c r="BM38">
        <v>0</v>
      </c>
      <c r="BN38" t="s">
        <v>117</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t="s">
        <v>51</v>
      </c>
      <c r="DC38" s="8" t="s">
        <v>123</v>
      </c>
      <c r="DD38" t="s">
        <v>117</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t="s">
        <v>117</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t="s">
        <v>117</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t="s">
        <v>124</v>
      </c>
      <c r="GF38">
        <v>0</v>
      </c>
      <c r="GG38">
        <v>0</v>
      </c>
      <c r="GH38">
        <v>0</v>
      </c>
      <c r="GI38">
        <v>0</v>
      </c>
      <c r="GJ38">
        <v>0</v>
      </c>
      <c r="GK38">
        <v>0</v>
      </c>
      <c r="GL38">
        <v>0</v>
      </c>
      <c r="GM38" t="s">
        <v>124</v>
      </c>
      <c r="GN38">
        <v>0</v>
      </c>
      <c r="GO38">
        <v>0</v>
      </c>
      <c r="GP38">
        <v>0</v>
      </c>
      <c r="GQ38">
        <v>0</v>
      </c>
      <c r="GR38" t="s">
        <v>124</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t="s">
        <v>124</v>
      </c>
      <c r="HN38">
        <v>0</v>
      </c>
      <c r="HO38">
        <v>0</v>
      </c>
      <c r="HP38">
        <v>0</v>
      </c>
      <c r="HQ38">
        <v>0</v>
      </c>
      <c r="HR38">
        <v>0</v>
      </c>
      <c r="HS38" t="s">
        <v>124</v>
      </c>
      <c r="HT38" t="s">
        <v>124</v>
      </c>
      <c r="HU38">
        <v>0</v>
      </c>
      <c r="HV38">
        <v>0</v>
      </c>
      <c r="HW38" t="s">
        <v>124</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s="8">
        <v>0</v>
      </c>
      <c r="JD38" s="8">
        <v>0</v>
      </c>
      <c r="JE38" s="8">
        <v>0</v>
      </c>
      <c r="JF38" s="8">
        <v>0</v>
      </c>
      <c r="JG38" s="8">
        <v>0</v>
      </c>
      <c r="JH38" s="8">
        <v>0</v>
      </c>
      <c r="JI38" s="8">
        <v>0</v>
      </c>
      <c r="JJ38" s="8">
        <v>0</v>
      </c>
      <c r="JK38" s="42">
        <v>0</v>
      </c>
      <c r="JL38" s="42">
        <v>0</v>
      </c>
      <c r="JM38" s="42">
        <v>0</v>
      </c>
      <c r="JN38" s="42">
        <v>0</v>
      </c>
      <c r="JO38" s="42">
        <v>0</v>
      </c>
      <c r="JP38" s="42">
        <v>0</v>
      </c>
      <c r="JQ38" s="42">
        <v>0</v>
      </c>
      <c r="JR38" s="42">
        <v>0</v>
      </c>
      <c r="JS38" s="42">
        <v>0</v>
      </c>
      <c r="JT38" s="42">
        <v>0</v>
      </c>
      <c r="JU38" s="42">
        <v>0</v>
      </c>
      <c r="JV38" s="42">
        <v>0</v>
      </c>
      <c r="JW38" s="42">
        <v>0</v>
      </c>
      <c r="JX38" s="42">
        <v>0</v>
      </c>
      <c r="JY38" s="42">
        <v>0</v>
      </c>
      <c r="JZ38" s="42">
        <v>0</v>
      </c>
      <c r="KA38" s="42">
        <v>0</v>
      </c>
      <c r="KB38" s="42">
        <v>0</v>
      </c>
      <c r="KC38" s="42">
        <v>0</v>
      </c>
      <c r="KD38" s="42">
        <v>0</v>
      </c>
      <c r="KE38" s="42">
        <v>0</v>
      </c>
      <c r="KF38" s="42">
        <v>0</v>
      </c>
      <c r="KG38" s="42">
        <v>0</v>
      </c>
      <c r="KH38" s="42">
        <v>0</v>
      </c>
      <c r="KI38" s="42">
        <v>0</v>
      </c>
      <c r="KJ38" s="42">
        <v>0</v>
      </c>
      <c r="KK38" s="42">
        <v>0</v>
      </c>
      <c r="KL38" s="42">
        <v>0</v>
      </c>
      <c r="KM38" s="42">
        <v>0</v>
      </c>
      <c r="KN38" s="8" t="s">
        <v>117</v>
      </c>
      <c r="KO38" s="8">
        <v>0</v>
      </c>
      <c r="KP38" s="8" t="s">
        <v>124</v>
      </c>
      <c r="KQ38" s="8" t="s">
        <v>117</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t="s">
        <v>131</v>
      </c>
      <c r="MA38">
        <v>0</v>
      </c>
      <c r="MB38">
        <v>0</v>
      </c>
      <c r="MC38">
        <v>0</v>
      </c>
      <c r="MD38">
        <v>0</v>
      </c>
      <c r="ME38">
        <v>0</v>
      </c>
      <c r="MF38">
        <v>0</v>
      </c>
      <c r="MG38">
        <v>0</v>
      </c>
      <c r="MH38">
        <v>0</v>
      </c>
      <c r="MI38">
        <v>0</v>
      </c>
      <c r="MJ38">
        <v>0</v>
      </c>
      <c r="MK38">
        <v>0</v>
      </c>
      <c r="ML38">
        <v>0</v>
      </c>
      <c r="MM38">
        <v>0</v>
      </c>
      <c r="MN38">
        <v>0</v>
      </c>
      <c r="MO38">
        <v>0</v>
      </c>
      <c r="MP38">
        <v>0</v>
      </c>
      <c r="MQ38">
        <v>0</v>
      </c>
      <c r="MR38" s="35" t="s">
        <v>1263</v>
      </c>
      <c r="MS38" s="69"/>
    </row>
    <row r="39" spans="1:357" ht="113.4" customHeight="1" x14ac:dyDescent="0.3">
      <c r="A39">
        <v>251</v>
      </c>
      <c r="B39" s="29" t="s">
        <v>108</v>
      </c>
      <c r="C39" s="27" t="s">
        <v>1217</v>
      </c>
      <c r="D39" s="8" t="s">
        <v>1264</v>
      </c>
      <c r="E39" s="8" t="s">
        <v>1264</v>
      </c>
      <c r="F39" s="8" t="s">
        <v>1265</v>
      </c>
      <c r="G39" s="8" t="s">
        <v>1230</v>
      </c>
      <c r="H39" s="8" t="s">
        <v>1266</v>
      </c>
      <c r="I39" t="s">
        <v>136</v>
      </c>
      <c r="J39" s="8" t="s">
        <v>1267</v>
      </c>
      <c r="K39" s="8">
        <f>345*295</f>
        <v>101775</v>
      </c>
      <c r="L39" s="8" t="e">
        <f>MROUND([1]!tbData[[#This Row],[Surface (mm2)]],10000)/1000000</f>
        <v>#REF!</v>
      </c>
      <c r="M39" s="8" t="s">
        <v>115</v>
      </c>
      <c r="N39" s="8" t="s">
        <v>144</v>
      </c>
      <c r="O39" s="8" t="s">
        <v>144</v>
      </c>
      <c r="P39" s="8" t="s">
        <v>117</v>
      </c>
      <c r="Q39" t="s">
        <v>118</v>
      </c>
      <c r="R39" t="s">
        <v>119</v>
      </c>
      <c r="S39" s="8" t="s">
        <v>1261</v>
      </c>
      <c r="T39" t="s">
        <v>119</v>
      </c>
      <c r="U39" s="8" t="s">
        <v>120</v>
      </c>
      <c r="V39" s="8" t="s">
        <v>121</v>
      </c>
      <c r="W39" s="8" t="s">
        <v>154</v>
      </c>
      <c r="X39" s="8">
        <v>0</v>
      </c>
      <c r="Y39" s="8">
        <v>0</v>
      </c>
      <c r="Z39" s="8">
        <v>0</v>
      </c>
      <c r="AA39" s="8">
        <v>0</v>
      </c>
      <c r="AB39" s="8">
        <v>0</v>
      </c>
      <c r="AC39" s="8">
        <v>0</v>
      </c>
      <c r="AD39" s="8">
        <v>0</v>
      </c>
      <c r="AE39" s="8">
        <v>0</v>
      </c>
      <c r="AF39" s="8">
        <v>0</v>
      </c>
      <c r="AG39" s="8">
        <v>0</v>
      </c>
      <c r="AH39" s="8">
        <v>0</v>
      </c>
      <c r="AI39" s="8">
        <v>0</v>
      </c>
      <c r="AJ39" s="8" t="s">
        <v>1262</v>
      </c>
      <c r="AK39" s="8" t="s">
        <v>117</v>
      </c>
      <c r="AL39" s="8">
        <v>0</v>
      </c>
      <c r="AM39" s="8">
        <v>0</v>
      </c>
      <c r="AN39" s="8">
        <v>0</v>
      </c>
      <c r="AO39" s="8">
        <v>0</v>
      </c>
      <c r="AP39" s="8">
        <v>0</v>
      </c>
      <c r="AQ39" s="8">
        <v>0</v>
      </c>
      <c r="AR39" s="8">
        <v>0</v>
      </c>
      <c r="AS39" s="8">
        <v>0</v>
      </c>
      <c r="AT39" s="8">
        <v>0</v>
      </c>
      <c r="AU39" s="8" t="s">
        <v>124</v>
      </c>
      <c r="AV39" s="8" t="s">
        <v>156</v>
      </c>
      <c r="AW39" s="8" t="s">
        <v>199</v>
      </c>
      <c r="AX39" s="8" t="s">
        <v>117</v>
      </c>
      <c r="AY39" s="8">
        <v>0</v>
      </c>
      <c r="AZ39" s="8">
        <v>0</v>
      </c>
      <c r="BA39" s="8">
        <v>0</v>
      </c>
      <c r="BB39" s="8">
        <v>0</v>
      </c>
      <c r="BC39" t="s">
        <v>119</v>
      </c>
      <c r="BD39">
        <v>0</v>
      </c>
      <c r="BE39" t="s">
        <v>124</v>
      </c>
      <c r="BF39" t="s">
        <v>124</v>
      </c>
      <c r="BG39">
        <v>0</v>
      </c>
      <c r="BH39">
        <v>0</v>
      </c>
      <c r="BI39" s="6" t="s">
        <v>1268</v>
      </c>
      <c r="BJ39" s="66"/>
      <c r="BK39" t="s">
        <v>117</v>
      </c>
      <c r="BL39">
        <v>0</v>
      </c>
      <c r="BM39">
        <v>0</v>
      </c>
      <c r="BN39" t="s">
        <v>117</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t="s">
        <v>51</v>
      </c>
      <c r="DC39" s="8" t="s">
        <v>123</v>
      </c>
      <c r="DD39" t="s">
        <v>117</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t="s">
        <v>117</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t="s">
        <v>117</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t="s">
        <v>124</v>
      </c>
      <c r="GF39">
        <v>0</v>
      </c>
      <c r="GG39">
        <v>0</v>
      </c>
      <c r="GH39">
        <v>0</v>
      </c>
      <c r="GI39">
        <v>0</v>
      </c>
      <c r="GJ39">
        <v>0</v>
      </c>
      <c r="GK39">
        <v>0</v>
      </c>
      <c r="GL39">
        <v>0</v>
      </c>
      <c r="GM39" t="s">
        <v>124</v>
      </c>
      <c r="GN39">
        <v>0</v>
      </c>
      <c r="GO39">
        <v>0</v>
      </c>
      <c r="GP39" t="s">
        <v>124</v>
      </c>
      <c r="GQ39">
        <v>0</v>
      </c>
      <c r="GR39" t="s">
        <v>124</v>
      </c>
      <c r="GS39">
        <v>0</v>
      </c>
      <c r="GT39">
        <v>0</v>
      </c>
      <c r="GU39">
        <v>0</v>
      </c>
      <c r="GV39">
        <v>0</v>
      </c>
      <c r="GW39">
        <v>0</v>
      </c>
      <c r="GX39" t="s">
        <v>124</v>
      </c>
      <c r="GY39" t="s">
        <v>230</v>
      </c>
      <c r="GZ39" t="s">
        <v>124</v>
      </c>
      <c r="HA39">
        <v>0</v>
      </c>
      <c r="HB39">
        <v>0</v>
      </c>
      <c r="HC39">
        <v>0</v>
      </c>
      <c r="HD39">
        <v>0</v>
      </c>
      <c r="HE39">
        <v>0</v>
      </c>
      <c r="HF39">
        <v>0</v>
      </c>
      <c r="HG39">
        <v>0</v>
      </c>
      <c r="HH39">
        <v>0</v>
      </c>
      <c r="HI39">
        <v>0</v>
      </c>
      <c r="HJ39">
        <v>0</v>
      </c>
      <c r="HK39">
        <v>0</v>
      </c>
      <c r="HL39">
        <v>0</v>
      </c>
      <c r="HM39" t="s">
        <v>124</v>
      </c>
      <c r="HN39">
        <v>0</v>
      </c>
      <c r="HO39">
        <v>0</v>
      </c>
      <c r="HP39">
        <v>0</v>
      </c>
      <c r="HQ39">
        <v>0</v>
      </c>
      <c r="HR39">
        <v>0</v>
      </c>
      <c r="HS39" t="s">
        <v>124</v>
      </c>
      <c r="HT39">
        <v>0</v>
      </c>
      <c r="HU39" t="s">
        <v>124</v>
      </c>
      <c r="HV39">
        <v>0</v>
      </c>
      <c r="HW39" t="s">
        <v>124</v>
      </c>
      <c r="HX39" t="s">
        <v>124</v>
      </c>
      <c r="HY39">
        <v>0</v>
      </c>
      <c r="HZ39">
        <v>0</v>
      </c>
      <c r="IA39">
        <v>0</v>
      </c>
      <c r="IB39">
        <v>0</v>
      </c>
      <c r="IC39">
        <v>0</v>
      </c>
      <c r="ID39">
        <v>0</v>
      </c>
      <c r="IE39" t="s">
        <v>124</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t="s">
        <v>124</v>
      </c>
      <c r="JA39" t="s">
        <v>55</v>
      </c>
      <c r="JB39" t="s">
        <v>1269</v>
      </c>
      <c r="JC39" s="8">
        <v>0</v>
      </c>
      <c r="JD39" s="8">
        <v>0</v>
      </c>
      <c r="JE39" s="8">
        <v>0</v>
      </c>
      <c r="JF39" s="8">
        <v>0</v>
      </c>
      <c r="JG39" s="8">
        <v>0</v>
      </c>
      <c r="JH39" s="8">
        <v>0</v>
      </c>
      <c r="JI39" s="8">
        <v>0</v>
      </c>
      <c r="JJ39" s="8">
        <v>0</v>
      </c>
      <c r="JK39" s="42">
        <v>0</v>
      </c>
      <c r="JL39" s="42">
        <v>0</v>
      </c>
      <c r="JM39" s="42">
        <v>0</v>
      </c>
      <c r="JN39" s="42">
        <v>0</v>
      </c>
      <c r="JO39" s="42">
        <v>0</v>
      </c>
      <c r="JP39" s="42">
        <v>0</v>
      </c>
      <c r="JQ39" s="42">
        <v>0</v>
      </c>
      <c r="JR39" s="42">
        <v>0</v>
      </c>
      <c r="JS39" s="42">
        <v>0</v>
      </c>
      <c r="JT39" s="42">
        <v>0</v>
      </c>
      <c r="JU39" s="42">
        <v>0</v>
      </c>
      <c r="JV39" s="42">
        <v>0</v>
      </c>
      <c r="JW39" s="42">
        <v>0</v>
      </c>
      <c r="JX39" s="42">
        <v>0</v>
      </c>
      <c r="JY39" s="42">
        <v>0</v>
      </c>
      <c r="JZ39" s="42">
        <v>0</v>
      </c>
      <c r="KA39" s="42">
        <v>0</v>
      </c>
      <c r="KB39" s="42">
        <v>0</v>
      </c>
      <c r="KC39" s="42">
        <v>0</v>
      </c>
      <c r="KD39" s="42">
        <v>0</v>
      </c>
      <c r="KE39" s="42">
        <v>0</v>
      </c>
      <c r="KF39" s="42">
        <v>0</v>
      </c>
      <c r="KG39" s="42">
        <v>0</v>
      </c>
      <c r="KH39" s="42">
        <v>0</v>
      </c>
      <c r="KI39" s="42">
        <v>0</v>
      </c>
      <c r="KJ39" s="42">
        <v>0</v>
      </c>
      <c r="KK39" s="42">
        <v>0</v>
      </c>
      <c r="KL39" s="42">
        <v>0</v>
      </c>
      <c r="KM39" s="42">
        <v>0</v>
      </c>
      <c r="KN39" s="8" t="s">
        <v>117</v>
      </c>
      <c r="KO39" s="8">
        <v>0</v>
      </c>
      <c r="KP39" s="8">
        <v>0</v>
      </c>
      <c r="KQ39" s="8" t="s">
        <v>124</v>
      </c>
      <c r="KR39" t="s">
        <v>124</v>
      </c>
      <c r="KS39" t="s">
        <v>156</v>
      </c>
      <c r="KT39">
        <v>0</v>
      </c>
      <c r="KU39">
        <v>0</v>
      </c>
      <c r="KV39">
        <v>0</v>
      </c>
      <c r="KW39">
        <v>0</v>
      </c>
      <c r="KX39">
        <v>0</v>
      </c>
      <c r="KY39">
        <v>0</v>
      </c>
      <c r="KZ39">
        <v>0</v>
      </c>
      <c r="LA39">
        <v>0</v>
      </c>
      <c r="LB39">
        <v>0</v>
      </c>
      <c r="LC39">
        <v>0</v>
      </c>
      <c r="LD39" t="s">
        <v>124</v>
      </c>
      <c r="LE39" t="s">
        <v>124</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t="s">
        <v>131</v>
      </c>
      <c r="MA39">
        <v>0</v>
      </c>
      <c r="MB39">
        <v>0</v>
      </c>
      <c r="MC39">
        <v>0</v>
      </c>
      <c r="MD39">
        <v>0</v>
      </c>
      <c r="ME39">
        <v>0</v>
      </c>
      <c r="MF39">
        <v>0</v>
      </c>
      <c r="MG39">
        <v>0</v>
      </c>
      <c r="MH39">
        <v>0</v>
      </c>
      <c r="MI39">
        <v>0</v>
      </c>
      <c r="MJ39">
        <v>0</v>
      </c>
      <c r="MK39">
        <v>0</v>
      </c>
      <c r="ML39">
        <v>0</v>
      </c>
      <c r="MM39">
        <v>0</v>
      </c>
      <c r="MN39">
        <v>0</v>
      </c>
      <c r="MO39">
        <v>0</v>
      </c>
      <c r="MP39">
        <v>0</v>
      </c>
      <c r="MQ39">
        <v>0</v>
      </c>
      <c r="MR39" s="35" t="s">
        <v>1270</v>
      </c>
      <c r="MS39" s="69"/>
    </row>
    <row r="40" spans="1:357" ht="68.400000000000006" customHeight="1" x14ac:dyDescent="0.3">
      <c r="A40">
        <v>1</v>
      </c>
      <c r="B40" s="29" t="s">
        <v>108</v>
      </c>
      <c r="C40" s="22" t="s">
        <v>109</v>
      </c>
      <c r="D40" s="8" t="s">
        <v>110</v>
      </c>
      <c r="E40" s="8" t="s">
        <v>110</v>
      </c>
      <c r="F40" s="8" t="s">
        <v>111</v>
      </c>
      <c r="G40" s="8" t="s">
        <v>112</v>
      </c>
      <c r="H40" s="8">
        <v>0</v>
      </c>
      <c r="I40" t="s">
        <v>113</v>
      </c>
      <c r="J40" s="8" t="s">
        <v>114</v>
      </c>
      <c r="K40" s="8">
        <f>192*583</f>
        <v>111936</v>
      </c>
      <c r="L40" s="8" t="e">
        <f>MROUND([1]!tbData[[#This Row],[Surface (mm2)]],10000)/1000000</f>
        <v>#REF!</v>
      </c>
      <c r="M40" s="8" t="s">
        <v>115</v>
      </c>
      <c r="N40" s="8" t="s">
        <v>116</v>
      </c>
      <c r="O40" s="8" t="s">
        <v>62</v>
      </c>
      <c r="P40" s="8" t="s">
        <v>117</v>
      </c>
      <c r="Q40" t="s">
        <v>118</v>
      </c>
      <c r="R40" t="s">
        <v>119</v>
      </c>
      <c r="S40" s="8">
        <v>0</v>
      </c>
      <c r="T40" t="s">
        <v>119</v>
      </c>
      <c r="U40" s="8" t="s">
        <v>120</v>
      </c>
      <c r="V40" s="8" t="s">
        <v>121</v>
      </c>
      <c r="W40" s="8">
        <v>0</v>
      </c>
      <c r="X40" s="8">
        <v>0</v>
      </c>
      <c r="Y40" s="8">
        <v>0</v>
      </c>
      <c r="Z40" s="8">
        <v>0</v>
      </c>
      <c r="AA40" s="8">
        <v>0</v>
      </c>
      <c r="AB40" s="8">
        <v>0</v>
      </c>
      <c r="AC40" s="8">
        <v>0</v>
      </c>
      <c r="AD40" s="8">
        <v>0</v>
      </c>
      <c r="AE40" s="8">
        <v>0</v>
      </c>
      <c r="AF40" s="8">
        <v>0</v>
      </c>
      <c r="AG40" s="8">
        <v>0</v>
      </c>
      <c r="AH40" s="8">
        <v>0</v>
      </c>
      <c r="AI40" s="8">
        <v>0</v>
      </c>
      <c r="AJ40" s="8">
        <v>0</v>
      </c>
      <c r="AK40" s="8" t="s">
        <v>117</v>
      </c>
      <c r="AL40" s="8">
        <v>0</v>
      </c>
      <c r="AM40" s="8">
        <v>0</v>
      </c>
      <c r="AN40" s="8">
        <v>0</v>
      </c>
      <c r="AO40" s="8">
        <v>0</v>
      </c>
      <c r="AP40" s="8">
        <v>0</v>
      </c>
      <c r="AQ40" s="8">
        <v>0</v>
      </c>
      <c r="AR40" s="8">
        <v>0</v>
      </c>
      <c r="AS40" s="8">
        <v>0</v>
      </c>
      <c r="AT40" s="8">
        <v>0</v>
      </c>
      <c r="AU40" s="8" t="s">
        <v>117</v>
      </c>
      <c r="AV40" s="8">
        <v>0</v>
      </c>
      <c r="AW40" s="8">
        <v>0</v>
      </c>
      <c r="AX40" s="8" t="s">
        <v>117</v>
      </c>
      <c r="AY40" s="8">
        <v>0</v>
      </c>
      <c r="AZ40" s="8">
        <v>0</v>
      </c>
      <c r="BA40" s="8">
        <v>0</v>
      </c>
      <c r="BB40" s="8">
        <v>0</v>
      </c>
      <c r="BC40" t="s">
        <v>119</v>
      </c>
      <c r="BD40">
        <v>0</v>
      </c>
      <c r="BE40" t="s">
        <v>124</v>
      </c>
      <c r="BF40" t="s">
        <v>124</v>
      </c>
      <c r="BG40">
        <v>0</v>
      </c>
      <c r="BH40">
        <v>0</v>
      </c>
      <c r="BI40" s="6">
        <v>0</v>
      </c>
      <c r="BJ40" s="66"/>
      <c r="BK40" t="s">
        <v>51</v>
      </c>
      <c r="BL40" t="s">
        <v>122</v>
      </c>
      <c r="BM40" t="s">
        <v>123</v>
      </c>
      <c r="BN40" t="s">
        <v>117</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t="s">
        <v>117</v>
      </c>
      <c r="DC40" s="8">
        <v>0</v>
      </c>
      <c r="DD40" t="s">
        <v>117</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t="s">
        <v>51</v>
      </c>
      <c r="EA40" t="s">
        <v>50</v>
      </c>
      <c r="EB40" t="s">
        <v>124</v>
      </c>
      <c r="EC40">
        <v>0</v>
      </c>
      <c r="ED40">
        <v>0</v>
      </c>
      <c r="EE40">
        <v>0</v>
      </c>
      <c r="EF40">
        <v>0</v>
      </c>
      <c r="EG40">
        <v>0</v>
      </c>
      <c r="EH40">
        <v>0</v>
      </c>
      <c r="EI40">
        <v>0</v>
      </c>
      <c r="EJ40">
        <v>0</v>
      </c>
      <c r="EK40">
        <v>0</v>
      </c>
      <c r="EL40">
        <v>0</v>
      </c>
      <c r="EM40">
        <v>0</v>
      </c>
      <c r="EN40">
        <v>0</v>
      </c>
      <c r="EO40">
        <v>0</v>
      </c>
      <c r="EP40">
        <v>0</v>
      </c>
      <c r="EQ40">
        <v>0</v>
      </c>
      <c r="ER40">
        <v>0</v>
      </c>
      <c r="ES40">
        <v>0</v>
      </c>
      <c r="ET40">
        <v>0</v>
      </c>
      <c r="EU40" t="s">
        <v>117</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t="s">
        <v>124</v>
      </c>
      <c r="GF40" t="s">
        <v>124</v>
      </c>
      <c r="GG40" t="s">
        <v>125</v>
      </c>
      <c r="GH40" t="s">
        <v>124</v>
      </c>
      <c r="GI40">
        <v>0</v>
      </c>
      <c r="GJ40">
        <v>0</v>
      </c>
      <c r="GK40">
        <v>0</v>
      </c>
      <c r="GL40">
        <v>0</v>
      </c>
      <c r="GM40">
        <v>0</v>
      </c>
      <c r="GN40">
        <v>0</v>
      </c>
      <c r="GO40">
        <v>0</v>
      </c>
      <c r="GP40">
        <v>0</v>
      </c>
      <c r="GQ40">
        <v>0</v>
      </c>
      <c r="GR40">
        <v>0</v>
      </c>
      <c r="GS40">
        <v>0</v>
      </c>
      <c r="GT40">
        <v>0</v>
      </c>
      <c r="GU40">
        <v>0</v>
      </c>
      <c r="GV40">
        <v>0</v>
      </c>
      <c r="GW40">
        <v>0</v>
      </c>
      <c r="GX40" t="s">
        <v>124</v>
      </c>
      <c r="GY40">
        <v>0</v>
      </c>
      <c r="GZ40">
        <v>0</v>
      </c>
      <c r="HA40">
        <v>0</v>
      </c>
      <c r="HB40">
        <v>0</v>
      </c>
      <c r="HC40">
        <v>0</v>
      </c>
      <c r="HD40" t="s">
        <v>126</v>
      </c>
      <c r="HE40">
        <v>0</v>
      </c>
      <c r="HF40">
        <v>0</v>
      </c>
      <c r="HG40">
        <v>0</v>
      </c>
      <c r="HH40">
        <v>0</v>
      </c>
      <c r="HI40">
        <v>0</v>
      </c>
      <c r="HJ40">
        <v>0</v>
      </c>
      <c r="HK40">
        <v>0</v>
      </c>
      <c r="HL40">
        <v>0</v>
      </c>
      <c r="HM40" t="s">
        <v>124</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s="8" t="s">
        <v>124</v>
      </c>
      <c r="JD40" s="8" t="s">
        <v>127</v>
      </c>
      <c r="JE40" s="8" t="s">
        <v>128</v>
      </c>
      <c r="JF40" s="8" t="s">
        <v>124</v>
      </c>
      <c r="JG40" s="8" t="s">
        <v>124</v>
      </c>
      <c r="JH40" s="8">
        <v>0</v>
      </c>
      <c r="JI40" s="8">
        <v>0</v>
      </c>
      <c r="JJ40" s="8">
        <v>0</v>
      </c>
      <c r="JK40" s="42" t="s">
        <v>124</v>
      </c>
      <c r="JL40" s="42" t="s">
        <v>129</v>
      </c>
      <c r="JM40" s="42" t="s">
        <v>124</v>
      </c>
      <c r="JN40" s="42" t="s">
        <v>124</v>
      </c>
      <c r="JO40" s="42">
        <v>0</v>
      </c>
      <c r="JP40" s="42">
        <v>0</v>
      </c>
      <c r="JQ40" s="42">
        <v>0</v>
      </c>
      <c r="JR40" s="42">
        <v>0</v>
      </c>
      <c r="JS40" s="42">
        <v>0</v>
      </c>
      <c r="JT40" s="42">
        <v>0</v>
      </c>
      <c r="JU40" s="42">
        <v>0</v>
      </c>
      <c r="JV40" s="42">
        <v>0</v>
      </c>
      <c r="JW40" s="42">
        <v>0</v>
      </c>
      <c r="JX40" s="42">
        <v>0</v>
      </c>
      <c r="JY40" s="42">
        <v>0</v>
      </c>
      <c r="JZ40" s="42">
        <v>0</v>
      </c>
      <c r="KA40" s="42">
        <v>0</v>
      </c>
      <c r="KB40" s="42">
        <v>0</v>
      </c>
      <c r="KC40" s="42">
        <v>0</v>
      </c>
      <c r="KD40" s="42">
        <v>0</v>
      </c>
      <c r="KE40" s="42">
        <v>0</v>
      </c>
      <c r="KF40" s="42">
        <v>0</v>
      </c>
      <c r="KG40" s="42">
        <v>0</v>
      </c>
      <c r="KH40" s="42">
        <v>0</v>
      </c>
      <c r="KI40" s="42">
        <v>0</v>
      </c>
      <c r="KJ40" s="42">
        <v>0</v>
      </c>
      <c r="KK40" s="42">
        <v>0</v>
      </c>
      <c r="KL40" s="42">
        <v>0</v>
      </c>
      <c r="KM40" s="42">
        <v>0</v>
      </c>
      <c r="KN40" s="8" t="s">
        <v>124</v>
      </c>
      <c r="KO40" s="8">
        <v>0</v>
      </c>
      <c r="KP40" s="8">
        <v>0</v>
      </c>
      <c r="KQ40" s="8" t="s">
        <v>124</v>
      </c>
      <c r="KR40" t="s">
        <v>130</v>
      </c>
      <c r="KS40">
        <v>0</v>
      </c>
      <c r="KT40">
        <v>0</v>
      </c>
      <c r="KU40">
        <v>0</v>
      </c>
      <c r="KV40">
        <v>0</v>
      </c>
      <c r="KW40">
        <v>0</v>
      </c>
      <c r="KX40">
        <v>0</v>
      </c>
      <c r="KY40">
        <v>0</v>
      </c>
      <c r="KZ40">
        <v>0</v>
      </c>
      <c r="LA40">
        <v>0</v>
      </c>
      <c r="LB40">
        <v>0</v>
      </c>
      <c r="LC40">
        <v>0</v>
      </c>
      <c r="LD40" t="s">
        <v>124</v>
      </c>
      <c r="LE40">
        <v>0</v>
      </c>
      <c r="LF40">
        <v>0</v>
      </c>
      <c r="LG40">
        <v>0</v>
      </c>
      <c r="LH40">
        <v>0</v>
      </c>
      <c r="LI40">
        <v>0</v>
      </c>
      <c r="LJ40">
        <v>0</v>
      </c>
      <c r="LK40">
        <v>0</v>
      </c>
      <c r="LL40">
        <v>0</v>
      </c>
      <c r="LM40">
        <v>0</v>
      </c>
      <c r="LN40">
        <v>0</v>
      </c>
      <c r="LO40">
        <v>0</v>
      </c>
      <c r="LP40">
        <v>0</v>
      </c>
      <c r="LQ40">
        <v>0</v>
      </c>
      <c r="LR40">
        <v>0</v>
      </c>
      <c r="LS40">
        <v>0</v>
      </c>
      <c r="LT40">
        <v>0</v>
      </c>
      <c r="LU40" t="s">
        <v>124</v>
      </c>
      <c r="LV40" t="s">
        <v>124</v>
      </c>
      <c r="LW40">
        <v>0</v>
      </c>
      <c r="LX40">
        <v>0</v>
      </c>
      <c r="LY40">
        <v>0</v>
      </c>
      <c r="LZ40" t="s">
        <v>131</v>
      </c>
      <c r="MA40">
        <v>0</v>
      </c>
      <c r="MB40">
        <v>0</v>
      </c>
      <c r="MC40">
        <v>0</v>
      </c>
      <c r="MD40">
        <v>0</v>
      </c>
      <c r="ME40">
        <v>0</v>
      </c>
      <c r="MF40">
        <v>0</v>
      </c>
      <c r="MG40">
        <v>0</v>
      </c>
      <c r="MH40">
        <v>0</v>
      </c>
      <c r="MI40">
        <v>0</v>
      </c>
      <c r="MJ40">
        <v>0</v>
      </c>
      <c r="MK40">
        <v>0</v>
      </c>
      <c r="ML40">
        <v>0</v>
      </c>
      <c r="MM40">
        <v>0</v>
      </c>
      <c r="MN40">
        <v>0</v>
      </c>
      <c r="MO40">
        <v>0</v>
      </c>
      <c r="MP40">
        <v>0</v>
      </c>
      <c r="MQ40">
        <v>0</v>
      </c>
      <c r="MR40" s="35" t="s">
        <v>132</v>
      </c>
      <c r="MS40" s="69"/>
    </row>
    <row r="41" spans="1:357" ht="143.4" customHeight="1" x14ac:dyDescent="0.3">
      <c r="A41">
        <v>78</v>
      </c>
      <c r="B41" s="29" t="s">
        <v>108</v>
      </c>
      <c r="C41" s="24" t="s">
        <v>109</v>
      </c>
      <c r="D41" s="8" t="s">
        <v>554</v>
      </c>
      <c r="E41" s="8" t="s">
        <v>554</v>
      </c>
      <c r="F41" s="8" t="s">
        <v>562</v>
      </c>
      <c r="G41" s="8">
        <v>0</v>
      </c>
      <c r="H41" s="8">
        <v>1969</v>
      </c>
      <c r="I41" t="s">
        <v>136</v>
      </c>
      <c r="J41" s="8" t="s">
        <v>563</v>
      </c>
      <c r="K41" s="8">
        <f>361*305</f>
        <v>110105</v>
      </c>
      <c r="L41" s="8" t="e">
        <f>MROUND([1]!tbData[[#This Row],[Surface (mm2)]],10000)/1000000</f>
        <v>#REF!</v>
      </c>
      <c r="M41" s="8" t="s">
        <v>115</v>
      </c>
      <c r="N41" s="8" t="s">
        <v>144</v>
      </c>
      <c r="O41" s="8" t="s">
        <v>144</v>
      </c>
      <c r="P41" s="8" t="s">
        <v>117</v>
      </c>
      <c r="Q41" t="s">
        <v>119</v>
      </c>
      <c r="R41" t="s">
        <v>119</v>
      </c>
      <c r="S41" s="8">
        <v>0</v>
      </c>
      <c r="T41" t="s">
        <v>550</v>
      </c>
      <c r="U41" s="8" t="s">
        <v>166</v>
      </c>
      <c r="V41" s="8" t="s">
        <v>121</v>
      </c>
      <c r="W41" s="8">
        <v>0</v>
      </c>
      <c r="X41" s="8">
        <v>0</v>
      </c>
      <c r="Y41" s="8">
        <v>0</v>
      </c>
      <c r="Z41" s="8">
        <v>0</v>
      </c>
      <c r="AA41" s="8">
        <v>0</v>
      </c>
      <c r="AB41" s="8">
        <v>0</v>
      </c>
      <c r="AC41" s="8">
        <v>0</v>
      </c>
      <c r="AD41" s="8">
        <v>0</v>
      </c>
      <c r="AE41" s="8">
        <v>0</v>
      </c>
      <c r="AF41" s="8">
        <v>0</v>
      </c>
      <c r="AG41" s="8">
        <v>0</v>
      </c>
      <c r="AH41" s="8">
        <v>0</v>
      </c>
      <c r="AI41" s="8">
        <v>0</v>
      </c>
      <c r="AJ41" s="8">
        <v>0</v>
      </c>
      <c r="AK41" s="8" t="s">
        <v>117</v>
      </c>
      <c r="AL41" s="8">
        <v>0</v>
      </c>
      <c r="AM41" s="8">
        <v>0</v>
      </c>
      <c r="AN41" s="8">
        <v>0</v>
      </c>
      <c r="AO41" s="8">
        <v>0</v>
      </c>
      <c r="AP41" s="8">
        <v>0</v>
      </c>
      <c r="AQ41" s="8">
        <v>0</v>
      </c>
      <c r="AR41" s="8">
        <v>0</v>
      </c>
      <c r="AS41" s="8">
        <v>0</v>
      </c>
      <c r="AT41" s="8">
        <v>0</v>
      </c>
      <c r="AU41" s="8" t="s">
        <v>124</v>
      </c>
      <c r="AV41" s="8" t="s">
        <v>156</v>
      </c>
      <c r="AW41" s="8" t="s">
        <v>199</v>
      </c>
      <c r="AX41" s="8" t="s">
        <v>124</v>
      </c>
      <c r="AY41" s="8" t="s">
        <v>121</v>
      </c>
      <c r="AZ41" s="8">
        <v>1</v>
      </c>
      <c r="BA41" s="8" t="s">
        <v>557</v>
      </c>
      <c r="BB41" s="8">
        <v>0</v>
      </c>
      <c r="BC41" t="s">
        <v>119</v>
      </c>
      <c r="BD41">
        <v>0</v>
      </c>
      <c r="BE41" t="s">
        <v>124</v>
      </c>
      <c r="BF41">
        <v>0</v>
      </c>
      <c r="BG41">
        <v>0</v>
      </c>
      <c r="BH41" t="s">
        <v>124</v>
      </c>
      <c r="BI41" s="6">
        <v>0</v>
      </c>
      <c r="BJ41" s="66"/>
      <c r="BK41" t="s">
        <v>117</v>
      </c>
      <c r="BL41">
        <v>0</v>
      </c>
      <c r="BM41">
        <v>0</v>
      </c>
      <c r="BN41" t="s">
        <v>117</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t="s">
        <v>117</v>
      </c>
      <c r="DC41" s="8">
        <v>0</v>
      </c>
      <c r="DD41" t="s">
        <v>117</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t="s">
        <v>117</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t="s">
        <v>551</v>
      </c>
      <c r="EV41">
        <v>0</v>
      </c>
      <c r="EW41" t="s">
        <v>124</v>
      </c>
      <c r="EX41" t="s">
        <v>552</v>
      </c>
      <c r="EY41">
        <v>0</v>
      </c>
      <c r="EZ41" t="s">
        <v>124</v>
      </c>
      <c r="FA41" t="s">
        <v>124</v>
      </c>
      <c r="FB41">
        <v>0</v>
      </c>
      <c r="FC41">
        <v>0</v>
      </c>
      <c r="FD41">
        <v>0</v>
      </c>
      <c r="FE41">
        <v>0</v>
      </c>
      <c r="FF41">
        <v>0</v>
      </c>
      <c r="FG41">
        <v>0</v>
      </c>
      <c r="FH41">
        <v>0</v>
      </c>
      <c r="FI41">
        <v>0</v>
      </c>
      <c r="FJ41">
        <v>0</v>
      </c>
      <c r="FK41">
        <v>0</v>
      </c>
      <c r="FL41">
        <v>0</v>
      </c>
      <c r="FM41">
        <v>0</v>
      </c>
      <c r="FN41">
        <v>0</v>
      </c>
      <c r="FO41">
        <v>0</v>
      </c>
      <c r="FP41" t="s">
        <v>124</v>
      </c>
      <c r="FQ41" t="s">
        <v>552</v>
      </c>
      <c r="FR41">
        <v>0</v>
      </c>
      <c r="FS41" t="s">
        <v>124</v>
      </c>
      <c r="FT41">
        <v>0</v>
      </c>
      <c r="FU41">
        <v>0</v>
      </c>
      <c r="FV41">
        <v>0</v>
      </c>
      <c r="FW41">
        <v>0</v>
      </c>
      <c r="FX41">
        <v>0</v>
      </c>
      <c r="FY41">
        <v>0</v>
      </c>
      <c r="FZ41">
        <v>0</v>
      </c>
      <c r="GA41">
        <v>0</v>
      </c>
      <c r="GB41">
        <v>0</v>
      </c>
      <c r="GC41">
        <v>0</v>
      </c>
      <c r="GD41">
        <v>0</v>
      </c>
      <c r="GE41" t="s">
        <v>124</v>
      </c>
      <c r="GF41">
        <v>0</v>
      </c>
      <c r="GG41">
        <v>0</v>
      </c>
      <c r="GH41">
        <v>0</v>
      </c>
      <c r="GI41">
        <v>0</v>
      </c>
      <c r="GJ41">
        <v>0</v>
      </c>
      <c r="GK41">
        <v>0</v>
      </c>
      <c r="GL41">
        <v>0</v>
      </c>
      <c r="GM41" t="s">
        <v>124</v>
      </c>
      <c r="GN41">
        <v>0</v>
      </c>
      <c r="GO41">
        <v>0</v>
      </c>
      <c r="GP41" t="s">
        <v>124</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t="s">
        <v>124</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t="s">
        <v>124</v>
      </c>
      <c r="JA41" t="s">
        <v>189</v>
      </c>
      <c r="JB41" t="s">
        <v>367</v>
      </c>
      <c r="JC41" s="8" t="s">
        <v>124</v>
      </c>
      <c r="JD41" s="8" t="s">
        <v>148</v>
      </c>
      <c r="JE41" s="8" t="s">
        <v>128</v>
      </c>
      <c r="JF41" s="8">
        <v>0</v>
      </c>
      <c r="JG41" s="8">
        <v>0</v>
      </c>
      <c r="JH41" s="8">
        <v>0</v>
      </c>
      <c r="JI41" s="8">
        <v>0</v>
      </c>
      <c r="JJ41" s="8">
        <v>0</v>
      </c>
      <c r="JK41" s="42">
        <v>0</v>
      </c>
      <c r="JL41" s="42">
        <v>0</v>
      </c>
      <c r="JM41" s="42">
        <v>0</v>
      </c>
      <c r="JN41" s="42">
        <v>0</v>
      </c>
      <c r="JO41" s="42">
        <v>0</v>
      </c>
      <c r="JP41" s="42">
        <v>0</v>
      </c>
      <c r="JQ41" s="42">
        <v>0</v>
      </c>
      <c r="JR41" s="42">
        <v>0</v>
      </c>
      <c r="JS41" s="42">
        <v>0</v>
      </c>
      <c r="JT41" s="42">
        <v>0</v>
      </c>
      <c r="JU41" s="42">
        <v>0</v>
      </c>
      <c r="JV41" s="42">
        <v>0</v>
      </c>
      <c r="JW41" s="42">
        <v>0</v>
      </c>
      <c r="JX41" s="42">
        <v>0</v>
      </c>
      <c r="JY41" s="42">
        <v>0</v>
      </c>
      <c r="JZ41" s="42">
        <v>0</v>
      </c>
      <c r="KA41" s="42">
        <v>0</v>
      </c>
      <c r="KB41" s="42">
        <v>0</v>
      </c>
      <c r="KC41" s="42">
        <v>0</v>
      </c>
      <c r="KD41" s="42">
        <v>0</v>
      </c>
      <c r="KE41" s="42">
        <v>0</v>
      </c>
      <c r="KF41" s="42">
        <v>0</v>
      </c>
      <c r="KG41" s="42">
        <v>0</v>
      </c>
      <c r="KH41" s="42">
        <v>0</v>
      </c>
      <c r="KI41" s="42">
        <v>0</v>
      </c>
      <c r="KJ41" s="42">
        <v>0</v>
      </c>
      <c r="KK41" s="42">
        <v>0</v>
      </c>
      <c r="KL41" s="42">
        <v>0</v>
      </c>
      <c r="KM41" s="42">
        <v>0</v>
      </c>
      <c r="KN41" s="8" t="s">
        <v>117</v>
      </c>
      <c r="KO41" s="8">
        <v>0</v>
      </c>
      <c r="KP41" s="8">
        <v>0</v>
      </c>
      <c r="KQ41" s="8" t="s">
        <v>117</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t="s">
        <v>131</v>
      </c>
      <c r="MA41" s="21">
        <v>0</v>
      </c>
      <c r="MB41" s="21">
        <v>0</v>
      </c>
      <c r="MC41" s="21">
        <v>0</v>
      </c>
      <c r="MD41" s="21">
        <v>0</v>
      </c>
      <c r="ME41" s="21">
        <v>0</v>
      </c>
      <c r="MF41" s="21">
        <v>0</v>
      </c>
      <c r="MG41" s="21" t="s">
        <v>124</v>
      </c>
      <c r="MH41" s="21">
        <v>0</v>
      </c>
      <c r="MI41" s="21">
        <v>0</v>
      </c>
      <c r="MJ41">
        <v>0</v>
      </c>
      <c r="MK41">
        <v>0</v>
      </c>
      <c r="ML41">
        <v>0</v>
      </c>
      <c r="MM41">
        <v>0</v>
      </c>
      <c r="MN41">
        <v>0</v>
      </c>
      <c r="MO41">
        <v>0</v>
      </c>
      <c r="MP41">
        <v>0</v>
      </c>
      <c r="MQ41">
        <v>0</v>
      </c>
      <c r="MR41" s="35">
        <v>0</v>
      </c>
      <c r="MS41" s="69"/>
    </row>
    <row r="42" spans="1:357" ht="72" customHeight="1" x14ac:dyDescent="0.3">
      <c r="A42">
        <v>142</v>
      </c>
      <c r="B42" s="29" t="s">
        <v>108</v>
      </c>
      <c r="C42" s="25" t="s">
        <v>753</v>
      </c>
      <c r="D42" s="8" t="s">
        <v>763</v>
      </c>
      <c r="E42" t="s">
        <v>860</v>
      </c>
      <c r="F42" s="8" t="s">
        <v>861</v>
      </c>
      <c r="G42" s="8" t="s">
        <v>862</v>
      </c>
      <c r="H42" s="8" t="s">
        <v>817</v>
      </c>
      <c r="I42" t="s">
        <v>163</v>
      </c>
      <c r="J42" s="8" t="s">
        <v>863</v>
      </c>
      <c r="K42" s="8">
        <f>(209*269)*2</f>
        <v>112442</v>
      </c>
      <c r="L42" s="8" t="e">
        <f>MROUND([1]!tbData[[#This Row],[Surface (mm2)]],10000)/1000000</f>
        <v>#REF!</v>
      </c>
      <c r="M42" s="8" t="s">
        <v>115</v>
      </c>
      <c r="N42" s="8" t="s">
        <v>144</v>
      </c>
      <c r="O42" s="8" t="s">
        <v>144</v>
      </c>
      <c r="P42" s="8" t="s">
        <v>117</v>
      </c>
      <c r="Q42" t="s">
        <v>119</v>
      </c>
      <c r="R42" t="s">
        <v>119</v>
      </c>
      <c r="S42" s="8">
        <v>0</v>
      </c>
      <c r="T42" t="s">
        <v>119</v>
      </c>
      <c r="U42" s="8" t="s">
        <v>184</v>
      </c>
      <c r="V42" s="8" t="s">
        <v>154</v>
      </c>
      <c r="W42" s="8">
        <v>0</v>
      </c>
      <c r="X42" s="8">
        <v>0</v>
      </c>
      <c r="Y42" s="8">
        <v>0</v>
      </c>
      <c r="Z42" s="8">
        <v>0</v>
      </c>
      <c r="AA42" s="8">
        <v>0</v>
      </c>
      <c r="AB42" s="8">
        <v>0</v>
      </c>
      <c r="AC42" s="8">
        <v>0</v>
      </c>
      <c r="AD42" s="8">
        <v>0</v>
      </c>
      <c r="AE42" s="8">
        <v>0</v>
      </c>
      <c r="AF42" s="8">
        <v>0</v>
      </c>
      <c r="AG42" s="8">
        <v>0</v>
      </c>
      <c r="AH42" s="8">
        <v>0</v>
      </c>
      <c r="AI42" s="8">
        <v>0</v>
      </c>
      <c r="AJ42" s="8">
        <v>0</v>
      </c>
      <c r="AK42" s="8" t="s">
        <v>117</v>
      </c>
      <c r="AL42" s="8">
        <v>0</v>
      </c>
      <c r="AM42" s="8">
        <v>0</v>
      </c>
      <c r="AN42" s="8">
        <v>0</v>
      </c>
      <c r="AO42" s="8">
        <v>0</v>
      </c>
      <c r="AP42" s="8">
        <v>0</v>
      </c>
      <c r="AQ42" s="8">
        <v>0</v>
      </c>
      <c r="AR42" s="8">
        <v>0</v>
      </c>
      <c r="AS42" s="8">
        <v>0</v>
      </c>
      <c r="AT42" s="8">
        <v>0</v>
      </c>
      <c r="AU42" s="8" t="s">
        <v>124</v>
      </c>
      <c r="AV42" s="8" t="s">
        <v>156</v>
      </c>
      <c r="AW42" s="8" t="s">
        <v>199</v>
      </c>
      <c r="AX42" s="8" t="s">
        <v>117</v>
      </c>
      <c r="AY42" s="8">
        <v>0</v>
      </c>
      <c r="AZ42" s="8">
        <v>0</v>
      </c>
      <c r="BA42" s="8">
        <v>0</v>
      </c>
      <c r="BB42" s="8">
        <v>0</v>
      </c>
      <c r="BC42" s="9" t="s">
        <v>119</v>
      </c>
      <c r="BD42">
        <v>0</v>
      </c>
      <c r="BE42" t="s">
        <v>124</v>
      </c>
      <c r="BF42">
        <v>0</v>
      </c>
      <c r="BG42">
        <v>0</v>
      </c>
      <c r="BH42" t="s">
        <v>124</v>
      </c>
      <c r="BI42" s="6">
        <v>0</v>
      </c>
      <c r="BJ42" s="66"/>
      <c r="BK42" s="10" t="s">
        <v>51</v>
      </c>
      <c r="BL42" t="s">
        <v>122</v>
      </c>
      <c r="BM42" t="s">
        <v>123</v>
      </c>
      <c r="BN42" t="s">
        <v>117</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t="s">
        <v>51</v>
      </c>
      <c r="DC42" s="8" t="s">
        <v>263</v>
      </c>
      <c r="DD42" t="s">
        <v>117</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t="s">
        <v>117</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t="s">
        <v>551</v>
      </c>
      <c r="EV42">
        <v>0</v>
      </c>
      <c r="EW42" t="s">
        <v>124</v>
      </c>
      <c r="EX42">
        <v>0</v>
      </c>
      <c r="EY42">
        <v>0</v>
      </c>
      <c r="EZ42">
        <v>0</v>
      </c>
      <c r="FA42" t="s">
        <v>124</v>
      </c>
      <c r="FB42" t="s">
        <v>124</v>
      </c>
      <c r="FC42" t="s">
        <v>124</v>
      </c>
      <c r="FD42">
        <v>0</v>
      </c>
      <c r="FE42">
        <v>0</v>
      </c>
      <c r="FF42">
        <v>0</v>
      </c>
      <c r="FG42">
        <v>0</v>
      </c>
      <c r="FH42">
        <v>0</v>
      </c>
      <c r="FI42">
        <v>0</v>
      </c>
      <c r="FJ42">
        <v>0</v>
      </c>
      <c r="FK42">
        <v>0</v>
      </c>
      <c r="FL42">
        <v>0</v>
      </c>
      <c r="FM42">
        <v>0</v>
      </c>
      <c r="FN42">
        <v>0</v>
      </c>
      <c r="FO42">
        <v>0</v>
      </c>
      <c r="FP42" t="s">
        <v>124</v>
      </c>
      <c r="FQ42">
        <v>0</v>
      </c>
      <c r="FR42">
        <v>0</v>
      </c>
      <c r="FS42" t="s">
        <v>124</v>
      </c>
      <c r="FT42" t="s">
        <v>124</v>
      </c>
      <c r="FU42">
        <v>0</v>
      </c>
      <c r="FV42">
        <v>0</v>
      </c>
      <c r="FW42">
        <v>0</v>
      </c>
      <c r="FX42">
        <v>0</v>
      </c>
      <c r="FY42">
        <v>0</v>
      </c>
      <c r="FZ42">
        <v>0</v>
      </c>
      <c r="GA42">
        <v>0</v>
      </c>
      <c r="GB42">
        <v>0</v>
      </c>
      <c r="GC42">
        <v>0</v>
      </c>
      <c r="GD42">
        <v>0</v>
      </c>
      <c r="GE42" t="s">
        <v>124</v>
      </c>
      <c r="GF42" t="s">
        <v>124</v>
      </c>
      <c r="GG42">
        <v>0</v>
      </c>
      <c r="GH42">
        <v>0</v>
      </c>
      <c r="GI42">
        <v>0</v>
      </c>
      <c r="GJ42">
        <v>0</v>
      </c>
      <c r="GK42" t="s">
        <v>124</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s="8" t="s">
        <v>124</v>
      </c>
      <c r="JD42" s="8" t="s">
        <v>148</v>
      </c>
      <c r="JE42" s="8" t="s">
        <v>128</v>
      </c>
      <c r="JF42" s="8">
        <v>0</v>
      </c>
      <c r="JG42" s="8">
        <v>0</v>
      </c>
      <c r="JH42" s="8">
        <v>0</v>
      </c>
      <c r="JI42" s="8">
        <v>0</v>
      </c>
      <c r="JJ42" s="8">
        <v>0</v>
      </c>
      <c r="JK42" s="42">
        <v>0</v>
      </c>
      <c r="JL42" s="42">
        <v>0</v>
      </c>
      <c r="JM42" s="42">
        <v>0</v>
      </c>
      <c r="JN42" s="42">
        <v>0</v>
      </c>
      <c r="JO42" s="42">
        <v>0</v>
      </c>
      <c r="JP42" s="42">
        <v>0</v>
      </c>
      <c r="JQ42" s="42">
        <v>0</v>
      </c>
      <c r="JR42" s="42">
        <v>0</v>
      </c>
      <c r="JS42" s="42">
        <v>0</v>
      </c>
      <c r="JT42" s="42">
        <v>0</v>
      </c>
      <c r="JU42" s="42">
        <v>0</v>
      </c>
      <c r="JV42" s="42">
        <v>0</v>
      </c>
      <c r="JW42" s="42">
        <v>0</v>
      </c>
      <c r="JX42" s="42">
        <v>0</v>
      </c>
      <c r="JY42" s="42">
        <v>0</v>
      </c>
      <c r="JZ42" s="42">
        <v>0</v>
      </c>
      <c r="KA42" s="42">
        <v>0</v>
      </c>
      <c r="KB42" s="42">
        <v>0</v>
      </c>
      <c r="KC42" s="42">
        <v>0</v>
      </c>
      <c r="KD42" s="42">
        <v>0</v>
      </c>
      <c r="KE42" s="42">
        <v>0</v>
      </c>
      <c r="KF42" s="42">
        <v>0</v>
      </c>
      <c r="KG42" s="42">
        <v>0</v>
      </c>
      <c r="KH42" s="42">
        <v>0</v>
      </c>
      <c r="KI42" s="42">
        <v>0</v>
      </c>
      <c r="KJ42" s="42">
        <v>0</v>
      </c>
      <c r="KK42" s="42">
        <v>0</v>
      </c>
      <c r="KL42" s="42">
        <v>0</v>
      </c>
      <c r="KM42" s="42">
        <v>0</v>
      </c>
      <c r="KN42" s="8" t="s">
        <v>117</v>
      </c>
      <c r="KO42" s="8">
        <v>0</v>
      </c>
      <c r="KP42" s="8">
        <v>0</v>
      </c>
      <c r="KQ42" s="8" t="s">
        <v>124</v>
      </c>
      <c r="KR42" t="s">
        <v>124</v>
      </c>
      <c r="KS42" t="s">
        <v>169</v>
      </c>
      <c r="KT42" t="s">
        <v>124</v>
      </c>
      <c r="KU42" t="s">
        <v>124</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s="9" t="s">
        <v>131</v>
      </c>
      <c r="MA42">
        <v>0</v>
      </c>
      <c r="MB42">
        <v>0</v>
      </c>
      <c r="MC42">
        <v>0</v>
      </c>
      <c r="MD42">
        <v>0</v>
      </c>
      <c r="ME42">
        <v>0</v>
      </c>
      <c r="MF42">
        <v>0</v>
      </c>
      <c r="MG42">
        <v>0</v>
      </c>
      <c r="MH42">
        <v>0</v>
      </c>
      <c r="MI42">
        <v>0</v>
      </c>
      <c r="MJ42">
        <v>0</v>
      </c>
      <c r="MK42">
        <v>0</v>
      </c>
      <c r="ML42">
        <v>0</v>
      </c>
      <c r="MM42">
        <v>0</v>
      </c>
      <c r="MN42">
        <v>0</v>
      </c>
      <c r="MO42">
        <v>0</v>
      </c>
      <c r="MP42">
        <v>0</v>
      </c>
      <c r="MQ42">
        <v>0</v>
      </c>
      <c r="MR42" s="35" t="s">
        <v>864</v>
      </c>
      <c r="MS42" s="69"/>
    </row>
    <row r="43" spans="1:357" ht="97.2" customHeight="1" x14ac:dyDescent="0.3">
      <c r="A43">
        <v>143</v>
      </c>
      <c r="B43" s="29" t="s">
        <v>108</v>
      </c>
      <c r="C43" s="25" t="s">
        <v>753</v>
      </c>
      <c r="D43" s="8" t="s">
        <v>759</v>
      </c>
      <c r="E43" t="s">
        <v>865</v>
      </c>
      <c r="F43" s="8" t="s">
        <v>866</v>
      </c>
      <c r="G43" s="8">
        <v>0</v>
      </c>
      <c r="H43" s="8">
        <v>1968</v>
      </c>
      <c r="I43" t="s">
        <v>136</v>
      </c>
      <c r="J43" s="8" t="s">
        <v>867</v>
      </c>
      <c r="K43" s="8">
        <f>418*270</f>
        <v>112860</v>
      </c>
      <c r="L43" s="8" t="e">
        <f>MROUND([1]!tbData[[#This Row],[Surface (mm2)]],10000)/1000000</f>
        <v>#REF!</v>
      </c>
      <c r="M43" s="8" t="s">
        <v>115</v>
      </c>
      <c r="N43" s="8" t="s">
        <v>144</v>
      </c>
      <c r="O43" s="8" t="s">
        <v>144</v>
      </c>
      <c r="P43" s="8" t="s">
        <v>117</v>
      </c>
      <c r="Q43" t="s">
        <v>119</v>
      </c>
      <c r="R43" t="s">
        <v>119</v>
      </c>
      <c r="S43" s="8" t="s">
        <v>868</v>
      </c>
      <c r="T43" t="s">
        <v>119</v>
      </c>
      <c r="U43" s="8" t="s">
        <v>166</v>
      </c>
      <c r="V43" s="8" t="s">
        <v>145</v>
      </c>
      <c r="W43" s="8">
        <v>0</v>
      </c>
      <c r="X43" s="8">
        <v>0</v>
      </c>
      <c r="Y43" s="8">
        <v>0</v>
      </c>
      <c r="Z43" s="8">
        <v>0</v>
      </c>
      <c r="AA43" s="8">
        <v>0</v>
      </c>
      <c r="AB43" s="8">
        <v>0</v>
      </c>
      <c r="AC43" s="8" t="s">
        <v>184</v>
      </c>
      <c r="AD43" s="8" t="s">
        <v>121</v>
      </c>
      <c r="AE43" s="8">
        <v>0</v>
      </c>
      <c r="AF43" s="8">
        <v>0</v>
      </c>
      <c r="AG43" s="8">
        <v>0</v>
      </c>
      <c r="AH43" s="8">
        <v>0</v>
      </c>
      <c r="AI43" s="8">
        <v>0</v>
      </c>
      <c r="AJ43" s="8">
        <v>0</v>
      </c>
      <c r="AK43" s="8" t="s">
        <v>117</v>
      </c>
      <c r="AL43" s="8">
        <v>0</v>
      </c>
      <c r="AM43" s="8">
        <v>0</v>
      </c>
      <c r="AN43" s="8">
        <v>0</v>
      </c>
      <c r="AO43" s="8">
        <v>0</v>
      </c>
      <c r="AP43" s="8">
        <v>0</v>
      </c>
      <c r="AQ43" s="8">
        <v>0</v>
      </c>
      <c r="AR43" s="8">
        <v>0</v>
      </c>
      <c r="AS43" s="8">
        <v>0</v>
      </c>
      <c r="AT43" s="8">
        <v>0</v>
      </c>
      <c r="AU43" s="8" t="s">
        <v>124</v>
      </c>
      <c r="AV43" s="8" t="s">
        <v>156</v>
      </c>
      <c r="AW43" s="8" t="s">
        <v>199</v>
      </c>
      <c r="AX43" s="8" t="s">
        <v>117</v>
      </c>
      <c r="AY43" s="8">
        <v>0</v>
      </c>
      <c r="AZ43" s="8">
        <v>0</v>
      </c>
      <c r="BA43" s="8">
        <v>0</v>
      </c>
      <c r="BB43" s="8">
        <v>0</v>
      </c>
      <c r="BC43" t="s">
        <v>119</v>
      </c>
      <c r="BD43">
        <v>0</v>
      </c>
      <c r="BE43" t="s">
        <v>124</v>
      </c>
      <c r="BF43">
        <v>0</v>
      </c>
      <c r="BG43">
        <v>0</v>
      </c>
      <c r="BH43" t="s">
        <v>124</v>
      </c>
      <c r="BI43" s="6" t="s">
        <v>869</v>
      </c>
      <c r="BJ43" s="66"/>
      <c r="BK43" t="s">
        <v>51</v>
      </c>
      <c r="BL43" t="s">
        <v>122</v>
      </c>
      <c r="BM43" t="s">
        <v>123</v>
      </c>
      <c r="BN43" t="s">
        <v>117</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t="s">
        <v>51</v>
      </c>
      <c r="DC43" s="8" t="s">
        <v>263</v>
      </c>
      <c r="DD43" t="s">
        <v>117</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t="s">
        <v>117</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t="s">
        <v>124</v>
      </c>
      <c r="EV43">
        <v>0</v>
      </c>
      <c r="EW43" t="s">
        <v>124</v>
      </c>
      <c r="EX43" t="s">
        <v>228</v>
      </c>
      <c r="EY43">
        <v>0</v>
      </c>
      <c r="EZ43" t="s">
        <v>124</v>
      </c>
      <c r="FA43" t="s">
        <v>124</v>
      </c>
      <c r="FB43" t="s">
        <v>124</v>
      </c>
      <c r="FC43" t="s">
        <v>124</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t="s">
        <v>117</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t="s">
        <v>124</v>
      </c>
      <c r="HN43" t="s">
        <v>124</v>
      </c>
      <c r="HO43">
        <v>0</v>
      </c>
      <c r="HP43" t="s">
        <v>124</v>
      </c>
      <c r="HQ43">
        <v>0</v>
      </c>
      <c r="HR43" t="s">
        <v>124</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s="8" t="s">
        <v>124</v>
      </c>
      <c r="JD43" s="8" t="s">
        <v>127</v>
      </c>
      <c r="JE43" s="8" t="s">
        <v>128</v>
      </c>
      <c r="JF43" s="8">
        <v>0</v>
      </c>
      <c r="JG43" s="8">
        <v>0</v>
      </c>
      <c r="JH43" s="8">
        <v>0</v>
      </c>
      <c r="JI43" s="8">
        <v>0</v>
      </c>
      <c r="JJ43" s="8">
        <v>0</v>
      </c>
      <c r="JK43" s="42" t="s">
        <v>124</v>
      </c>
      <c r="JL43" s="42" t="s">
        <v>129</v>
      </c>
      <c r="JM43" s="42">
        <v>0</v>
      </c>
      <c r="JN43" s="42" t="s">
        <v>124</v>
      </c>
      <c r="JO43" s="42">
        <v>0</v>
      </c>
      <c r="JP43" s="42">
        <v>0</v>
      </c>
      <c r="JQ43" s="42">
        <v>0</v>
      </c>
      <c r="JR43" s="42">
        <v>0</v>
      </c>
      <c r="JS43" s="42">
        <v>0</v>
      </c>
      <c r="JT43" s="42">
        <v>0</v>
      </c>
      <c r="JU43" s="42">
        <v>0</v>
      </c>
      <c r="JV43" s="42">
        <v>0</v>
      </c>
      <c r="JW43" s="42">
        <v>0</v>
      </c>
      <c r="JX43" s="42">
        <v>0</v>
      </c>
      <c r="JY43" s="42">
        <v>0</v>
      </c>
      <c r="JZ43" s="42">
        <v>0</v>
      </c>
      <c r="KA43" s="42">
        <v>0</v>
      </c>
      <c r="KB43" s="42">
        <v>0</v>
      </c>
      <c r="KC43" s="42">
        <v>0</v>
      </c>
      <c r="KD43" s="42">
        <v>0</v>
      </c>
      <c r="KE43" s="42">
        <v>0</v>
      </c>
      <c r="KF43" s="42">
        <v>0</v>
      </c>
      <c r="KG43" s="42">
        <v>0</v>
      </c>
      <c r="KH43" s="42">
        <v>0</v>
      </c>
      <c r="KI43" s="42">
        <v>0</v>
      </c>
      <c r="KJ43" s="42">
        <v>0</v>
      </c>
      <c r="KK43" s="42">
        <v>0</v>
      </c>
      <c r="KL43" s="42">
        <v>0</v>
      </c>
      <c r="KM43" s="42">
        <v>0</v>
      </c>
      <c r="KN43" s="8" t="s">
        <v>117</v>
      </c>
      <c r="KO43" s="8">
        <v>0</v>
      </c>
      <c r="KP43" s="8">
        <v>0</v>
      </c>
      <c r="KQ43" s="8" t="s">
        <v>117</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t="s">
        <v>131</v>
      </c>
      <c r="MA43">
        <v>0</v>
      </c>
      <c r="MB43">
        <v>0</v>
      </c>
      <c r="MC43">
        <v>0</v>
      </c>
      <c r="MD43">
        <v>0</v>
      </c>
      <c r="ME43">
        <v>0</v>
      </c>
      <c r="MF43">
        <v>0</v>
      </c>
      <c r="MG43">
        <v>0</v>
      </c>
      <c r="MH43">
        <v>0</v>
      </c>
      <c r="MI43">
        <v>0</v>
      </c>
      <c r="MJ43">
        <v>0</v>
      </c>
      <c r="MK43">
        <v>0</v>
      </c>
      <c r="ML43">
        <v>0</v>
      </c>
      <c r="MM43">
        <v>0</v>
      </c>
      <c r="MN43">
        <v>0</v>
      </c>
      <c r="MO43">
        <v>0</v>
      </c>
      <c r="MP43">
        <v>0</v>
      </c>
      <c r="MQ43">
        <v>0</v>
      </c>
      <c r="MR43" s="35">
        <v>0</v>
      </c>
      <c r="MS43" s="69"/>
    </row>
    <row r="44" spans="1:357" ht="91.95" customHeight="1" x14ac:dyDescent="0.3">
      <c r="A44">
        <v>252</v>
      </c>
      <c r="B44" s="29" t="s">
        <v>108</v>
      </c>
      <c r="C44" s="27" t="s">
        <v>1217</v>
      </c>
      <c r="D44" s="8" t="s">
        <v>1271</v>
      </c>
      <c r="E44" s="8" t="s">
        <v>1271</v>
      </c>
      <c r="F44" s="8" t="s">
        <v>1272</v>
      </c>
      <c r="G44" s="8" t="s">
        <v>1230</v>
      </c>
      <c r="H44" s="8" t="s">
        <v>1273</v>
      </c>
      <c r="I44" t="s">
        <v>136</v>
      </c>
      <c r="J44" s="8" t="s">
        <v>1274</v>
      </c>
      <c r="K44" s="8">
        <f>366*288</f>
        <v>105408</v>
      </c>
      <c r="L44" s="8" t="e">
        <f>MROUND([1]!tbData[[#This Row],[Surface (mm2)]],10000)/1000000</f>
        <v>#REF!</v>
      </c>
      <c r="M44" s="8" t="s">
        <v>115</v>
      </c>
      <c r="N44" s="8" t="s">
        <v>144</v>
      </c>
      <c r="O44" s="8" t="s">
        <v>144</v>
      </c>
      <c r="P44" s="8" t="s">
        <v>117</v>
      </c>
      <c r="Q44" t="s">
        <v>119</v>
      </c>
      <c r="R44" t="s">
        <v>119</v>
      </c>
      <c r="S44" s="8">
        <v>0</v>
      </c>
      <c r="T44" t="s">
        <v>119</v>
      </c>
      <c r="U44" s="8" t="s">
        <v>120</v>
      </c>
      <c r="V44" s="8" t="s">
        <v>121</v>
      </c>
      <c r="W44" s="8" t="s">
        <v>145</v>
      </c>
      <c r="X44" s="8">
        <v>0</v>
      </c>
      <c r="Y44" s="8">
        <v>0</v>
      </c>
      <c r="Z44" s="8">
        <v>0</v>
      </c>
      <c r="AA44" s="8">
        <v>0</v>
      </c>
      <c r="AB44" s="8">
        <v>0</v>
      </c>
      <c r="AC44" s="8">
        <v>0</v>
      </c>
      <c r="AD44" s="8">
        <v>0</v>
      </c>
      <c r="AE44" s="8">
        <v>0</v>
      </c>
      <c r="AF44" s="8">
        <v>0</v>
      </c>
      <c r="AG44" s="8">
        <v>0</v>
      </c>
      <c r="AH44" s="8">
        <v>0</v>
      </c>
      <c r="AI44" s="8">
        <v>0</v>
      </c>
      <c r="AJ44" s="8">
        <v>0</v>
      </c>
      <c r="AK44" s="8" t="s">
        <v>124</v>
      </c>
      <c r="AL44" s="8" t="s">
        <v>184</v>
      </c>
      <c r="AM44" s="8" t="s">
        <v>154</v>
      </c>
      <c r="AN44" s="8" t="s">
        <v>1275</v>
      </c>
      <c r="AO44" s="8">
        <v>0</v>
      </c>
      <c r="AP44" s="8">
        <v>0</v>
      </c>
      <c r="AQ44" s="8">
        <v>0</v>
      </c>
      <c r="AR44" s="8">
        <v>0</v>
      </c>
      <c r="AS44" s="8">
        <v>0</v>
      </c>
      <c r="AT44" s="8">
        <v>0</v>
      </c>
      <c r="AU44" s="8" t="s">
        <v>124</v>
      </c>
      <c r="AV44" s="8" t="s">
        <v>156</v>
      </c>
      <c r="AW44" s="8" t="s">
        <v>199</v>
      </c>
      <c r="AX44" s="8" t="s">
        <v>117</v>
      </c>
      <c r="AY44" s="8">
        <v>0</v>
      </c>
      <c r="AZ44" s="8">
        <v>0</v>
      </c>
      <c r="BA44" s="8">
        <v>0</v>
      </c>
      <c r="BB44" s="8">
        <v>0</v>
      </c>
      <c r="BC44" t="s">
        <v>119</v>
      </c>
      <c r="BD44">
        <v>0</v>
      </c>
      <c r="BE44" t="s">
        <v>124</v>
      </c>
      <c r="BF44" t="s">
        <v>124</v>
      </c>
      <c r="BG44">
        <v>0</v>
      </c>
      <c r="BH44">
        <v>0</v>
      </c>
      <c r="BI44" s="6" t="s">
        <v>1276</v>
      </c>
      <c r="BJ44" s="66"/>
      <c r="BK44" s="10" t="s">
        <v>117</v>
      </c>
      <c r="BL44">
        <v>0</v>
      </c>
      <c r="BM44">
        <v>0</v>
      </c>
      <c r="BN44" t="s">
        <v>117</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t="s">
        <v>51</v>
      </c>
      <c r="DC44" s="8" t="s">
        <v>123</v>
      </c>
      <c r="DD44" t="s">
        <v>117</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t="s">
        <v>117</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t="s">
        <v>117</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t="s">
        <v>124</v>
      </c>
      <c r="GF44">
        <v>0</v>
      </c>
      <c r="GG44">
        <v>0</v>
      </c>
      <c r="GH44">
        <v>0</v>
      </c>
      <c r="GI44">
        <v>0</v>
      </c>
      <c r="GJ44">
        <v>0</v>
      </c>
      <c r="GK44">
        <v>0</v>
      </c>
      <c r="GL44">
        <v>0</v>
      </c>
      <c r="GM44" t="s">
        <v>124</v>
      </c>
      <c r="GN44">
        <v>0</v>
      </c>
      <c r="GO44">
        <v>0</v>
      </c>
      <c r="GP44" t="s">
        <v>124</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t="s">
        <v>124</v>
      </c>
      <c r="HN44" t="s">
        <v>124</v>
      </c>
      <c r="HO44" t="s">
        <v>124</v>
      </c>
      <c r="HP44">
        <v>0</v>
      </c>
      <c r="HQ44">
        <v>0</v>
      </c>
      <c r="HR44" t="s">
        <v>124</v>
      </c>
      <c r="HS44" t="s">
        <v>124</v>
      </c>
      <c r="HT44" t="s">
        <v>124</v>
      </c>
      <c r="HU44">
        <v>0</v>
      </c>
      <c r="HV44" t="s">
        <v>124</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s="8" t="s">
        <v>124</v>
      </c>
      <c r="JD44" s="8" t="s">
        <v>148</v>
      </c>
      <c r="JE44" s="8">
        <v>0</v>
      </c>
      <c r="JF44" s="8">
        <v>0</v>
      </c>
      <c r="JG44" s="8">
        <v>0</v>
      </c>
      <c r="JH44" s="8">
        <v>0</v>
      </c>
      <c r="JI44" s="8">
        <v>0</v>
      </c>
      <c r="JJ44" s="8">
        <v>0</v>
      </c>
      <c r="JK44" s="42">
        <v>0</v>
      </c>
      <c r="JL44" s="42">
        <v>0</v>
      </c>
      <c r="JM44" s="42">
        <v>0</v>
      </c>
      <c r="JN44" s="42">
        <v>0</v>
      </c>
      <c r="JO44" s="42">
        <v>0</v>
      </c>
      <c r="JP44" s="42">
        <v>0</v>
      </c>
      <c r="JQ44" s="42">
        <v>0</v>
      </c>
      <c r="JR44" s="42">
        <v>0</v>
      </c>
      <c r="JS44" s="42">
        <v>0</v>
      </c>
      <c r="JT44" s="42">
        <v>0</v>
      </c>
      <c r="JU44" s="42">
        <v>0</v>
      </c>
      <c r="JV44" s="42">
        <v>0</v>
      </c>
      <c r="JW44" s="42">
        <v>0</v>
      </c>
      <c r="JX44" s="42">
        <v>0</v>
      </c>
      <c r="JY44" s="42">
        <v>0</v>
      </c>
      <c r="JZ44" s="42">
        <v>0</v>
      </c>
      <c r="KA44" s="42">
        <v>0</v>
      </c>
      <c r="KB44" s="42">
        <v>0</v>
      </c>
      <c r="KC44" s="42">
        <v>0</v>
      </c>
      <c r="KD44" s="42">
        <v>0</v>
      </c>
      <c r="KE44" s="42">
        <v>0</v>
      </c>
      <c r="KF44" s="42">
        <v>0</v>
      </c>
      <c r="KG44" s="42">
        <v>0</v>
      </c>
      <c r="KH44" s="42">
        <v>0</v>
      </c>
      <c r="KI44" s="42">
        <v>0</v>
      </c>
      <c r="KJ44" s="42">
        <v>0</v>
      </c>
      <c r="KK44" s="42">
        <v>0</v>
      </c>
      <c r="KL44" s="42">
        <v>0</v>
      </c>
      <c r="KM44" s="42">
        <v>0</v>
      </c>
      <c r="KN44" s="8" t="s">
        <v>117</v>
      </c>
      <c r="KO44" s="8">
        <v>0</v>
      </c>
      <c r="KP44" s="8">
        <v>0</v>
      </c>
      <c r="KQ44" s="8" t="s">
        <v>117</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s="9" t="s">
        <v>131</v>
      </c>
      <c r="MA44">
        <v>0</v>
      </c>
      <c r="MB44">
        <v>0</v>
      </c>
      <c r="MC44">
        <v>0</v>
      </c>
      <c r="MD44">
        <v>0</v>
      </c>
      <c r="ME44">
        <v>0</v>
      </c>
      <c r="MF44">
        <v>0</v>
      </c>
      <c r="MG44">
        <v>0</v>
      </c>
      <c r="MH44">
        <v>0</v>
      </c>
      <c r="MI44">
        <v>0</v>
      </c>
      <c r="MJ44">
        <v>0</v>
      </c>
      <c r="MK44">
        <v>0</v>
      </c>
      <c r="ML44">
        <v>0</v>
      </c>
      <c r="MM44">
        <v>0</v>
      </c>
      <c r="MN44">
        <v>0</v>
      </c>
      <c r="MO44">
        <v>0</v>
      </c>
      <c r="MP44">
        <v>0</v>
      </c>
      <c r="MQ44">
        <v>0</v>
      </c>
      <c r="MR44" s="35">
        <v>0</v>
      </c>
      <c r="MS44" s="69"/>
    </row>
    <row r="45" spans="1:357" ht="124.2" customHeight="1" x14ac:dyDescent="0.3">
      <c r="A45">
        <v>253</v>
      </c>
      <c r="B45" s="29" t="s">
        <v>108</v>
      </c>
      <c r="C45" s="27" t="s">
        <v>1217</v>
      </c>
      <c r="D45" s="8" t="s">
        <v>1279</v>
      </c>
      <c r="E45" s="8" t="s">
        <v>1279</v>
      </c>
      <c r="F45" s="8" t="s">
        <v>1280</v>
      </c>
      <c r="G45" s="8" t="s">
        <v>1230</v>
      </c>
      <c r="H45" s="8" t="s">
        <v>1281</v>
      </c>
      <c r="I45" t="s">
        <v>136</v>
      </c>
      <c r="J45" s="8" t="s">
        <v>1282</v>
      </c>
      <c r="K45" s="8">
        <f>360*298</f>
        <v>107280</v>
      </c>
      <c r="L45" s="8" t="e">
        <f>MROUND([1]!tbData[[#This Row],[Surface (mm2)]],10000)/1000000</f>
        <v>#REF!</v>
      </c>
      <c r="M45" s="8" t="s">
        <v>115</v>
      </c>
      <c r="N45" s="8" t="s">
        <v>144</v>
      </c>
      <c r="O45" s="8" t="s">
        <v>144</v>
      </c>
      <c r="P45" s="8" t="s">
        <v>262</v>
      </c>
      <c r="Q45" t="s">
        <v>119</v>
      </c>
      <c r="R45" t="s">
        <v>119</v>
      </c>
      <c r="S45" s="8">
        <v>0</v>
      </c>
      <c r="T45" t="s">
        <v>119</v>
      </c>
      <c r="U45" s="8" t="s">
        <v>120</v>
      </c>
      <c r="V45" s="8" t="s">
        <v>121</v>
      </c>
      <c r="W45" s="8" t="s">
        <v>197</v>
      </c>
      <c r="X45" s="8">
        <v>0</v>
      </c>
      <c r="Y45" s="8">
        <v>0</v>
      </c>
      <c r="Z45" s="8">
        <v>0</v>
      </c>
      <c r="AA45" s="8">
        <v>0</v>
      </c>
      <c r="AB45" s="8">
        <v>0</v>
      </c>
      <c r="AC45" s="8">
        <v>0</v>
      </c>
      <c r="AD45" s="8">
        <v>0</v>
      </c>
      <c r="AE45" s="8">
        <v>0</v>
      </c>
      <c r="AF45" s="8">
        <v>0</v>
      </c>
      <c r="AG45" s="8">
        <v>0</v>
      </c>
      <c r="AH45" s="8">
        <v>0</v>
      </c>
      <c r="AI45" s="8">
        <v>0</v>
      </c>
      <c r="AJ45" s="8">
        <v>0</v>
      </c>
      <c r="AK45" s="8" t="s">
        <v>117</v>
      </c>
      <c r="AL45" s="8">
        <v>0</v>
      </c>
      <c r="AM45" s="8">
        <v>0</v>
      </c>
      <c r="AN45" s="8">
        <v>0</v>
      </c>
      <c r="AO45" s="8">
        <v>0</v>
      </c>
      <c r="AP45" s="8">
        <v>0</v>
      </c>
      <c r="AQ45" s="8">
        <v>0</v>
      </c>
      <c r="AR45" s="8">
        <v>0</v>
      </c>
      <c r="AS45" s="8">
        <v>0</v>
      </c>
      <c r="AT45" s="8">
        <v>0</v>
      </c>
      <c r="AU45" s="8" t="s">
        <v>124</v>
      </c>
      <c r="AV45" s="8" t="s">
        <v>156</v>
      </c>
      <c r="AW45" s="8" t="s">
        <v>199</v>
      </c>
      <c r="AX45" s="8" t="s">
        <v>117</v>
      </c>
      <c r="AY45" s="8">
        <v>0</v>
      </c>
      <c r="AZ45" s="8">
        <v>0</v>
      </c>
      <c r="BA45" s="8">
        <v>0</v>
      </c>
      <c r="BB45" s="8">
        <v>0</v>
      </c>
      <c r="BC45" t="s">
        <v>119</v>
      </c>
      <c r="BD45">
        <v>0</v>
      </c>
      <c r="BE45" t="s">
        <v>124</v>
      </c>
      <c r="BF45" t="s">
        <v>124</v>
      </c>
      <c r="BG45">
        <v>0</v>
      </c>
      <c r="BH45">
        <v>0</v>
      </c>
      <c r="BI45" s="6">
        <v>0</v>
      </c>
      <c r="BJ45" s="66"/>
      <c r="BK45" t="s">
        <v>117</v>
      </c>
      <c r="BL45">
        <v>0</v>
      </c>
      <c r="BM45">
        <v>0</v>
      </c>
      <c r="BN45" t="s">
        <v>124</v>
      </c>
      <c r="BO45">
        <v>0</v>
      </c>
      <c r="BP45">
        <v>0</v>
      </c>
      <c r="BQ45">
        <v>0</v>
      </c>
      <c r="BR45">
        <v>0</v>
      </c>
      <c r="BS45">
        <v>0</v>
      </c>
      <c r="BT45">
        <v>0</v>
      </c>
      <c r="BU45">
        <v>0</v>
      </c>
      <c r="BV45">
        <v>0</v>
      </c>
      <c r="BW45">
        <v>0</v>
      </c>
      <c r="BX45">
        <v>0</v>
      </c>
      <c r="BY45">
        <v>0</v>
      </c>
      <c r="BZ45">
        <v>0</v>
      </c>
      <c r="CA45">
        <v>0</v>
      </c>
      <c r="CB45">
        <v>0</v>
      </c>
      <c r="CC45">
        <v>0</v>
      </c>
      <c r="CD45">
        <v>0</v>
      </c>
      <c r="CE45">
        <v>0</v>
      </c>
      <c r="CF45" t="s">
        <v>124</v>
      </c>
      <c r="CG45" t="s">
        <v>169</v>
      </c>
      <c r="CH45" t="s">
        <v>124</v>
      </c>
      <c r="CI45" t="s">
        <v>124</v>
      </c>
      <c r="CJ45" t="s">
        <v>124</v>
      </c>
      <c r="CK45" t="s">
        <v>124</v>
      </c>
      <c r="CL45" t="s">
        <v>124</v>
      </c>
      <c r="CM45" t="s">
        <v>121</v>
      </c>
      <c r="CN45">
        <v>0</v>
      </c>
      <c r="CO45">
        <v>0</v>
      </c>
      <c r="CP45">
        <v>0</v>
      </c>
      <c r="CQ45">
        <v>0</v>
      </c>
      <c r="CR45">
        <v>0</v>
      </c>
      <c r="CS45">
        <v>0</v>
      </c>
      <c r="CT45">
        <v>0</v>
      </c>
      <c r="CU45">
        <v>0</v>
      </c>
      <c r="CV45" t="s">
        <v>124</v>
      </c>
      <c r="CW45">
        <v>0</v>
      </c>
      <c r="CX45" t="s">
        <v>121</v>
      </c>
      <c r="CY45">
        <v>0</v>
      </c>
      <c r="CZ45">
        <v>0</v>
      </c>
      <c r="DA45">
        <v>0</v>
      </c>
      <c r="DB45" t="s">
        <v>117</v>
      </c>
      <c r="DC45" s="8">
        <v>0</v>
      </c>
      <c r="DD45" t="s">
        <v>117</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t="s">
        <v>156</v>
      </c>
      <c r="EA45">
        <v>0</v>
      </c>
      <c r="EB45" t="s">
        <v>124</v>
      </c>
      <c r="EC45">
        <v>0</v>
      </c>
      <c r="ED45">
        <v>0</v>
      </c>
      <c r="EE45">
        <v>0</v>
      </c>
      <c r="EF45">
        <v>0</v>
      </c>
      <c r="EG45">
        <v>0</v>
      </c>
      <c r="EH45">
        <v>0</v>
      </c>
      <c r="EI45">
        <v>0</v>
      </c>
      <c r="EJ45">
        <v>0</v>
      </c>
      <c r="EK45">
        <v>0</v>
      </c>
      <c r="EL45">
        <v>0</v>
      </c>
      <c r="EM45">
        <v>0</v>
      </c>
      <c r="EN45">
        <v>0</v>
      </c>
      <c r="EO45">
        <v>0</v>
      </c>
      <c r="EP45">
        <v>0</v>
      </c>
      <c r="EQ45">
        <v>0</v>
      </c>
      <c r="ER45">
        <v>0</v>
      </c>
      <c r="ES45">
        <v>0</v>
      </c>
      <c r="ET45">
        <v>0</v>
      </c>
      <c r="EU45" t="s">
        <v>117</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t="s">
        <v>124</v>
      </c>
      <c r="GF45">
        <v>0</v>
      </c>
      <c r="GG45">
        <v>0</v>
      </c>
      <c r="GH45">
        <v>0</v>
      </c>
      <c r="GI45">
        <v>0</v>
      </c>
      <c r="GJ45">
        <v>0</v>
      </c>
      <c r="GK45">
        <v>0</v>
      </c>
      <c r="GL45">
        <v>0</v>
      </c>
      <c r="GM45" t="s">
        <v>124</v>
      </c>
      <c r="GN45">
        <v>0</v>
      </c>
      <c r="GO45" t="s">
        <v>124</v>
      </c>
      <c r="GP45">
        <v>0</v>
      </c>
      <c r="GQ45" t="s">
        <v>124</v>
      </c>
      <c r="GR45" t="s">
        <v>124</v>
      </c>
      <c r="GS45">
        <v>0</v>
      </c>
      <c r="GT45">
        <v>0</v>
      </c>
      <c r="GU45">
        <v>0</v>
      </c>
      <c r="GV45">
        <v>0</v>
      </c>
      <c r="GW45">
        <v>0</v>
      </c>
      <c r="GX45" t="s">
        <v>124</v>
      </c>
      <c r="GY45" t="s">
        <v>230</v>
      </c>
      <c r="GZ45">
        <v>0</v>
      </c>
      <c r="HA45">
        <v>0</v>
      </c>
      <c r="HB45" t="s">
        <v>124</v>
      </c>
      <c r="HC45">
        <v>0</v>
      </c>
      <c r="HD45">
        <v>0</v>
      </c>
      <c r="HE45">
        <v>0</v>
      </c>
      <c r="HF45">
        <v>0</v>
      </c>
      <c r="HG45">
        <v>0</v>
      </c>
      <c r="HH45">
        <v>0</v>
      </c>
      <c r="HI45">
        <v>0</v>
      </c>
      <c r="HJ45">
        <v>0</v>
      </c>
      <c r="HK45">
        <v>0</v>
      </c>
      <c r="HL45">
        <v>0</v>
      </c>
      <c r="HM45" t="s">
        <v>124</v>
      </c>
      <c r="HN45" t="s">
        <v>124</v>
      </c>
      <c r="HO45" t="s">
        <v>124</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s="8" t="s">
        <v>124</v>
      </c>
      <c r="JD45" s="8" t="s">
        <v>582</v>
      </c>
      <c r="JE45" s="8">
        <v>0</v>
      </c>
      <c r="JF45" s="8">
        <v>0</v>
      </c>
      <c r="JG45" s="8">
        <v>0</v>
      </c>
      <c r="JH45" s="8">
        <v>0</v>
      </c>
      <c r="JI45" s="8">
        <v>0</v>
      </c>
      <c r="JJ45" s="8">
        <v>0</v>
      </c>
      <c r="JK45" s="42">
        <v>0</v>
      </c>
      <c r="JL45" s="42">
        <v>0</v>
      </c>
      <c r="JM45" s="42">
        <v>0</v>
      </c>
      <c r="JN45" s="42">
        <v>0</v>
      </c>
      <c r="JO45" s="42">
        <v>0</v>
      </c>
      <c r="JP45" s="42">
        <v>0</v>
      </c>
      <c r="JQ45" s="42">
        <v>0</v>
      </c>
      <c r="JR45" s="42">
        <v>0</v>
      </c>
      <c r="JS45" s="42">
        <v>0</v>
      </c>
      <c r="JT45" s="42">
        <v>0</v>
      </c>
      <c r="JU45" s="42">
        <v>0</v>
      </c>
      <c r="JV45" s="42">
        <v>0</v>
      </c>
      <c r="JW45" s="42">
        <v>0</v>
      </c>
      <c r="JX45" s="42">
        <v>0</v>
      </c>
      <c r="JY45" s="42">
        <v>0</v>
      </c>
      <c r="JZ45" s="42">
        <v>0</v>
      </c>
      <c r="KA45" s="42">
        <v>0</v>
      </c>
      <c r="KB45" s="42">
        <v>0</v>
      </c>
      <c r="KC45" s="42">
        <v>0</v>
      </c>
      <c r="KD45" s="42">
        <v>0</v>
      </c>
      <c r="KE45" s="42">
        <v>0</v>
      </c>
      <c r="KF45" s="42">
        <v>0</v>
      </c>
      <c r="KG45" s="42">
        <v>0</v>
      </c>
      <c r="KH45" s="42">
        <v>0</v>
      </c>
      <c r="KI45" s="42">
        <v>0</v>
      </c>
      <c r="KJ45" s="42">
        <v>0</v>
      </c>
      <c r="KK45" s="42">
        <v>0</v>
      </c>
      <c r="KL45" s="42">
        <v>0</v>
      </c>
      <c r="KM45" s="42">
        <v>0</v>
      </c>
      <c r="KN45" s="8" t="s">
        <v>117</v>
      </c>
      <c r="KO45" s="8">
        <v>0</v>
      </c>
      <c r="KP45" s="8" t="s">
        <v>124</v>
      </c>
      <c r="KQ45" s="8" t="s">
        <v>124</v>
      </c>
      <c r="KR45" t="s">
        <v>124</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0</v>
      </c>
      <c r="LN45">
        <v>0</v>
      </c>
      <c r="LO45">
        <v>0</v>
      </c>
      <c r="LP45">
        <v>0</v>
      </c>
      <c r="LQ45">
        <v>0</v>
      </c>
      <c r="LR45">
        <v>0</v>
      </c>
      <c r="LS45">
        <v>0</v>
      </c>
      <c r="LT45">
        <v>0</v>
      </c>
      <c r="LU45" t="s">
        <v>124</v>
      </c>
      <c r="LV45">
        <v>0</v>
      </c>
      <c r="LW45" t="s">
        <v>124</v>
      </c>
      <c r="LX45">
        <v>0</v>
      </c>
      <c r="LY45">
        <v>0</v>
      </c>
      <c r="LZ45" t="s">
        <v>174</v>
      </c>
      <c r="MA45">
        <v>0</v>
      </c>
      <c r="MB45">
        <v>0</v>
      </c>
      <c r="MC45">
        <v>0</v>
      </c>
      <c r="MD45">
        <v>0</v>
      </c>
      <c r="ME45">
        <v>0</v>
      </c>
      <c r="MF45">
        <v>0</v>
      </c>
      <c r="MG45">
        <v>0</v>
      </c>
      <c r="MH45">
        <v>0</v>
      </c>
      <c r="MI45">
        <v>0</v>
      </c>
      <c r="MJ45" t="s">
        <v>124</v>
      </c>
      <c r="MK45">
        <v>0</v>
      </c>
      <c r="ML45">
        <v>0</v>
      </c>
      <c r="MM45">
        <v>0</v>
      </c>
      <c r="MN45">
        <v>0</v>
      </c>
      <c r="MO45">
        <v>0</v>
      </c>
      <c r="MP45">
        <v>0</v>
      </c>
      <c r="MQ45" t="s">
        <v>1163</v>
      </c>
      <c r="MR45" s="35" t="s">
        <v>1283</v>
      </c>
      <c r="MS45" s="69"/>
    </row>
    <row r="46" spans="1:357" ht="69" customHeight="1" x14ac:dyDescent="0.3">
      <c r="A46">
        <v>254</v>
      </c>
      <c r="B46" s="29" t="s">
        <v>108</v>
      </c>
      <c r="C46" s="27" t="s">
        <v>1217</v>
      </c>
      <c r="D46" s="8" t="s">
        <v>1284</v>
      </c>
      <c r="E46" s="8" t="s">
        <v>1284</v>
      </c>
      <c r="F46" s="8" t="s">
        <v>1285</v>
      </c>
      <c r="G46" s="8" t="s">
        <v>1230</v>
      </c>
      <c r="H46" s="8" t="s">
        <v>1286</v>
      </c>
      <c r="I46" t="s">
        <v>136</v>
      </c>
      <c r="J46" s="8" t="s">
        <v>1287</v>
      </c>
      <c r="K46" s="8">
        <f>371*291</f>
        <v>107961</v>
      </c>
      <c r="L46" s="8" t="e">
        <f>MROUND([1]!tbData[[#This Row],[Surface (mm2)]],10000)/1000000</f>
        <v>#REF!</v>
      </c>
      <c r="M46" s="8" t="s">
        <v>115</v>
      </c>
      <c r="N46" s="8" t="s">
        <v>144</v>
      </c>
      <c r="O46" s="8" t="s">
        <v>144</v>
      </c>
      <c r="P46" s="8" t="s">
        <v>262</v>
      </c>
      <c r="Q46" t="s">
        <v>119</v>
      </c>
      <c r="R46" t="s">
        <v>119</v>
      </c>
      <c r="S46" s="8" t="s">
        <v>1288</v>
      </c>
      <c r="T46" t="s">
        <v>119</v>
      </c>
      <c r="U46" s="8" t="s">
        <v>120</v>
      </c>
      <c r="V46" s="8" t="s">
        <v>121</v>
      </c>
      <c r="W46" s="8" t="s">
        <v>145</v>
      </c>
      <c r="X46" s="8">
        <v>0</v>
      </c>
      <c r="Y46" s="8">
        <v>0</v>
      </c>
      <c r="Z46" s="8">
        <v>0</v>
      </c>
      <c r="AA46" s="8">
        <v>0</v>
      </c>
      <c r="AB46" s="8">
        <v>0</v>
      </c>
      <c r="AC46" s="8">
        <v>0</v>
      </c>
      <c r="AD46" s="8">
        <v>0</v>
      </c>
      <c r="AE46" s="8">
        <v>0</v>
      </c>
      <c r="AF46" s="8">
        <v>0</v>
      </c>
      <c r="AG46" s="8">
        <v>0</v>
      </c>
      <c r="AH46" s="8">
        <v>0</v>
      </c>
      <c r="AI46" s="8">
        <v>0</v>
      </c>
      <c r="AJ46" s="8">
        <v>0</v>
      </c>
      <c r="AK46" s="8" t="s">
        <v>117</v>
      </c>
      <c r="AL46" s="8">
        <v>0</v>
      </c>
      <c r="AM46" s="8">
        <v>0</v>
      </c>
      <c r="AN46" s="8">
        <v>0</v>
      </c>
      <c r="AO46" s="8">
        <v>0</v>
      </c>
      <c r="AP46" s="8">
        <v>0</v>
      </c>
      <c r="AQ46" s="8">
        <v>0</v>
      </c>
      <c r="AR46" s="8">
        <v>0</v>
      </c>
      <c r="AS46" s="8">
        <v>0</v>
      </c>
      <c r="AT46" s="8">
        <v>0</v>
      </c>
      <c r="AU46" s="8" t="s">
        <v>124</v>
      </c>
      <c r="AV46" s="8" t="s">
        <v>156</v>
      </c>
      <c r="AW46" s="8" t="s">
        <v>199</v>
      </c>
      <c r="AX46" s="8" t="s">
        <v>117</v>
      </c>
      <c r="AY46" s="8">
        <v>0</v>
      </c>
      <c r="AZ46" s="8">
        <v>0</v>
      </c>
      <c r="BA46" s="8">
        <v>0</v>
      </c>
      <c r="BB46" s="8">
        <v>0</v>
      </c>
      <c r="BC46" t="s">
        <v>119</v>
      </c>
      <c r="BD46">
        <v>0</v>
      </c>
      <c r="BE46" t="s">
        <v>124</v>
      </c>
      <c r="BF46" t="s">
        <v>124</v>
      </c>
      <c r="BG46">
        <v>0</v>
      </c>
      <c r="BH46">
        <v>0</v>
      </c>
      <c r="BI46" s="6" t="s">
        <v>1289</v>
      </c>
      <c r="BJ46" s="66"/>
      <c r="BK46" t="s">
        <v>117</v>
      </c>
      <c r="BL46">
        <v>0</v>
      </c>
      <c r="BM46">
        <v>0</v>
      </c>
      <c r="BN46" t="s">
        <v>169</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t="s">
        <v>51</v>
      </c>
      <c r="DC46" s="8" t="s">
        <v>123</v>
      </c>
      <c r="DD46" t="s">
        <v>117</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t="s">
        <v>117</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t="s">
        <v>117</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t="s">
        <v>124</v>
      </c>
      <c r="GF46">
        <v>0</v>
      </c>
      <c r="GG46">
        <v>0</v>
      </c>
      <c r="GH46">
        <v>0</v>
      </c>
      <c r="GI46">
        <v>0</v>
      </c>
      <c r="GJ46">
        <v>0</v>
      </c>
      <c r="GK46">
        <v>0</v>
      </c>
      <c r="GL46">
        <v>0</v>
      </c>
      <c r="GM46" t="s">
        <v>124</v>
      </c>
      <c r="GN46">
        <v>0</v>
      </c>
      <c r="GO46">
        <v>0</v>
      </c>
      <c r="GP46" t="s">
        <v>124</v>
      </c>
      <c r="GQ46">
        <v>0</v>
      </c>
      <c r="GR46">
        <v>0</v>
      </c>
      <c r="GS46">
        <v>0</v>
      </c>
      <c r="GT46">
        <v>0</v>
      </c>
      <c r="GU46">
        <v>0</v>
      </c>
      <c r="GV46">
        <v>0</v>
      </c>
      <c r="GW46">
        <v>0</v>
      </c>
      <c r="GX46" t="s">
        <v>124</v>
      </c>
      <c r="GY46">
        <v>0</v>
      </c>
      <c r="GZ46">
        <v>0</v>
      </c>
      <c r="HA46">
        <v>0</v>
      </c>
      <c r="HB46">
        <v>0</v>
      </c>
      <c r="HC46">
        <v>0</v>
      </c>
      <c r="HD46">
        <v>0</v>
      </c>
      <c r="HE46">
        <v>0</v>
      </c>
      <c r="HF46">
        <v>0</v>
      </c>
      <c r="HG46">
        <v>0</v>
      </c>
      <c r="HH46">
        <v>0</v>
      </c>
      <c r="HI46">
        <v>0</v>
      </c>
      <c r="HJ46">
        <v>0</v>
      </c>
      <c r="HK46">
        <v>0</v>
      </c>
      <c r="HL46">
        <v>0</v>
      </c>
      <c r="HM46" t="s">
        <v>124</v>
      </c>
      <c r="HN46">
        <v>0</v>
      </c>
      <c r="HO46">
        <v>0</v>
      </c>
      <c r="HP46">
        <v>0</v>
      </c>
      <c r="HQ46">
        <v>0</v>
      </c>
      <c r="HR46">
        <v>0</v>
      </c>
      <c r="HS46" t="s">
        <v>124</v>
      </c>
      <c r="HT46">
        <v>0</v>
      </c>
      <c r="HU46" t="s">
        <v>124</v>
      </c>
      <c r="HV46">
        <v>0</v>
      </c>
      <c r="HW46" t="s">
        <v>124</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s="8" t="s">
        <v>124</v>
      </c>
      <c r="JD46" s="8" t="s">
        <v>582</v>
      </c>
      <c r="JE46" s="8">
        <v>0</v>
      </c>
      <c r="JF46" s="8">
        <v>0</v>
      </c>
      <c r="JG46" s="8">
        <v>0</v>
      </c>
      <c r="JH46" s="8">
        <v>0</v>
      </c>
      <c r="JI46" s="8">
        <v>0</v>
      </c>
      <c r="JJ46" s="8">
        <v>0</v>
      </c>
      <c r="JK46" s="42">
        <v>0</v>
      </c>
      <c r="JL46" s="42">
        <v>0</v>
      </c>
      <c r="JM46" s="42">
        <v>0</v>
      </c>
      <c r="JN46" s="42">
        <v>0</v>
      </c>
      <c r="JO46" s="42">
        <v>0</v>
      </c>
      <c r="JP46" s="42">
        <v>0</v>
      </c>
      <c r="JQ46" s="42">
        <v>0</v>
      </c>
      <c r="JR46" s="42">
        <v>0</v>
      </c>
      <c r="JS46" s="42">
        <v>0</v>
      </c>
      <c r="JT46" s="42">
        <v>0</v>
      </c>
      <c r="JU46" s="42">
        <v>0</v>
      </c>
      <c r="JV46" s="42">
        <v>0</v>
      </c>
      <c r="JW46" s="42">
        <v>0</v>
      </c>
      <c r="JX46" s="42">
        <v>0</v>
      </c>
      <c r="JY46" s="42">
        <v>0</v>
      </c>
      <c r="JZ46" s="42">
        <v>0</v>
      </c>
      <c r="KA46" s="42">
        <v>0</v>
      </c>
      <c r="KB46" s="42">
        <v>0</v>
      </c>
      <c r="KC46" s="42">
        <v>0</v>
      </c>
      <c r="KD46" s="42">
        <v>0</v>
      </c>
      <c r="KE46" s="42">
        <v>0</v>
      </c>
      <c r="KF46" s="42">
        <v>0</v>
      </c>
      <c r="KG46" s="42">
        <v>0</v>
      </c>
      <c r="KH46" s="42">
        <v>0</v>
      </c>
      <c r="KI46" s="42">
        <v>0</v>
      </c>
      <c r="KJ46" s="42">
        <v>0</v>
      </c>
      <c r="KK46" s="42">
        <v>0</v>
      </c>
      <c r="KL46" s="42">
        <v>0</v>
      </c>
      <c r="KM46" s="42">
        <v>0</v>
      </c>
      <c r="KN46" s="8" t="s">
        <v>124</v>
      </c>
      <c r="KO46" s="8">
        <v>0</v>
      </c>
      <c r="KP46" s="8">
        <v>0</v>
      </c>
      <c r="KQ46" s="8" t="s">
        <v>124</v>
      </c>
      <c r="KR46" t="s">
        <v>124</v>
      </c>
      <c r="KS46" t="s">
        <v>156</v>
      </c>
      <c r="KT46">
        <v>0</v>
      </c>
      <c r="KU46">
        <v>0</v>
      </c>
      <c r="KV46">
        <v>0</v>
      </c>
      <c r="KW46">
        <v>0</v>
      </c>
      <c r="KX46">
        <v>0</v>
      </c>
      <c r="KY46">
        <v>0</v>
      </c>
      <c r="KZ46">
        <v>0</v>
      </c>
      <c r="LA46">
        <v>0</v>
      </c>
      <c r="LB46">
        <v>0</v>
      </c>
      <c r="LC46">
        <v>0</v>
      </c>
      <c r="LD46" t="s">
        <v>124</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t="s">
        <v>131</v>
      </c>
      <c r="MA46">
        <v>0</v>
      </c>
      <c r="MB46">
        <v>0</v>
      </c>
      <c r="MC46">
        <v>0</v>
      </c>
      <c r="MD46">
        <v>0</v>
      </c>
      <c r="ME46">
        <v>0</v>
      </c>
      <c r="MF46">
        <v>0</v>
      </c>
      <c r="MG46">
        <v>0</v>
      </c>
      <c r="MH46">
        <v>0</v>
      </c>
      <c r="MI46">
        <v>0</v>
      </c>
      <c r="MJ46">
        <v>0</v>
      </c>
      <c r="MK46">
        <v>0</v>
      </c>
      <c r="ML46">
        <v>0</v>
      </c>
      <c r="MM46">
        <v>0</v>
      </c>
      <c r="MN46">
        <v>0</v>
      </c>
      <c r="MO46">
        <v>0</v>
      </c>
      <c r="MP46">
        <v>0</v>
      </c>
      <c r="MQ46">
        <v>0</v>
      </c>
      <c r="MR46" s="35">
        <v>0</v>
      </c>
      <c r="MS46" s="69"/>
    </row>
    <row r="47" spans="1:357" ht="124.95" customHeight="1" x14ac:dyDescent="0.3">
      <c r="A47">
        <v>255</v>
      </c>
      <c r="B47" s="29" t="s">
        <v>108</v>
      </c>
      <c r="C47" s="27" t="s">
        <v>1217</v>
      </c>
      <c r="D47" s="8" t="s">
        <v>1290</v>
      </c>
      <c r="E47" s="8" t="s">
        <v>1290</v>
      </c>
      <c r="F47" s="8" t="s">
        <v>1291</v>
      </c>
      <c r="G47" s="8" t="s">
        <v>1230</v>
      </c>
      <c r="H47" s="8" t="s">
        <v>1292</v>
      </c>
      <c r="I47" t="s">
        <v>136</v>
      </c>
      <c r="J47" s="8" t="s">
        <v>1293</v>
      </c>
      <c r="K47" s="8">
        <f>364*298</f>
        <v>108472</v>
      </c>
      <c r="L47" s="8" t="e">
        <f>MROUND([1]!tbData[[#This Row],[Surface (mm2)]],10000)/1000000</f>
        <v>#REF!</v>
      </c>
      <c r="M47" s="8" t="s">
        <v>115</v>
      </c>
      <c r="N47" s="8" t="s">
        <v>144</v>
      </c>
      <c r="O47" s="8" t="s">
        <v>144</v>
      </c>
      <c r="P47" s="8" t="s">
        <v>262</v>
      </c>
      <c r="Q47" t="s">
        <v>119</v>
      </c>
      <c r="R47" t="s">
        <v>119</v>
      </c>
      <c r="S47" s="8" t="s">
        <v>1288</v>
      </c>
      <c r="T47" t="s">
        <v>119</v>
      </c>
      <c r="U47" s="8" t="s">
        <v>120</v>
      </c>
      <c r="V47" s="8" t="s">
        <v>121</v>
      </c>
      <c r="W47" s="8" t="s">
        <v>145</v>
      </c>
      <c r="X47" s="8">
        <v>0</v>
      </c>
      <c r="Y47" s="8">
        <v>0</v>
      </c>
      <c r="Z47" s="8">
        <v>0</v>
      </c>
      <c r="AA47" s="8">
        <v>0</v>
      </c>
      <c r="AB47" s="8">
        <v>0</v>
      </c>
      <c r="AC47" s="8">
        <v>0</v>
      </c>
      <c r="AD47" s="8">
        <v>0</v>
      </c>
      <c r="AE47" s="8">
        <v>0</v>
      </c>
      <c r="AF47" s="8">
        <v>0</v>
      </c>
      <c r="AG47" s="8">
        <v>0</v>
      </c>
      <c r="AH47" s="8">
        <v>0</v>
      </c>
      <c r="AI47" s="8">
        <v>0</v>
      </c>
      <c r="AJ47" s="8">
        <v>0</v>
      </c>
      <c r="AK47" s="8" t="s">
        <v>117</v>
      </c>
      <c r="AL47" s="8">
        <v>0</v>
      </c>
      <c r="AM47" s="8">
        <v>0</v>
      </c>
      <c r="AN47" s="8">
        <v>0</v>
      </c>
      <c r="AO47" s="8">
        <v>0</v>
      </c>
      <c r="AP47" s="8">
        <v>0</v>
      </c>
      <c r="AQ47" s="8">
        <v>0</v>
      </c>
      <c r="AR47" s="8">
        <v>0</v>
      </c>
      <c r="AS47" s="8">
        <v>0</v>
      </c>
      <c r="AT47" s="8">
        <v>0</v>
      </c>
      <c r="AU47" s="8" t="s">
        <v>124</v>
      </c>
      <c r="AV47" s="8" t="s">
        <v>156</v>
      </c>
      <c r="AW47" s="8" t="s">
        <v>199</v>
      </c>
      <c r="AX47" s="8" t="s">
        <v>117</v>
      </c>
      <c r="AY47" s="8">
        <v>0</v>
      </c>
      <c r="AZ47" s="8">
        <v>0</v>
      </c>
      <c r="BA47" s="8">
        <v>0</v>
      </c>
      <c r="BB47" s="8">
        <v>0</v>
      </c>
      <c r="BC47" t="s">
        <v>119</v>
      </c>
      <c r="BD47">
        <v>0</v>
      </c>
      <c r="BE47" t="s">
        <v>124</v>
      </c>
      <c r="BF47" t="s">
        <v>124</v>
      </c>
      <c r="BG47">
        <v>0</v>
      </c>
      <c r="BH47">
        <v>0</v>
      </c>
      <c r="BI47" s="6" t="s">
        <v>1294</v>
      </c>
      <c r="BJ47" s="66"/>
      <c r="BK47" s="10" t="s">
        <v>117</v>
      </c>
      <c r="BL47">
        <v>0</v>
      </c>
      <c r="BM47">
        <v>0</v>
      </c>
      <c r="BN47" t="s">
        <v>169</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t="s">
        <v>117</v>
      </c>
      <c r="DC47" s="8">
        <v>0</v>
      </c>
      <c r="DD47" t="s">
        <v>117</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t="s">
        <v>51</v>
      </c>
      <c r="EA47">
        <v>0</v>
      </c>
      <c r="EB47" t="s">
        <v>124</v>
      </c>
      <c r="EC47">
        <v>0</v>
      </c>
      <c r="ED47">
        <v>0</v>
      </c>
      <c r="EE47">
        <v>0</v>
      </c>
      <c r="EF47">
        <v>0</v>
      </c>
      <c r="EG47">
        <v>0</v>
      </c>
      <c r="EH47">
        <v>0</v>
      </c>
      <c r="EI47">
        <v>0</v>
      </c>
      <c r="EJ47">
        <v>0</v>
      </c>
      <c r="EK47">
        <v>0</v>
      </c>
      <c r="EL47">
        <v>0</v>
      </c>
      <c r="EM47">
        <v>0</v>
      </c>
      <c r="EN47">
        <v>0</v>
      </c>
      <c r="EO47">
        <v>0</v>
      </c>
      <c r="EP47">
        <v>0</v>
      </c>
      <c r="EQ47">
        <v>0</v>
      </c>
      <c r="ER47">
        <v>0</v>
      </c>
      <c r="ES47">
        <v>0</v>
      </c>
      <c r="ET47">
        <v>0</v>
      </c>
      <c r="EU47" t="s">
        <v>117</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t="s">
        <v>124</v>
      </c>
      <c r="GF47">
        <v>0</v>
      </c>
      <c r="GG47">
        <v>0</v>
      </c>
      <c r="GH47">
        <v>0</v>
      </c>
      <c r="GI47">
        <v>0</v>
      </c>
      <c r="GJ47">
        <v>0</v>
      </c>
      <c r="GK47">
        <v>0</v>
      </c>
      <c r="GL47">
        <v>0</v>
      </c>
      <c r="GM47" t="s">
        <v>124</v>
      </c>
      <c r="GN47" t="s">
        <v>230</v>
      </c>
      <c r="GO47">
        <v>0</v>
      </c>
      <c r="GP47">
        <v>0</v>
      </c>
      <c r="GQ47">
        <v>0</v>
      </c>
      <c r="GR47" t="s">
        <v>124</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t="s">
        <v>124</v>
      </c>
      <c r="HN47">
        <v>0</v>
      </c>
      <c r="HO47">
        <v>0</v>
      </c>
      <c r="HP47">
        <v>0</v>
      </c>
      <c r="HQ47">
        <v>0</v>
      </c>
      <c r="HR47">
        <v>0</v>
      </c>
      <c r="HS47" t="s">
        <v>124</v>
      </c>
      <c r="HT47">
        <v>0</v>
      </c>
      <c r="HU47" t="s">
        <v>124</v>
      </c>
      <c r="HV47">
        <v>0</v>
      </c>
      <c r="HW47" t="s">
        <v>124</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s="8">
        <v>0</v>
      </c>
      <c r="JD47" s="8">
        <v>0</v>
      </c>
      <c r="JE47" s="8">
        <v>0</v>
      </c>
      <c r="JF47" s="8">
        <v>0</v>
      </c>
      <c r="JG47" s="8">
        <v>0</v>
      </c>
      <c r="JH47" s="8">
        <v>0</v>
      </c>
      <c r="JI47" s="8">
        <v>0</v>
      </c>
      <c r="JJ47" s="8">
        <v>0</v>
      </c>
      <c r="JK47" s="42">
        <v>0</v>
      </c>
      <c r="JL47" s="42">
        <v>0</v>
      </c>
      <c r="JM47" s="42">
        <v>0</v>
      </c>
      <c r="JN47" s="42">
        <v>0</v>
      </c>
      <c r="JO47" s="42">
        <v>0</v>
      </c>
      <c r="JP47" s="42">
        <v>0</v>
      </c>
      <c r="JQ47" s="42">
        <v>0</v>
      </c>
      <c r="JR47" s="42">
        <v>0</v>
      </c>
      <c r="JS47" s="42">
        <v>0</v>
      </c>
      <c r="JT47" s="42">
        <v>0</v>
      </c>
      <c r="JU47" s="42">
        <v>0</v>
      </c>
      <c r="JV47" s="42">
        <v>0</v>
      </c>
      <c r="JW47" s="42">
        <v>0</v>
      </c>
      <c r="JX47" s="42">
        <v>0</v>
      </c>
      <c r="JY47" s="42">
        <v>0</v>
      </c>
      <c r="JZ47" s="42">
        <v>0</v>
      </c>
      <c r="KA47" s="42">
        <v>0</v>
      </c>
      <c r="KB47" s="42">
        <v>0</v>
      </c>
      <c r="KC47" s="42">
        <v>0</v>
      </c>
      <c r="KD47" s="42">
        <v>0</v>
      </c>
      <c r="KE47" s="42">
        <v>0</v>
      </c>
      <c r="KF47" s="42">
        <v>0</v>
      </c>
      <c r="KG47" s="42">
        <v>0</v>
      </c>
      <c r="KH47" s="42">
        <v>0</v>
      </c>
      <c r="KI47" s="42">
        <v>0</v>
      </c>
      <c r="KJ47" s="42">
        <v>0</v>
      </c>
      <c r="KK47" s="42">
        <v>0</v>
      </c>
      <c r="KL47" s="42">
        <v>0</v>
      </c>
      <c r="KM47" s="42">
        <v>0</v>
      </c>
      <c r="KN47" s="8" t="s">
        <v>117</v>
      </c>
      <c r="KO47" s="8">
        <v>0</v>
      </c>
      <c r="KP47" s="8" t="s">
        <v>124</v>
      </c>
      <c r="KQ47" s="8" t="s">
        <v>117</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s="9" t="s">
        <v>174</v>
      </c>
      <c r="MA47">
        <v>0</v>
      </c>
      <c r="MB47">
        <v>0</v>
      </c>
      <c r="MC47">
        <v>0</v>
      </c>
      <c r="MD47">
        <v>0</v>
      </c>
      <c r="ME47">
        <v>0</v>
      </c>
      <c r="MF47">
        <v>0</v>
      </c>
      <c r="MG47">
        <v>0</v>
      </c>
      <c r="MH47">
        <v>0</v>
      </c>
      <c r="MI47">
        <v>0</v>
      </c>
      <c r="MJ47" t="s">
        <v>124</v>
      </c>
      <c r="MK47">
        <v>0</v>
      </c>
      <c r="ML47">
        <v>0</v>
      </c>
      <c r="MM47" t="s">
        <v>124</v>
      </c>
      <c r="MN47">
        <v>0</v>
      </c>
      <c r="MO47">
        <v>0</v>
      </c>
      <c r="MP47">
        <v>0</v>
      </c>
      <c r="MQ47" t="s">
        <v>1241</v>
      </c>
      <c r="MR47" s="35">
        <v>0</v>
      </c>
      <c r="MS47" s="69"/>
    </row>
    <row r="48" spans="1:357" ht="120" customHeight="1" x14ac:dyDescent="0.3">
      <c r="A48">
        <v>256</v>
      </c>
      <c r="B48" s="29" t="s">
        <v>108</v>
      </c>
      <c r="C48" s="27" t="s">
        <v>1217</v>
      </c>
      <c r="D48" s="8" t="s">
        <v>1295</v>
      </c>
      <c r="E48" s="8" t="s">
        <v>1295</v>
      </c>
      <c r="F48" s="8" t="s">
        <v>1296</v>
      </c>
      <c r="G48" s="8" t="s">
        <v>1230</v>
      </c>
      <c r="H48" s="8" t="s">
        <v>1297</v>
      </c>
      <c r="I48" t="s">
        <v>136</v>
      </c>
      <c r="J48" s="8" t="s">
        <v>1298</v>
      </c>
      <c r="K48" s="8">
        <f>364*299</f>
        <v>108836</v>
      </c>
      <c r="L48" s="8" t="e">
        <f>MROUND([1]!tbData[[#This Row],[Surface (mm2)]],10000)/1000000</f>
        <v>#REF!</v>
      </c>
      <c r="M48" s="8" t="s">
        <v>115</v>
      </c>
      <c r="N48" s="8" t="s">
        <v>144</v>
      </c>
      <c r="O48" s="8" t="s">
        <v>144</v>
      </c>
      <c r="P48" s="8" t="s">
        <v>262</v>
      </c>
      <c r="Q48" t="s">
        <v>119</v>
      </c>
      <c r="R48" t="s">
        <v>119</v>
      </c>
      <c r="S48" s="8" t="s">
        <v>1288</v>
      </c>
      <c r="T48" t="s">
        <v>119</v>
      </c>
      <c r="U48" s="8" t="s">
        <v>120</v>
      </c>
      <c r="V48" s="8" t="s">
        <v>121</v>
      </c>
      <c r="W48" s="8" t="s">
        <v>154</v>
      </c>
      <c r="X48" s="8">
        <v>0</v>
      </c>
      <c r="Y48" s="8">
        <v>0</v>
      </c>
      <c r="Z48" s="8">
        <v>0</v>
      </c>
      <c r="AA48" s="8">
        <v>0</v>
      </c>
      <c r="AB48" s="8">
        <v>0</v>
      </c>
      <c r="AC48" s="8">
        <v>0</v>
      </c>
      <c r="AD48" s="8">
        <v>0</v>
      </c>
      <c r="AE48" s="8">
        <v>0</v>
      </c>
      <c r="AF48" s="8">
        <v>0</v>
      </c>
      <c r="AG48" s="8">
        <v>0</v>
      </c>
      <c r="AH48" s="8">
        <v>0</v>
      </c>
      <c r="AI48" s="8">
        <v>0</v>
      </c>
      <c r="AJ48" s="8">
        <v>0</v>
      </c>
      <c r="AK48" s="8" t="s">
        <v>124</v>
      </c>
      <c r="AL48" s="8" t="s">
        <v>199</v>
      </c>
      <c r="AM48" s="8">
        <v>0</v>
      </c>
      <c r="AN48" s="8" t="s">
        <v>1299</v>
      </c>
      <c r="AO48" s="8">
        <v>0</v>
      </c>
      <c r="AP48" s="8">
        <v>0</v>
      </c>
      <c r="AQ48" s="8">
        <v>0</v>
      </c>
      <c r="AR48" s="8">
        <v>0</v>
      </c>
      <c r="AS48" s="8">
        <v>0</v>
      </c>
      <c r="AT48" s="8">
        <v>0</v>
      </c>
      <c r="AU48" s="8" t="s">
        <v>124</v>
      </c>
      <c r="AV48" s="8" t="s">
        <v>156</v>
      </c>
      <c r="AW48" s="8" t="s">
        <v>199</v>
      </c>
      <c r="AX48" s="8" t="s">
        <v>117</v>
      </c>
      <c r="AY48" s="8">
        <v>0</v>
      </c>
      <c r="AZ48" s="8">
        <v>0</v>
      </c>
      <c r="BA48" s="8">
        <v>0</v>
      </c>
      <c r="BB48" s="8">
        <v>0</v>
      </c>
      <c r="BC48" s="9" t="s">
        <v>119</v>
      </c>
      <c r="BD48">
        <v>0</v>
      </c>
      <c r="BE48" t="s">
        <v>124</v>
      </c>
      <c r="BF48" t="s">
        <v>124</v>
      </c>
      <c r="BG48">
        <v>0</v>
      </c>
      <c r="BH48">
        <v>0</v>
      </c>
      <c r="BI48" s="6">
        <v>0</v>
      </c>
      <c r="BJ48" s="66"/>
      <c r="BK48" s="10" t="s">
        <v>117</v>
      </c>
      <c r="BL48">
        <v>0</v>
      </c>
      <c r="BM48">
        <v>0</v>
      </c>
      <c r="BN48" t="s">
        <v>169</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t="s">
        <v>51</v>
      </c>
      <c r="DC48" s="8" t="s">
        <v>123</v>
      </c>
      <c r="DD48" t="s">
        <v>117</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t="s">
        <v>169</v>
      </c>
      <c r="EA48" t="s">
        <v>124</v>
      </c>
      <c r="EB48">
        <v>0</v>
      </c>
      <c r="EC48">
        <v>0</v>
      </c>
      <c r="ED48">
        <v>0</v>
      </c>
      <c r="EE48">
        <v>0</v>
      </c>
      <c r="EF48">
        <v>0</v>
      </c>
      <c r="EG48">
        <v>0</v>
      </c>
      <c r="EH48">
        <v>0</v>
      </c>
      <c r="EI48">
        <v>0</v>
      </c>
      <c r="EJ48">
        <v>0</v>
      </c>
      <c r="EK48">
        <v>0</v>
      </c>
      <c r="EL48">
        <v>0</v>
      </c>
      <c r="EM48">
        <v>0</v>
      </c>
      <c r="EN48">
        <v>0</v>
      </c>
      <c r="EO48">
        <v>0</v>
      </c>
      <c r="EP48" t="s">
        <v>124</v>
      </c>
      <c r="EQ48">
        <v>0</v>
      </c>
      <c r="ER48" t="s">
        <v>121</v>
      </c>
      <c r="ES48">
        <v>0</v>
      </c>
      <c r="ET48">
        <v>0</v>
      </c>
      <c r="EU48" t="s">
        <v>117</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t="s">
        <v>124</v>
      </c>
      <c r="GF48">
        <v>0</v>
      </c>
      <c r="GG48">
        <v>0</v>
      </c>
      <c r="GH48">
        <v>0</v>
      </c>
      <c r="GI48">
        <v>0</v>
      </c>
      <c r="GJ48">
        <v>0</v>
      </c>
      <c r="GK48">
        <v>0</v>
      </c>
      <c r="GL48">
        <v>0</v>
      </c>
      <c r="GM48" t="s">
        <v>124</v>
      </c>
      <c r="GN48">
        <v>0</v>
      </c>
      <c r="GO48" t="s">
        <v>124</v>
      </c>
      <c r="GP48" t="s">
        <v>124</v>
      </c>
      <c r="GQ48" t="s">
        <v>124</v>
      </c>
      <c r="GR48" t="s">
        <v>124</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t="s">
        <v>124</v>
      </c>
      <c r="HN48">
        <v>0</v>
      </c>
      <c r="HO48">
        <v>0</v>
      </c>
      <c r="HP48">
        <v>0</v>
      </c>
      <c r="HQ48">
        <v>0</v>
      </c>
      <c r="HR48">
        <v>0</v>
      </c>
      <c r="HS48" t="s">
        <v>124</v>
      </c>
      <c r="HT48">
        <v>0</v>
      </c>
      <c r="HU48" t="s">
        <v>124</v>
      </c>
      <c r="HV48" t="s">
        <v>124</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s="8" t="s">
        <v>124</v>
      </c>
      <c r="JD48" s="8" t="s">
        <v>582</v>
      </c>
      <c r="JE48" s="8">
        <v>0</v>
      </c>
      <c r="JF48" s="8">
        <v>0</v>
      </c>
      <c r="JG48" s="8">
        <v>0</v>
      </c>
      <c r="JH48" s="8">
        <v>0</v>
      </c>
      <c r="JI48" s="8">
        <v>0</v>
      </c>
      <c r="JJ48" s="8">
        <v>0</v>
      </c>
      <c r="JK48" s="42">
        <v>0</v>
      </c>
      <c r="JL48" s="42">
        <v>0</v>
      </c>
      <c r="JM48" s="42">
        <v>0</v>
      </c>
      <c r="JN48" s="42">
        <v>0</v>
      </c>
      <c r="JO48" s="42">
        <v>0</v>
      </c>
      <c r="JP48" s="42">
        <v>0</v>
      </c>
      <c r="JQ48" s="42">
        <v>0</v>
      </c>
      <c r="JR48" s="42">
        <v>0</v>
      </c>
      <c r="JS48" s="42">
        <v>0</v>
      </c>
      <c r="JT48" s="42">
        <v>0</v>
      </c>
      <c r="JU48" s="42">
        <v>0</v>
      </c>
      <c r="JV48" s="42">
        <v>0</v>
      </c>
      <c r="JW48" s="42">
        <v>0</v>
      </c>
      <c r="JX48" s="42">
        <v>0</v>
      </c>
      <c r="JY48" s="42">
        <v>0</v>
      </c>
      <c r="JZ48" s="42">
        <v>0</v>
      </c>
      <c r="KA48" s="42">
        <v>0</v>
      </c>
      <c r="KB48" s="42">
        <v>0</v>
      </c>
      <c r="KC48" s="42">
        <v>0</v>
      </c>
      <c r="KD48" s="42">
        <v>0</v>
      </c>
      <c r="KE48" s="42" t="s">
        <v>124</v>
      </c>
      <c r="KF48" s="42" t="s">
        <v>129</v>
      </c>
      <c r="KG48" s="42">
        <v>0</v>
      </c>
      <c r="KH48" s="42">
        <v>0</v>
      </c>
      <c r="KI48" s="42">
        <v>0</v>
      </c>
      <c r="KJ48" s="42">
        <v>0</v>
      </c>
      <c r="KK48" s="42">
        <v>0</v>
      </c>
      <c r="KL48" s="42" t="s">
        <v>124</v>
      </c>
      <c r="KM48" s="42">
        <v>0</v>
      </c>
      <c r="KN48" s="8" t="s">
        <v>117</v>
      </c>
      <c r="KO48" s="8">
        <v>0</v>
      </c>
      <c r="KP48" s="8">
        <v>0</v>
      </c>
      <c r="KQ48" s="8" t="s">
        <v>124</v>
      </c>
      <c r="KR48" t="s">
        <v>124</v>
      </c>
      <c r="KS48" t="s">
        <v>169</v>
      </c>
      <c r="KT48">
        <v>0</v>
      </c>
      <c r="KU48">
        <v>0</v>
      </c>
      <c r="KV48">
        <v>0</v>
      </c>
      <c r="KW48">
        <v>0</v>
      </c>
      <c r="KX48">
        <v>0</v>
      </c>
      <c r="KY48">
        <v>0</v>
      </c>
      <c r="KZ48">
        <v>0</v>
      </c>
      <c r="LA48">
        <v>0</v>
      </c>
      <c r="LB48">
        <v>0</v>
      </c>
      <c r="LC48">
        <v>0</v>
      </c>
      <c r="LD48" t="s">
        <v>124</v>
      </c>
      <c r="LE48">
        <v>0</v>
      </c>
      <c r="LF48">
        <v>0</v>
      </c>
      <c r="LG48">
        <v>0</v>
      </c>
      <c r="LH48">
        <v>0</v>
      </c>
      <c r="LI48">
        <v>0</v>
      </c>
      <c r="LJ48">
        <v>0</v>
      </c>
      <c r="LK48">
        <v>0</v>
      </c>
      <c r="LL48">
        <v>0</v>
      </c>
      <c r="LM48">
        <v>0</v>
      </c>
      <c r="LN48">
        <v>0</v>
      </c>
      <c r="LO48">
        <v>0</v>
      </c>
      <c r="LP48">
        <v>0</v>
      </c>
      <c r="LQ48">
        <v>0</v>
      </c>
      <c r="LR48">
        <v>0</v>
      </c>
      <c r="LS48">
        <v>0</v>
      </c>
      <c r="LT48">
        <v>0</v>
      </c>
      <c r="LU48">
        <v>0</v>
      </c>
      <c r="LV48">
        <v>0</v>
      </c>
      <c r="LW48">
        <v>0</v>
      </c>
      <c r="LX48">
        <v>0</v>
      </c>
      <c r="LY48">
        <v>0</v>
      </c>
      <c r="LZ48" s="9" t="s">
        <v>174</v>
      </c>
      <c r="MA48">
        <v>0</v>
      </c>
      <c r="MB48">
        <v>0</v>
      </c>
      <c r="MC48">
        <v>0</v>
      </c>
      <c r="MD48">
        <v>0</v>
      </c>
      <c r="ME48">
        <v>0</v>
      </c>
      <c r="MF48">
        <v>0</v>
      </c>
      <c r="MG48">
        <v>0</v>
      </c>
      <c r="MH48">
        <v>0</v>
      </c>
      <c r="MI48">
        <v>0</v>
      </c>
      <c r="MJ48">
        <v>0</v>
      </c>
      <c r="MK48">
        <v>0</v>
      </c>
      <c r="ML48">
        <v>0</v>
      </c>
      <c r="MM48">
        <v>0</v>
      </c>
      <c r="MN48">
        <v>0</v>
      </c>
      <c r="MO48">
        <v>0</v>
      </c>
      <c r="MP48">
        <v>0</v>
      </c>
      <c r="MQ48" t="s">
        <v>1300</v>
      </c>
      <c r="MR48" s="35">
        <v>0</v>
      </c>
      <c r="MS48" s="69"/>
    </row>
    <row r="49" spans="1:357" ht="109.2" customHeight="1" x14ac:dyDescent="0.3">
      <c r="A49">
        <v>257</v>
      </c>
      <c r="B49" s="29" t="s">
        <v>108</v>
      </c>
      <c r="C49" s="27" t="s">
        <v>1217</v>
      </c>
      <c r="D49" s="8" t="s">
        <v>1301</v>
      </c>
      <c r="E49" s="8" t="s">
        <v>1302</v>
      </c>
      <c r="F49" s="8" t="s">
        <v>1303</v>
      </c>
      <c r="G49" s="8" t="s">
        <v>1230</v>
      </c>
      <c r="H49" s="8" t="s">
        <v>1304</v>
      </c>
      <c r="I49" t="s">
        <v>136</v>
      </c>
      <c r="J49" s="8" t="s">
        <v>1305</v>
      </c>
      <c r="K49" s="8">
        <f>364*300</f>
        <v>109200</v>
      </c>
      <c r="L49" s="8" t="e">
        <f>MROUND([1]!tbData[[#This Row],[Surface (mm2)]],10000)/1000000</f>
        <v>#REF!</v>
      </c>
      <c r="M49" s="8" t="s">
        <v>115</v>
      </c>
      <c r="N49" s="8" t="s">
        <v>144</v>
      </c>
      <c r="O49" s="8" t="s">
        <v>144</v>
      </c>
      <c r="P49" s="8" t="s">
        <v>117</v>
      </c>
      <c r="Q49" t="s">
        <v>119</v>
      </c>
      <c r="R49" t="s">
        <v>119</v>
      </c>
      <c r="S49" s="8">
        <v>0</v>
      </c>
      <c r="T49" t="s">
        <v>119</v>
      </c>
      <c r="U49" s="8" t="s">
        <v>120</v>
      </c>
      <c r="V49" s="8" t="s">
        <v>121</v>
      </c>
      <c r="W49" s="8" t="s">
        <v>197</v>
      </c>
      <c r="X49" s="8">
        <v>0</v>
      </c>
      <c r="Y49" s="8">
        <v>0</v>
      </c>
      <c r="Z49" s="8">
        <v>0</v>
      </c>
      <c r="AA49" s="8">
        <v>0</v>
      </c>
      <c r="AB49" s="8">
        <v>0</v>
      </c>
      <c r="AC49" s="8">
        <v>0</v>
      </c>
      <c r="AD49" s="8">
        <v>0</v>
      </c>
      <c r="AE49" s="8">
        <v>0</v>
      </c>
      <c r="AF49" s="8">
        <v>0</v>
      </c>
      <c r="AG49" s="8">
        <v>0</v>
      </c>
      <c r="AH49" s="8">
        <v>0</v>
      </c>
      <c r="AI49" s="8">
        <v>0</v>
      </c>
      <c r="AJ49" s="8">
        <v>0</v>
      </c>
      <c r="AK49" s="8" t="s">
        <v>117</v>
      </c>
      <c r="AL49" s="8">
        <v>0</v>
      </c>
      <c r="AM49" s="8">
        <v>0</v>
      </c>
      <c r="AN49" s="8">
        <v>0</v>
      </c>
      <c r="AO49" s="8">
        <v>0</v>
      </c>
      <c r="AP49" s="8">
        <v>0</v>
      </c>
      <c r="AQ49" s="8">
        <v>0</v>
      </c>
      <c r="AR49" s="8">
        <v>0</v>
      </c>
      <c r="AS49" s="8">
        <v>0</v>
      </c>
      <c r="AT49" s="8">
        <v>0</v>
      </c>
      <c r="AU49" s="8" t="s">
        <v>124</v>
      </c>
      <c r="AV49" s="8" t="s">
        <v>156</v>
      </c>
      <c r="AW49" s="8" t="s">
        <v>199</v>
      </c>
      <c r="AX49" s="8" t="s">
        <v>117</v>
      </c>
      <c r="AY49" s="8">
        <v>0</v>
      </c>
      <c r="AZ49" s="8">
        <v>0</v>
      </c>
      <c r="BA49" s="8">
        <v>0</v>
      </c>
      <c r="BB49" s="8">
        <v>0</v>
      </c>
      <c r="BC49" t="s">
        <v>124</v>
      </c>
      <c r="BD49" t="s">
        <v>155</v>
      </c>
      <c r="BE49" t="s">
        <v>124</v>
      </c>
      <c r="BF49" t="s">
        <v>124</v>
      </c>
      <c r="BG49">
        <v>0</v>
      </c>
      <c r="BH49">
        <v>0</v>
      </c>
      <c r="BI49" s="6" t="s">
        <v>1306</v>
      </c>
      <c r="BJ49" s="66"/>
      <c r="BK49" s="10" t="s">
        <v>117</v>
      </c>
      <c r="BL49">
        <v>0</v>
      </c>
      <c r="BM49">
        <v>0</v>
      </c>
      <c r="BN49" t="s">
        <v>124</v>
      </c>
      <c r="BO49">
        <v>0</v>
      </c>
      <c r="BP49">
        <v>0</v>
      </c>
      <c r="BQ49">
        <v>0</v>
      </c>
      <c r="BR49">
        <v>0</v>
      </c>
      <c r="BS49">
        <v>0</v>
      </c>
      <c r="BT49">
        <v>0</v>
      </c>
      <c r="BU49">
        <v>0</v>
      </c>
      <c r="BV49">
        <v>0</v>
      </c>
      <c r="BW49">
        <v>0</v>
      </c>
      <c r="BX49">
        <v>0</v>
      </c>
      <c r="BY49">
        <v>0</v>
      </c>
      <c r="BZ49">
        <v>0</v>
      </c>
      <c r="CA49">
        <v>0</v>
      </c>
      <c r="CB49">
        <v>0</v>
      </c>
      <c r="CC49">
        <v>0</v>
      </c>
      <c r="CD49">
        <v>0</v>
      </c>
      <c r="CE49">
        <v>0</v>
      </c>
      <c r="CF49" t="s">
        <v>124</v>
      </c>
      <c r="CG49" t="s">
        <v>169</v>
      </c>
      <c r="CH49" t="s">
        <v>124</v>
      </c>
      <c r="CI49" t="s">
        <v>124</v>
      </c>
      <c r="CJ49" t="s">
        <v>124</v>
      </c>
      <c r="CK49" t="s">
        <v>124</v>
      </c>
      <c r="CL49" t="s">
        <v>124</v>
      </c>
      <c r="CM49" t="s">
        <v>121</v>
      </c>
      <c r="CN49">
        <v>0</v>
      </c>
      <c r="CO49">
        <v>0</v>
      </c>
      <c r="CP49">
        <v>0</v>
      </c>
      <c r="CQ49">
        <v>0</v>
      </c>
      <c r="CR49">
        <v>0</v>
      </c>
      <c r="CS49">
        <v>0</v>
      </c>
      <c r="CT49">
        <v>0</v>
      </c>
      <c r="CU49">
        <v>0</v>
      </c>
      <c r="CV49">
        <v>0</v>
      </c>
      <c r="CW49">
        <v>0</v>
      </c>
      <c r="CX49">
        <v>0</v>
      </c>
      <c r="CY49">
        <v>0</v>
      </c>
      <c r="CZ49">
        <v>0</v>
      </c>
      <c r="DA49">
        <v>0</v>
      </c>
      <c r="DB49" t="s">
        <v>117</v>
      </c>
      <c r="DC49" s="8">
        <v>0</v>
      </c>
      <c r="DD49" t="s">
        <v>117</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t="s">
        <v>117</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t="s">
        <v>117</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t="s">
        <v>124</v>
      </c>
      <c r="GF49">
        <v>0</v>
      </c>
      <c r="GG49">
        <v>0</v>
      </c>
      <c r="GH49">
        <v>0</v>
      </c>
      <c r="GI49">
        <v>0</v>
      </c>
      <c r="GJ49">
        <v>0</v>
      </c>
      <c r="GK49">
        <v>0</v>
      </c>
      <c r="GL49">
        <v>0</v>
      </c>
      <c r="GM49">
        <v>0</v>
      </c>
      <c r="GN49">
        <v>0</v>
      </c>
      <c r="GO49">
        <v>0</v>
      </c>
      <c r="GP49">
        <v>0</v>
      </c>
      <c r="GQ49">
        <v>0</v>
      </c>
      <c r="GR49">
        <v>0</v>
      </c>
      <c r="GS49">
        <v>0</v>
      </c>
      <c r="GT49">
        <v>0</v>
      </c>
      <c r="GU49">
        <v>0</v>
      </c>
      <c r="GV49">
        <v>0</v>
      </c>
      <c r="GW49">
        <v>0</v>
      </c>
      <c r="GX49" t="s">
        <v>124</v>
      </c>
      <c r="GY49">
        <v>0</v>
      </c>
      <c r="GZ49">
        <v>0</v>
      </c>
      <c r="HA49">
        <v>0</v>
      </c>
      <c r="HB49">
        <v>0</v>
      </c>
      <c r="HC49">
        <v>0</v>
      </c>
      <c r="HD49">
        <v>0</v>
      </c>
      <c r="HE49">
        <v>0</v>
      </c>
      <c r="HF49">
        <v>0</v>
      </c>
      <c r="HG49">
        <v>0</v>
      </c>
      <c r="HH49">
        <v>0</v>
      </c>
      <c r="HI49">
        <v>0</v>
      </c>
      <c r="HJ49">
        <v>0</v>
      </c>
      <c r="HK49">
        <v>0</v>
      </c>
      <c r="HL49">
        <v>0</v>
      </c>
      <c r="HM49" t="s">
        <v>124</v>
      </c>
      <c r="HN49">
        <v>0</v>
      </c>
      <c r="HO49">
        <v>0</v>
      </c>
      <c r="HP49">
        <v>0</v>
      </c>
      <c r="HQ49">
        <v>0</v>
      </c>
      <c r="HR49">
        <v>0</v>
      </c>
      <c r="HS49">
        <v>0</v>
      </c>
      <c r="HT49">
        <v>0</v>
      </c>
      <c r="HU49">
        <v>0</v>
      </c>
      <c r="HV49">
        <v>0</v>
      </c>
      <c r="HW49">
        <v>0</v>
      </c>
      <c r="HX49" t="s">
        <v>124</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s="8" t="s">
        <v>124</v>
      </c>
      <c r="JD49" s="8" t="s">
        <v>582</v>
      </c>
      <c r="JE49" s="8">
        <v>0</v>
      </c>
      <c r="JF49" s="8">
        <v>0</v>
      </c>
      <c r="JG49" s="8">
        <v>0</v>
      </c>
      <c r="JH49" s="8">
        <v>0</v>
      </c>
      <c r="JI49" s="8">
        <v>0</v>
      </c>
      <c r="JJ49" s="8">
        <v>0</v>
      </c>
      <c r="JK49" s="42">
        <v>0</v>
      </c>
      <c r="JL49" s="42">
        <v>0</v>
      </c>
      <c r="JM49" s="42">
        <v>0</v>
      </c>
      <c r="JN49" s="42">
        <v>0</v>
      </c>
      <c r="JO49" s="42">
        <v>0</v>
      </c>
      <c r="JP49" s="42">
        <v>0</v>
      </c>
      <c r="JQ49" s="42">
        <v>0</v>
      </c>
      <c r="JR49" s="42">
        <v>0</v>
      </c>
      <c r="JS49" s="42">
        <v>0</v>
      </c>
      <c r="JT49" s="42">
        <v>0</v>
      </c>
      <c r="JU49" s="42">
        <v>0</v>
      </c>
      <c r="JV49" s="42">
        <v>0</v>
      </c>
      <c r="JW49" s="42">
        <v>0</v>
      </c>
      <c r="JX49" s="42">
        <v>0</v>
      </c>
      <c r="JY49" s="42">
        <v>0</v>
      </c>
      <c r="JZ49" s="42">
        <v>0</v>
      </c>
      <c r="KA49" s="42">
        <v>0</v>
      </c>
      <c r="KB49" s="42">
        <v>0</v>
      </c>
      <c r="KC49" s="42">
        <v>0</v>
      </c>
      <c r="KD49" s="42">
        <v>0</v>
      </c>
      <c r="KE49" s="42" t="s">
        <v>124</v>
      </c>
      <c r="KF49" s="42">
        <v>0</v>
      </c>
      <c r="KG49" s="42">
        <v>0</v>
      </c>
      <c r="KH49" s="42">
        <v>0</v>
      </c>
      <c r="KI49" s="42">
        <v>0</v>
      </c>
      <c r="KJ49" s="42">
        <v>0</v>
      </c>
      <c r="KK49" s="42">
        <v>0</v>
      </c>
      <c r="KL49" s="42">
        <v>0</v>
      </c>
      <c r="KM49" s="42" t="s">
        <v>231</v>
      </c>
      <c r="KN49" s="8" t="s">
        <v>124</v>
      </c>
      <c r="KO49" s="8">
        <v>0</v>
      </c>
      <c r="KP49" s="8">
        <v>0</v>
      </c>
      <c r="KQ49" s="8" t="s">
        <v>124</v>
      </c>
      <c r="KR49" t="s">
        <v>124</v>
      </c>
      <c r="KS49" t="s">
        <v>156</v>
      </c>
      <c r="KT49">
        <v>0</v>
      </c>
      <c r="KU49">
        <v>0</v>
      </c>
      <c r="KV49">
        <v>0</v>
      </c>
      <c r="KW49">
        <v>0</v>
      </c>
      <c r="KX49">
        <v>0</v>
      </c>
      <c r="KY49">
        <v>0</v>
      </c>
      <c r="KZ49">
        <v>0</v>
      </c>
      <c r="LA49">
        <v>0</v>
      </c>
      <c r="LB49">
        <v>0</v>
      </c>
      <c r="LC49">
        <v>0</v>
      </c>
      <c r="LD49" t="s">
        <v>124</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s="9" t="s">
        <v>131</v>
      </c>
      <c r="MA49">
        <v>0</v>
      </c>
      <c r="MB49">
        <v>0</v>
      </c>
      <c r="MC49">
        <v>0</v>
      </c>
      <c r="MD49">
        <v>0</v>
      </c>
      <c r="ME49">
        <v>0</v>
      </c>
      <c r="MF49">
        <v>0</v>
      </c>
      <c r="MG49">
        <v>0</v>
      </c>
      <c r="MH49">
        <v>0</v>
      </c>
      <c r="MI49">
        <v>0</v>
      </c>
      <c r="MJ49">
        <v>0</v>
      </c>
      <c r="MK49">
        <v>0</v>
      </c>
      <c r="ML49">
        <v>0</v>
      </c>
      <c r="MM49">
        <v>0</v>
      </c>
      <c r="MN49">
        <v>0</v>
      </c>
      <c r="MO49">
        <v>0</v>
      </c>
      <c r="MP49">
        <v>0</v>
      </c>
      <c r="MQ49">
        <v>0</v>
      </c>
      <c r="MR49" s="35" t="s">
        <v>1307</v>
      </c>
      <c r="MS49" s="69"/>
    </row>
    <row r="50" spans="1:357" ht="88.95" customHeight="1" x14ac:dyDescent="0.3">
      <c r="A50">
        <v>258</v>
      </c>
      <c r="B50" s="29" t="s">
        <v>108</v>
      </c>
      <c r="C50" s="27" t="s">
        <v>1217</v>
      </c>
      <c r="D50" s="8" t="s">
        <v>1309</v>
      </c>
      <c r="E50" s="8" t="s">
        <v>1309</v>
      </c>
      <c r="F50" s="8" t="s">
        <v>1310</v>
      </c>
      <c r="G50" s="8" t="s">
        <v>1230</v>
      </c>
      <c r="H50" s="8" t="s">
        <v>1311</v>
      </c>
      <c r="I50" t="s">
        <v>136</v>
      </c>
      <c r="J50" s="8" t="s">
        <v>1312</v>
      </c>
      <c r="K50" s="8">
        <f>365*300</f>
        <v>109500</v>
      </c>
      <c r="L50" s="8" t="e">
        <f>MROUND([1]!tbData[[#This Row],[Surface (mm2)]],10000)/1000000</f>
        <v>#REF!</v>
      </c>
      <c r="M50" s="8" t="s">
        <v>115</v>
      </c>
      <c r="N50" s="8" t="s">
        <v>144</v>
      </c>
      <c r="O50" s="8" t="s">
        <v>144</v>
      </c>
      <c r="P50" s="8" t="s">
        <v>117</v>
      </c>
      <c r="Q50" t="s">
        <v>118</v>
      </c>
      <c r="R50" t="s">
        <v>119</v>
      </c>
      <c r="S50" s="8" t="s">
        <v>1261</v>
      </c>
      <c r="T50" t="s">
        <v>119</v>
      </c>
      <c r="U50" s="8" t="s">
        <v>120</v>
      </c>
      <c r="V50" s="8" t="s">
        <v>121</v>
      </c>
      <c r="W50" s="8" t="s">
        <v>145</v>
      </c>
      <c r="X50" s="8">
        <v>0</v>
      </c>
      <c r="Y50" s="8">
        <v>0</v>
      </c>
      <c r="Z50" s="8">
        <v>0</v>
      </c>
      <c r="AA50" s="8">
        <v>0</v>
      </c>
      <c r="AB50" s="8">
        <v>0</v>
      </c>
      <c r="AC50" s="8">
        <v>0</v>
      </c>
      <c r="AD50" s="8">
        <v>0</v>
      </c>
      <c r="AE50" s="8">
        <v>0</v>
      </c>
      <c r="AF50" s="8">
        <v>0</v>
      </c>
      <c r="AG50" s="8">
        <v>0</v>
      </c>
      <c r="AH50" s="8">
        <v>0</v>
      </c>
      <c r="AI50" s="8">
        <v>0</v>
      </c>
      <c r="AJ50" s="8">
        <v>0</v>
      </c>
      <c r="AK50" s="8" t="s">
        <v>117</v>
      </c>
      <c r="AL50" s="8">
        <v>0</v>
      </c>
      <c r="AM50" s="8">
        <v>0</v>
      </c>
      <c r="AN50" s="8">
        <v>0</v>
      </c>
      <c r="AO50" s="8">
        <v>0</v>
      </c>
      <c r="AP50" s="8">
        <v>0</v>
      </c>
      <c r="AQ50" s="8">
        <v>0</v>
      </c>
      <c r="AR50" s="8">
        <v>0</v>
      </c>
      <c r="AS50" s="8">
        <v>0</v>
      </c>
      <c r="AT50" s="8">
        <v>0</v>
      </c>
      <c r="AU50" s="8" t="s">
        <v>124</v>
      </c>
      <c r="AV50" s="8" t="s">
        <v>156</v>
      </c>
      <c r="AW50" s="8" t="s">
        <v>199</v>
      </c>
      <c r="AX50" s="8" t="s">
        <v>117</v>
      </c>
      <c r="AY50" s="8">
        <v>0</v>
      </c>
      <c r="AZ50" s="8">
        <v>0</v>
      </c>
      <c r="BA50" s="8">
        <v>0</v>
      </c>
      <c r="BB50" s="8">
        <v>0</v>
      </c>
      <c r="BC50" t="s">
        <v>119</v>
      </c>
      <c r="BD50">
        <v>0</v>
      </c>
      <c r="BE50" t="s">
        <v>124</v>
      </c>
      <c r="BF50" t="s">
        <v>124</v>
      </c>
      <c r="BG50">
        <v>0</v>
      </c>
      <c r="BH50">
        <v>0</v>
      </c>
      <c r="BI50" s="6" t="s">
        <v>1313</v>
      </c>
      <c r="BJ50" s="66"/>
      <c r="BK50" s="10" t="s">
        <v>117</v>
      </c>
      <c r="BL50">
        <v>0</v>
      </c>
      <c r="BM50">
        <v>0</v>
      </c>
      <c r="BN50" t="s">
        <v>117</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t="s">
        <v>51</v>
      </c>
      <c r="DC50" s="8" t="s">
        <v>123</v>
      </c>
      <c r="DD50" t="s">
        <v>117</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t="s">
        <v>117</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t="s">
        <v>117</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t="s">
        <v>124</v>
      </c>
      <c r="GF50">
        <v>0</v>
      </c>
      <c r="GG50">
        <v>0</v>
      </c>
      <c r="GH50">
        <v>0</v>
      </c>
      <c r="GI50">
        <v>0</v>
      </c>
      <c r="GJ50">
        <v>0</v>
      </c>
      <c r="GK50">
        <v>0</v>
      </c>
      <c r="GL50">
        <v>0</v>
      </c>
      <c r="GM50" t="s">
        <v>124</v>
      </c>
      <c r="GN50">
        <v>0</v>
      </c>
      <c r="GO50">
        <v>0</v>
      </c>
      <c r="GP50">
        <v>0</v>
      </c>
      <c r="GQ50" t="s">
        <v>124</v>
      </c>
      <c r="GR50">
        <v>0</v>
      </c>
      <c r="GS50">
        <v>0</v>
      </c>
      <c r="GT50">
        <v>0</v>
      </c>
      <c r="GU50">
        <v>0</v>
      </c>
      <c r="GV50">
        <v>0</v>
      </c>
      <c r="GW50">
        <v>0</v>
      </c>
      <c r="GX50" t="s">
        <v>124</v>
      </c>
      <c r="GY50">
        <v>0</v>
      </c>
      <c r="GZ50">
        <v>0</v>
      </c>
      <c r="HA50">
        <v>0</v>
      </c>
      <c r="HB50">
        <v>0</v>
      </c>
      <c r="HC50" t="s">
        <v>177</v>
      </c>
      <c r="HD50">
        <v>0</v>
      </c>
      <c r="HE50">
        <v>0</v>
      </c>
      <c r="HF50">
        <v>0</v>
      </c>
      <c r="HG50">
        <v>0</v>
      </c>
      <c r="HH50">
        <v>0</v>
      </c>
      <c r="HI50">
        <v>0</v>
      </c>
      <c r="HJ50">
        <v>0</v>
      </c>
      <c r="HK50">
        <v>0</v>
      </c>
      <c r="HL50">
        <v>0</v>
      </c>
      <c r="HM50" t="s">
        <v>124</v>
      </c>
      <c r="HN50">
        <v>0</v>
      </c>
      <c r="HO50">
        <v>0</v>
      </c>
      <c r="HP50">
        <v>0</v>
      </c>
      <c r="HQ50">
        <v>0</v>
      </c>
      <c r="HR50">
        <v>0</v>
      </c>
      <c r="HS50" t="s">
        <v>124</v>
      </c>
      <c r="HT50" t="s">
        <v>124</v>
      </c>
      <c r="HU50">
        <v>0</v>
      </c>
      <c r="HV50" t="s">
        <v>124</v>
      </c>
      <c r="HW50">
        <v>0</v>
      </c>
      <c r="HX50">
        <v>0</v>
      </c>
      <c r="HY50">
        <v>0</v>
      </c>
      <c r="HZ50">
        <v>0</v>
      </c>
      <c r="IA50">
        <v>0</v>
      </c>
      <c r="IB50">
        <v>0</v>
      </c>
      <c r="IC50">
        <v>0</v>
      </c>
      <c r="ID50">
        <v>0</v>
      </c>
      <c r="IE50" t="s">
        <v>124</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t="s">
        <v>124</v>
      </c>
      <c r="JA50" t="s">
        <v>71</v>
      </c>
      <c r="JB50" t="s">
        <v>339</v>
      </c>
      <c r="JC50" s="8">
        <v>0</v>
      </c>
      <c r="JD50" s="8">
        <v>0</v>
      </c>
      <c r="JE50" s="8">
        <v>0</v>
      </c>
      <c r="JF50" s="8">
        <v>0</v>
      </c>
      <c r="JG50" s="8">
        <v>0</v>
      </c>
      <c r="JH50" s="8">
        <v>0</v>
      </c>
      <c r="JI50" s="8">
        <v>0</v>
      </c>
      <c r="JJ50" s="8">
        <v>0</v>
      </c>
      <c r="JK50" s="42">
        <v>0</v>
      </c>
      <c r="JL50" s="42">
        <v>0</v>
      </c>
      <c r="JM50" s="42">
        <v>0</v>
      </c>
      <c r="JN50" s="42">
        <v>0</v>
      </c>
      <c r="JO50" s="42">
        <v>0</v>
      </c>
      <c r="JP50" s="42">
        <v>0</v>
      </c>
      <c r="JQ50" s="42">
        <v>0</v>
      </c>
      <c r="JR50" s="42">
        <v>0</v>
      </c>
      <c r="JS50" s="42">
        <v>0</v>
      </c>
      <c r="JT50" s="42">
        <v>0</v>
      </c>
      <c r="JU50" s="42">
        <v>0</v>
      </c>
      <c r="JV50" s="42">
        <v>0</v>
      </c>
      <c r="JW50" s="42">
        <v>0</v>
      </c>
      <c r="JX50" s="42">
        <v>0</v>
      </c>
      <c r="JY50" s="42">
        <v>0</v>
      </c>
      <c r="JZ50" s="42">
        <v>0</v>
      </c>
      <c r="KA50" s="42">
        <v>0</v>
      </c>
      <c r="KB50" s="42">
        <v>0</v>
      </c>
      <c r="KC50" s="42">
        <v>0</v>
      </c>
      <c r="KD50" s="42">
        <v>0</v>
      </c>
      <c r="KE50" s="42">
        <v>0</v>
      </c>
      <c r="KF50" s="42">
        <v>0</v>
      </c>
      <c r="KG50" s="42">
        <v>0</v>
      </c>
      <c r="KH50" s="42">
        <v>0</v>
      </c>
      <c r="KI50" s="42">
        <v>0</v>
      </c>
      <c r="KJ50" s="42">
        <v>0</v>
      </c>
      <c r="KK50" s="42">
        <v>0</v>
      </c>
      <c r="KL50" s="42">
        <v>0</v>
      </c>
      <c r="KM50" s="42">
        <v>0</v>
      </c>
      <c r="KN50" s="8" t="s">
        <v>117</v>
      </c>
      <c r="KO50" s="8">
        <v>0</v>
      </c>
      <c r="KP50" s="8">
        <v>0</v>
      </c>
      <c r="KQ50" s="8" t="s">
        <v>117</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s="9" t="s">
        <v>131</v>
      </c>
      <c r="MA50">
        <v>0</v>
      </c>
      <c r="MB50">
        <v>0</v>
      </c>
      <c r="MC50">
        <v>0</v>
      </c>
      <c r="MD50">
        <v>0</v>
      </c>
      <c r="ME50">
        <v>0</v>
      </c>
      <c r="MF50">
        <v>0</v>
      </c>
      <c r="MG50">
        <v>0</v>
      </c>
      <c r="MH50">
        <v>0</v>
      </c>
      <c r="MI50">
        <v>0</v>
      </c>
      <c r="MJ50">
        <v>0</v>
      </c>
      <c r="MK50">
        <v>0</v>
      </c>
      <c r="ML50">
        <v>0</v>
      </c>
      <c r="MM50">
        <v>0</v>
      </c>
      <c r="MN50">
        <v>0</v>
      </c>
      <c r="MO50">
        <v>0</v>
      </c>
      <c r="MP50">
        <v>0</v>
      </c>
      <c r="MQ50">
        <v>0</v>
      </c>
      <c r="MR50" s="35" t="s">
        <v>1314</v>
      </c>
      <c r="MS50" s="69"/>
    </row>
    <row r="51" spans="1:357" ht="168.6" customHeight="1" x14ac:dyDescent="0.3">
      <c r="A51">
        <v>259</v>
      </c>
      <c r="B51" s="29" t="s">
        <v>108</v>
      </c>
      <c r="C51" s="27" t="s">
        <v>1217</v>
      </c>
      <c r="D51" s="8" t="s">
        <v>1315</v>
      </c>
      <c r="E51" s="8" t="s">
        <v>1315</v>
      </c>
      <c r="F51" s="8" t="s">
        <v>1316</v>
      </c>
      <c r="G51" s="8" t="s">
        <v>1230</v>
      </c>
      <c r="H51" s="8" t="s">
        <v>1317</v>
      </c>
      <c r="I51" t="s">
        <v>136</v>
      </c>
      <c r="J51" s="8" t="s">
        <v>1318</v>
      </c>
      <c r="K51" s="8">
        <f>360*305</f>
        <v>109800</v>
      </c>
      <c r="L51" s="8" t="e">
        <f>MROUND([1]!tbData[[#This Row],[Surface (mm2)]],10000)/1000000</f>
        <v>#REF!</v>
      </c>
      <c r="M51" s="8" t="s">
        <v>115</v>
      </c>
      <c r="N51" s="8" t="s">
        <v>144</v>
      </c>
      <c r="O51" s="8" t="s">
        <v>144</v>
      </c>
      <c r="P51" s="8" t="s">
        <v>262</v>
      </c>
      <c r="Q51" t="s">
        <v>118</v>
      </c>
      <c r="R51" t="s">
        <v>119</v>
      </c>
      <c r="S51" s="8" t="s">
        <v>1288</v>
      </c>
      <c r="T51" t="s">
        <v>119</v>
      </c>
      <c r="U51" s="8" t="s">
        <v>120</v>
      </c>
      <c r="V51" s="8" t="s">
        <v>121</v>
      </c>
      <c r="W51" s="8" t="s">
        <v>145</v>
      </c>
      <c r="X51" s="8">
        <v>0</v>
      </c>
      <c r="Y51" s="8">
        <v>0</v>
      </c>
      <c r="Z51" s="8">
        <v>0</v>
      </c>
      <c r="AA51" s="8">
        <v>0</v>
      </c>
      <c r="AB51" s="8">
        <v>0</v>
      </c>
      <c r="AC51" s="8">
        <v>0</v>
      </c>
      <c r="AD51" s="8">
        <v>0</v>
      </c>
      <c r="AE51" s="8">
        <v>0</v>
      </c>
      <c r="AF51" s="8">
        <v>0</v>
      </c>
      <c r="AG51" s="8">
        <v>0</v>
      </c>
      <c r="AH51" s="8">
        <v>0</v>
      </c>
      <c r="AI51" s="8">
        <v>0</v>
      </c>
      <c r="AJ51" s="8">
        <v>0</v>
      </c>
      <c r="AK51" s="8" t="s">
        <v>117</v>
      </c>
      <c r="AL51" s="8">
        <v>0</v>
      </c>
      <c r="AM51" s="8">
        <v>0</v>
      </c>
      <c r="AN51" s="8">
        <v>0</v>
      </c>
      <c r="AO51" s="8">
        <v>0</v>
      </c>
      <c r="AP51" s="8">
        <v>0</v>
      </c>
      <c r="AQ51" s="8">
        <v>0</v>
      </c>
      <c r="AR51" s="8">
        <v>0</v>
      </c>
      <c r="AS51" s="8">
        <v>0</v>
      </c>
      <c r="AT51" s="8">
        <v>0</v>
      </c>
      <c r="AU51" s="8" t="s">
        <v>124</v>
      </c>
      <c r="AV51" s="8" t="s">
        <v>156</v>
      </c>
      <c r="AW51" s="8" t="s">
        <v>199</v>
      </c>
      <c r="AX51" s="8" t="s">
        <v>117</v>
      </c>
      <c r="AY51" s="8">
        <v>0</v>
      </c>
      <c r="AZ51" s="8">
        <v>0</v>
      </c>
      <c r="BA51" s="8">
        <v>0</v>
      </c>
      <c r="BB51" s="8">
        <v>0</v>
      </c>
      <c r="BC51" s="9" t="s">
        <v>119</v>
      </c>
      <c r="BD51">
        <v>0</v>
      </c>
      <c r="BE51" t="s">
        <v>124</v>
      </c>
      <c r="BF51" t="s">
        <v>124</v>
      </c>
      <c r="BG51">
        <v>0</v>
      </c>
      <c r="BH51">
        <v>0</v>
      </c>
      <c r="BI51" s="6" t="s">
        <v>1319</v>
      </c>
      <c r="BJ51" s="66"/>
      <c r="BK51" s="10" t="s">
        <v>117</v>
      </c>
      <c r="BL51">
        <v>0</v>
      </c>
      <c r="BM51">
        <v>0</v>
      </c>
      <c r="BN51" t="s">
        <v>124</v>
      </c>
      <c r="BO51">
        <v>0</v>
      </c>
      <c r="BP51">
        <v>0</v>
      </c>
      <c r="BQ51">
        <v>0</v>
      </c>
      <c r="BR51">
        <v>0</v>
      </c>
      <c r="BS51">
        <v>0</v>
      </c>
      <c r="BT51">
        <v>0</v>
      </c>
      <c r="BU51">
        <v>0</v>
      </c>
      <c r="BV51">
        <v>0</v>
      </c>
      <c r="BW51">
        <v>0</v>
      </c>
      <c r="BX51">
        <v>0</v>
      </c>
      <c r="BY51">
        <v>0</v>
      </c>
      <c r="BZ51">
        <v>0</v>
      </c>
      <c r="CA51">
        <v>0</v>
      </c>
      <c r="CB51">
        <v>0</v>
      </c>
      <c r="CC51">
        <v>0</v>
      </c>
      <c r="CD51">
        <v>0</v>
      </c>
      <c r="CE51">
        <v>0</v>
      </c>
      <c r="CF51" t="s">
        <v>124</v>
      </c>
      <c r="CG51" t="s">
        <v>169</v>
      </c>
      <c r="CH51" t="s">
        <v>124</v>
      </c>
      <c r="CI51" t="s">
        <v>124</v>
      </c>
      <c r="CJ51" t="s">
        <v>124</v>
      </c>
      <c r="CK51" t="s">
        <v>124</v>
      </c>
      <c r="CL51" t="s">
        <v>124</v>
      </c>
      <c r="CM51" t="s">
        <v>121</v>
      </c>
      <c r="CN51">
        <v>0</v>
      </c>
      <c r="CO51">
        <v>0</v>
      </c>
      <c r="CP51">
        <v>0</v>
      </c>
      <c r="CQ51">
        <v>0</v>
      </c>
      <c r="CR51">
        <v>0</v>
      </c>
      <c r="CS51">
        <v>0</v>
      </c>
      <c r="CT51">
        <v>0</v>
      </c>
      <c r="CU51">
        <v>0</v>
      </c>
      <c r="CV51">
        <v>0</v>
      </c>
      <c r="CW51">
        <v>0</v>
      </c>
      <c r="CX51">
        <v>0</v>
      </c>
      <c r="CY51">
        <v>0</v>
      </c>
      <c r="CZ51">
        <v>0</v>
      </c>
      <c r="DA51">
        <v>0</v>
      </c>
      <c r="DB51" t="s">
        <v>117</v>
      </c>
      <c r="DC51" s="8">
        <v>0</v>
      </c>
      <c r="DD51" t="s">
        <v>117</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t="s">
        <v>169</v>
      </c>
      <c r="EA51">
        <v>0</v>
      </c>
      <c r="EB51" t="s">
        <v>124</v>
      </c>
      <c r="EC51">
        <v>0</v>
      </c>
      <c r="ED51">
        <v>0</v>
      </c>
      <c r="EE51">
        <v>0</v>
      </c>
      <c r="EF51">
        <v>0</v>
      </c>
      <c r="EG51">
        <v>0</v>
      </c>
      <c r="EH51">
        <v>0</v>
      </c>
      <c r="EI51">
        <v>0</v>
      </c>
      <c r="EJ51">
        <v>0</v>
      </c>
      <c r="EK51">
        <v>0</v>
      </c>
      <c r="EL51">
        <v>0</v>
      </c>
      <c r="EM51">
        <v>0</v>
      </c>
      <c r="EN51">
        <v>0</v>
      </c>
      <c r="EO51">
        <v>0</v>
      </c>
      <c r="EP51">
        <v>0</v>
      </c>
      <c r="EQ51">
        <v>0</v>
      </c>
      <c r="ER51">
        <v>0</v>
      </c>
      <c r="ES51">
        <v>0</v>
      </c>
      <c r="ET51">
        <v>0</v>
      </c>
      <c r="EU51" t="s">
        <v>117</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t="s">
        <v>124</v>
      </c>
      <c r="GF51">
        <v>0</v>
      </c>
      <c r="GG51">
        <v>0</v>
      </c>
      <c r="GH51">
        <v>0</v>
      </c>
      <c r="GI51">
        <v>0</v>
      </c>
      <c r="GJ51">
        <v>0</v>
      </c>
      <c r="GK51">
        <v>0</v>
      </c>
      <c r="GL51">
        <v>0</v>
      </c>
      <c r="GM51" t="s">
        <v>124</v>
      </c>
      <c r="GN51">
        <v>0</v>
      </c>
      <c r="GO51" t="s">
        <v>124</v>
      </c>
      <c r="GP51" t="s">
        <v>124</v>
      </c>
      <c r="GQ51" t="s">
        <v>124</v>
      </c>
      <c r="GR51" t="s">
        <v>124</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t="s">
        <v>124</v>
      </c>
      <c r="HN51">
        <v>0</v>
      </c>
      <c r="HO51">
        <v>0</v>
      </c>
      <c r="HP51">
        <v>0</v>
      </c>
      <c r="HQ51">
        <v>0</v>
      </c>
      <c r="HR51">
        <v>0</v>
      </c>
      <c r="HS51" t="s">
        <v>124</v>
      </c>
      <c r="HT51">
        <v>0</v>
      </c>
      <c r="HU51">
        <v>0</v>
      </c>
      <c r="HV51">
        <v>0</v>
      </c>
      <c r="HW51" t="s">
        <v>124</v>
      </c>
      <c r="HX51" t="s">
        <v>124</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s="8" t="s">
        <v>124</v>
      </c>
      <c r="JD51" s="8" t="s">
        <v>582</v>
      </c>
      <c r="JE51" s="8">
        <v>0</v>
      </c>
      <c r="JF51" s="8">
        <v>0</v>
      </c>
      <c r="JG51" s="8">
        <v>0</v>
      </c>
      <c r="JH51" s="8">
        <v>0</v>
      </c>
      <c r="JI51" s="8">
        <v>0</v>
      </c>
      <c r="JJ51" s="8">
        <v>0</v>
      </c>
      <c r="JK51" s="42">
        <v>0</v>
      </c>
      <c r="JL51" s="42">
        <v>0</v>
      </c>
      <c r="JM51" s="42">
        <v>0</v>
      </c>
      <c r="JN51" s="42">
        <v>0</v>
      </c>
      <c r="JO51" s="42">
        <v>0</v>
      </c>
      <c r="JP51" s="42">
        <v>0</v>
      </c>
      <c r="JQ51" s="42">
        <v>0</v>
      </c>
      <c r="JR51" s="42">
        <v>0</v>
      </c>
      <c r="JS51" s="42">
        <v>0</v>
      </c>
      <c r="JT51" s="42">
        <v>0</v>
      </c>
      <c r="JU51" s="42">
        <v>0</v>
      </c>
      <c r="JV51" s="42">
        <v>0</v>
      </c>
      <c r="JW51" s="42">
        <v>0</v>
      </c>
      <c r="JX51" s="42">
        <v>0</v>
      </c>
      <c r="JY51" s="42">
        <v>0</v>
      </c>
      <c r="JZ51" s="42">
        <v>0</v>
      </c>
      <c r="KA51" s="42">
        <v>0</v>
      </c>
      <c r="KB51" s="42">
        <v>0</v>
      </c>
      <c r="KC51" s="42">
        <v>0</v>
      </c>
      <c r="KD51" s="42">
        <v>0</v>
      </c>
      <c r="KE51" s="42" t="s">
        <v>124</v>
      </c>
      <c r="KF51" s="42" t="s">
        <v>288</v>
      </c>
      <c r="KG51" s="42">
        <v>0</v>
      </c>
      <c r="KH51" s="42">
        <v>0</v>
      </c>
      <c r="KI51" s="42">
        <v>0</v>
      </c>
      <c r="KJ51" s="42">
        <v>0</v>
      </c>
      <c r="KK51" s="42">
        <v>0</v>
      </c>
      <c r="KL51" s="42">
        <v>0</v>
      </c>
      <c r="KM51" s="42" t="s">
        <v>845</v>
      </c>
      <c r="KN51" s="8" t="s">
        <v>124</v>
      </c>
      <c r="KO51" s="8">
        <v>0</v>
      </c>
      <c r="KP51" s="8" t="s">
        <v>124</v>
      </c>
      <c r="KQ51" s="8" t="s">
        <v>124</v>
      </c>
      <c r="KR51" t="s">
        <v>124</v>
      </c>
      <c r="KS51">
        <v>0</v>
      </c>
      <c r="KT51">
        <v>0</v>
      </c>
      <c r="KU51">
        <v>0</v>
      </c>
      <c r="KV51">
        <v>0</v>
      </c>
      <c r="KW51">
        <v>0</v>
      </c>
      <c r="KX51">
        <v>0</v>
      </c>
      <c r="KY51">
        <v>0</v>
      </c>
      <c r="KZ51">
        <v>0</v>
      </c>
      <c r="LA51">
        <v>0</v>
      </c>
      <c r="LB51">
        <v>0</v>
      </c>
      <c r="LC51">
        <v>0</v>
      </c>
      <c r="LD51" t="s">
        <v>124</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s="9" t="s">
        <v>131</v>
      </c>
      <c r="MA51">
        <v>0</v>
      </c>
      <c r="MB51">
        <v>0</v>
      </c>
      <c r="MC51">
        <v>0</v>
      </c>
      <c r="MD51">
        <v>0</v>
      </c>
      <c r="ME51">
        <v>0</v>
      </c>
      <c r="MF51">
        <v>0</v>
      </c>
      <c r="MG51">
        <v>0</v>
      </c>
      <c r="MH51">
        <v>0</v>
      </c>
      <c r="MI51">
        <v>0</v>
      </c>
      <c r="MJ51">
        <v>0</v>
      </c>
      <c r="MK51">
        <v>0</v>
      </c>
      <c r="ML51">
        <v>0</v>
      </c>
      <c r="MM51">
        <v>0</v>
      </c>
      <c r="MN51">
        <v>0</v>
      </c>
      <c r="MO51">
        <v>0</v>
      </c>
      <c r="MP51">
        <v>0</v>
      </c>
      <c r="MQ51">
        <v>0</v>
      </c>
      <c r="MR51" s="35">
        <v>0</v>
      </c>
      <c r="MS51" s="69"/>
    </row>
    <row r="52" spans="1:357" ht="28.8" x14ac:dyDescent="0.3">
      <c r="A52">
        <v>260</v>
      </c>
      <c r="B52" s="29" t="s">
        <v>108</v>
      </c>
      <c r="C52" s="27" t="s">
        <v>1217</v>
      </c>
      <c r="D52" s="8" t="s">
        <v>1320</v>
      </c>
      <c r="E52" s="8" t="s">
        <v>1320</v>
      </c>
      <c r="F52" s="8" t="s">
        <v>1321</v>
      </c>
      <c r="G52" s="8" t="s">
        <v>1230</v>
      </c>
      <c r="H52" s="8" t="s">
        <v>1322</v>
      </c>
      <c r="I52" t="s">
        <v>136</v>
      </c>
      <c r="J52" s="8" t="s">
        <v>1323</v>
      </c>
      <c r="K52" s="8">
        <f>368*300</f>
        <v>110400</v>
      </c>
      <c r="L52" s="8" t="e">
        <f>MROUND([1]!tbData[[#This Row],[Surface (mm2)]],10000)/1000000</f>
        <v>#REF!</v>
      </c>
      <c r="M52" s="8" t="s">
        <v>115</v>
      </c>
      <c r="N52" s="8" t="s">
        <v>144</v>
      </c>
      <c r="O52" s="8" t="s">
        <v>144</v>
      </c>
      <c r="P52" s="8" t="s">
        <v>262</v>
      </c>
      <c r="Q52" t="s">
        <v>119</v>
      </c>
      <c r="R52" t="s">
        <v>119</v>
      </c>
      <c r="S52" s="8">
        <v>0</v>
      </c>
      <c r="T52" t="s">
        <v>119</v>
      </c>
      <c r="U52" s="8" t="s">
        <v>120</v>
      </c>
      <c r="V52" s="8" t="s">
        <v>121</v>
      </c>
      <c r="W52" s="8" t="s">
        <v>145</v>
      </c>
      <c r="X52" s="8">
        <v>0</v>
      </c>
      <c r="Y52" s="8">
        <v>0</v>
      </c>
      <c r="Z52" s="8">
        <v>0</v>
      </c>
      <c r="AA52" s="8">
        <v>0</v>
      </c>
      <c r="AB52" s="8">
        <v>0</v>
      </c>
      <c r="AC52" s="8">
        <v>0</v>
      </c>
      <c r="AD52" s="8">
        <v>0</v>
      </c>
      <c r="AE52" s="8">
        <v>0</v>
      </c>
      <c r="AF52" s="8">
        <v>0</v>
      </c>
      <c r="AG52" s="8">
        <v>0</v>
      </c>
      <c r="AH52" s="8">
        <v>0</v>
      </c>
      <c r="AI52" s="8">
        <v>0</v>
      </c>
      <c r="AJ52" s="8">
        <v>0</v>
      </c>
      <c r="AK52" s="8" t="s">
        <v>117</v>
      </c>
      <c r="AL52" s="8">
        <v>0</v>
      </c>
      <c r="AM52" s="8">
        <v>0</v>
      </c>
      <c r="AN52" s="8">
        <v>0</v>
      </c>
      <c r="AO52" s="8">
        <v>0</v>
      </c>
      <c r="AP52" s="8">
        <v>0</v>
      </c>
      <c r="AQ52" s="8">
        <v>0</v>
      </c>
      <c r="AR52" s="8">
        <v>0</v>
      </c>
      <c r="AS52" s="8">
        <v>0</v>
      </c>
      <c r="AT52" s="8">
        <v>0</v>
      </c>
      <c r="AU52" s="8" t="s">
        <v>124</v>
      </c>
      <c r="AV52" s="8" t="s">
        <v>156</v>
      </c>
      <c r="AW52" s="8" t="s">
        <v>199</v>
      </c>
      <c r="AX52" s="8" t="s">
        <v>117</v>
      </c>
      <c r="AY52" s="8">
        <v>0</v>
      </c>
      <c r="AZ52" s="8">
        <v>0</v>
      </c>
      <c r="BA52" s="8">
        <v>0</v>
      </c>
      <c r="BB52" s="8">
        <v>0</v>
      </c>
      <c r="BC52" s="9" t="s">
        <v>119</v>
      </c>
      <c r="BD52">
        <v>0</v>
      </c>
      <c r="BE52" t="s">
        <v>124</v>
      </c>
      <c r="BF52" t="s">
        <v>124</v>
      </c>
      <c r="BG52">
        <v>0</v>
      </c>
      <c r="BH52">
        <v>0</v>
      </c>
      <c r="BI52" s="6">
        <v>0</v>
      </c>
      <c r="BJ52" s="66"/>
      <c r="BK52" s="10" t="s">
        <v>117</v>
      </c>
      <c r="BL52">
        <v>0</v>
      </c>
      <c r="BM52">
        <v>0</v>
      </c>
      <c r="BN52" t="s">
        <v>124</v>
      </c>
      <c r="BO52">
        <v>0</v>
      </c>
      <c r="BP52">
        <v>0</v>
      </c>
      <c r="BQ52">
        <v>0</v>
      </c>
      <c r="BR52">
        <v>0</v>
      </c>
      <c r="BS52">
        <v>0</v>
      </c>
      <c r="BT52">
        <v>0</v>
      </c>
      <c r="BU52">
        <v>0</v>
      </c>
      <c r="BV52">
        <v>0</v>
      </c>
      <c r="BW52">
        <v>0</v>
      </c>
      <c r="BX52">
        <v>0</v>
      </c>
      <c r="BY52">
        <v>0</v>
      </c>
      <c r="BZ52">
        <v>0</v>
      </c>
      <c r="CA52">
        <v>0</v>
      </c>
      <c r="CB52">
        <v>0</v>
      </c>
      <c r="CC52">
        <v>0</v>
      </c>
      <c r="CD52">
        <v>0</v>
      </c>
      <c r="CE52">
        <v>0</v>
      </c>
      <c r="CF52" t="s">
        <v>124</v>
      </c>
      <c r="CG52" t="s">
        <v>169</v>
      </c>
      <c r="CH52">
        <v>0</v>
      </c>
      <c r="CI52" t="s">
        <v>124</v>
      </c>
      <c r="CJ52">
        <v>0</v>
      </c>
      <c r="CK52">
        <v>0</v>
      </c>
      <c r="CL52">
        <v>0</v>
      </c>
      <c r="CM52" t="s">
        <v>121</v>
      </c>
      <c r="CN52">
        <v>0</v>
      </c>
      <c r="CO52">
        <v>0</v>
      </c>
      <c r="CP52">
        <v>0</v>
      </c>
      <c r="CQ52">
        <v>0</v>
      </c>
      <c r="CR52">
        <v>0</v>
      </c>
      <c r="CS52">
        <v>0</v>
      </c>
      <c r="CT52">
        <v>0</v>
      </c>
      <c r="CU52">
        <v>0</v>
      </c>
      <c r="CV52">
        <v>0</v>
      </c>
      <c r="CW52">
        <v>0</v>
      </c>
      <c r="CX52">
        <v>0</v>
      </c>
      <c r="CY52">
        <v>0</v>
      </c>
      <c r="CZ52">
        <v>0</v>
      </c>
      <c r="DA52">
        <v>0</v>
      </c>
      <c r="DB52" t="s">
        <v>51</v>
      </c>
      <c r="DC52" s="8" t="s">
        <v>123</v>
      </c>
      <c r="DD52" t="s">
        <v>117</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t="s">
        <v>117</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t="s">
        <v>117</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t="s">
        <v>124</v>
      </c>
      <c r="GF52">
        <v>0</v>
      </c>
      <c r="GG52">
        <v>0</v>
      </c>
      <c r="GH52">
        <v>0</v>
      </c>
      <c r="GI52">
        <v>0</v>
      </c>
      <c r="GJ52">
        <v>0</v>
      </c>
      <c r="GK52">
        <v>0</v>
      </c>
      <c r="GL52">
        <v>0</v>
      </c>
      <c r="GM52" t="s">
        <v>124</v>
      </c>
      <c r="GN52">
        <v>0</v>
      </c>
      <c r="GO52" t="s">
        <v>124</v>
      </c>
      <c r="GP52" t="s">
        <v>124</v>
      </c>
      <c r="GQ52" t="s">
        <v>124</v>
      </c>
      <c r="GR52" t="s">
        <v>124</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t="s">
        <v>124</v>
      </c>
      <c r="HN52">
        <v>0</v>
      </c>
      <c r="HO52">
        <v>0</v>
      </c>
      <c r="HP52">
        <v>0</v>
      </c>
      <c r="HQ52">
        <v>0</v>
      </c>
      <c r="HR52">
        <v>0</v>
      </c>
      <c r="HS52" t="s">
        <v>124</v>
      </c>
      <c r="HT52">
        <v>0</v>
      </c>
      <c r="HU52" t="s">
        <v>124</v>
      </c>
      <c r="HV52" t="s">
        <v>124</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s="8" t="s">
        <v>124</v>
      </c>
      <c r="JD52" s="8" t="s">
        <v>582</v>
      </c>
      <c r="JE52" s="8">
        <v>0</v>
      </c>
      <c r="JF52" s="8">
        <v>0</v>
      </c>
      <c r="JG52" s="8">
        <v>0</v>
      </c>
      <c r="JH52" s="8">
        <v>0</v>
      </c>
      <c r="JI52" s="8">
        <v>0</v>
      </c>
      <c r="JJ52" s="8">
        <v>0</v>
      </c>
      <c r="JK52" s="42">
        <v>0</v>
      </c>
      <c r="JL52" s="42">
        <v>0</v>
      </c>
      <c r="JM52" s="42">
        <v>0</v>
      </c>
      <c r="JN52" s="42">
        <v>0</v>
      </c>
      <c r="JO52" s="42">
        <v>0</v>
      </c>
      <c r="JP52" s="42">
        <v>0</v>
      </c>
      <c r="JQ52" s="42">
        <v>0</v>
      </c>
      <c r="JR52" s="42">
        <v>0</v>
      </c>
      <c r="JS52" s="42">
        <v>0</v>
      </c>
      <c r="JT52" s="42">
        <v>0</v>
      </c>
      <c r="JU52" s="42">
        <v>0</v>
      </c>
      <c r="JV52" s="42">
        <v>0</v>
      </c>
      <c r="JW52" s="42">
        <v>0</v>
      </c>
      <c r="JX52" s="42">
        <v>0</v>
      </c>
      <c r="JY52" s="42">
        <v>0</v>
      </c>
      <c r="JZ52" s="42">
        <v>0</v>
      </c>
      <c r="KA52" s="42">
        <v>0</v>
      </c>
      <c r="KB52" s="42">
        <v>0</v>
      </c>
      <c r="KC52" s="42">
        <v>0</v>
      </c>
      <c r="KD52" s="42">
        <v>0</v>
      </c>
      <c r="KE52" s="42">
        <v>0</v>
      </c>
      <c r="KF52" s="42">
        <v>0</v>
      </c>
      <c r="KG52" s="42">
        <v>0</v>
      </c>
      <c r="KH52" s="42">
        <v>0</v>
      </c>
      <c r="KI52" s="42">
        <v>0</v>
      </c>
      <c r="KJ52" s="42">
        <v>0</v>
      </c>
      <c r="KK52" s="42">
        <v>0</v>
      </c>
      <c r="KL52" s="42">
        <v>0</v>
      </c>
      <c r="KM52" s="42">
        <v>0</v>
      </c>
      <c r="KN52" s="8" t="s">
        <v>117</v>
      </c>
      <c r="KO52" s="8">
        <v>0</v>
      </c>
      <c r="KP52" s="8">
        <v>0</v>
      </c>
      <c r="KQ52" s="8" t="s">
        <v>124</v>
      </c>
      <c r="KR52" t="s">
        <v>124</v>
      </c>
      <c r="KS52">
        <v>0</v>
      </c>
      <c r="KT52">
        <v>0</v>
      </c>
      <c r="KU52">
        <v>0</v>
      </c>
      <c r="KV52">
        <v>0</v>
      </c>
      <c r="KW52">
        <v>0</v>
      </c>
      <c r="KX52">
        <v>0</v>
      </c>
      <c r="KY52">
        <v>0</v>
      </c>
      <c r="KZ52">
        <v>0</v>
      </c>
      <c r="LA52">
        <v>0</v>
      </c>
      <c r="LB52">
        <v>0</v>
      </c>
      <c r="LC52">
        <v>0</v>
      </c>
      <c r="LD52">
        <v>0</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s="9" t="s">
        <v>131</v>
      </c>
      <c r="MA52">
        <v>0</v>
      </c>
      <c r="MB52">
        <v>0</v>
      </c>
      <c r="MC52">
        <v>0</v>
      </c>
      <c r="MD52">
        <v>0</v>
      </c>
      <c r="ME52">
        <v>0</v>
      </c>
      <c r="MF52">
        <v>0</v>
      </c>
      <c r="MG52">
        <v>0</v>
      </c>
      <c r="MH52">
        <v>0</v>
      </c>
      <c r="MI52">
        <v>0</v>
      </c>
      <c r="MJ52" t="s">
        <v>124</v>
      </c>
      <c r="MK52">
        <v>0</v>
      </c>
      <c r="ML52">
        <v>0</v>
      </c>
      <c r="MM52" t="s">
        <v>124</v>
      </c>
      <c r="MN52">
        <v>0</v>
      </c>
      <c r="MO52">
        <v>0</v>
      </c>
      <c r="MP52">
        <v>0</v>
      </c>
      <c r="MQ52" t="s">
        <v>1241</v>
      </c>
      <c r="MR52" s="35">
        <v>0</v>
      </c>
      <c r="MS52" s="69"/>
    </row>
    <row r="53" spans="1:357" ht="28.8" x14ac:dyDescent="0.3">
      <c r="A53">
        <v>261</v>
      </c>
      <c r="B53" s="29" t="s">
        <v>108</v>
      </c>
      <c r="C53" s="27" t="s">
        <v>1217</v>
      </c>
      <c r="D53" s="8" t="s">
        <v>1324</v>
      </c>
      <c r="E53" s="8" t="s">
        <v>1324</v>
      </c>
      <c r="F53" s="8" t="s">
        <v>1325</v>
      </c>
      <c r="G53" s="8">
        <v>0</v>
      </c>
      <c r="H53" s="8">
        <v>0</v>
      </c>
      <c r="I53" t="s">
        <v>113</v>
      </c>
      <c r="J53" s="8" t="s">
        <v>1326</v>
      </c>
      <c r="K53" s="8">
        <f>325*340</f>
        <v>110500</v>
      </c>
      <c r="L53" s="8" t="e">
        <f>MROUND([1]!tbData[[#This Row],[Surface (mm2)]],10000)/1000000</f>
        <v>#REF!</v>
      </c>
      <c r="M53" s="8" t="s">
        <v>115</v>
      </c>
      <c r="N53" s="8" t="s">
        <v>144</v>
      </c>
      <c r="O53" s="8" t="s">
        <v>144</v>
      </c>
      <c r="P53" s="8" t="s">
        <v>117</v>
      </c>
      <c r="Q53" t="s">
        <v>118</v>
      </c>
      <c r="R53" t="s">
        <v>119</v>
      </c>
      <c r="S53" s="8">
        <v>0</v>
      </c>
      <c r="T53" t="s">
        <v>119</v>
      </c>
      <c r="U53" s="8" t="s">
        <v>120</v>
      </c>
      <c r="V53" s="8" t="s">
        <v>154</v>
      </c>
      <c r="W53" s="8" t="s">
        <v>145</v>
      </c>
      <c r="X53" s="8">
        <v>0</v>
      </c>
      <c r="Y53" s="8">
        <v>0</v>
      </c>
      <c r="Z53" s="8">
        <v>0</v>
      </c>
      <c r="AA53" s="8">
        <v>0</v>
      </c>
      <c r="AB53" s="8">
        <v>0</v>
      </c>
      <c r="AC53" s="8">
        <v>0</v>
      </c>
      <c r="AD53" s="8">
        <v>0</v>
      </c>
      <c r="AE53" s="8">
        <v>0</v>
      </c>
      <c r="AF53" s="8">
        <v>0</v>
      </c>
      <c r="AG53" s="8">
        <v>0</v>
      </c>
      <c r="AH53" s="8">
        <v>0</v>
      </c>
      <c r="AI53" s="8">
        <v>0</v>
      </c>
      <c r="AJ53" s="8">
        <v>0</v>
      </c>
      <c r="AK53" s="8" t="s">
        <v>117</v>
      </c>
      <c r="AL53" s="8">
        <v>0</v>
      </c>
      <c r="AM53" s="8">
        <v>0</v>
      </c>
      <c r="AN53" s="8">
        <v>0</v>
      </c>
      <c r="AO53" s="8">
        <v>0</v>
      </c>
      <c r="AP53" s="8">
        <v>0</v>
      </c>
      <c r="AQ53" s="8">
        <v>0</v>
      </c>
      <c r="AR53" s="8">
        <v>0</v>
      </c>
      <c r="AS53" s="8">
        <v>0</v>
      </c>
      <c r="AT53" s="8">
        <v>0</v>
      </c>
      <c r="AU53" s="8" t="s">
        <v>124</v>
      </c>
      <c r="AV53" s="8" t="s">
        <v>156</v>
      </c>
      <c r="AW53" s="8" t="s">
        <v>199</v>
      </c>
      <c r="AX53" s="8" t="s">
        <v>117</v>
      </c>
      <c r="AY53" s="8">
        <v>0</v>
      </c>
      <c r="AZ53" s="8">
        <v>0</v>
      </c>
      <c r="BA53" s="8">
        <v>0</v>
      </c>
      <c r="BB53" s="8">
        <v>0</v>
      </c>
      <c r="BC53" s="9" t="s">
        <v>124</v>
      </c>
      <c r="BD53" t="s">
        <v>155</v>
      </c>
      <c r="BE53" t="s">
        <v>124</v>
      </c>
      <c r="BF53" t="s">
        <v>124</v>
      </c>
      <c r="BG53">
        <v>0</v>
      </c>
      <c r="BH53">
        <v>0</v>
      </c>
      <c r="BI53" s="6" t="s">
        <v>1327</v>
      </c>
      <c r="BJ53" s="66"/>
      <c r="BK53" s="10" t="s">
        <v>117</v>
      </c>
      <c r="BL53">
        <v>0</v>
      </c>
      <c r="BM53">
        <v>0</v>
      </c>
      <c r="BN53" t="s">
        <v>117</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t="s">
        <v>117</v>
      </c>
      <c r="DC53" s="8">
        <v>0</v>
      </c>
      <c r="DD53" t="s">
        <v>117</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t="s">
        <v>117</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t="s">
        <v>117</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t="s">
        <v>124</v>
      </c>
      <c r="GF53" t="s">
        <v>124</v>
      </c>
      <c r="GG53">
        <v>0</v>
      </c>
      <c r="GH53" t="s">
        <v>124</v>
      </c>
      <c r="GI53" t="s">
        <v>124</v>
      </c>
      <c r="GJ53">
        <v>0</v>
      </c>
      <c r="GK53">
        <v>0</v>
      </c>
      <c r="GL53">
        <v>0</v>
      </c>
      <c r="GM53" t="s">
        <v>124</v>
      </c>
      <c r="GN53">
        <v>0</v>
      </c>
      <c r="GO53" t="s">
        <v>124</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t="s">
        <v>124</v>
      </c>
      <c r="HN53">
        <v>0</v>
      </c>
      <c r="HO53">
        <v>0</v>
      </c>
      <c r="HP53">
        <v>0</v>
      </c>
      <c r="HQ53">
        <v>0</v>
      </c>
      <c r="HR53">
        <v>0</v>
      </c>
      <c r="HS53">
        <v>0</v>
      </c>
      <c r="HT53">
        <v>0</v>
      </c>
      <c r="HU53">
        <v>0</v>
      </c>
      <c r="HV53">
        <v>0</v>
      </c>
      <c r="HW53">
        <v>0</v>
      </c>
      <c r="HX53">
        <v>0</v>
      </c>
      <c r="HY53">
        <v>0</v>
      </c>
      <c r="HZ53">
        <v>0</v>
      </c>
      <c r="IA53">
        <v>0</v>
      </c>
      <c r="IB53">
        <v>0</v>
      </c>
      <c r="IC53">
        <v>0</v>
      </c>
      <c r="ID53">
        <v>0</v>
      </c>
      <c r="IE53" t="s">
        <v>124</v>
      </c>
      <c r="IF53" t="s">
        <v>124</v>
      </c>
      <c r="IG53" t="s">
        <v>119</v>
      </c>
      <c r="IH53" t="s">
        <v>70</v>
      </c>
      <c r="II53">
        <v>0</v>
      </c>
      <c r="IJ53" t="s">
        <v>1328</v>
      </c>
      <c r="IK53">
        <v>0</v>
      </c>
      <c r="IL53">
        <v>0</v>
      </c>
      <c r="IM53">
        <v>0</v>
      </c>
      <c r="IN53">
        <v>0</v>
      </c>
      <c r="IO53">
        <v>0</v>
      </c>
      <c r="IP53">
        <v>0</v>
      </c>
      <c r="IQ53">
        <v>0</v>
      </c>
      <c r="IR53">
        <v>0</v>
      </c>
      <c r="IS53">
        <v>0</v>
      </c>
      <c r="IT53">
        <v>0</v>
      </c>
      <c r="IU53">
        <v>0</v>
      </c>
      <c r="IV53">
        <v>0</v>
      </c>
      <c r="IW53">
        <v>0</v>
      </c>
      <c r="IX53">
        <v>0</v>
      </c>
      <c r="IY53">
        <v>0</v>
      </c>
      <c r="IZ53">
        <v>0</v>
      </c>
      <c r="JA53">
        <v>0</v>
      </c>
      <c r="JB53">
        <v>0</v>
      </c>
      <c r="JC53" s="8" t="s">
        <v>124</v>
      </c>
      <c r="JD53" s="8" t="s">
        <v>582</v>
      </c>
      <c r="JE53" s="8">
        <v>0</v>
      </c>
      <c r="JF53" s="8">
        <v>0</v>
      </c>
      <c r="JG53" s="8">
        <v>0</v>
      </c>
      <c r="JH53" s="8">
        <v>0</v>
      </c>
      <c r="JI53" s="8">
        <v>0</v>
      </c>
      <c r="JJ53" s="8">
        <v>0</v>
      </c>
      <c r="JK53" s="42">
        <v>0</v>
      </c>
      <c r="JL53" s="42">
        <v>0</v>
      </c>
      <c r="JM53" s="42">
        <v>0</v>
      </c>
      <c r="JN53" s="42">
        <v>0</v>
      </c>
      <c r="JO53" s="42">
        <v>0</v>
      </c>
      <c r="JP53" s="42">
        <v>0</v>
      </c>
      <c r="JQ53" s="42">
        <v>0</v>
      </c>
      <c r="JR53" s="42">
        <v>0</v>
      </c>
      <c r="JS53" s="42">
        <v>0</v>
      </c>
      <c r="JT53" s="42">
        <v>0</v>
      </c>
      <c r="JU53" s="42">
        <v>0</v>
      </c>
      <c r="JV53" s="42">
        <v>0</v>
      </c>
      <c r="JW53" s="42">
        <v>0</v>
      </c>
      <c r="JX53" s="42">
        <v>0</v>
      </c>
      <c r="JY53" s="42">
        <v>0</v>
      </c>
      <c r="JZ53" s="42">
        <v>0</v>
      </c>
      <c r="KA53" s="42">
        <v>0</v>
      </c>
      <c r="KB53" s="42">
        <v>0</v>
      </c>
      <c r="KC53" s="42">
        <v>0</v>
      </c>
      <c r="KD53" s="42">
        <v>0</v>
      </c>
      <c r="KE53" s="42" t="s">
        <v>124</v>
      </c>
      <c r="KF53" s="42" t="s">
        <v>288</v>
      </c>
      <c r="KG53" s="42">
        <v>0</v>
      </c>
      <c r="KH53" s="42">
        <v>0</v>
      </c>
      <c r="KI53" s="42">
        <v>0</v>
      </c>
      <c r="KJ53" s="42">
        <v>0</v>
      </c>
      <c r="KK53" s="42">
        <v>0</v>
      </c>
      <c r="KL53" s="42">
        <v>0</v>
      </c>
      <c r="KM53" s="42" t="s">
        <v>231</v>
      </c>
      <c r="KN53" s="8" t="s">
        <v>117</v>
      </c>
      <c r="KO53" s="8">
        <v>0</v>
      </c>
      <c r="KP53" s="8" t="s">
        <v>124</v>
      </c>
      <c r="KQ53" s="8" t="s">
        <v>117</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s="9" t="s">
        <v>1249</v>
      </c>
      <c r="MA53">
        <v>0</v>
      </c>
      <c r="MB53">
        <v>0</v>
      </c>
      <c r="MC53">
        <v>0</v>
      </c>
      <c r="MD53">
        <v>0</v>
      </c>
      <c r="ME53">
        <v>0</v>
      </c>
      <c r="MF53">
        <v>0</v>
      </c>
      <c r="MG53">
        <v>0</v>
      </c>
      <c r="MH53">
        <v>0</v>
      </c>
      <c r="MI53">
        <v>0</v>
      </c>
      <c r="MJ53" t="s">
        <v>124</v>
      </c>
      <c r="MK53">
        <v>0</v>
      </c>
      <c r="ML53">
        <v>0</v>
      </c>
      <c r="MM53">
        <v>0</v>
      </c>
      <c r="MN53">
        <v>0</v>
      </c>
      <c r="MO53">
        <v>0</v>
      </c>
      <c r="MP53">
        <v>0</v>
      </c>
      <c r="MQ53">
        <v>0</v>
      </c>
      <c r="MR53" s="35" t="s">
        <v>1329</v>
      </c>
      <c r="MS53" s="69"/>
    </row>
    <row r="54" spans="1:357" ht="43.2" x14ac:dyDescent="0.3">
      <c r="A54">
        <v>262</v>
      </c>
      <c r="B54" s="29" t="s">
        <v>108</v>
      </c>
      <c r="C54" s="27" t="s">
        <v>1217</v>
      </c>
      <c r="D54" s="8" t="s">
        <v>1330</v>
      </c>
      <c r="E54" s="8" t="s">
        <v>1330</v>
      </c>
      <c r="F54" s="8" t="s">
        <v>1331</v>
      </c>
      <c r="G54" s="8" t="s">
        <v>1230</v>
      </c>
      <c r="H54" s="8" t="s">
        <v>1332</v>
      </c>
      <c r="I54" t="s">
        <v>136</v>
      </c>
      <c r="J54" s="8" t="s">
        <v>1333</v>
      </c>
      <c r="K54" s="8">
        <f>364*304</f>
        <v>110656</v>
      </c>
      <c r="L54" s="8" t="e">
        <f>MROUND([1]!tbData[[#This Row],[Surface (mm2)]],10000)/1000000</f>
        <v>#REF!</v>
      </c>
      <c r="M54" s="8" t="s">
        <v>115</v>
      </c>
      <c r="N54" s="8" t="s">
        <v>144</v>
      </c>
      <c r="O54" s="8" t="s">
        <v>144</v>
      </c>
      <c r="P54" s="8" t="s">
        <v>117</v>
      </c>
      <c r="Q54" t="s">
        <v>119</v>
      </c>
      <c r="R54" t="s">
        <v>119</v>
      </c>
      <c r="S54" s="8">
        <v>0</v>
      </c>
      <c r="T54" t="s">
        <v>119</v>
      </c>
      <c r="U54" s="8" t="s">
        <v>120</v>
      </c>
      <c r="V54" s="8" t="s">
        <v>121</v>
      </c>
      <c r="W54" s="8" t="s">
        <v>145</v>
      </c>
      <c r="X54" s="8">
        <v>0</v>
      </c>
      <c r="Y54" s="8">
        <v>0</v>
      </c>
      <c r="Z54" s="8">
        <v>0</v>
      </c>
      <c r="AA54" s="8">
        <v>0</v>
      </c>
      <c r="AB54" s="8">
        <v>0</v>
      </c>
      <c r="AC54" s="8">
        <v>0</v>
      </c>
      <c r="AD54" s="8">
        <v>0</v>
      </c>
      <c r="AE54" s="8">
        <v>0</v>
      </c>
      <c r="AF54" s="8">
        <v>0</v>
      </c>
      <c r="AG54" s="8">
        <v>0</v>
      </c>
      <c r="AH54" s="8">
        <v>0</v>
      </c>
      <c r="AI54" s="8">
        <v>0</v>
      </c>
      <c r="AJ54" s="8">
        <v>0</v>
      </c>
      <c r="AK54" s="8" t="s">
        <v>117</v>
      </c>
      <c r="AL54" s="8">
        <v>0</v>
      </c>
      <c r="AM54" s="8">
        <v>0</v>
      </c>
      <c r="AN54" s="8">
        <v>0</v>
      </c>
      <c r="AO54" s="8">
        <v>0</v>
      </c>
      <c r="AP54" s="8">
        <v>0</v>
      </c>
      <c r="AQ54" s="8">
        <v>0</v>
      </c>
      <c r="AR54" s="8">
        <v>0</v>
      </c>
      <c r="AS54" s="8">
        <v>0</v>
      </c>
      <c r="AT54" s="8">
        <v>0</v>
      </c>
      <c r="AU54" s="8" t="s">
        <v>124</v>
      </c>
      <c r="AV54" s="8" t="s">
        <v>156</v>
      </c>
      <c r="AW54" s="8" t="s">
        <v>199</v>
      </c>
      <c r="AX54" s="8" t="s">
        <v>117</v>
      </c>
      <c r="AY54" s="8">
        <v>0</v>
      </c>
      <c r="AZ54" s="8">
        <v>0</v>
      </c>
      <c r="BA54" s="8">
        <v>0</v>
      </c>
      <c r="BB54" s="8">
        <v>0</v>
      </c>
      <c r="BC54" s="9" t="s">
        <v>119</v>
      </c>
      <c r="BD54">
        <v>0</v>
      </c>
      <c r="BE54" t="s">
        <v>124</v>
      </c>
      <c r="BF54" t="s">
        <v>124</v>
      </c>
      <c r="BG54">
        <v>0</v>
      </c>
      <c r="BH54">
        <v>0</v>
      </c>
      <c r="BI54" s="6" t="s">
        <v>1334</v>
      </c>
      <c r="BJ54" s="66"/>
      <c r="BK54" s="10" t="s">
        <v>117</v>
      </c>
      <c r="BL54">
        <v>0</v>
      </c>
      <c r="BM54">
        <v>0</v>
      </c>
      <c r="BN54" t="s">
        <v>124</v>
      </c>
      <c r="BO54">
        <v>0</v>
      </c>
      <c r="BP54">
        <v>0</v>
      </c>
      <c r="BQ54">
        <v>0</v>
      </c>
      <c r="BR54">
        <v>0</v>
      </c>
      <c r="BS54">
        <v>0</v>
      </c>
      <c r="BT54">
        <v>0</v>
      </c>
      <c r="BU54">
        <v>0</v>
      </c>
      <c r="BV54">
        <v>0</v>
      </c>
      <c r="BW54">
        <v>0</v>
      </c>
      <c r="BX54">
        <v>0</v>
      </c>
      <c r="BY54">
        <v>0</v>
      </c>
      <c r="BZ54">
        <v>0</v>
      </c>
      <c r="CA54">
        <v>0</v>
      </c>
      <c r="CB54">
        <v>0</v>
      </c>
      <c r="CC54">
        <v>0</v>
      </c>
      <c r="CD54">
        <v>0</v>
      </c>
      <c r="CE54">
        <v>0</v>
      </c>
      <c r="CF54" t="s">
        <v>124</v>
      </c>
      <c r="CG54" t="s">
        <v>169</v>
      </c>
      <c r="CH54" t="s">
        <v>124</v>
      </c>
      <c r="CI54" t="s">
        <v>124</v>
      </c>
      <c r="CJ54" t="s">
        <v>124</v>
      </c>
      <c r="CK54" t="s">
        <v>124</v>
      </c>
      <c r="CL54" t="s">
        <v>124</v>
      </c>
      <c r="CM54" t="s">
        <v>121</v>
      </c>
      <c r="CN54">
        <v>0</v>
      </c>
      <c r="CO54">
        <v>0</v>
      </c>
      <c r="CP54">
        <v>0</v>
      </c>
      <c r="CQ54">
        <v>0</v>
      </c>
      <c r="CR54">
        <v>0</v>
      </c>
      <c r="CS54">
        <v>0</v>
      </c>
      <c r="CT54">
        <v>0</v>
      </c>
      <c r="CU54">
        <v>0</v>
      </c>
      <c r="CV54">
        <v>0</v>
      </c>
      <c r="CW54">
        <v>0</v>
      </c>
      <c r="CX54">
        <v>0</v>
      </c>
      <c r="CY54">
        <v>0</v>
      </c>
      <c r="CZ54">
        <v>0</v>
      </c>
      <c r="DA54">
        <v>0</v>
      </c>
      <c r="DB54" t="s">
        <v>117</v>
      </c>
      <c r="DC54" s="8">
        <v>0</v>
      </c>
      <c r="DD54" t="s">
        <v>117</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t="s">
        <v>156</v>
      </c>
      <c r="EA54">
        <v>0</v>
      </c>
      <c r="EB54">
        <v>0</v>
      </c>
      <c r="EC54">
        <v>0</v>
      </c>
      <c r="ED54">
        <v>0</v>
      </c>
      <c r="EE54">
        <v>0</v>
      </c>
      <c r="EF54">
        <v>0</v>
      </c>
      <c r="EG54">
        <v>0</v>
      </c>
      <c r="EH54">
        <v>0</v>
      </c>
      <c r="EI54">
        <v>0</v>
      </c>
      <c r="EJ54" t="s">
        <v>124</v>
      </c>
      <c r="EK54">
        <v>0</v>
      </c>
      <c r="EL54">
        <v>0</v>
      </c>
      <c r="EM54">
        <v>0</v>
      </c>
      <c r="EN54" t="s">
        <v>124</v>
      </c>
      <c r="EO54">
        <v>0</v>
      </c>
      <c r="EP54">
        <v>0</v>
      </c>
      <c r="EQ54">
        <v>0</v>
      </c>
      <c r="ER54">
        <v>0</v>
      </c>
      <c r="ES54">
        <v>0</v>
      </c>
      <c r="ET54">
        <v>0</v>
      </c>
      <c r="EU54" t="s">
        <v>117</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t="s">
        <v>124</v>
      </c>
      <c r="GF54">
        <v>0</v>
      </c>
      <c r="GG54">
        <v>0</v>
      </c>
      <c r="GH54">
        <v>0</v>
      </c>
      <c r="GI54">
        <v>0</v>
      </c>
      <c r="GJ54">
        <v>0</v>
      </c>
      <c r="GK54">
        <v>0</v>
      </c>
      <c r="GL54">
        <v>0</v>
      </c>
      <c r="GM54" t="s">
        <v>124</v>
      </c>
      <c r="GN54">
        <v>0</v>
      </c>
      <c r="GO54">
        <v>0</v>
      </c>
      <c r="GP54" t="s">
        <v>124</v>
      </c>
      <c r="GQ54" t="s">
        <v>124</v>
      </c>
      <c r="GR54" t="s">
        <v>124</v>
      </c>
      <c r="GS54">
        <v>0</v>
      </c>
      <c r="GT54">
        <v>0</v>
      </c>
      <c r="GU54">
        <v>0</v>
      </c>
      <c r="GV54">
        <v>0</v>
      </c>
      <c r="GW54">
        <v>0</v>
      </c>
      <c r="GX54" t="s">
        <v>124</v>
      </c>
      <c r="GY54">
        <v>0</v>
      </c>
      <c r="GZ54">
        <v>0</v>
      </c>
      <c r="HA54">
        <v>0</v>
      </c>
      <c r="HB54">
        <v>0</v>
      </c>
      <c r="HC54">
        <v>0</v>
      </c>
      <c r="HD54">
        <v>0</v>
      </c>
      <c r="HE54">
        <v>0</v>
      </c>
      <c r="HF54">
        <v>0</v>
      </c>
      <c r="HG54">
        <v>0</v>
      </c>
      <c r="HH54">
        <v>0</v>
      </c>
      <c r="HI54">
        <v>0</v>
      </c>
      <c r="HJ54">
        <v>0</v>
      </c>
      <c r="HK54">
        <v>0</v>
      </c>
      <c r="HL54">
        <v>0</v>
      </c>
      <c r="HM54" t="s">
        <v>124</v>
      </c>
      <c r="HN54">
        <v>0</v>
      </c>
      <c r="HO54">
        <v>0</v>
      </c>
      <c r="HP54">
        <v>0</v>
      </c>
      <c r="HQ54">
        <v>0</v>
      </c>
      <c r="HR54">
        <v>0</v>
      </c>
      <c r="HS54" t="s">
        <v>124</v>
      </c>
      <c r="HT54">
        <v>0</v>
      </c>
      <c r="HU54" t="s">
        <v>124</v>
      </c>
      <c r="HV54">
        <v>0</v>
      </c>
      <c r="HW54" t="s">
        <v>124</v>
      </c>
      <c r="HX54" t="s">
        <v>124</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s="8" t="s">
        <v>124</v>
      </c>
      <c r="JD54" s="8" t="s">
        <v>582</v>
      </c>
      <c r="JE54" s="8">
        <v>0</v>
      </c>
      <c r="JF54" s="8">
        <v>0</v>
      </c>
      <c r="JG54" s="8">
        <v>0</v>
      </c>
      <c r="JH54" s="8">
        <v>0</v>
      </c>
      <c r="JI54" s="8">
        <v>0</v>
      </c>
      <c r="JJ54" s="8">
        <v>0</v>
      </c>
      <c r="JK54" s="42">
        <v>0</v>
      </c>
      <c r="JL54" s="42">
        <v>0</v>
      </c>
      <c r="JM54" s="42">
        <v>0</v>
      </c>
      <c r="JN54" s="42">
        <v>0</v>
      </c>
      <c r="JO54" s="42">
        <v>0</v>
      </c>
      <c r="JP54" s="42">
        <v>0</v>
      </c>
      <c r="JQ54" s="42">
        <v>0</v>
      </c>
      <c r="JR54" s="42">
        <v>0</v>
      </c>
      <c r="JS54" s="42">
        <v>0</v>
      </c>
      <c r="JT54" s="42">
        <v>0</v>
      </c>
      <c r="JU54" s="42">
        <v>0</v>
      </c>
      <c r="JV54" s="42">
        <v>0</v>
      </c>
      <c r="JW54" s="42">
        <v>0</v>
      </c>
      <c r="JX54" s="42">
        <v>0</v>
      </c>
      <c r="JY54" s="42">
        <v>0</v>
      </c>
      <c r="JZ54" s="42">
        <v>0</v>
      </c>
      <c r="KA54" s="42">
        <v>0</v>
      </c>
      <c r="KB54" s="42">
        <v>0</v>
      </c>
      <c r="KC54" s="42">
        <v>0</v>
      </c>
      <c r="KD54" s="42">
        <v>0</v>
      </c>
      <c r="KE54" s="42">
        <v>0</v>
      </c>
      <c r="KF54" s="42">
        <v>0</v>
      </c>
      <c r="KG54" s="42">
        <v>0</v>
      </c>
      <c r="KH54" s="42">
        <v>0</v>
      </c>
      <c r="KI54" s="42">
        <v>0</v>
      </c>
      <c r="KJ54" s="42">
        <v>0</v>
      </c>
      <c r="KK54" s="42">
        <v>0</v>
      </c>
      <c r="KL54" s="42">
        <v>0</v>
      </c>
      <c r="KM54" s="42">
        <v>0</v>
      </c>
      <c r="KN54" s="8" t="s">
        <v>124</v>
      </c>
      <c r="KO54" s="8">
        <v>0</v>
      </c>
      <c r="KP54" s="8">
        <v>0</v>
      </c>
      <c r="KQ54" s="8" t="s">
        <v>124</v>
      </c>
      <c r="KR54" t="s">
        <v>124</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s="9" t="s">
        <v>131</v>
      </c>
      <c r="MA54">
        <v>0</v>
      </c>
      <c r="MB54">
        <v>0</v>
      </c>
      <c r="MC54">
        <v>0</v>
      </c>
      <c r="MD54">
        <v>0</v>
      </c>
      <c r="ME54">
        <v>0</v>
      </c>
      <c r="MF54">
        <v>0</v>
      </c>
      <c r="MG54">
        <v>0</v>
      </c>
      <c r="MH54">
        <v>0</v>
      </c>
      <c r="MI54">
        <v>0</v>
      </c>
      <c r="MJ54">
        <v>0</v>
      </c>
      <c r="MK54">
        <v>0</v>
      </c>
      <c r="ML54">
        <v>0</v>
      </c>
      <c r="MM54">
        <v>0</v>
      </c>
      <c r="MN54">
        <v>0</v>
      </c>
      <c r="MO54">
        <v>0</v>
      </c>
      <c r="MP54">
        <v>0</v>
      </c>
      <c r="MQ54">
        <v>0</v>
      </c>
      <c r="MR54" s="35" t="s">
        <v>1335</v>
      </c>
      <c r="MS54" s="69"/>
    </row>
    <row r="55" spans="1:357" ht="153" customHeight="1" x14ac:dyDescent="0.3">
      <c r="A55">
        <v>263</v>
      </c>
      <c r="B55" s="29" t="s">
        <v>108</v>
      </c>
      <c r="C55" s="27" t="s">
        <v>1217</v>
      </c>
      <c r="D55" s="8" t="s">
        <v>1336</v>
      </c>
      <c r="E55" s="8" t="s">
        <v>1336</v>
      </c>
      <c r="F55" s="8" t="s">
        <v>1337</v>
      </c>
      <c r="G55" s="8" t="s">
        <v>1230</v>
      </c>
      <c r="H55" s="8" t="s">
        <v>1338</v>
      </c>
      <c r="I55" t="s">
        <v>136</v>
      </c>
      <c r="J55" s="8" t="s">
        <v>1339</v>
      </c>
      <c r="K55" s="8">
        <f>370*300</f>
        <v>111000</v>
      </c>
      <c r="L55" s="8" t="e">
        <f>MROUND([1]!tbData[[#This Row],[Surface (mm2)]],10000)/1000000</f>
        <v>#REF!</v>
      </c>
      <c r="M55" s="8" t="s">
        <v>115</v>
      </c>
      <c r="N55" s="8" t="s">
        <v>144</v>
      </c>
      <c r="O55" s="8" t="s">
        <v>144</v>
      </c>
      <c r="P55" s="8" t="s">
        <v>262</v>
      </c>
      <c r="Q55" t="s">
        <v>119</v>
      </c>
      <c r="R55" t="s">
        <v>119</v>
      </c>
      <c r="S55" s="8">
        <v>0</v>
      </c>
      <c r="T55" t="s">
        <v>119</v>
      </c>
      <c r="U55" s="8" t="s">
        <v>120</v>
      </c>
      <c r="V55" s="8" t="s">
        <v>121</v>
      </c>
      <c r="W55" s="8" t="s">
        <v>145</v>
      </c>
      <c r="X55" s="8">
        <v>0</v>
      </c>
      <c r="Y55" s="8">
        <v>0</v>
      </c>
      <c r="Z55" s="8">
        <v>0</v>
      </c>
      <c r="AA55" s="8">
        <v>0</v>
      </c>
      <c r="AB55" s="8">
        <v>0</v>
      </c>
      <c r="AC55" s="8">
        <v>0</v>
      </c>
      <c r="AD55" s="8">
        <v>0</v>
      </c>
      <c r="AE55" s="8">
        <v>0</v>
      </c>
      <c r="AF55" s="8">
        <v>0</v>
      </c>
      <c r="AG55" s="8">
        <v>0</v>
      </c>
      <c r="AH55" s="8">
        <v>0</v>
      </c>
      <c r="AI55" s="8">
        <v>0</v>
      </c>
      <c r="AJ55" s="8" t="s">
        <v>1340</v>
      </c>
      <c r="AK55" s="8" t="s">
        <v>124</v>
      </c>
      <c r="AL55" s="8" t="s">
        <v>166</v>
      </c>
      <c r="AM55" s="8" t="s">
        <v>121</v>
      </c>
      <c r="AN55" s="8" t="s">
        <v>1341</v>
      </c>
      <c r="AO55" s="8">
        <v>0</v>
      </c>
      <c r="AP55" s="8">
        <v>0</v>
      </c>
      <c r="AQ55" s="8">
        <v>0</v>
      </c>
      <c r="AR55" s="8">
        <v>0</v>
      </c>
      <c r="AS55" s="8">
        <v>0</v>
      </c>
      <c r="AT55" s="8">
        <v>0</v>
      </c>
      <c r="AU55" s="8" t="s">
        <v>124</v>
      </c>
      <c r="AV55" s="8" t="s">
        <v>156</v>
      </c>
      <c r="AW55" s="8" t="s">
        <v>199</v>
      </c>
      <c r="AX55" s="8" t="s">
        <v>117</v>
      </c>
      <c r="AY55" s="8">
        <v>0</v>
      </c>
      <c r="AZ55" s="8">
        <v>0</v>
      </c>
      <c r="BA55" s="8">
        <v>0</v>
      </c>
      <c r="BB55" s="8">
        <v>0</v>
      </c>
      <c r="BC55" s="9" t="s">
        <v>119</v>
      </c>
      <c r="BD55">
        <v>0</v>
      </c>
      <c r="BE55" t="s">
        <v>124</v>
      </c>
      <c r="BF55" t="s">
        <v>124</v>
      </c>
      <c r="BG55">
        <v>0</v>
      </c>
      <c r="BH55">
        <v>0</v>
      </c>
      <c r="BI55" s="6" t="s">
        <v>1342</v>
      </c>
      <c r="BJ55" s="66"/>
      <c r="BK55" s="10" t="s">
        <v>117</v>
      </c>
      <c r="BL55">
        <v>0</v>
      </c>
      <c r="BM55">
        <v>0</v>
      </c>
      <c r="BN55" t="s">
        <v>117</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t="s">
        <v>51</v>
      </c>
      <c r="DC55" s="8" t="s">
        <v>123</v>
      </c>
      <c r="DD55" t="s">
        <v>117</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t="s">
        <v>117</v>
      </c>
      <c r="EA55" t="s">
        <v>169</v>
      </c>
      <c r="EB55">
        <v>0</v>
      </c>
      <c r="EC55">
        <v>0</v>
      </c>
      <c r="ED55">
        <v>0</v>
      </c>
      <c r="EE55">
        <v>0</v>
      </c>
      <c r="EF55">
        <v>0</v>
      </c>
      <c r="EG55">
        <v>0</v>
      </c>
      <c r="EH55">
        <v>0</v>
      </c>
      <c r="EI55">
        <v>0</v>
      </c>
      <c r="EJ55" t="s">
        <v>124</v>
      </c>
      <c r="EK55" t="s">
        <v>124</v>
      </c>
      <c r="EL55" t="s">
        <v>124</v>
      </c>
      <c r="EM55" t="s">
        <v>124</v>
      </c>
      <c r="EN55" t="s">
        <v>124</v>
      </c>
      <c r="EO55">
        <v>0</v>
      </c>
      <c r="EP55" t="s">
        <v>124</v>
      </c>
      <c r="EQ55">
        <v>0</v>
      </c>
      <c r="ER55">
        <v>0</v>
      </c>
      <c r="ES55" t="s">
        <v>121</v>
      </c>
      <c r="ET55">
        <v>0</v>
      </c>
      <c r="EU55" t="s">
        <v>117</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t="s">
        <v>117</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c r="HH55">
        <v>0</v>
      </c>
      <c r="HI55">
        <v>0</v>
      </c>
      <c r="HJ55">
        <v>0</v>
      </c>
      <c r="HK55">
        <v>0</v>
      </c>
      <c r="HL55">
        <v>0</v>
      </c>
      <c r="HM55" t="s">
        <v>124</v>
      </c>
      <c r="HN55" t="s">
        <v>124</v>
      </c>
      <c r="HO55">
        <v>0</v>
      </c>
      <c r="HP55" t="s">
        <v>124</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s="8">
        <v>0</v>
      </c>
      <c r="JD55" s="8">
        <v>0</v>
      </c>
      <c r="JE55" s="8">
        <v>0</v>
      </c>
      <c r="JF55" s="8">
        <v>0</v>
      </c>
      <c r="JG55" s="8">
        <v>0</v>
      </c>
      <c r="JH55" s="8">
        <v>0</v>
      </c>
      <c r="JI55" s="8">
        <v>0</v>
      </c>
      <c r="JJ55" s="8">
        <v>0</v>
      </c>
      <c r="JK55" s="42">
        <v>0</v>
      </c>
      <c r="JL55" s="42">
        <v>0</v>
      </c>
      <c r="JM55" s="42">
        <v>0</v>
      </c>
      <c r="JN55" s="42">
        <v>0</v>
      </c>
      <c r="JO55" s="42">
        <v>0</v>
      </c>
      <c r="JP55" s="42">
        <v>0</v>
      </c>
      <c r="JQ55" s="42">
        <v>0</v>
      </c>
      <c r="JR55" s="42">
        <v>0</v>
      </c>
      <c r="JS55" s="42">
        <v>0</v>
      </c>
      <c r="JT55" s="42">
        <v>0</v>
      </c>
      <c r="JU55" s="42">
        <v>0</v>
      </c>
      <c r="JV55" s="42">
        <v>0</v>
      </c>
      <c r="JW55" s="42">
        <v>0</v>
      </c>
      <c r="JX55" s="42">
        <v>0</v>
      </c>
      <c r="JY55" s="42">
        <v>0</v>
      </c>
      <c r="JZ55" s="42">
        <v>0</v>
      </c>
      <c r="KA55" s="42">
        <v>0</v>
      </c>
      <c r="KB55" s="42">
        <v>0</v>
      </c>
      <c r="KC55" s="42">
        <v>0</v>
      </c>
      <c r="KD55" s="42">
        <v>0</v>
      </c>
      <c r="KE55" s="42">
        <v>0</v>
      </c>
      <c r="KF55" s="42">
        <v>0</v>
      </c>
      <c r="KG55" s="42">
        <v>0</v>
      </c>
      <c r="KH55" s="42">
        <v>0</v>
      </c>
      <c r="KI55" s="42">
        <v>0</v>
      </c>
      <c r="KJ55" s="42">
        <v>0</v>
      </c>
      <c r="KK55" s="42">
        <v>0</v>
      </c>
      <c r="KL55" s="42">
        <v>0</v>
      </c>
      <c r="KM55" s="42">
        <v>0</v>
      </c>
      <c r="KN55" s="8" t="s">
        <v>117</v>
      </c>
      <c r="KO55" s="8">
        <v>0</v>
      </c>
      <c r="KP55" s="8" t="s">
        <v>124</v>
      </c>
      <c r="KQ55" s="8" t="s">
        <v>124</v>
      </c>
      <c r="KR55" t="s">
        <v>124</v>
      </c>
      <c r="KS55" t="s">
        <v>156</v>
      </c>
      <c r="KT55">
        <v>0</v>
      </c>
      <c r="KU55">
        <v>0</v>
      </c>
      <c r="KV55">
        <v>0</v>
      </c>
      <c r="KW55">
        <v>0</v>
      </c>
      <c r="KX55">
        <v>0</v>
      </c>
      <c r="KY55">
        <v>0</v>
      </c>
      <c r="KZ55">
        <v>0</v>
      </c>
      <c r="LA55">
        <v>0</v>
      </c>
      <c r="LB55">
        <v>0</v>
      </c>
      <c r="LC55">
        <v>0</v>
      </c>
      <c r="LD55" t="s">
        <v>124</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s="9" t="s">
        <v>174</v>
      </c>
      <c r="MA55">
        <v>0</v>
      </c>
      <c r="MB55">
        <v>0</v>
      </c>
      <c r="MC55">
        <v>0</v>
      </c>
      <c r="MD55">
        <v>0</v>
      </c>
      <c r="ME55">
        <v>0</v>
      </c>
      <c r="MF55">
        <v>0</v>
      </c>
      <c r="MG55">
        <v>0</v>
      </c>
      <c r="MH55">
        <v>0</v>
      </c>
      <c r="MI55">
        <v>0</v>
      </c>
      <c r="MJ55">
        <v>0</v>
      </c>
      <c r="MK55">
        <v>0</v>
      </c>
      <c r="ML55">
        <v>0</v>
      </c>
      <c r="MM55">
        <v>0</v>
      </c>
      <c r="MN55">
        <v>0</v>
      </c>
      <c r="MO55">
        <v>0</v>
      </c>
      <c r="MP55">
        <v>0</v>
      </c>
      <c r="MQ55">
        <v>0</v>
      </c>
      <c r="MR55" s="35">
        <v>0</v>
      </c>
      <c r="MS55" s="69"/>
    </row>
    <row r="56" spans="1:357" ht="93.6" customHeight="1" x14ac:dyDescent="0.3">
      <c r="A56">
        <v>264</v>
      </c>
      <c r="B56" s="29" t="s">
        <v>108</v>
      </c>
      <c r="C56" s="27" t="s">
        <v>1217</v>
      </c>
      <c r="D56" s="8" t="s">
        <v>1343</v>
      </c>
      <c r="E56" s="8" t="s">
        <v>1343</v>
      </c>
      <c r="F56" s="8" t="s">
        <v>1344</v>
      </c>
      <c r="G56" s="8" t="s">
        <v>1230</v>
      </c>
      <c r="H56" s="8" t="s">
        <v>1345</v>
      </c>
      <c r="I56" t="s">
        <v>136</v>
      </c>
      <c r="J56" s="8" t="s">
        <v>1346</v>
      </c>
      <c r="K56" s="8">
        <f>370*302</f>
        <v>111740</v>
      </c>
      <c r="L56" s="8" t="e">
        <f>MROUND([1]!tbData[[#This Row],[Surface (mm2)]],10000)/1000000</f>
        <v>#REF!</v>
      </c>
      <c r="M56" s="8" t="s">
        <v>115</v>
      </c>
      <c r="N56" s="8" t="s">
        <v>144</v>
      </c>
      <c r="O56" s="8" t="s">
        <v>144</v>
      </c>
      <c r="P56" s="8" t="s">
        <v>262</v>
      </c>
      <c r="Q56" t="s">
        <v>119</v>
      </c>
      <c r="R56" t="s">
        <v>119</v>
      </c>
      <c r="S56" s="8">
        <v>0</v>
      </c>
      <c r="T56" t="s">
        <v>119</v>
      </c>
      <c r="U56" s="8" t="s">
        <v>120</v>
      </c>
      <c r="V56" s="8" t="s">
        <v>121</v>
      </c>
      <c r="W56" s="8" t="s">
        <v>154</v>
      </c>
      <c r="X56" s="8">
        <v>0</v>
      </c>
      <c r="Y56" s="8">
        <v>0</v>
      </c>
      <c r="Z56" s="8">
        <v>0</v>
      </c>
      <c r="AA56" s="8">
        <v>0</v>
      </c>
      <c r="AB56" s="8">
        <v>0</v>
      </c>
      <c r="AC56" s="8">
        <v>0</v>
      </c>
      <c r="AD56" s="8">
        <v>0</v>
      </c>
      <c r="AE56" s="8">
        <v>0</v>
      </c>
      <c r="AF56" s="8">
        <v>0</v>
      </c>
      <c r="AG56" s="8">
        <v>0</v>
      </c>
      <c r="AH56" s="8">
        <v>0</v>
      </c>
      <c r="AI56" s="8">
        <v>0</v>
      </c>
      <c r="AJ56" s="8">
        <v>0</v>
      </c>
      <c r="AK56" s="8" t="s">
        <v>117</v>
      </c>
      <c r="AL56" s="8">
        <v>0</v>
      </c>
      <c r="AM56" s="8">
        <v>0</v>
      </c>
      <c r="AN56" s="8">
        <v>0</v>
      </c>
      <c r="AO56" s="8">
        <v>0</v>
      </c>
      <c r="AP56" s="8">
        <v>0</v>
      </c>
      <c r="AQ56" s="8">
        <v>0</v>
      </c>
      <c r="AR56" s="8">
        <v>0</v>
      </c>
      <c r="AS56" s="8">
        <v>0</v>
      </c>
      <c r="AT56" s="8">
        <v>0</v>
      </c>
      <c r="AU56" s="8" t="s">
        <v>124</v>
      </c>
      <c r="AV56" s="8" t="s">
        <v>156</v>
      </c>
      <c r="AW56" s="8" t="s">
        <v>199</v>
      </c>
      <c r="AX56" s="8" t="s">
        <v>117</v>
      </c>
      <c r="AY56" s="8">
        <v>0</v>
      </c>
      <c r="AZ56" s="8">
        <v>0</v>
      </c>
      <c r="BA56" s="8">
        <v>0</v>
      </c>
      <c r="BB56" s="8">
        <v>0</v>
      </c>
      <c r="BC56" s="9" t="s">
        <v>119</v>
      </c>
      <c r="BD56">
        <v>0</v>
      </c>
      <c r="BE56" t="s">
        <v>124</v>
      </c>
      <c r="BF56" t="s">
        <v>124</v>
      </c>
      <c r="BG56">
        <v>0</v>
      </c>
      <c r="BH56">
        <v>0</v>
      </c>
      <c r="BI56" s="6">
        <v>0</v>
      </c>
      <c r="BJ56" s="66"/>
      <c r="BK56" s="10" t="s">
        <v>117</v>
      </c>
      <c r="BL56">
        <v>0</v>
      </c>
      <c r="BM56">
        <v>0</v>
      </c>
      <c r="BN56" t="s">
        <v>124</v>
      </c>
      <c r="BO56">
        <v>0</v>
      </c>
      <c r="BP56">
        <v>0</v>
      </c>
      <c r="BQ56">
        <v>0</v>
      </c>
      <c r="BR56">
        <v>0</v>
      </c>
      <c r="BS56">
        <v>0</v>
      </c>
      <c r="BT56">
        <v>0</v>
      </c>
      <c r="BU56">
        <v>0</v>
      </c>
      <c r="BV56">
        <v>0</v>
      </c>
      <c r="BW56">
        <v>0</v>
      </c>
      <c r="BX56">
        <v>0</v>
      </c>
      <c r="BY56">
        <v>0</v>
      </c>
      <c r="BZ56">
        <v>0</v>
      </c>
      <c r="CA56">
        <v>0</v>
      </c>
      <c r="CB56">
        <v>0</v>
      </c>
      <c r="CC56">
        <v>0</v>
      </c>
      <c r="CD56">
        <v>0</v>
      </c>
      <c r="CE56">
        <v>0</v>
      </c>
      <c r="CF56" t="s">
        <v>124</v>
      </c>
      <c r="CG56" t="s">
        <v>169</v>
      </c>
      <c r="CH56" t="s">
        <v>124</v>
      </c>
      <c r="CI56" t="s">
        <v>124</v>
      </c>
      <c r="CJ56" t="s">
        <v>124</v>
      </c>
      <c r="CK56" t="s">
        <v>124</v>
      </c>
      <c r="CL56" t="s">
        <v>124</v>
      </c>
      <c r="CM56" t="s">
        <v>121</v>
      </c>
      <c r="CN56">
        <v>0</v>
      </c>
      <c r="CO56">
        <v>0</v>
      </c>
      <c r="CP56">
        <v>0</v>
      </c>
      <c r="CQ56">
        <v>0</v>
      </c>
      <c r="CR56">
        <v>0</v>
      </c>
      <c r="CS56">
        <v>0</v>
      </c>
      <c r="CT56">
        <v>0</v>
      </c>
      <c r="CU56">
        <v>0</v>
      </c>
      <c r="CV56">
        <v>0</v>
      </c>
      <c r="CW56">
        <v>0</v>
      </c>
      <c r="CX56">
        <v>0</v>
      </c>
      <c r="CY56">
        <v>0</v>
      </c>
      <c r="CZ56">
        <v>0</v>
      </c>
      <c r="DA56">
        <v>0</v>
      </c>
      <c r="DB56" t="s">
        <v>51</v>
      </c>
      <c r="DC56" s="8" t="s">
        <v>123</v>
      </c>
      <c r="DD56" t="s">
        <v>117</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t="s">
        <v>117</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t="s">
        <v>117</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t="s">
        <v>117</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t="s">
        <v>124</v>
      </c>
      <c r="HN56">
        <v>0</v>
      </c>
      <c r="HO56">
        <v>0</v>
      </c>
      <c r="HP56">
        <v>0</v>
      </c>
      <c r="HQ56">
        <v>0</v>
      </c>
      <c r="HR56">
        <v>0</v>
      </c>
      <c r="HS56" t="s">
        <v>124</v>
      </c>
      <c r="HT56">
        <v>0</v>
      </c>
      <c r="HU56" t="s">
        <v>124</v>
      </c>
      <c r="HV56" t="s">
        <v>124</v>
      </c>
      <c r="HW56">
        <v>0</v>
      </c>
      <c r="HX56" t="s">
        <v>124</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s="8">
        <v>0</v>
      </c>
      <c r="JD56" s="8">
        <v>0</v>
      </c>
      <c r="JE56" s="8">
        <v>0</v>
      </c>
      <c r="JF56" s="8">
        <v>0</v>
      </c>
      <c r="JG56" s="8">
        <v>0</v>
      </c>
      <c r="JH56" s="8">
        <v>0</v>
      </c>
      <c r="JI56" s="8">
        <v>0</v>
      </c>
      <c r="JJ56" s="8">
        <v>0</v>
      </c>
      <c r="JK56" s="42">
        <v>0</v>
      </c>
      <c r="JL56" s="42">
        <v>0</v>
      </c>
      <c r="JM56" s="42">
        <v>0</v>
      </c>
      <c r="JN56" s="42">
        <v>0</v>
      </c>
      <c r="JO56" s="42">
        <v>0</v>
      </c>
      <c r="JP56" s="42">
        <v>0</v>
      </c>
      <c r="JQ56" s="42">
        <v>0</v>
      </c>
      <c r="JR56" s="42">
        <v>0</v>
      </c>
      <c r="JS56" s="42">
        <v>0</v>
      </c>
      <c r="JT56" s="42">
        <v>0</v>
      </c>
      <c r="JU56" s="42">
        <v>0</v>
      </c>
      <c r="JV56" s="42">
        <v>0</v>
      </c>
      <c r="JW56" s="42">
        <v>0</v>
      </c>
      <c r="JX56" s="42">
        <v>0</v>
      </c>
      <c r="JY56" s="42">
        <v>0</v>
      </c>
      <c r="JZ56" s="42">
        <v>0</v>
      </c>
      <c r="KA56" s="42">
        <v>0</v>
      </c>
      <c r="KB56" s="42">
        <v>0</v>
      </c>
      <c r="KC56" s="42">
        <v>0</v>
      </c>
      <c r="KD56" s="42">
        <v>0</v>
      </c>
      <c r="KE56" s="42">
        <v>0</v>
      </c>
      <c r="KF56" s="42">
        <v>0</v>
      </c>
      <c r="KG56" s="42">
        <v>0</v>
      </c>
      <c r="KH56" s="42">
        <v>0</v>
      </c>
      <c r="KI56" s="42">
        <v>0</v>
      </c>
      <c r="KJ56" s="42">
        <v>0</v>
      </c>
      <c r="KK56" s="42">
        <v>0</v>
      </c>
      <c r="KL56" s="42">
        <v>0</v>
      </c>
      <c r="KM56" s="42">
        <v>0</v>
      </c>
      <c r="KN56" s="8" t="s">
        <v>117</v>
      </c>
      <c r="KO56" s="8">
        <v>0</v>
      </c>
      <c r="KP56" s="8">
        <v>0</v>
      </c>
      <c r="KQ56" s="8" t="s">
        <v>124</v>
      </c>
      <c r="KR56" t="s">
        <v>124</v>
      </c>
      <c r="KS56" t="s">
        <v>50</v>
      </c>
      <c r="KT56">
        <v>0</v>
      </c>
      <c r="KU56">
        <v>0</v>
      </c>
      <c r="KV56">
        <v>0</v>
      </c>
      <c r="KW56">
        <v>0</v>
      </c>
      <c r="KX56">
        <v>0</v>
      </c>
      <c r="KY56">
        <v>0</v>
      </c>
      <c r="KZ56">
        <v>0</v>
      </c>
      <c r="LA56">
        <v>0</v>
      </c>
      <c r="LB56">
        <v>0</v>
      </c>
      <c r="LC56">
        <v>0</v>
      </c>
      <c r="LD56" t="s">
        <v>124</v>
      </c>
      <c r="LE56">
        <v>0</v>
      </c>
      <c r="LF56">
        <v>0</v>
      </c>
      <c r="LG56">
        <v>0</v>
      </c>
      <c r="LH56">
        <v>0</v>
      </c>
      <c r="LI56">
        <v>0</v>
      </c>
      <c r="LJ56">
        <v>0</v>
      </c>
      <c r="LK56">
        <v>0</v>
      </c>
      <c r="LL56">
        <v>0</v>
      </c>
      <c r="LM56">
        <v>0</v>
      </c>
      <c r="LN56">
        <v>0</v>
      </c>
      <c r="LO56">
        <v>0</v>
      </c>
      <c r="LP56">
        <v>0</v>
      </c>
      <c r="LQ56">
        <v>0</v>
      </c>
      <c r="LR56">
        <v>0</v>
      </c>
      <c r="LS56">
        <v>0</v>
      </c>
      <c r="LT56">
        <v>0</v>
      </c>
      <c r="LU56" t="s">
        <v>124</v>
      </c>
      <c r="LV56">
        <v>0</v>
      </c>
      <c r="LW56" t="s">
        <v>124</v>
      </c>
      <c r="LX56">
        <v>0</v>
      </c>
      <c r="LY56">
        <v>0</v>
      </c>
      <c r="LZ56" s="9" t="s">
        <v>131</v>
      </c>
      <c r="MA56">
        <v>0</v>
      </c>
      <c r="MB56">
        <v>0</v>
      </c>
      <c r="MC56">
        <v>0</v>
      </c>
      <c r="MD56">
        <v>0</v>
      </c>
      <c r="ME56">
        <v>0</v>
      </c>
      <c r="MF56">
        <v>0</v>
      </c>
      <c r="MG56">
        <v>0</v>
      </c>
      <c r="MH56">
        <v>0</v>
      </c>
      <c r="MI56">
        <v>0</v>
      </c>
      <c r="MJ56">
        <v>0</v>
      </c>
      <c r="MK56">
        <v>0</v>
      </c>
      <c r="ML56">
        <v>0</v>
      </c>
      <c r="MM56">
        <v>0</v>
      </c>
      <c r="MN56">
        <v>0</v>
      </c>
      <c r="MO56">
        <v>0</v>
      </c>
      <c r="MP56">
        <v>0</v>
      </c>
      <c r="MQ56">
        <v>0</v>
      </c>
      <c r="MR56" s="35">
        <v>0</v>
      </c>
      <c r="MS56" s="69"/>
    </row>
    <row r="57" spans="1:357" ht="57.6" x14ac:dyDescent="0.3">
      <c r="A57">
        <v>2</v>
      </c>
      <c r="B57" s="29" t="s">
        <v>108</v>
      </c>
      <c r="C57" s="22" t="s">
        <v>109</v>
      </c>
      <c r="D57" s="8" t="s">
        <v>139</v>
      </c>
      <c r="E57" t="s">
        <v>140</v>
      </c>
      <c r="F57" s="8" t="s">
        <v>141</v>
      </c>
      <c r="G57" s="8" t="s">
        <v>142</v>
      </c>
      <c r="H57" s="8">
        <v>0</v>
      </c>
      <c r="I57" t="s">
        <v>136</v>
      </c>
      <c r="J57" s="8" t="s">
        <v>143</v>
      </c>
      <c r="K57" s="8">
        <f>418*296</f>
        <v>123728</v>
      </c>
      <c r="L57" s="8" t="e">
        <f>MROUND([1]!tbData[[#This Row],[Surface (mm2)]],10000)/1000000</f>
        <v>#REF!</v>
      </c>
      <c r="M57" s="8" t="s">
        <v>115</v>
      </c>
      <c r="N57" s="8" t="s">
        <v>144</v>
      </c>
      <c r="O57" s="8" t="s">
        <v>144</v>
      </c>
      <c r="P57" s="8" t="s">
        <v>117</v>
      </c>
      <c r="Q57" t="s">
        <v>119</v>
      </c>
      <c r="R57" t="s">
        <v>119</v>
      </c>
      <c r="S57" s="8">
        <v>0</v>
      </c>
      <c r="T57" t="s">
        <v>119</v>
      </c>
      <c r="U57" s="8" t="s">
        <v>120</v>
      </c>
      <c r="V57" s="8" t="s">
        <v>121</v>
      </c>
      <c r="W57" s="8" t="s">
        <v>145</v>
      </c>
      <c r="X57" s="8">
        <v>0</v>
      </c>
      <c r="Y57" s="8">
        <v>0</v>
      </c>
      <c r="Z57" s="8">
        <v>0</v>
      </c>
      <c r="AA57" s="8">
        <v>0</v>
      </c>
      <c r="AB57" s="8">
        <v>0</v>
      </c>
      <c r="AC57" s="8">
        <v>0</v>
      </c>
      <c r="AD57" s="8">
        <v>0</v>
      </c>
      <c r="AE57" s="8">
        <v>0</v>
      </c>
      <c r="AF57" s="8">
        <v>0</v>
      </c>
      <c r="AG57" s="8">
        <v>0</v>
      </c>
      <c r="AH57" s="8">
        <v>0</v>
      </c>
      <c r="AI57" s="8">
        <v>0</v>
      </c>
      <c r="AJ57" s="8">
        <v>0</v>
      </c>
      <c r="AK57" s="8" t="s">
        <v>117</v>
      </c>
      <c r="AL57" s="8">
        <v>0</v>
      </c>
      <c r="AM57" s="8">
        <v>0</v>
      </c>
      <c r="AN57" s="8">
        <v>0</v>
      </c>
      <c r="AO57" s="8">
        <v>0</v>
      </c>
      <c r="AP57" s="8">
        <v>0</v>
      </c>
      <c r="AQ57" s="8">
        <v>0</v>
      </c>
      <c r="AR57" s="8">
        <v>0</v>
      </c>
      <c r="AS57" s="8">
        <v>0</v>
      </c>
      <c r="AT57" s="8">
        <v>0</v>
      </c>
      <c r="AU57" s="8" t="s">
        <v>117</v>
      </c>
      <c r="AV57" s="8">
        <v>0</v>
      </c>
      <c r="AW57" s="8">
        <v>0</v>
      </c>
      <c r="AX57" s="8" t="s">
        <v>117</v>
      </c>
      <c r="AY57" s="8">
        <v>0</v>
      </c>
      <c r="AZ57" s="8">
        <v>0</v>
      </c>
      <c r="BA57" s="8">
        <v>0</v>
      </c>
      <c r="BB57" s="8">
        <v>0</v>
      </c>
      <c r="BC57" t="s">
        <v>119</v>
      </c>
      <c r="BD57">
        <v>0</v>
      </c>
      <c r="BE57" t="s">
        <v>147</v>
      </c>
      <c r="BF57">
        <v>0</v>
      </c>
      <c r="BG57">
        <v>0</v>
      </c>
      <c r="BH57">
        <v>0</v>
      </c>
      <c r="BI57" s="6">
        <v>0</v>
      </c>
      <c r="BJ57" s="66"/>
      <c r="BK57" s="10" t="s">
        <v>51</v>
      </c>
      <c r="BL57" t="s">
        <v>122</v>
      </c>
      <c r="BM57" t="s">
        <v>123</v>
      </c>
      <c r="BN57" t="s">
        <v>117</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t="s">
        <v>117</v>
      </c>
      <c r="DC57" s="8">
        <v>0</v>
      </c>
      <c r="DD57" t="s">
        <v>117</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t="s">
        <v>117</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t="s">
        <v>117</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t="s">
        <v>117</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t="s">
        <v>124</v>
      </c>
      <c r="IF57" t="s">
        <v>124</v>
      </c>
      <c r="IG57" t="s">
        <v>119</v>
      </c>
      <c r="IH57" t="s">
        <v>71</v>
      </c>
      <c r="II57">
        <v>0</v>
      </c>
      <c r="IJ57" t="s">
        <v>146</v>
      </c>
      <c r="IK57">
        <v>0</v>
      </c>
      <c r="IL57">
        <v>0</v>
      </c>
      <c r="IM57">
        <v>0</v>
      </c>
      <c r="IN57">
        <v>0</v>
      </c>
      <c r="IO57">
        <v>0</v>
      </c>
      <c r="IP57">
        <v>0</v>
      </c>
      <c r="IQ57">
        <v>0</v>
      </c>
      <c r="IR57">
        <v>0</v>
      </c>
      <c r="IS57">
        <v>0</v>
      </c>
      <c r="IT57">
        <v>0</v>
      </c>
      <c r="IU57">
        <v>0</v>
      </c>
      <c r="IV57">
        <v>0</v>
      </c>
      <c r="IW57">
        <v>0</v>
      </c>
      <c r="IX57">
        <v>0</v>
      </c>
      <c r="IY57">
        <v>0</v>
      </c>
      <c r="IZ57">
        <v>0</v>
      </c>
      <c r="JA57">
        <v>0</v>
      </c>
      <c r="JB57">
        <v>0</v>
      </c>
      <c r="JC57" s="8" t="s">
        <v>124</v>
      </c>
      <c r="JD57" s="8" t="s">
        <v>148</v>
      </c>
      <c r="JE57" s="8" t="s">
        <v>128</v>
      </c>
      <c r="JF57" s="8">
        <v>0</v>
      </c>
      <c r="JG57" s="8">
        <v>0</v>
      </c>
      <c r="JH57" s="8">
        <v>0</v>
      </c>
      <c r="JI57" s="8">
        <v>0</v>
      </c>
      <c r="JJ57" s="8">
        <v>0</v>
      </c>
      <c r="JK57" s="8">
        <v>0</v>
      </c>
      <c r="JL57" s="42">
        <v>0</v>
      </c>
      <c r="JM57" s="42">
        <v>0</v>
      </c>
      <c r="JN57" s="42">
        <v>0</v>
      </c>
      <c r="JO57" s="42">
        <v>0</v>
      </c>
      <c r="JP57" s="42">
        <v>0</v>
      </c>
      <c r="JQ57" s="42">
        <v>0</v>
      </c>
      <c r="JR57" s="42">
        <v>0</v>
      </c>
      <c r="JS57" s="42">
        <v>0</v>
      </c>
      <c r="JT57" s="42">
        <v>0</v>
      </c>
      <c r="JU57" s="42">
        <v>0</v>
      </c>
      <c r="JV57" s="8">
        <v>0</v>
      </c>
      <c r="JW57" s="8">
        <v>0</v>
      </c>
      <c r="JX57" s="8">
        <v>0</v>
      </c>
      <c r="JY57" s="8">
        <v>0</v>
      </c>
      <c r="JZ57" s="8">
        <v>0</v>
      </c>
      <c r="KA57" s="8">
        <v>0</v>
      </c>
      <c r="KB57" s="8">
        <v>0</v>
      </c>
      <c r="KC57" s="8">
        <v>0</v>
      </c>
      <c r="KD57" s="8">
        <v>0</v>
      </c>
      <c r="KE57" s="42">
        <v>0</v>
      </c>
      <c r="KF57" s="42">
        <v>0</v>
      </c>
      <c r="KG57" s="42">
        <v>0</v>
      </c>
      <c r="KH57" s="42">
        <v>0</v>
      </c>
      <c r="KI57" s="42">
        <v>0</v>
      </c>
      <c r="KJ57" s="42">
        <v>0</v>
      </c>
      <c r="KK57" s="42">
        <v>0</v>
      </c>
      <c r="KL57" s="42">
        <v>0</v>
      </c>
      <c r="KM57" s="42">
        <v>0</v>
      </c>
      <c r="KN57" s="8" t="s">
        <v>117</v>
      </c>
      <c r="KO57" s="8">
        <v>0</v>
      </c>
      <c r="KP57" s="8">
        <v>0</v>
      </c>
      <c r="KQ57" s="8" t="s">
        <v>117</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s="9" t="s">
        <v>131</v>
      </c>
      <c r="MA57">
        <v>0</v>
      </c>
      <c r="MB57">
        <v>0</v>
      </c>
      <c r="MC57">
        <v>0</v>
      </c>
      <c r="MD57">
        <v>0</v>
      </c>
      <c r="ME57">
        <v>0</v>
      </c>
      <c r="MF57">
        <v>0</v>
      </c>
      <c r="MG57">
        <v>0</v>
      </c>
      <c r="MH57">
        <v>0</v>
      </c>
      <c r="MI57">
        <v>0</v>
      </c>
      <c r="MJ57">
        <v>0</v>
      </c>
      <c r="MK57">
        <v>0</v>
      </c>
      <c r="ML57">
        <v>0</v>
      </c>
      <c r="MM57">
        <v>0</v>
      </c>
      <c r="MN57">
        <v>0</v>
      </c>
      <c r="MO57">
        <v>0</v>
      </c>
      <c r="MP57">
        <v>0</v>
      </c>
      <c r="MQ57">
        <v>0</v>
      </c>
      <c r="MR57" s="35">
        <v>0</v>
      </c>
      <c r="MS57" s="69"/>
    </row>
    <row r="58" spans="1:357" ht="85.2" customHeight="1" x14ac:dyDescent="0.3">
      <c r="A58">
        <v>145</v>
      </c>
      <c r="B58" s="29" t="s">
        <v>108</v>
      </c>
      <c r="C58" s="25" t="s">
        <v>753</v>
      </c>
      <c r="D58" s="8" t="s">
        <v>874</v>
      </c>
      <c r="E58" t="s">
        <v>875</v>
      </c>
      <c r="F58" s="8" t="s">
        <v>876</v>
      </c>
      <c r="G58" s="8">
        <v>0</v>
      </c>
      <c r="H58" s="8">
        <v>0</v>
      </c>
      <c r="I58" t="s">
        <v>136</v>
      </c>
      <c r="J58" s="8" t="s">
        <v>877</v>
      </c>
      <c r="K58" s="8">
        <f>416*293</f>
        <v>121888</v>
      </c>
      <c r="L58" s="8" t="e">
        <f>MROUND([1]!tbData[[#This Row],[Surface (mm2)]],10000)/1000000</f>
        <v>#REF!</v>
      </c>
      <c r="M58" s="8" t="s">
        <v>115</v>
      </c>
      <c r="N58" s="8" t="s">
        <v>144</v>
      </c>
      <c r="O58" s="8" t="s">
        <v>144</v>
      </c>
      <c r="P58" s="8" t="s">
        <v>117</v>
      </c>
      <c r="Q58" t="s">
        <v>119</v>
      </c>
      <c r="R58" t="s">
        <v>119</v>
      </c>
      <c r="S58" s="8">
        <v>0</v>
      </c>
      <c r="T58" t="s">
        <v>119</v>
      </c>
      <c r="U58" s="8" t="s">
        <v>120</v>
      </c>
      <c r="V58" s="8" t="s">
        <v>121</v>
      </c>
      <c r="W58" s="8">
        <v>0</v>
      </c>
      <c r="X58" s="8">
        <v>0</v>
      </c>
      <c r="Y58" s="8">
        <v>0</v>
      </c>
      <c r="Z58" s="8">
        <v>0</v>
      </c>
      <c r="AA58" s="8">
        <v>0</v>
      </c>
      <c r="AB58" s="8">
        <v>0</v>
      </c>
      <c r="AC58" s="8">
        <v>0</v>
      </c>
      <c r="AD58" s="8">
        <v>0</v>
      </c>
      <c r="AE58" s="8">
        <v>0</v>
      </c>
      <c r="AF58" s="8">
        <v>0</v>
      </c>
      <c r="AG58" s="8">
        <v>0</v>
      </c>
      <c r="AH58" s="8">
        <v>0</v>
      </c>
      <c r="AI58" s="8">
        <v>0</v>
      </c>
      <c r="AJ58" s="8">
        <v>0</v>
      </c>
      <c r="AK58" s="8" t="s">
        <v>124</v>
      </c>
      <c r="AL58" s="8" t="s">
        <v>269</v>
      </c>
      <c r="AM58" s="8" t="s">
        <v>121</v>
      </c>
      <c r="AN58" s="8" t="s">
        <v>878</v>
      </c>
      <c r="AO58" s="8">
        <v>0</v>
      </c>
      <c r="AP58" s="8">
        <v>0</v>
      </c>
      <c r="AQ58" s="8">
        <v>0</v>
      </c>
      <c r="AR58" s="8">
        <v>0</v>
      </c>
      <c r="AS58" s="8">
        <v>0</v>
      </c>
      <c r="AT58" s="8">
        <v>0</v>
      </c>
      <c r="AU58" s="8" t="s">
        <v>124</v>
      </c>
      <c r="AV58" s="8" t="s">
        <v>156</v>
      </c>
      <c r="AW58" s="8" t="s">
        <v>199</v>
      </c>
      <c r="AX58" s="8" t="s">
        <v>117</v>
      </c>
      <c r="AY58" s="8">
        <v>0</v>
      </c>
      <c r="AZ58" s="8">
        <v>0</v>
      </c>
      <c r="BA58" s="8">
        <v>0</v>
      </c>
      <c r="BB58" s="8">
        <v>0</v>
      </c>
      <c r="BC58" t="s">
        <v>124</v>
      </c>
      <c r="BD58" t="s">
        <v>155</v>
      </c>
      <c r="BE58" t="s">
        <v>124</v>
      </c>
      <c r="BF58" t="s">
        <v>124</v>
      </c>
      <c r="BG58">
        <v>0</v>
      </c>
      <c r="BH58" t="s">
        <v>124</v>
      </c>
      <c r="BI58" s="6">
        <v>0</v>
      </c>
      <c r="BJ58" s="66"/>
      <c r="BK58" s="10" t="s">
        <v>51</v>
      </c>
      <c r="BL58" t="s">
        <v>122</v>
      </c>
      <c r="BM58" t="s">
        <v>123</v>
      </c>
      <c r="BN58" t="s">
        <v>124</v>
      </c>
      <c r="BO58">
        <v>0</v>
      </c>
      <c r="BP58">
        <v>0</v>
      </c>
      <c r="BQ58">
        <v>0</v>
      </c>
      <c r="BR58">
        <v>0</v>
      </c>
      <c r="BS58">
        <v>0</v>
      </c>
      <c r="BT58">
        <v>0</v>
      </c>
      <c r="BU58">
        <v>0</v>
      </c>
      <c r="BV58">
        <v>0</v>
      </c>
      <c r="BW58">
        <v>0</v>
      </c>
      <c r="BX58">
        <v>0</v>
      </c>
      <c r="BY58">
        <v>0</v>
      </c>
      <c r="BZ58">
        <v>0</v>
      </c>
      <c r="CA58">
        <v>0</v>
      </c>
      <c r="CB58">
        <v>0</v>
      </c>
      <c r="CC58">
        <v>0</v>
      </c>
      <c r="CD58">
        <v>0</v>
      </c>
      <c r="CE58">
        <v>0</v>
      </c>
      <c r="CF58" t="s">
        <v>124</v>
      </c>
      <c r="CG58" t="s">
        <v>169</v>
      </c>
      <c r="CH58" t="s">
        <v>124</v>
      </c>
      <c r="CI58" t="s">
        <v>124</v>
      </c>
      <c r="CJ58" t="s">
        <v>124</v>
      </c>
      <c r="CK58" t="s">
        <v>124</v>
      </c>
      <c r="CL58" t="s">
        <v>124</v>
      </c>
      <c r="CM58" t="s">
        <v>121</v>
      </c>
      <c r="CN58">
        <v>0</v>
      </c>
      <c r="CO58">
        <v>0</v>
      </c>
      <c r="CP58">
        <v>0</v>
      </c>
      <c r="CQ58">
        <v>0</v>
      </c>
      <c r="CR58">
        <v>0</v>
      </c>
      <c r="CS58">
        <v>0</v>
      </c>
      <c r="CT58">
        <v>0</v>
      </c>
      <c r="CU58">
        <v>0</v>
      </c>
      <c r="CV58">
        <v>0</v>
      </c>
      <c r="CW58">
        <v>0</v>
      </c>
      <c r="CX58">
        <v>0</v>
      </c>
      <c r="CY58">
        <v>0</v>
      </c>
      <c r="CZ58">
        <v>0</v>
      </c>
      <c r="DA58">
        <v>0</v>
      </c>
      <c r="DB58" t="s">
        <v>51</v>
      </c>
      <c r="DC58" s="8" t="s">
        <v>123</v>
      </c>
      <c r="DD58" t="s">
        <v>117</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t="s">
        <v>156</v>
      </c>
      <c r="EA58">
        <v>0</v>
      </c>
      <c r="EB58">
        <v>0</v>
      </c>
      <c r="EC58" t="s">
        <v>124</v>
      </c>
      <c r="ED58" t="s">
        <v>124</v>
      </c>
      <c r="EE58" t="s">
        <v>124</v>
      </c>
      <c r="EF58" t="s">
        <v>124</v>
      </c>
      <c r="EG58" t="s">
        <v>124</v>
      </c>
      <c r="EH58" t="s">
        <v>124</v>
      </c>
      <c r="EI58" t="s">
        <v>124</v>
      </c>
      <c r="EJ58">
        <v>0</v>
      </c>
      <c r="EK58">
        <v>0</v>
      </c>
      <c r="EL58">
        <v>0</v>
      </c>
      <c r="EM58">
        <v>0</v>
      </c>
      <c r="EN58">
        <v>0</v>
      </c>
      <c r="EO58">
        <v>0</v>
      </c>
      <c r="EP58">
        <v>0</v>
      </c>
      <c r="EQ58">
        <v>0</v>
      </c>
      <c r="ER58">
        <v>0</v>
      </c>
      <c r="ES58">
        <v>0</v>
      </c>
      <c r="ET58">
        <v>0</v>
      </c>
      <c r="EU58" t="s">
        <v>124</v>
      </c>
      <c r="EV58">
        <v>0</v>
      </c>
      <c r="EW58" t="s">
        <v>124</v>
      </c>
      <c r="EX58" t="s">
        <v>879</v>
      </c>
      <c r="EY58" t="s">
        <v>169</v>
      </c>
      <c r="EZ58" t="s">
        <v>124</v>
      </c>
      <c r="FA58">
        <v>0</v>
      </c>
      <c r="FB58">
        <v>0</v>
      </c>
      <c r="FC58">
        <v>0</v>
      </c>
      <c r="FD58" t="s">
        <v>880</v>
      </c>
      <c r="FE58">
        <v>0</v>
      </c>
      <c r="FF58">
        <v>0</v>
      </c>
      <c r="FG58" t="s">
        <v>124</v>
      </c>
      <c r="FH58">
        <v>0</v>
      </c>
      <c r="FI58" t="s">
        <v>124</v>
      </c>
      <c r="FJ58" t="s">
        <v>552</v>
      </c>
      <c r="FK58" t="s">
        <v>169</v>
      </c>
      <c r="FL58">
        <v>0</v>
      </c>
      <c r="FM58">
        <v>0</v>
      </c>
      <c r="FN58" t="s">
        <v>124</v>
      </c>
      <c r="FO58">
        <v>0</v>
      </c>
      <c r="FP58">
        <v>0</v>
      </c>
      <c r="FQ58">
        <v>0</v>
      </c>
      <c r="FR58">
        <v>0</v>
      </c>
      <c r="FS58">
        <v>0</v>
      </c>
      <c r="FT58">
        <v>0</v>
      </c>
      <c r="FU58">
        <v>0</v>
      </c>
      <c r="FV58">
        <v>0</v>
      </c>
      <c r="FW58">
        <v>0</v>
      </c>
      <c r="FX58">
        <v>0</v>
      </c>
      <c r="FY58">
        <v>0</v>
      </c>
      <c r="FZ58">
        <v>0</v>
      </c>
      <c r="GA58">
        <v>0</v>
      </c>
      <c r="GB58">
        <v>0</v>
      </c>
      <c r="GC58">
        <v>0</v>
      </c>
      <c r="GD58">
        <v>0</v>
      </c>
      <c r="GE58" t="s">
        <v>124</v>
      </c>
      <c r="GF58">
        <v>0</v>
      </c>
      <c r="GG58">
        <v>0</v>
      </c>
      <c r="GH58">
        <v>0</v>
      </c>
      <c r="GI58">
        <v>0</v>
      </c>
      <c r="GJ58">
        <v>0</v>
      </c>
      <c r="GK58">
        <v>0</v>
      </c>
      <c r="GL58">
        <v>0</v>
      </c>
      <c r="GM58" t="s">
        <v>124</v>
      </c>
      <c r="GN58">
        <v>0</v>
      </c>
      <c r="GO58">
        <v>0</v>
      </c>
      <c r="GP58">
        <v>0</v>
      </c>
      <c r="GQ58">
        <v>0</v>
      </c>
      <c r="GR58" t="s">
        <v>124</v>
      </c>
      <c r="GS58">
        <v>0</v>
      </c>
      <c r="GT58">
        <v>0</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s="8" t="s">
        <v>124</v>
      </c>
      <c r="JD58" s="8" t="s">
        <v>127</v>
      </c>
      <c r="JE58" s="8" t="s">
        <v>128</v>
      </c>
      <c r="JF58" s="8">
        <v>0</v>
      </c>
      <c r="JG58" s="8">
        <v>0</v>
      </c>
      <c r="JH58" s="8">
        <v>0</v>
      </c>
      <c r="JI58" s="8">
        <v>0</v>
      </c>
      <c r="JJ58" s="8">
        <v>0</v>
      </c>
      <c r="JK58" s="42">
        <v>0</v>
      </c>
      <c r="JL58" s="42">
        <v>0</v>
      </c>
      <c r="JM58" s="42">
        <v>0</v>
      </c>
      <c r="JN58" s="42">
        <v>0</v>
      </c>
      <c r="JO58" s="42">
        <v>0</v>
      </c>
      <c r="JP58" s="42">
        <v>0</v>
      </c>
      <c r="JQ58" s="42">
        <v>0</v>
      </c>
      <c r="JR58" s="42">
        <v>0</v>
      </c>
      <c r="JS58" s="42">
        <v>0</v>
      </c>
      <c r="JT58" s="42">
        <v>0</v>
      </c>
      <c r="JU58" s="42">
        <v>0</v>
      </c>
      <c r="JV58" s="42">
        <v>0</v>
      </c>
      <c r="JW58" s="42">
        <v>0</v>
      </c>
      <c r="JX58" s="42">
        <v>0</v>
      </c>
      <c r="JY58" s="42">
        <v>0</v>
      </c>
      <c r="JZ58" s="42">
        <v>0</v>
      </c>
      <c r="KA58" s="42">
        <v>0</v>
      </c>
      <c r="KB58" s="42">
        <v>0</v>
      </c>
      <c r="KC58" s="42">
        <v>0</v>
      </c>
      <c r="KD58" s="42">
        <v>0</v>
      </c>
      <c r="KE58" s="42" t="s">
        <v>124</v>
      </c>
      <c r="KF58" s="42" t="s">
        <v>204</v>
      </c>
      <c r="KG58" s="42">
        <v>0</v>
      </c>
      <c r="KH58" s="42">
        <v>0</v>
      </c>
      <c r="KI58" s="42">
        <v>0</v>
      </c>
      <c r="KJ58" s="42">
        <v>0</v>
      </c>
      <c r="KK58" s="42">
        <v>0</v>
      </c>
      <c r="KL58" s="42">
        <v>0</v>
      </c>
      <c r="KM58" s="42" t="s">
        <v>881</v>
      </c>
      <c r="KN58" s="8" t="s">
        <v>117</v>
      </c>
      <c r="KO58" s="8">
        <v>0</v>
      </c>
      <c r="KP58" s="8">
        <v>0</v>
      </c>
      <c r="KQ58" s="8" t="s">
        <v>117</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s="9" t="s">
        <v>131</v>
      </c>
      <c r="MA58" t="s">
        <v>124</v>
      </c>
      <c r="MB58" t="s">
        <v>124</v>
      </c>
      <c r="MC58">
        <v>0</v>
      </c>
      <c r="MD58">
        <v>0</v>
      </c>
      <c r="ME58">
        <v>0</v>
      </c>
      <c r="MF58">
        <v>0</v>
      </c>
      <c r="MG58">
        <v>0</v>
      </c>
      <c r="MH58">
        <v>0</v>
      </c>
      <c r="MI58">
        <v>0</v>
      </c>
      <c r="MJ58">
        <v>0</v>
      </c>
      <c r="MK58">
        <v>0</v>
      </c>
      <c r="ML58">
        <v>0</v>
      </c>
      <c r="MM58">
        <v>0</v>
      </c>
      <c r="MN58">
        <v>0</v>
      </c>
      <c r="MO58">
        <v>0</v>
      </c>
      <c r="MP58">
        <v>0</v>
      </c>
      <c r="MQ58">
        <v>0</v>
      </c>
      <c r="MR58" s="35">
        <v>0</v>
      </c>
      <c r="MS58" s="69"/>
    </row>
    <row r="59" spans="1:357" ht="128.4" customHeight="1" x14ac:dyDescent="0.3">
      <c r="A59">
        <v>146</v>
      </c>
      <c r="B59" s="29" t="s">
        <v>108</v>
      </c>
      <c r="C59" s="25" t="s">
        <v>753</v>
      </c>
      <c r="D59" s="8" t="s">
        <v>874</v>
      </c>
      <c r="E59" t="s">
        <v>882</v>
      </c>
      <c r="F59" s="8" t="s">
        <v>876</v>
      </c>
      <c r="G59" s="8">
        <v>0</v>
      </c>
      <c r="H59" s="8">
        <v>0</v>
      </c>
      <c r="I59" t="s">
        <v>136</v>
      </c>
      <c r="J59" s="8" t="s">
        <v>877</v>
      </c>
      <c r="K59" s="8">
        <f>416*293</f>
        <v>121888</v>
      </c>
      <c r="L59" s="8" t="e">
        <f>MROUND([1]!tbData[[#This Row],[Surface (mm2)]],10000)/1000000</f>
        <v>#REF!</v>
      </c>
      <c r="M59" s="8" t="s">
        <v>115</v>
      </c>
      <c r="N59" s="8" t="s">
        <v>144</v>
      </c>
      <c r="O59" s="8" t="s">
        <v>144</v>
      </c>
      <c r="P59" s="8" t="s">
        <v>117</v>
      </c>
      <c r="Q59" t="s">
        <v>119</v>
      </c>
      <c r="R59" t="s">
        <v>119</v>
      </c>
      <c r="S59" s="8">
        <v>0</v>
      </c>
      <c r="T59" t="s">
        <v>119</v>
      </c>
      <c r="U59" s="8" t="s">
        <v>120</v>
      </c>
      <c r="V59" s="8" t="s">
        <v>121</v>
      </c>
      <c r="W59" s="8">
        <v>0</v>
      </c>
      <c r="X59" s="8">
        <v>0</v>
      </c>
      <c r="Y59" s="8">
        <v>0</v>
      </c>
      <c r="Z59" s="8">
        <v>0</v>
      </c>
      <c r="AA59" s="8">
        <v>0</v>
      </c>
      <c r="AB59" s="8">
        <v>0</v>
      </c>
      <c r="AC59" s="8">
        <v>0</v>
      </c>
      <c r="AD59" s="8">
        <v>0</v>
      </c>
      <c r="AE59" s="8">
        <v>0</v>
      </c>
      <c r="AF59" s="8">
        <v>0</v>
      </c>
      <c r="AG59" s="8">
        <v>0</v>
      </c>
      <c r="AH59" s="8">
        <v>0</v>
      </c>
      <c r="AI59" s="8">
        <v>0</v>
      </c>
      <c r="AJ59" s="8">
        <v>0</v>
      </c>
      <c r="AK59" s="8" t="s">
        <v>124</v>
      </c>
      <c r="AL59" s="8" t="s">
        <v>269</v>
      </c>
      <c r="AM59" s="8" t="s">
        <v>121</v>
      </c>
      <c r="AN59" s="8" t="s">
        <v>878</v>
      </c>
      <c r="AO59" s="8">
        <v>0</v>
      </c>
      <c r="AP59" s="8">
        <v>0</v>
      </c>
      <c r="AQ59" s="8">
        <v>0</v>
      </c>
      <c r="AR59" s="8">
        <v>0</v>
      </c>
      <c r="AS59" s="8">
        <v>0</v>
      </c>
      <c r="AT59" s="8">
        <v>0</v>
      </c>
      <c r="AU59" s="8" t="s">
        <v>124</v>
      </c>
      <c r="AV59" s="8" t="s">
        <v>156</v>
      </c>
      <c r="AW59" s="8" t="s">
        <v>199</v>
      </c>
      <c r="AX59" s="8" t="s">
        <v>117</v>
      </c>
      <c r="AY59" s="8">
        <v>0</v>
      </c>
      <c r="AZ59" s="8">
        <v>0</v>
      </c>
      <c r="BA59" s="8">
        <v>0</v>
      </c>
      <c r="BB59" s="8">
        <v>0</v>
      </c>
      <c r="BC59" t="s">
        <v>124</v>
      </c>
      <c r="BD59" t="s">
        <v>155</v>
      </c>
      <c r="BE59" t="s">
        <v>124</v>
      </c>
      <c r="BF59" t="s">
        <v>124</v>
      </c>
      <c r="BG59">
        <v>0</v>
      </c>
      <c r="BH59">
        <v>0</v>
      </c>
      <c r="BI59" s="6">
        <v>0</v>
      </c>
      <c r="BJ59" s="66"/>
      <c r="BK59" s="10" t="s">
        <v>51</v>
      </c>
      <c r="BL59" t="s">
        <v>174</v>
      </c>
      <c r="BM59" t="s">
        <v>123</v>
      </c>
      <c r="BN59" t="s">
        <v>124</v>
      </c>
      <c r="BO59">
        <v>0</v>
      </c>
      <c r="BP59">
        <v>0</v>
      </c>
      <c r="BQ59">
        <v>0</v>
      </c>
      <c r="BR59">
        <v>0</v>
      </c>
      <c r="BS59">
        <v>0</v>
      </c>
      <c r="BT59">
        <v>0</v>
      </c>
      <c r="BU59">
        <v>0</v>
      </c>
      <c r="BV59">
        <v>0</v>
      </c>
      <c r="BW59">
        <v>0</v>
      </c>
      <c r="BX59">
        <v>0</v>
      </c>
      <c r="BY59">
        <v>0</v>
      </c>
      <c r="BZ59">
        <v>0</v>
      </c>
      <c r="CA59">
        <v>0</v>
      </c>
      <c r="CB59">
        <v>0</v>
      </c>
      <c r="CC59">
        <v>0</v>
      </c>
      <c r="CD59">
        <v>0</v>
      </c>
      <c r="CE59">
        <v>0</v>
      </c>
      <c r="CF59" t="s">
        <v>124</v>
      </c>
      <c r="CG59" t="s">
        <v>50</v>
      </c>
      <c r="CH59" t="s">
        <v>124</v>
      </c>
      <c r="CI59" t="s">
        <v>124</v>
      </c>
      <c r="CJ59" t="s">
        <v>124</v>
      </c>
      <c r="CK59" t="s">
        <v>124</v>
      </c>
      <c r="CL59" t="s">
        <v>124</v>
      </c>
      <c r="CM59" t="s">
        <v>121</v>
      </c>
      <c r="CN59">
        <v>0</v>
      </c>
      <c r="CO59">
        <v>0</v>
      </c>
      <c r="CP59">
        <v>0</v>
      </c>
      <c r="CQ59">
        <v>0</v>
      </c>
      <c r="CR59">
        <v>0</v>
      </c>
      <c r="CS59">
        <v>0</v>
      </c>
      <c r="CT59">
        <v>0</v>
      </c>
      <c r="CU59">
        <v>0</v>
      </c>
      <c r="CV59">
        <v>0</v>
      </c>
      <c r="CW59">
        <v>0</v>
      </c>
      <c r="CX59">
        <v>0</v>
      </c>
      <c r="CY59">
        <v>0</v>
      </c>
      <c r="CZ59">
        <v>0</v>
      </c>
      <c r="DA59">
        <v>0</v>
      </c>
      <c r="DB59" t="s">
        <v>51</v>
      </c>
      <c r="DC59" s="8" t="s">
        <v>123</v>
      </c>
      <c r="DD59" t="s">
        <v>117</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t="s">
        <v>156</v>
      </c>
      <c r="EA59">
        <v>0</v>
      </c>
      <c r="EB59">
        <v>0</v>
      </c>
      <c r="EC59" t="s">
        <v>124</v>
      </c>
      <c r="ED59" t="s">
        <v>124</v>
      </c>
      <c r="EE59" t="s">
        <v>124</v>
      </c>
      <c r="EF59" t="s">
        <v>124</v>
      </c>
      <c r="EG59" t="s">
        <v>124</v>
      </c>
      <c r="EH59" t="s">
        <v>124</v>
      </c>
      <c r="EI59" t="s">
        <v>124</v>
      </c>
      <c r="EJ59">
        <v>0</v>
      </c>
      <c r="EK59">
        <v>0</v>
      </c>
      <c r="EL59">
        <v>0</v>
      </c>
      <c r="EM59">
        <v>0</v>
      </c>
      <c r="EN59">
        <v>0</v>
      </c>
      <c r="EO59">
        <v>0</v>
      </c>
      <c r="EP59">
        <v>0</v>
      </c>
      <c r="EQ59">
        <v>0</v>
      </c>
      <c r="ER59">
        <v>0</v>
      </c>
      <c r="ES59">
        <v>0</v>
      </c>
      <c r="ET59">
        <v>0</v>
      </c>
      <c r="EU59" t="s">
        <v>117</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t="s">
        <v>124</v>
      </c>
      <c r="GF59">
        <v>0</v>
      </c>
      <c r="GG59">
        <v>0</v>
      </c>
      <c r="GH59">
        <v>0</v>
      </c>
      <c r="GI59">
        <v>0</v>
      </c>
      <c r="GJ59">
        <v>0</v>
      </c>
      <c r="GK59">
        <v>0</v>
      </c>
      <c r="GL59">
        <v>0</v>
      </c>
      <c r="GM59" t="s">
        <v>124</v>
      </c>
      <c r="GN59">
        <v>0</v>
      </c>
      <c r="GO59" t="s">
        <v>124</v>
      </c>
      <c r="GP59" t="s">
        <v>124</v>
      </c>
      <c r="GQ59" t="s">
        <v>124</v>
      </c>
      <c r="GR59" t="s">
        <v>124</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t="s">
        <v>124</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s="8" t="s">
        <v>124</v>
      </c>
      <c r="JD59" s="8" t="s">
        <v>127</v>
      </c>
      <c r="JE59" s="8" t="s">
        <v>128</v>
      </c>
      <c r="JF59" s="8">
        <v>0</v>
      </c>
      <c r="JG59" s="8">
        <v>0</v>
      </c>
      <c r="JH59" s="8">
        <v>0</v>
      </c>
      <c r="JI59" s="8">
        <v>0</v>
      </c>
      <c r="JJ59" s="8">
        <v>0</v>
      </c>
      <c r="JK59" s="42" t="s">
        <v>124</v>
      </c>
      <c r="JL59" s="42" t="s">
        <v>129</v>
      </c>
      <c r="JM59" s="42" t="s">
        <v>124</v>
      </c>
      <c r="JN59" s="42" t="s">
        <v>124</v>
      </c>
      <c r="JO59" s="42" t="s">
        <v>124</v>
      </c>
      <c r="JP59" s="42" t="s">
        <v>124</v>
      </c>
      <c r="JQ59" s="42" t="s">
        <v>204</v>
      </c>
      <c r="JR59" s="42" t="s">
        <v>124</v>
      </c>
      <c r="JS59" s="42" t="s">
        <v>124</v>
      </c>
      <c r="JT59" s="42" t="s">
        <v>124</v>
      </c>
      <c r="JU59" s="42" t="s">
        <v>124</v>
      </c>
      <c r="JV59" s="42">
        <v>0</v>
      </c>
      <c r="JW59" s="42">
        <v>0</v>
      </c>
      <c r="JX59" s="42">
        <v>0</v>
      </c>
      <c r="JY59" s="42">
        <v>0</v>
      </c>
      <c r="JZ59" s="42">
        <v>0</v>
      </c>
      <c r="KA59" s="42">
        <v>0</v>
      </c>
      <c r="KB59" s="42">
        <v>0</v>
      </c>
      <c r="KC59" s="42">
        <v>0</v>
      </c>
      <c r="KD59" s="42">
        <v>0</v>
      </c>
      <c r="KE59" s="42">
        <v>0</v>
      </c>
      <c r="KF59" s="42">
        <v>0</v>
      </c>
      <c r="KG59" s="42">
        <v>0</v>
      </c>
      <c r="KH59" s="42">
        <v>0</v>
      </c>
      <c r="KI59" s="42">
        <v>0</v>
      </c>
      <c r="KJ59" s="42">
        <v>0</v>
      </c>
      <c r="KK59" s="42">
        <v>0</v>
      </c>
      <c r="KL59" s="42">
        <v>0</v>
      </c>
      <c r="KM59" s="42">
        <v>0</v>
      </c>
      <c r="KN59" s="8" t="s">
        <v>117</v>
      </c>
      <c r="KO59" s="8">
        <v>0</v>
      </c>
      <c r="KP59" s="8">
        <v>0</v>
      </c>
      <c r="KQ59" s="8" t="s">
        <v>117</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t="s">
        <v>124</v>
      </c>
      <c r="LO59" t="s">
        <v>124</v>
      </c>
      <c r="LP59">
        <v>0</v>
      </c>
      <c r="LQ59" t="s">
        <v>124</v>
      </c>
      <c r="LR59">
        <v>0</v>
      </c>
      <c r="LS59">
        <v>0</v>
      </c>
      <c r="LT59">
        <v>0</v>
      </c>
      <c r="LU59">
        <v>0</v>
      </c>
      <c r="LV59">
        <v>0</v>
      </c>
      <c r="LW59">
        <v>0</v>
      </c>
      <c r="LX59">
        <v>0</v>
      </c>
      <c r="LY59">
        <v>0</v>
      </c>
      <c r="LZ59" s="9" t="s">
        <v>131</v>
      </c>
      <c r="MA59">
        <v>0</v>
      </c>
      <c r="MB59">
        <v>0</v>
      </c>
      <c r="MC59">
        <v>0</v>
      </c>
      <c r="MD59">
        <v>0</v>
      </c>
      <c r="ME59">
        <v>0</v>
      </c>
      <c r="MF59">
        <v>0</v>
      </c>
      <c r="MG59">
        <v>0</v>
      </c>
      <c r="MH59">
        <v>0</v>
      </c>
      <c r="MI59">
        <v>0</v>
      </c>
      <c r="MJ59">
        <v>0</v>
      </c>
      <c r="MK59">
        <v>0</v>
      </c>
      <c r="ML59">
        <v>0</v>
      </c>
      <c r="MM59">
        <v>0</v>
      </c>
      <c r="MN59">
        <v>0</v>
      </c>
      <c r="MO59">
        <v>0</v>
      </c>
      <c r="MP59">
        <v>0</v>
      </c>
      <c r="MQ59">
        <v>0</v>
      </c>
      <c r="MR59" s="35">
        <v>0</v>
      </c>
      <c r="MS59" s="69"/>
    </row>
    <row r="60" spans="1:357" ht="102.6" customHeight="1" x14ac:dyDescent="0.3">
      <c r="A60">
        <v>147</v>
      </c>
      <c r="B60" s="29" t="s">
        <v>108</v>
      </c>
      <c r="C60" s="25" t="s">
        <v>753</v>
      </c>
      <c r="D60" s="8" t="s">
        <v>883</v>
      </c>
      <c r="E60" t="s">
        <v>884</v>
      </c>
      <c r="F60" s="8" t="s">
        <v>885</v>
      </c>
      <c r="G60" s="8">
        <v>0</v>
      </c>
      <c r="H60" s="8">
        <v>0</v>
      </c>
      <c r="I60" t="s">
        <v>113</v>
      </c>
      <c r="J60" s="8" t="s">
        <v>886</v>
      </c>
      <c r="K60" s="8">
        <f>294*418</f>
        <v>122892</v>
      </c>
      <c r="L60" s="8" t="e">
        <f>MROUND([1]!tbData[[#This Row],[Surface (mm2)]],10000)/1000000</f>
        <v>#REF!</v>
      </c>
      <c r="M60" s="8" t="s">
        <v>115</v>
      </c>
      <c r="N60" s="8" t="s">
        <v>144</v>
      </c>
      <c r="O60" s="8" t="s">
        <v>144</v>
      </c>
      <c r="P60" s="8" t="s">
        <v>117</v>
      </c>
      <c r="Q60" t="s">
        <v>119</v>
      </c>
      <c r="R60" t="s">
        <v>119</v>
      </c>
      <c r="S60" s="8">
        <v>0</v>
      </c>
      <c r="T60" t="s">
        <v>119</v>
      </c>
      <c r="U60" s="8" t="s">
        <v>120</v>
      </c>
      <c r="V60" s="8" t="s">
        <v>210</v>
      </c>
      <c r="W60" s="8">
        <v>0</v>
      </c>
      <c r="X60" s="8">
        <v>0</v>
      </c>
      <c r="Y60" s="8">
        <v>0</v>
      </c>
      <c r="Z60" s="8">
        <v>0</v>
      </c>
      <c r="AA60" s="8">
        <v>0</v>
      </c>
      <c r="AB60" s="8">
        <v>0</v>
      </c>
      <c r="AC60" s="8">
        <v>0</v>
      </c>
      <c r="AD60" s="8">
        <v>0</v>
      </c>
      <c r="AE60" s="8">
        <v>0</v>
      </c>
      <c r="AF60" s="8">
        <v>0</v>
      </c>
      <c r="AG60" s="8">
        <v>0</v>
      </c>
      <c r="AH60" s="8">
        <v>0</v>
      </c>
      <c r="AI60" s="8">
        <v>0</v>
      </c>
      <c r="AJ60" s="8">
        <v>0</v>
      </c>
      <c r="AK60" s="8" t="s">
        <v>117</v>
      </c>
      <c r="AL60" s="8">
        <v>0</v>
      </c>
      <c r="AM60" s="8">
        <v>0</v>
      </c>
      <c r="AN60" s="8">
        <v>0</v>
      </c>
      <c r="AO60" s="8">
        <v>0</v>
      </c>
      <c r="AP60" s="8">
        <v>0</v>
      </c>
      <c r="AQ60" s="8">
        <v>0</v>
      </c>
      <c r="AR60" s="8">
        <v>0</v>
      </c>
      <c r="AS60" s="8">
        <v>0</v>
      </c>
      <c r="AT60" s="8">
        <v>0</v>
      </c>
      <c r="AU60" s="8" t="s">
        <v>124</v>
      </c>
      <c r="AV60" s="8" t="s">
        <v>156</v>
      </c>
      <c r="AW60" s="8" t="s">
        <v>199</v>
      </c>
      <c r="AX60" s="8" t="s">
        <v>117</v>
      </c>
      <c r="AY60" s="8">
        <v>0</v>
      </c>
      <c r="AZ60" s="8">
        <v>0</v>
      </c>
      <c r="BA60" s="8">
        <v>0</v>
      </c>
      <c r="BB60" s="8">
        <v>0</v>
      </c>
      <c r="BC60" t="s">
        <v>119</v>
      </c>
      <c r="BD60">
        <v>0</v>
      </c>
      <c r="BE60" t="s">
        <v>124</v>
      </c>
      <c r="BF60" t="s">
        <v>124</v>
      </c>
      <c r="BG60">
        <v>0</v>
      </c>
      <c r="BH60">
        <v>0</v>
      </c>
      <c r="BI60" s="6">
        <v>0</v>
      </c>
      <c r="BJ60" s="66"/>
      <c r="BK60" s="10" t="s">
        <v>51</v>
      </c>
      <c r="BL60" t="s">
        <v>122</v>
      </c>
      <c r="BM60" t="s">
        <v>123</v>
      </c>
      <c r="BN60" t="s">
        <v>124</v>
      </c>
      <c r="BO60">
        <v>0</v>
      </c>
      <c r="BP60">
        <v>0</v>
      </c>
      <c r="BQ60">
        <v>0</v>
      </c>
      <c r="BR60">
        <v>0</v>
      </c>
      <c r="BS60">
        <v>0</v>
      </c>
      <c r="BT60">
        <v>0</v>
      </c>
      <c r="BU60">
        <v>0</v>
      </c>
      <c r="BV60">
        <v>0</v>
      </c>
      <c r="BW60">
        <v>0</v>
      </c>
      <c r="BX60">
        <v>0</v>
      </c>
      <c r="BY60">
        <v>0</v>
      </c>
      <c r="BZ60">
        <v>0</v>
      </c>
      <c r="CA60">
        <v>0</v>
      </c>
      <c r="CB60">
        <v>0</v>
      </c>
      <c r="CC60">
        <v>0</v>
      </c>
      <c r="CD60">
        <v>0</v>
      </c>
      <c r="CE60">
        <v>0</v>
      </c>
      <c r="CF60" t="s">
        <v>124</v>
      </c>
      <c r="CG60" t="s">
        <v>169</v>
      </c>
      <c r="CH60" t="s">
        <v>124</v>
      </c>
      <c r="CI60" t="s">
        <v>124</v>
      </c>
      <c r="CJ60" t="s">
        <v>124</v>
      </c>
      <c r="CK60" t="s">
        <v>124</v>
      </c>
      <c r="CL60" t="s">
        <v>124</v>
      </c>
      <c r="CM60" t="s">
        <v>121</v>
      </c>
      <c r="CN60">
        <v>0</v>
      </c>
      <c r="CO60">
        <v>0</v>
      </c>
      <c r="CP60">
        <v>0</v>
      </c>
      <c r="CQ60">
        <v>0</v>
      </c>
      <c r="CR60">
        <v>0</v>
      </c>
      <c r="CS60">
        <v>0</v>
      </c>
      <c r="CT60">
        <v>0</v>
      </c>
      <c r="CU60">
        <v>0</v>
      </c>
      <c r="CV60">
        <v>0</v>
      </c>
      <c r="CW60">
        <v>0</v>
      </c>
      <c r="CX60">
        <v>0</v>
      </c>
      <c r="CY60">
        <v>0</v>
      </c>
      <c r="CZ60">
        <v>0</v>
      </c>
      <c r="DA60">
        <v>0</v>
      </c>
      <c r="DB60" t="s">
        <v>51</v>
      </c>
      <c r="DC60" s="8" t="s">
        <v>263</v>
      </c>
      <c r="DD60" t="s">
        <v>117</v>
      </c>
      <c r="DE60">
        <v>0</v>
      </c>
      <c r="DF60">
        <v>0</v>
      </c>
      <c r="DG60">
        <v>0</v>
      </c>
      <c r="DH60">
        <v>0</v>
      </c>
      <c r="DI60">
        <v>0</v>
      </c>
      <c r="DJ60">
        <v>0</v>
      </c>
      <c r="DK60">
        <v>0</v>
      </c>
      <c r="DL60">
        <v>0</v>
      </c>
      <c r="DM60">
        <v>0</v>
      </c>
      <c r="DN60">
        <v>0</v>
      </c>
      <c r="DO60">
        <v>0</v>
      </c>
      <c r="DP60">
        <v>0</v>
      </c>
      <c r="DQ60">
        <v>0</v>
      </c>
      <c r="DR60">
        <v>0</v>
      </c>
      <c r="DS60">
        <v>0</v>
      </c>
      <c r="DT60">
        <v>0</v>
      </c>
      <c r="DU60" t="s">
        <v>124</v>
      </c>
      <c r="DV60" t="s">
        <v>156</v>
      </c>
      <c r="DW60" t="s">
        <v>197</v>
      </c>
      <c r="DX60">
        <v>0</v>
      </c>
      <c r="DY60">
        <v>0</v>
      </c>
      <c r="DZ60" t="s">
        <v>156</v>
      </c>
      <c r="EA60">
        <v>0</v>
      </c>
      <c r="EB60">
        <v>0</v>
      </c>
      <c r="EC60" t="s">
        <v>124</v>
      </c>
      <c r="ED60" t="s">
        <v>124</v>
      </c>
      <c r="EE60" t="s">
        <v>124</v>
      </c>
      <c r="EF60" t="s">
        <v>124</v>
      </c>
      <c r="EG60" t="s">
        <v>124</v>
      </c>
      <c r="EH60" t="s">
        <v>124</v>
      </c>
      <c r="EI60" t="s">
        <v>124</v>
      </c>
      <c r="EJ60" t="s">
        <v>124</v>
      </c>
      <c r="EK60">
        <v>0</v>
      </c>
      <c r="EL60">
        <v>0</v>
      </c>
      <c r="EM60">
        <v>0</v>
      </c>
      <c r="EN60" t="s">
        <v>124</v>
      </c>
      <c r="EO60">
        <v>0</v>
      </c>
      <c r="EP60">
        <v>0</v>
      </c>
      <c r="EQ60">
        <v>0</v>
      </c>
      <c r="ER60">
        <v>0</v>
      </c>
      <c r="ES60">
        <v>0</v>
      </c>
      <c r="ET60">
        <v>0</v>
      </c>
      <c r="EU60" t="s">
        <v>117</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t="s">
        <v>124</v>
      </c>
      <c r="GF60">
        <v>0</v>
      </c>
      <c r="GG60">
        <v>0</v>
      </c>
      <c r="GH60">
        <v>0</v>
      </c>
      <c r="GI60">
        <v>0</v>
      </c>
      <c r="GJ60">
        <v>0</v>
      </c>
      <c r="GK60">
        <v>0</v>
      </c>
      <c r="GL60">
        <v>0</v>
      </c>
      <c r="GM60" t="s">
        <v>124</v>
      </c>
      <c r="GN60">
        <v>0</v>
      </c>
      <c r="GO60" t="s">
        <v>124</v>
      </c>
      <c r="GP60" t="s">
        <v>124</v>
      </c>
      <c r="GQ60" t="s">
        <v>124</v>
      </c>
      <c r="GR60" t="s">
        <v>124</v>
      </c>
      <c r="GS60">
        <v>0</v>
      </c>
      <c r="GT60">
        <v>0</v>
      </c>
      <c r="GU60">
        <v>0</v>
      </c>
      <c r="GV60">
        <v>0</v>
      </c>
      <c r="GW60">
        <v>0</v>
      </c>
      <c r="GX60" t="s">
        <v>124</v>
      </c>
      <c r="GY60">
        <v>0</v>
      </c>
      <c r="GZ60">
        <v>0</v>
      </c>
      <c r="HA60">
        <v>0</v>
      </c>
      <c r="HB60">
        <v>0</v>
      </c>
      <c r="HC60" t="s">
        <v>124</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s="8" t="s">
        <v>124</v>
      </c>
      <c r="JD60" s="8" t="s">
        <v>127</v>
      </c>
      <c r="JE60" s="8" t="s">
        <v>128</v>
      </c>
      <c r="JF60" s="8">
        <v>0</v>
      </c>
      <c r="JG60" s="8">
        <v>0</v>
      </c>
      <c r="JH60" s="8">
        <v>0</v>
      </c>
      <c r="JI60" s="8">
        <v>0</v>
      </c>
      <c r="JJ60" s="8">
        <v>0</v>
      </c>
      <c r="JK60" s="42">
        <v>0</v>
      </c>
      <c r="JL60" s="42">
        <v>0</v>
      </c>
      <c r="JM60" s="42">
        <v>0</v>
      </c>
      <c r="JN60" s="42">
        <v>0</v>
      </c>
      <c r="JO60" s="42">
        <v>0</v>
      </c>
      <c r="JP60" s="42">
        <v>0</v>
      </c>
      <c r="JQ60" s="42">
        <v>0</v>
      </c>
      <c r="JR60" s="42">
        <v>0</v>
      </c>
      <c r="JS60" s="42">
        <v>0</v>
      </c>
      <c r="JT60" s="42">
        <v>0</v>
      </c>
      <c r="JU60" s="42">
        <v>0</v>
      </c>
      <c r="JV60" s="42">
        <v>0</v>
      </c>
      <c r="JW60" s="42">
        <v>0</v>
      </c>
      <c r="JX60" s="42">
        <v>0</v>
      </c>
      <c r="JY60" s="42">
        <v>0</v>
      </c>
      <c r="JZ60" s="42">
        <v>0</v>
      </c>
      <c r="KA60" s="42">
        <v>0</v>
      </c>
      <c r="KB60" s="42">
        <v>0</v>
      </c>
      <c r="KC60" s="42">
        <v>0</v>
      </c>
      <c r="KD60" s="42">
        <v>0</v>
      </c>
      <c r="KE60" s="42" t="s">
        <v>124</v>
      </c>
      <c r="KF60" s="42" t="s">
        <v>129</v>
      </c>
      <c r="KG60" s="42" t="s">
        <v>204</v>
      </c>
      <c r="KH60" s="42" t="s">
        <v>124</v>
      </c>
      <c r="KI60" s="42" t="s">
        <v>124</v>
      </c>
      <c r="KJ60" s="42" t="s">
        <v>124</v>
      </c>
      <c r="KK60" s="42">
        <v>0</v>
      </c>
      <c r="KL60" s="42" t="s">
        <v>124</v>
      </c>
      <c r="KM60" s="42">
        <v>0</v>
      </c>
      <c r="KN60" s="8" t="s">
        <v>117</v>
      </c>
      <c r="KO60" s="8">
        <v>0</v>
      </c>
      <c r="KP60" s="8">
        <v>0</v>
      </c>
      <c r="KQ60" s="8" t="s">
        <v>117</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s="9" t="s">
        <v>131</v>
      </c>
      <c r="MA60">
        <v>0</v>
      </c>
      <c r="MB60">
        <v>0</v>
      </c>
      <c r="MC60">
        <v>0</v>
      </c>
      <c r="MD60">
        <v>0</v>
      </c>
      <c r="ME60">
        <v>0</v>
      </c>
      <c r="MF60">
        <v>0</v>
      </c>
      <c r="MG60">
        <v>0</v>
      </c>
      <c r="MH60">
        <v>0</v>
      </c>
      <c r="MI60">
        <v>0</v>
      </c>
      <c r="MJ60">
        <v>0</v>
      </c>
      <c r="MK60">
        <v>0</v>
      </c>
      <c r="ML60">
        <v>0</v>
      </c>
      <c r="MM60">
        <v>0</v>
      </c>
      <c r="MN60">
        <v>0</v>
      </c>
      <c r="MO60">
        <v>0</v>
      </c>
      <c r="MP60">
        <v>0</v>
      </c>
      <c r="MQ60">
        <v>0</v>
      </c>
      <c r="MR60" s="35">
        <v>0</v>
      </c>
      <c r="MS60" s="69"/>
    </row>
    <row r="61" spans="1:357" ht="57.6" x14ac:dyDescent="0.3">
      <c r="A61">
        <v>265</v>
      </c>
      <c r="B61" s="29" t="s">
        <v>108</v>
      </c>
      <c r="C61" s="27" t="s">
        <v>1217</v>
      </c>
      <c r="D61" s="8" t="s">
        <v>1347</v>
      </c>
      <c r="E61" s="8" t="s">
        <v>1348</v>
      </c>
      <c r="F61" s="8" t="s">
        <v>1349</v>
      </c>
      <c r="G61" s="8" t="s">
        <v>389</v>
      </c>
      <c r="H61" s="8" t="s">
        <v>1350</v>
      </c>
      <c r="I61" t="s">
        <v>136</v>
      </c>
      <c r="J61" s="8" t="s">
        <v>1351</v>
      </c>
      <c r="K61" s="8">
        <f>434*265</f>
        <v>115010</v>
      </c>
      <c r="L61" s="8" t="e">
        <f>MROUND([1]!tbData[[#This Row],[Surface (mm2)]],10000)/1000000</f>
        <v>#REF!</v>
      </c>
      <c r="M61" s="8" t="s">
        <v>115</v>
      </c>
      <c r="N61" s="8" t="s">
        <v>144</v>
      </c>
      <c r="O61" s="8" t="s">
        <v>144</v>
      </c>
      <c r="P61" s="8" t="s">
        <v>117</v>
      </c>
      <c r="Q61" t="s">
        <v>119</v>
      </c>
      <c r="R61" t="s">
        <v>119</v>
      </c>
      <c r="S61" s="8">
        <v>0</v>
      </c>
      <c r="T61" t="s">
        <v>119</v>
      </c>
      <c r="U61" s="8" t="s">
        <v>120</v>
      </c>
      <c r="V61" s="8" t="s">
        <v>145</v>
      </c>
      <c r="W61" s="8">
        <v>0</v>
      </c>
      <c r="X61" s="8">
        <v>0</v>
      </c>
      <c r="Y61" s="8">
        <v>0</v>
      </c>
      <c r="Z61" s="8">
        <v>0</v>
      </c>
      <c r="AA61" s="8">
        <v>0</v>
      </c>
      <c r="AB61" s="8">
        <v>0</v>
      </c>
      <c r="AC61" s="8">
        <v>0</v>
      </c>
      <c r="AD61" s="8">
        <v>0</v>
      </c>
      <c r="AE61" s="8">
        <v>0</v>
      </c>
      <c r="AF61" s="8">
        <v>0</v>
      </c>
      <c r="AG61" s="8">
        <v>0</v>
      </c>
      <c r="AH61" s="8">
        <v>0</v>
      </c>
      <c r="AI61" s="8">
        <v>0</v>
      </c>
      <c r="AJ61" s="8">
        <v>0</v>
      </c>
      <c r="AK61" s="8" t="s">
        <v>117</v>
      </c>
      <c r="AL61" s="8">
        <v>0</v>
      </c>
      <c r="AM61" s="8">
        <v>0</v>
      </c>
      <c r="AN61" s="8">
        <v>0</v>
      </c>
      <c r="AO61" s="8">
        <v>0</v>
      </c>
      <c r="AP61" s="8">
        <v>0</v>
      </c>
      <c r="AQ61" s="8">
        <v>0</v>
      </c>
      <c r="AR61" s="8">
        <v>0</v>
      </c>
      <c r="AS61" s="8">
        <v>0</v>
      </c>
      <c r="AT61" s="8">
        <v>0</v>
      </c>
      <c r="AU61" s="8" t="s">
        <v>124</v>
      </c>
      <c r="AV61" s="8" t="s">
        <v>156</v>
      </c>
      <c r="AW61" s="8" t="s">
        <v>199</v>
      </c>
      <c r="AX61" s="8" t="s">
        <v>117</v>
      </c>
      <c r="AY61" s="8">
        <v>0</v>
      </c>
      <c r="AZ61" s="8">
        <v>0</v>
      </c>
      <c r="BA61" s="8">
        <v>0</v>
      </c>
      <c r="BB61" s="8">
        <v>0</v>
      </c>
      <c r="BC61" t="s">
        <v>124</v>
      </c>
      <c r="BD61" t="s">
        <v>155</v>
      </c>
      <c r="BE61" t="s">
        <v>124</v>
      </c>
      <c r="BF61" t="s">
        <v>124</v>
      </c>
      <c r="BG61">
        <v>0</v>
      </c>
      <c r="BH61">
        <v>0</v>
      </c>
      <c r="BI61" s="6">
        <v>0</v>
      </c>
      <c r="BJ61" s="66"/>
      <c r="BK61" s="10" t="s">
        <v>117</v>
      </c>
      <c r="BL61">
        <v>0</v>
      </c>
      <c r="BM61">
        <v>0</v>
      </c>
      <c r="BN61" t="s">
        <v>117</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t="s">
        <v>51</v>
      </c>
      <c r="DC61" s="8" t="s">
        <v>263</v>
      </c>
      <c r="DD61" t="s">
        <v>117</v>
      </c>
      <c r="DE61">
        <v>0</v>
      </c>
      <c r="DF61">
        <v>0</v>
      </c>
      <c r="DG61">
        <v>0</v>
      </c>
      <c r="DH61">
        <v>0</v>
      </c>
      <c r="DI61">
        <v>0</v>
      </c>
      <c r="DJ61">
        <v>0</v>
      </c>
      <c r="DK61">
        <v>0</v>
      </c>
      <c r="DL61">
        <v>0</v>
      </c>
      <c r="DM61">
        <v>0</v>
      </c>
      <c r="DN61">
        <v>0</v>
      </c>
      <c r="DO61">
        <v>0</v>
      </c>
      <c r="DP61">
        <v>0</v>
      </c>
      <c r="DQ61">
        <v>0</v>
      </c>
      <c r="DR61">
        <v>0</v>
      </c>
      <c r="DS61">
        <v>0</v>
      </c>
      <c r="DT61">
        <v>0</v>
      </c>
      <c r="DU61" t="s">
        <v>124</v>
      </c>
      <c r="DV61" t="s">
        <v>156</v>
      </c>
      <c r="DW61" t="s">
        <v>197</v>
      </c>
      <c r="DX61">
        <v>0</v>
      </c>
      <c r="DY61">
        <v>0</v>
      </c>
      <c r="DZ61" t="s">
        <v>117</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t="s">
        <v>117</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t="s">
        <v>124</v>
      </c>
      <c r="GF61">
        <v>0</v>
      </c>
      <c r="GG61">
        <v>0</v>
      </c>
      <c r="GH61">
        <v>0</v>
      </c>
      <c r="GI61">
        <v>0</v>
      </c>
      <c r="GJ61">
        <v>0</v>
      </c>
      <c r="GK61">
        <v>0</v>
      </c>
      <c r="GL61">
        <v>0</v>
      </c>
      <c r="GM61" t="s">
        <v>124</v>
      </c>
      <c r="GN61">
        <v>0</v>
      </c>
      <c r="GO61">
        <v>0</v>
      </c>
      <c r="GP61">
        <v>0</v>
      </c>
      <c r="GQ61">
        <v>0</v>
      </c>
      <c r="GR61" t="s">
        <v>124</v>
      </c>
      <c r="GS61">
        <v>0</v>
      </c>
      <c r="GT61">
        <v>0</v>
      </c>
      <c r="GU61">
        <v>0</v>
      </c>
      <c r="GV61">
        <v>0</v>
      </c>
      <c r="GW61">
        <v>0</v>
      </c>
      <c r="GX61" t="s">
        <v>124</v>
      </c>
      <c r="GY61">
        <v>0</v>
      </c>
      <c r="GZ61">
        <v>0</v>
      </c>
      <c r="HA61">
        <v>0</v>
      </c>
      <c r="HB61">
        <v>0</v>
      </c>
      <c r="HC61">
        <v>0</v>
      </c>
      <c r="HD61">
        <v>0</v>
      </c>
      <c r="HE61">
        <v>0</v>
      </c>
      <c r="HF61">
        <v>0</v>
      </c>
      <c r="HG61" t="s">
        <v>124</v>
      </c>
      <c r="HH61" t="s">
        <v>124</v>
      </c>
      <c r="HI61">
        <v>0</v>
      </c>
      <c r="HJ61">
        <v>0</v>
      </c>
      <c r="HK61">
        <v>0</v>
      </c>
      <c r="HL61">
        <v>0</v>
      </c>
      <c r="HM61" t="s">
        <v>124</v>
      </c>
      <c r="HN61" t="s">
        <v>124</v>
      </c>
      <c r="HO61">
        <v>0</v>
      </c>
      <c r="HP61" t="s">
        <v>124</v>
      </c>
      <c r="HQ61">
        <v>0</v>
      </c>
      <c r="HR61">
        <v>0</v>
      </c>
      <c r="HS61">
        <v>0</v>
      </c>
      <c r="HT61">
        <v>0</v>
      </c>
      <c r="HU61">
        <v>0</v>
      </c>
      <c r="HV61">
        <v>0</v>
      </c>
      <c r="HW61">
        <v>0</v>
      </c>
      <c r="HX61" t="s">
        <v>124</v>
      </c>
      <c r="HY61" t="s">
        <v>124</v>
      </c>
      <c r="HZ61">
        <v>0</v>
      </c>
      <c r="IA61">
        <v>0</v>
      </c>
      <c r="IB61">
        <v>0</v>
      </c>
      <c r="IC61" t="s">
        <v>124</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s="8" t="s">
        <v>124</v>
      </c>
      <c r="JD61" s="8" t="s">
        <v>582</v>
      </c>
      <c r="JE61" s="8">
        <v>0</v>
      </c>
      <c r="JF61" s="8">
        <v>0</v>
      </c>
      <c r="JG61" s="8">
        <v>0</v>
      </c>
      <c r="JH61" s="8">
        <v>0</v>
      </c>
      <c r="JI61" s="8">
        <v>0</v>
      </c>
      <c r="JJ61" s="8">
        <v>0</v>
      </c>
      <c r="JK61" s="42">
        <v>0</v>
      </c>
      <c r="JL61" s="42">
        <v>0</v>
      </c>
      <c r="JM61" s="42">
        <v>0</v>
      </c>
      <c r="JN61" s="42">
        <v>0</v>
      </c>
      <c r="JO61" s="42">
        <v>0</v>
      </c>
      <c r="JP61" s="42">
        <v>0</v>
      </c>
      <c r="JQ61" s="42">
        <v>0</v>
      </c>
      <c r="JR61" s="42">
        <v>0</v>
      </c>
      <c r="JS61" s="42">
        <v>0</v>
      </c>
      <c r="JT61" s="42">
        <v>0</v>
      </c>
      <c r="JU61" s="42">
        <v>0</v>
      </c>
      <c r="JV61" s="42">
        <v>0</v>
      </c>
      <c r="JW61" s="42">
        <v>0</v>
      </c>
      <c r="JX61" s="42">
        <v>0</v>
      </c>
      <c r="JY61" s="42">
        <v>0</v>
      </c>
      <c r="JZ61" s="42">
        <v>0</v>
      </c>
      <c r="KA61" s="42">
        <v>0</v>
      </c>
      <c r="KB61" s="42">
        <v>0</v>
      </c>
      <c r="KC61" s="42">
        <v>0</v>
      </c>
      <c r="KD61" s="42">
        <v>0</v>
      </c>
      <c r="KE61" s="42" t="s">
        <v>124</v>
      </c>
      <c r="KF61" s="42" t="s">
        <v>288</v>
      </c>
      <c r="KG61" s="42">
        <v>0</v>
      </c>
      <c r="KH61" s="42">
        <v>0</v>
      </c>
      <c r="KI61" s="42">
        <v>0</v>
      </c>
      <c r="KJ61" s="42">
        <v>0</v>
      </c>
      <c r="KK61" s="42">
        <v>0</v>
      </c>
      <c r="KL61" s="42">
        <v>0</v>
      </c>
      <c r="KM61" s="42">
        <v>0</v>
      </c>
      <c r="KN61" s="8" t="s">
        <v>124</v>
      </c>
      <c r="KO61" s="8">
        <v>0</v>
      </c>
      <c r="KP61" s="8">
        <v>0</v>
      </c>
      <c r="KQ61" s="8" t="s">
        <v>117</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s="9" t="s">
        <v>174</v>
      </c>
      <c r="MA61">
        <v>0</v>
      </c>
      <c r="MB61">
        <v>0</v>
      </c>
      <c r="MC61">
        <v>0</v>
      </c>
      <c r="MD61">
        <v>0</v>
      </c>
      <c r="ME61">
        <v>0</v>
      </c>
      <c r="MF61">
        <v>0</v>
      </c>
      <c r="MG61">
        <v>0</v>
      </c>
      <c r="MH61">
        <v>0</v>
      </c>
      <c r="MI61">
        <v>0</v>
      </c>
      <c r="MJ61">
        <v>0</v>
      </c>
      <c r="MK61">
        <v>0</v>
      </c>
      <c r="ML61">
        <v>0</v>
      </c>
      <c r="MM61">
        <v>0</v>
      </c>
      <c r="MN61">
        <v>0</v>
      </c>
      <c r="MO61">
        <v>0</v>
      </c>
      <c r="MP61">
        <v>0</v>
      </c>
      <c r="MQ61">
        <v>0</v>
      </c>
      <c r="MR61" s="35">
        <v>0</v>
      </c>
      <c r="MS61" s="69"/>
    </row>
    <row r="62" spans="1:357" ht="28.8" x14ac:dyDescent="0.3">
      <c r="A62">
        <v>266</v>
      </c>
      <c r="B62" s="29" t="s">
        <v>108</v>
      </c>
      <c r="C62" s="27" t="s">
        <v>1217</v>
      </c>
      <c r="D62" s="8" t="s">
        <v>1352</v>
      </c>
      <c r="E62" s="8" t="s">
        <v>1352</v>
      </c>
      <c r="F62" s="8" t="s">
        <v>1353</v>
      </c>
      <c r="G62" s="8" t="s">
        <v>1237</v>
      </c>
      <c r="H62" s="8">
        <v>0</v>
      </c>
      <c r="I62" t="s">
        <v>136</v>
      </c>
      <c r="J62" s="8" t="s">
        <v>1354</v>
      </c>
      <c r="K62" s="8">
        <f>398*289</f>
        <v>115022</v>
      </c>
      <c r="L62" s="8" t="e">
        <f>MROUND([1]!tbData[[#This Row],[Surface (mm2)]],10000)/1000000</f>
        <v>#REF!</v>
      </c>
      <c r="M62" s="8" t="s">
        <v>115</v>
      </c>
      <c r="N62" s="8" t="s">
        <v>144</v>
      </c>
      <c r="O62" s="8" t="s">
        <v>144</v>
      </c>
      <c r="P62" s="8" t="s">
        <v>117</v>
      </c>
      <c r="Q62" t="s">
        <v>119</v>
      </c>
      <c r="R62" t="s">
        <v>119</v>
      </c>
      <c r="S62" s="8">
        <v>0</v>
      </c>
      <c r="T62" t="s">
        <v>119</v>
      </c>
      <c r="U62" s="8" t="s">
        <v>120</v>
      </c>
      <c r="V62" s="8" t="s">
        <v>154</v>
      </c>
      <c r="W62" s="8" t="s">
        <v>1071</v>
      </c>
      <c r="X62" s="8">
        <v>0</v>
      </c>
      <c r="Y62" s="8">
        <v>0</v>
      </c>
      <c r="Z62" s="8">
        <v>0</v>
      </c>
      <c r="AA62" s="8">
        <v>0</v>
      </c>
      <c r="AB62" s="8">
        <v>0</v>
      </c>
      <c r="AC62" s="8">
        <v>0</v>
      </c>
      <c r="AD62" s="8">
        <v>0</v>
      </c>
      <c r="AE62" s="8">
        <v>0</v>
      </c>
      <c r="AF62" s="8">
        <v>0</v>
      </c>
      <c r="AG62" s="8">
        <v>0</v>
      </c>
      <c r="AH62" s="8">
        <v>0</v>
      </c>
      <c r="AI62" s="8">
        <v>0</v>
      </c>
      <c r="AJ62" s="8">
        <v>0</v>
      </c>
      <c r="AK62" s="8" t="s">
        <v>124</v>
      </c>
      <c r="AL62" s="8" t="s">
        <v>166</v>
      </c>
      <c r="AM62" s="8" t="s">
        <v>121</v>
      </c>
      <c r="AN62" s="8" t="s">
        <v>1355</v>
      </c>
      <c r="AO62" s="8">
        <v>0</v>
      </c>
      <c r="AP62" s="8">
        <v>0</v>
      </c>
      <c r="AQ62" s="8">
        <v>0</v>
      </c>
      <c r="AR62" s="8">
        <v>0</v>
      </c>
      <c r="AS62" s="8">
        <v>0</v>
      </c>
      <c r="AT62" s="8">
        <v>0</v>
      </c>
      <c r="AU62" s="8" t="s">
        <v>124</v>
      </c>
      <c r="AV62" s="8" t="s">
        <v>156</v>
      </c>
      <c r="AW62" s="8" t="s">
        <v>199</v>
      </c>
      <c r="AX62" s="8" t="s">
        <v>117</v>
      </c>
      <c r="AY62" s="8">
        <v>0</v>
      </c>
      <c r="AZ62" s="8">
        <v>0</v>
      </c>
      <c r="BA62" s="8">
        <v>0</v>
      </c>
      <c r="BB62" s="8">
        <v>0</v>
      </c>
      <c r="BC62" t="s">
        <v>119</v>
      </c>
      <c r="BD62">
        <v>0</v>
      </c>
      <c r="BE62" t="s">
        <v>124</v>
      </c>
      <c r="BF62" t="s">
        <v>124</v>
      </c>
      <c r="BG62">
        <v>0</v>
      </c>
      <c r="BH62">
        <v>0</v>
      </c>
      <c r="BI62" s="6" t="s">
        <v>1356</v>
      </c>
      <c r="BJ62" s="66"/>
      <c r="BK62" s="10" t="s">
        <v>117</v>
      </c>
      <c r="BL62">
        <v>0</v>
      </c>
      <c r="BM62">
        <v>0</v>
      </c>
      <c r="BN62" t="s">
        <v>117</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t="s">
        <v>51</v>
      </c>
      <c r="DC62" s="8" t="s">
        <v>123</v>
      </c>
      <c r="DD62" t="s">
        <v>117</v>
      </c>
      <c r="DE62">
        <v>0</v>
      </c>
      <c r="DF62">
        <v>0</v>
      </c>
      <c r="DG62">
        <v>0</v>
      </c>
      <c r="DH62">
        <v>0</v>
      </c>
      <c r="DI62">
        <v>0</v>
      </c>
      <c r="DJ62">
        <v>0</v>
      </c>
      <c r="DK62">
        <v>0</v>
      </c>
      <c r="DL62">
        <v>0</v>
      </c>
      <c r="DM62">
        <v>0</v>
      </c>
      <c r="DN62">
        <v>0</v>
      </c>
      <c r="DO62">
        <v>0</v>
      </c>
      <c r="DP62">
        <v>0</v>
      </c>
      <c r="DQ62">
        <v>0</v>
      </c>
      <c r="DR62">
        <v>0</v>
      </c>
      <c r="DS62">
        <v>0</v>
      </c>
      <c r="DT62">
        <v>0</v>
      </c>
      <c r="DU62" t="s">
        <v>124</v>
      </c>
      <c r="DV62" t="s">
        <v>156</v>
      </c>
      <c r="DW62" t="s">
        <v>197</v>
      </c>
      <c r="DX62">
        <v>0</v>
      </c>
      <c r="DY62">
        <v>0</v>
      </c>
      <c r="DZ62" t="s">
        <v>156</v>
      </c>
      <c r="EA62">
        <v>0</v>
      </c>
      <c r="EB62" t="s">
        <v>124</v>
      </c>
      <c r="EC62">
        <v>0</v>
      </c>
      <c r="ED62">
        <v>0</v>
      </c>
      <c r="EE62">
        <v>0</v>
      </c>
      <c r="EF62">
        <v>0</v>
      </c>
      <c r="EG62">
        <v>0</v>
      </c>
      <c r="EH62">
        <v>0</v>
      </c>
      <c r="EI62">
        <v>0</v>
      </c>
      <c r="EJ62">
        <v>0</v>
      </c>
      <c r="EK62">
        <v>0</v>
      </c>
      <c r="EL62">
        <v>0</v>
      </c>
      <c r="EM62">
        <v>0</v>
      </c>
      <c r="EN62">
        <v>0</v>
      </c>
      <c r="EO62">
        <v>0</v>
      </c>
      <c r="EP62">
        <v>0</v>
      </c>
      <c r="EQ62">
        <v>0</v>
      </c>
      <c r="ER62">
        <v>0</v>
      </c>
      <c r="ES62">
        <v>0</v>
      </c>
      <c r="ET62">
        <v>0</v>
      </c>
      <c r="EU62" t="s">
        <v>117</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t="s">
        <v>124</v>
      </c>
      <c r="GF62">
        <v>0</v>
      </c>
      <c r="GG62">
        <v>0</v>
      </c>
      <c r="GH62">
        <v>0</v>
      </c>
      <c r="GI62">
        <v>0</v>
      </c>
      <c r="GJ62">
        <v>0</v>
      </c>
      <c r="GK62">
        <v>0</v>
      </c>
      <c r="GL62">
        <v>0</v>
      </c>
      <c r="GM62" t="s">
        <v>124</v>
      </c>
      <c r="GN62">
        <v>0</v>
      </c>
      <c r="GO62">
        <v>0</v>
      </c>
      <c r="GP62" t="s">
        <v>124</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s="8">
        <v>0</v>
      </c>
      <c r="JD62" s="8">
        <v>0</v>
      </c>
      <c r="JE62" s="8">
        <v>0</v>
      </c>
      <c r="JF62" s="8">
        <v>0</v>
      </c>
      <c r="JG62" s="8">
        <v>0</v>
      </c>
      <c r="JH62" s="8">
        <v>0</v>
      </c>
      <c r="JI62" s="8">
        <v>0</v>
      </c>
      <c r="JJ62" s="8">
        <v>0</v>
      </c>
      <c r="JK62" s="42">
        <v>0</v>
      </c>
      <c r="JL62" s="42">
        <v>0</v>
      </c>
      <c r="JM62" s="42">
        <v>0</v>
      </c>
      <c r="JN62" s="42">
        <v>0</v>
      </c>
      <c r="JO62" s="42">
        <v>0</v>
      </c>
      <c r="JP62" s="42">
        <v>0</v>
      </c>
      <c r="JQ62" s="42">
        <v>0</v>
      </c>
      <c r="JR62" s="42">
        <v>0</v>
      </c>
      <c r="JS62" s="42">
        <v>0</v>
      </c>
      <c r="JT62" s="42">
        <v>0</v>
      </c>
      <c r="JU62" s="42">
        <v>0</v>
      </c>
      <c r="JV62" s="42">
        <v>0</v>
      </c>
      <c r="JW62" s="42">
        <v>0</v>
      </c>
      <c r="JX62" s="42">
        <v>0</v>
      </c>
      <c r="JY62" s="42">
        <v>0</v>
      </c>
      <c r="JZ62" s="42">
        <v>0</v>
      </c>
      <c r="KA62" s="42">
        <v>0</v>
      </c>
      <c r="KB62" s="42">
        <v>0</v>
      </c>
      <c r="KC62" s="42">
        <v>0</v>
      </c>
      <c r="KD62" s="42">
        <v>0</v>
      </c>
      <c r="KE62" s="42">
        <v>0</v>
      </c>
      <c r="KF62" s="42">
        <v>0</v>
      </c>
      <c r="KG62" s="42">
        <v>0</v>
      </c>
      <c r="KH62" s="42">
        <v>0</v>
      </c>
      <c r="KI62" s="42">
        <v>0</v>
      </c>
      <c r="KJ62" s="42">
        <v>0</v>
      </c>
      <c r="KK62" s="42">
        <v>0</v>
      </c>
      <c r="KL62" s="42">
        <v>0</v>
      </c>
      <c r="KM62" s="42">
        <v>0</v>
      </c>
      <c r="KN62" s="8" t="s">
        <v>124</v>
      </c>
      <c r="KO62" s="8">
        <v>0</v>
      </c>
      <c r="KP62" s="8" t="s">
        <v>124</v>
      </c>
      <c r="KQ62" s="8" t="s">
        <v>124</v>
      </c>
      <c r="KR62" t="s">
        <v>124</v>
      </c>
      <c r="KS62">
        <v>0</v>
      </c>
      <c r="KT62">
        <v>0</v>
      </c>
      <c r="KU62">
        <v>0</v>
      </c>
      <c r="KV62">
        <v>0</v>
      </c>
      <c r="KW62">
        <v>0</v>
      </c>
      <c r="KX62">
        <v>0</v>
      </c>
      <c r="KY62" t="s">
        <v>124</v>
      </c>
      <c r="KZ62" t="s">
        <v>124</v>
      </c>
      <c r="LA62" t="s">
        <v>124</v>
      </c>
      <c r="LB62" t="s">
        <v>124</v>
      </c>
      <c r="LC62" t="s">
        <v>124</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s="9" t="s">
        <v>131</v>
      </c>
      <c r="MA62">
        <v>0</v>
      </c>
      <c r="MB62">
        <v>0</v>
      </c>
      <c r="MC62">
        <v>0</v>
      </c>
      <c r="MD62">
        <v>0</v>
      </c>
      <c r="ME62">
        <v>0</v>
      </c>
      <c r="MF62">
        <v>0</v>
      </c>
      <c r="MG62">
        <v>0</v>
      </c>
      <c r="MH62">
        <v>0</v>
      </c>
      <c r="MI62">
        <v>0</v>
      </c>
      <c r="MJ62" t="s">
        <v>124</v>
      </c>
      <c r="MK62">
        <v>0</v>
      </c>
      <c r="ML62">
        <v>0</v>
      </c>
      <c r="MM62">
        <v>0</v>
      </c>
      <c r="MN62">
        <v>0</v>
      </c>
      <c r="MO62">
        <v>0</v>
      </c>
      <c r="MP62" t="s">
        <v>124</v>
      </c>
      <c r="MQ62" t="s">
        <v>1241</v>
      </c>
      <c r="MR62" s="35">
        <v>0</v>
      </c>
      <c r="MS62" s="69"/>
    </row>
    <row r="63" spans="1:357" ht="28.8" x14ac:dyDescent="0.3">
      <c r="A63">
        <v>267</v>
      </c>
      <c r="B63" s="29" t="s">
        <v>108</v>
      </c>
      <c r="C63" s="27" t="s">
        <v>1217</v>
      </c>
      <c r="D63" s="8" t="s">
        <v>1357</v>
      </c>
      <c r="E63" s="8" t="s">
        <v>1357</v>
      </c>
      <c r="F63" s="8" t="s">
        <v>1303</v>
      </c>
      <c r="G63" s="8" t="s">
        <v>1230</v>
      </c>
      <c r="H63" s="8" t="s">
        <v>1358</v>
      </c>
      <c r="I63" t="s">
        <v>136</v>
      </c>
      <c r="J63" s="8" t="s">
        <v>1359</v>
      </c>
      <c r="K63" s="8">
        <f>376*306</f>
        <v>115056</v>
      </c>
      <c r="L63" s="8" t="e">
        <f>MROUND([1]!tbData[[#This Row],[Surface (mm2)]],10000)/1000000</f>
        <v>#REF!</v>
      </c>
      <c r="M63" s="8" t="s">
        <v>115</v>
      </c>
      <c r="N63" s="8" t="s">
        <v>144</v>
      </c>
      <c r="O63" s="8" t="s">
        <v>144</v>
      </c>
      <c r="P63" s="8" t="s">
        <v>117</v>
      </c>
      <c r="Q63" t="s">
        <v>119</v>
      </c>
      <c r="R63" t="s">
        <v>119</v>
      </c>
      <c r="S63" s="8">
        <v>0</v>
      </c>
      <c r="T63" t="s">
        <v>119</v>
      </c>
      <c r="U63" s="8" t="s">
        <v>120</v>
      </c>
      <c r="V63" s="8" t="s">
        <v>121</v>
      </c>
      <c r="W63" s="8" t="s">
        <v>197</v>
      </c>
      <c r="X63" s="8">
        <v>0</v>
      </c>
      <c r="Y63" s="8">
        <v>0</v>
      </c>
      <c r="Z63" s="8">
        <v>0</v>
      </c>
      <c r="AA63" s="8">
        <v>0</v>
      </c>
      <c r="AB63" s="8">
        <v>0</v>
      </c>
      <c r="AC63" s="8">
        <v>0</v>
      </c>
      <c r="AD63" s="8">
        <v>0</v>
      </c>
      <c r="AE63" s="8">
        <v>0</v>
      </c>
      <c r="AF63" s="8">
        <v>0</v>
      </c>
      <c r="AG63" s="8">
        <v>0</v>
      </c>
      <c r="AH63" s="8">
        <v>0</v>
      </c>
      <c r="AI63" s="8">
        <v>0</v>
      </c>
      <c r="AJ63" s="8">
        <v>0</v>
      </c>
      <c r="AK63" s="8" t="s">
        <v>117</v>
      </c>
      <c r="AL63" s="8">
        <v>0</v>
      </c>
      <c r="AM63" s="8">
        <v>0</v>
      </c>
      <c r="AN63" s="8">
        <v>0</v>
      </c>
      <c r="AO63" s="8">
        <v>0</v>
      </c>
      <c r="AP63" s="8">
        <v>0</v>
      </c>
      <c r="AQ63" s="8">
        <v>0</v>
      </c>
      <c r="AR63" s="8">
        <v>0</v>
      </c>
      <c r="AS63" s="8">
        <v>0</v>
      </c>
      <c r="AT63" s="8">
        <v>0</v>
      </c>
      <c r="AU63" s="8" t="s">
        <v>124</v>
      </c>
      <c r="AV63" s="8" t="s">
        <v>156</v>
      </c>
      <c r="AW63" s="8" t="s">
        <v>199</v>
      </c>
      <c r="AX63" s="8" t="s">
        <v>117</v>
      </c>
      <c r="AY63" s="8">
        <v>0</v>
      </c>
      <c r="AZ63" s="8">
        <v>0</v>
      </c>
      <c r="BA63" s="8">
        <v>0</v>
      </c>
      <c r="BB63" s="8">
        <v>0</v>
      </c>
      <c r="BC63" t="s">
        <v>124</v>
      </c>
      <c r="BD63" t="s">
        <v>155</v>
      </c>
      <c r="BE63" t="s">
        <v>124</v>
      </c>
      <c r="BF63" t="s">
        <v>124</v>
      </c>
      <c r="BG63">
        <v>0</v>
      </c>
      <c r="BH63">
        <v>0</v>
      </c>
      <c r="BI63" s="6" t="s">
        <v>1360</v>
      </c>
      <c r="BJ63" s="66"/>
      <c r="BK63" s="10" t="s">
        <v>117</v>
      </c>
      <c r="BL63">
        <v>0</v>
      </c>
      <c r="BM63">
        <v>0</v>
      </c>
      <c r="BN63" t="s">
        <v>124</v>
      </c>
      <c r="BO63">
        <v>0</v>
      </c>
      <c r="BP63">
        <v>0</v>
      </c>
      <c r="BQ63">
        <v>0</v>
      </c>
      <c r="BR63">
        <v>0</v>
      </c>
      <c r="BS63">
        <v>0</v>
      </c>
      <c r="BT63">
        <v>0</v>
      </c>
      <c r="BU63">
        <v>0</v>
      </c>
      <c r="BV63">
        <v>0</v>
      </c>
      <c r="BW63">
        <v>0</v>
      </c>
      <c r="BX63">
        <v>0</v>
      </c>
      <c r="BY63">
        <v>0</v>
      </c>
      <c r="BZ63">
        <v>0</v>
      </c>
      <c r="CA63">
        <v>0</v>
      </c>
      <c r="CB63">
        <v>0</v>
      </c>
      <c r="CC63">
        <v>0</v>
      </c>
      <c r="CD63">
        <v>0</v>
      </c>
      <c r="CE63">
        <v>0</v>
      </c>
      <c r="CF63" t="s">
        <v>124</v>
      </c>
      <c r="CG63" t="s">
        <v>169</v>
      </c>
      <c r="CH63" t="s">
        <v>124</v>
      </c>
      <c r="CI63" t="s">
        <v>124</v>
      </c>
      <c r="CJ63" t="s">
        <v>124</v>
      </c>
      <c r="CK63" t="s">
        <v>124</v>
      </c>
      <c r="CL63" t="s">
        <v>124</v>
      </c>
      <c r="CM63" t="s">
        <v>121</v>
      </c>
      <c r="CN63">
        <v>0</v>
      </c>
      <c r="CO63">
        <v>0</v>
      </c>
      <c r="CP63">
        <v>0</v>
      </c>
      <c r="CQ63">
        <v>0</v>
      </c>
      <c r="CR63">
        <v>0</v>
      </c>
      <c r="CS63">
        <v>0</v>
      </c>
      <c r="CT63">
        <v>0</v>
      </c>
      <c r="CU63">
        <v>0</v>
      </c>
      <c r="CV63">
        <v>0</v>
      </c>
      <c r="CW63">
        <v>0</v>
      </c>
      <c r="CX63">
        <v>0</v>
      </c>
      <c r="CY63">
        <v>0</v>
      </c>
      <c r="CZ63">
        <v>0</v>
      </c>
      <c r="DA63">
        <v>0</v>
      </c>
      <c r="DB63" t="s">
        <v>117</v>
      </c>
      <c r="DC63" s="8">
        <v>0</v>
      </c>
      <c r="DD63" t="s">
        <v>117</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t="s">
        <v>117</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t="s">
        <v>117</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t="s">
        <v>124</v>
      </c>
      <c r="GF63">
        <v>0</v>
      </c>
      <c r="GG63">
        <v>0</v>
      </c>
      <c r="GH63">
        <v>0</v>
      </c>
      <c r="GI63">
        <v>0</v>
      </c>
      <c r="GJ63">
        <v>0</v>
      </c>
      <c r="GK63">
        <v>0</v>
      </c>
      <c r="GL63">
        <v>0</v>
      </c>
      <c r="GM63" t="s">
        <v>124</v>
      </c>
      <c r="GN63">
        <v>0</v>
      </c>
      <c r="GO63" t="s">
        <v>124</v>
      </c>
      <c r="GP63" t="s">
        <v>124</v>
      </c>
      <c r="GQ63" t="s">
        <v>124</v>
      </c>
      <c r="GR63" t="s">
        <v>124</v>
      </c>
      <c r="GS63">
        <v>0</v>
      </c>
      <c r="GT63">
        <v>0</v>
      </c>
      <c r="GU63">
        <v>0</v>
      </c>
      <c r="GV63">
        <v>0</v>
      </c>
      <c r="GW63">
        <v>0</v>
      </c>
      <c r="GX63" t="s">
        <v>124</v>
      </c>
      <c r="GY63">
        <v>0</v>
      </c>
      <c r="GZ63">
        <v>0</v>
      </c>
      <c r="HA63">
        <v>0</v>
      </c>
      <c r="HB63">
        <v>0</v>
      </c>
      <c r="HC63">
        <v>0</v>
      </c>
      <c r="HD63">
        <v>0</v>
      </c>
      <c r="HE63">
        <v>0</v>
      </c>
      <c r="HF63">
        <v>0</v>
      </c>
      <c r="HG63">
        <v>0</v>
      </c>
      <c r="HH63">
        <v>0</v>
      </c>
      <c r="HI63">
        <v>0</v>
      </c>
      <c r="HJ63">
        <v>0</v>
      </c>
      <c r="HK63">
        <v>0</v>
      </c>
      <c r="HL63">
        <v>0</v>
      </c>
      <c r="HM63" t="s">
        <v>124</v>
      </c>
      <c r="HN63">
        <v>0</v>
      </c>
      <c r="HO63">
        <v>0</v>
      </c>
      <c r="HP63">
        <v>0</v>
      </c>
      <c r="HQ63">
        <v>0</v>
      </c>
      <c r="HR63">
        <v>0</v>
      </c>
      <c r="HS63" t="s">
        <v>124</v>
      </c>
      <c r="HT63">
        <v>0</v>
      </c>
      <c r="HU63">
        <v>0</v>
      </c>
      <c r="HV63" t="s">
        <v>124</v>
      </c>
      <c r="HW63" t="s">
        <v>124</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s="8">
        <v>0</v>
      </c>
      <c r="JD63" s="8">
        <v>0</v>
      </c>
      <c r="JE63" s="8">
        <v>0</v>
      </c>
      <c r="JF63" s="8">
        <v>0</v>
      </c>
      <c r="JG63" s="8">
        <v>0</v>
      </c>
      <c r="JH63" s="8">
        <v>0</v>
      </c>
      <c r="JI63" s="8">
        <v>0</v>
      </c>
      <c r="JJ63" s="8">
        <v>0</v>
      </c>
      <c r="JK63" s="42">
        <v>0</v>
      </c>
      <c r="JL63" s="42">
        <v>0</v>
      </c>
      <c r="JM63" s="42">
        <v>0</v>
      </c>
      <c r="JN63" s="42">
        <v>0</v>
      </c>
      <c r="JO63" s="42">
        <v>0</v>
      </c>
      <c r="JP63" s="42">
        <v>0</v>
      </c>
      <c r="JQ63" s="42">
        <v>0</v>
      </c>
      <c r="JR63" s="42">
        <v>0</v>
      </c>
      <c r="JS63" s="42">
        <v>0</v>
      </c>
      <c r="JT63" s="42">
        <v>0</v>
      </c>
      <c r="JU63" s="42">
        <v>0</v>
      </c>
      <c r="JV63" s="42">
        <v>0</v>
      </c>
      <c r="JW63" s="42">
        <v>0</v>
      </c>
      <c r="JX63" s="42">
        <v>0</v>
      </c>
      <c r="JY63" s="42">
        <v>0</v>
      </c>
      <c r="JZ63" s="42">
        <v>0</v>
      </c>
      <c r="KA63" s="42">
        <v>0</v>
      </c>
      <c r="KB63" s="42">
        <v>0</v>
      </c>
      <c r="KC63" s="42">
        <v>0</v>
      </c>
      <c r="KD63" s="42">
        <v>0</v>
      </c>
      <c r="KE63" s="42">
        <v>0</v>
      </c>
      <c r="KF63" s="42">
        <v>0</v>
      </c>
      <c r="KG63" s="42">
        <v>0</v>
      </c>
      <c r="KH63" s="42">
        <v>0</v>
      </c>
      <c r="KI63" s="42">
        <v>0</v>
      </c>
      <c r="KJ63" s="42">
        <v>0</v>
      </c>
      <c r="KK63" s="42">
        <v>0</v>
      </c>
      <c r="KL63" s="42">
        <v>0</v>
      </c>
      <c r="KM63" s="42">
        <v>0</v>
      </c>
      <c r="KN63" s="8" t="s">
        <v>117</v>
      </c>
      <c r="KO63" s="8">
        <v>0</v>
      </c>
      <c r="KP63" s="8">
        <v>0</v>
      </c>
      <c r="KQ63" s="8" t="s">
        <v>124</v>
      </c>
      <c r="KR63" t="s">
        <v>124</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s="9" t="s">
        <v>131</v>
      </c>
      <c r="MA63">
        <v>0</v>
      </c>
      <c r="MB63">
        <v>0</v>
      </c>
      <c r="MC63">
        <v>0</v>
      </c>
      <c r="MD63">
        <v>0</v>
      </c>
      <c r="ME63">
        <v>0</v>
      </c>
      <c r="MF63">
        <v>0</v>
      </c>
      <c r="MG63">
        <v>0</v>
      </c>
      <c r="MH63">
        <v>0</v>
      </c>
      <c r="MI63">
        <v>0</v>
      </c>
      <c r="MJ63" t="s">
        <v>124</v>
      </c>
      <c r="MK63">
        <v>0</v>
      </c>
      <c r="ML63">
        <v>0</v>
      </c>
      <c r="MM63" t="s">
        <v>124</v>
      </c>
      <c r="MN63">
        <v>0</v>
      </c>
      <c r="MO63">
        <v>0</v>
      </c>
      <c r="MP63">
        <v>0</v>
      </c>
      <c r="MQ63" t="s">
        <v>1241</v>
      </c>
      <c r="MR63" s="35">
        <v>0</v>
      </c>
      <c r="MS63" s="69"/>
    </row>
    <row r="64" spans="1:357" ht="109.2" customHeight="1" x14ac:dyDescent="0.3">
      <c r="A64">
        <v>268</v>
      </c>
      <c r="B64" s="29" t="s">
        <v>108</v>
      </c>
      <c r="C64" s="27" t="s">
        <v>1217</v>
      </c>
      <c r="D64" s="8" t="s">
        <v>1361</v>
      </c>
      <c r="E64" s="8" t="s">
        <v>1361</v>
      </c>
      <c r="F64" s="8" t="s">
        <v>1362</v>
      </c>
      <c r="G64" s="8" t="s">
        <v>1237</v>
      </c>
      <c r="H64" s="8">
        <v>0</v>
      </c>
      <c r="I64" t="s">
        <v>136</v>
      </c>
      <c r="J64" s="8" t="s">
        <v>1363</v>
      </c>
      <c r="K64" s="8">
        <f>390*298</f>
        <v>116220</v>
      </c>
      <c r="L64" s="8" t="e">
        <f>MROUND([1]!tbData[[#This Row],[Surface (mm2)]],10000)/1000000</f>
        <v>#REF!</v>
      </c>
      <c r="M64" s="8" t="s">
        <v>115</v>
      </c>
      <c r="N64" s="8" t="s">
        <v>324</v>
      </c>
      <c r="O64" s="8" t="s">
        <v>144</v>
      </c>
      <c r="P64" s="8" t="s">
        <v>117</v>
      </c>
      <c r="Q64" t="s">
        <v>119</v>
      </c>
      <c r="R64" t="s">
        <v>119</v>
      </c>
      <c r="S64" s="8">
        <v>0</v>
      </c>
      <c r="T64" t="s">
        <v>119</v>
      </c>
      <c r="U64" s="8" t="s">
        <v>120</v>
      </c>
      <c r="V64" s="8" t="s">
        <v>324</v>
      </c>
      <c r="W64" s="8" t="s">
        <v>154</v>
      </c>
      <c r="X64" s="8">
        <v>0</v>
      </c>
      <c r="Y64" s="8">
        <v>0</v>
      </c>
      <c r="Z64" s="8">
        <v>0</v>
      </c>
      <c r="AA64" s="8">
        <v>0</v>
      </c>
      <c r="AB64" s="8">
        <v>0</v>
      </c>
      <c r="AC64" s="8">
        <v>0</v>
      </c>
      <c r="AD64" s="8">
        <v>0</v>
      </c>
      <c r="AE64" s="8">
        <v>0</v>
      </c>
      <c r="AF64" s="8">
        <v>0</v>
      </c>
      <c r="AG64" s="8">
        <v>0</v>
      </c>
      <c r="AH64" s="8">
        <v>0</v>
      </c>
      <c r="AI64" s="8">
        <v>0</v>
      </c>
      <c r="AJ64" s="8">
        <v>0</v>
      </c>
      <c r="AK64" s="8" t="s">
        <v>124</v>
      </c>
      <c r="AL64" s="8" t="s">
        <v>166</v>
      </c>
      <c r="AM64" s="8" t="s">
        <v>121</v>
      </c>
      <c r="AN64" s="8" t="s">
        <v>1364</v>
      </c>
      <c r="AO64" s="8">
        <v>0</v>
      </c>
      <c r="AP64" s="8">
        <v>0</v>
      </c>
      <c r="AQ64" s="8">
        <v>0</v>
      </c>
      <c r="AR64" s="8">
        <v>0</v>
      </c>
      <c r="AS64" s="8">
        <v>0</v>
      </c>
      <c r="AT64" s="8">
        <v>0</v>
      </c>
      <c r="AU64" s="8" t="s">
        <v>124</v>
      </c>
      <c r="AV64" s="8" t="s">
        <v>156</v>
      </c>
      <c r="AW64" s="8" t="s">
        <v>199</v>
      </c>
      <c r="AX64" s="8" t="s">
        <v>117</v>
      </c>
      <c r="AY64" s="8">
        <v>0</v>
      </c>
      <c r="AZ64" s="8">
        <v>0</v>
      </c>
      <c r="BA64" s="8">
        <v>0</v>
      </c>
      <c r="BB64" s="8">
        <v>0</v>
      </c>
      <c r="BC64" t="s">
        <v>119</v>
      </c>
      <c r="BD64">
        <v>0</v>
      </c>
      <c r="BE64" t="s">
        <v>124</v>
      </c>
      <c r="BF64" t="s">
        <v>124</v>
      </c>
      <c r="BG64">
        <v>0</v>
      </c>
      <c r="BH64">
        <v>0</v>
      </c>
      <c r="BI64" s="6" t="s">
        <v>1356</v>
      </c>
      <c r="BJ64" s="66"/>
      <c r="BK64" s="10" t="s">
        <v>117</v>
      </c>
      <c r="BL64">
        <v>0</v>
      </c>
      <c r="BM64">
        <v>0</v>
      </c>
      <c r="BN64" t="s">
        <v>117</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t="s">
        <v>117</v>
      </c>
      <c r="DC64" s="8">
        <v>0</v>
      </c>
      <c r="DD64" t="s">
        <v>117</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t="s">
        <v>156</v>
      </c>
      <c r="EA64">
        <v>0</v>
      </c>
      <c r="EB64" t="s">
        <v>124</v>
      </c>
      <c r="EC64">
        <v>0</v>
      </c>
      <c r="ED64">
        <v>0</v>
      </c>
      <c r="EE64">
        <v>0</v>
      </c>
      <c r="EF64">
        <v>0</v>
      </c>
      <c r="EG64">
        <v>0</v>
      </c>
      <c r="EH64">
        <v>0</v>
      </c>
      <c r="EI64">
        <v>0</v>
      </c>
      <c r="EJ64">
        <v>0</v>
      </c>
      <c r="EK64">
        <v>0</v>
      </c>
      <c r="EL64">
        <v>0</v>
      </c>
      <c r="EM64">
        <v>0</v>
      </c>
      <c r="EN64">
        <v>0</v>
      </c>
      <c r="EO64">
        <v>0</v>
      </c>
      <c r="EP64">
        <v>0</v>
      </c>
      <c r="EQ64">
        <v>0</v>
      </c>
      <c r="ER64">
        <v>0</v>
      </c>
      <c r="ES64">
        <v>0</v>
      </c>
      <c r="ET64">
        <v>0</v>
      </c>
      <c r="EU64" t="s">
        <v>117</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t="s">
        <v>124</v>
      </c>
      <c r="GF64">
        <v>0</v>
      </c>
      <c r="GG64">
        <v>0</v>
      </c>
      <c r="GH64">
        <v>0</v>
      </c>
      <c r="GI64">
        <v>0</v>
      </c>
      <c r="GJ64">
        <v>0</v>
      </c>
      <c r="GK64">
        <v>0</v>
      </c>
      <c r="GL64">
        <v>0</v>
      </c>
      <c r="GM64" t="s">
        <v>124</v>
      </c>
      <c r="GN64">
        <v>0</v>
      </c>
      <c r="GO64">
        <v>0</v>
      </c>
      <c r="GP64">
        <v>0</v>
      </c>
      <c r="GQ64" t="s">
        <v>124</v>
      </c>
      <c r="GR64" t="s">
        <v>124</v>
      </c>
      <c r="GS64">
        <v>0</v>
      </c>
      <c r="GT64">
        <v>0</v>
      </c>
      <c r="GU64">
        <v>0</v>
      </c>
      <c r="GV64">
        <v>0</v>
      </c>
      <c r="GW64">
        <v>0</v>
      </c>
      <c r="GX64" t="s">
        <v>124</v>
      </c>
      <c r="GY64">
        <v>0</v>
      </c>
      <c r="GZ64">
        <v>0</v>
      </c>
      <c r="HA64" t="s">
        <v>124</v>
      </c>
      <c r="HB64" t="s">
        <v>124</v>
      </c>
      <c r="HC64">
        <v>0</v>
      </c>
      <c r="HD64">
        <v>0</v>
      </c>
      <c r="HE64">
        <v>0</v>
      </c>
      <c r="HF64">
        <v>0</v>
      </c>
      <c r="HG64">
        <v>0</v>
      </c>
      <c r="HH64">
        <v>0</v>
      </c>
      <c r="HI64">
        <v>0</v>
      </c>
      <c r="HJ64">
        <v>0</v>
      </c>
      <c r="HK64">
        <v>0</v>
      </c>
      <c r="HL64">
        <v>0</v>
      </c>
      <c r="HM64" t="s">
        <v>124</v>
      </c>
      <c r="HN64">
        <v>0</v>
      </c>
      <c r="HO64">
        <v>0</v>
      </c>
      <c r="HP64">
        <v>0</v>
      </c>
      <c r="HQ64">
        <v>0</v>
      </c>
      <c r="HR64">
        <v>0</v>
      </c>
      <c r="HS64" t="s">
        <v>124</v>
      </c>
      <c r="HT64">
        <v>0</v>
      </c>
      <c r="HU64" t="s">
        <v>124</v>
      </c>
      <c r="HV64" t="s">
        <v>124</v>
      </c>
      <c r="HW64" t="s">
        <v>124</v>
      </c>
      <c r="HX64">
        <v>0</v>
      </c>
      <c r="HY64">
        <v>0</v>
      </c>
      <c r="HZ64">
        <v>0</v>
      </c>
      <c r="IA64">
        <v>0</v>
      </c>
      <c r="IB64">
        <v>0</v>
      </c>
      <c r="IC64">
        <v>0</v>
      </c>
      <c r="ID64">
        <v>0</v>
      </c>
      <c r="IE64" t="s">
        <v>124</v>
      </c>
      <c r="IF64" t="s">
        <v>124</v>
      </c>
      <c r="IG64" t="s">
        <v>119</v>
      </c>
      <c r="IH64" t="s">
        <v>168</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s="8">
        <v>0</v>
      </c>
      <c r="JD64" s="8">
        <v>0</v>
      </c>
      <c r="JE64" s="8">
        <v>0</v>
      </c>
      <c r="JF64" s="8">
        <v>0</v>
      </c>
      <c r="JG64" s="8">
        <v>0</v>
      </c>
      <c r="JH64" s="8">
        <v>0</v>
      </c>
      <c r="JI64" s="8">
        <v>0</v>
      </c>
      <c r="JJ64" s="8">
        <v>0</v>
      </c>
      <c r="JK64" s="42">
        <v>0</v>
      </c>
      <c r="JL64" s="42">
        <v>0</v>
      </c>
      <c r="JM64" s="42">
        <v>0</v>
      </c>
      <c r="JN64" s="42">
        <v>0</v>
      </c>
      <c r="JO64" s="42">
        <v>0</v>
      </c>
      <c r="JP64" s="42">
        <v>0</v>
      </c>
      <c r="JQ64" s="42">
        <v>0</v>
      </c>
      <c r="JR64" s="42">
        <v>0</v>
      </c>
      <c r="JS64" s="42">
        <v>0</v>
      </c>
      <c r="JT64" s="42">
        <v>0</v>
      </c>
      <c r="JU64" s="42">
        <v>0</v>
      </c>
      <c r="JV64" s="42">
        <v>0</v>
      </c>
      <c r="JW64" s="42">
        <v>0</v>
      </c>
      <c r="JX64" s="42">
        <v>0</v>
      </c>
      <c r="JY64" s="42">
        <v>0</v>
      </c>
      <c r="JZ64" s="42">
        <v>0</v>
      </c>
      <c r="KA64" s="42">
        <v>0</v>
      </c>
      <c r="KB64" s="42">
        <v>0</v>
      </c>
      <c r="KC64" s="42">
        <v>0</v>
      </c>
      <c r="KD64" s="42">
        <v>0</v>
      </c>
      <c r="KE64" s="42">
        <v>0</v>
      </c>
      <c r="KF64" s="42">
        <v>0</v>
      </c>
      <c r="KG64" s="42">
        <v>0</v>
      </c>
      <c r="KH64" s="42">
        <v>0</v>
      </c>
      <c r="KI64" s="42">
        <v>0</v>
      </c>
      <c r="KJ64" s="42">
        <v>0</v>
      </c>
      <c r="KK64" s="42">
        <v>0</v>
      </c>
      <c r="KL64" s="42">
        <v>0</v>
      </c>
      <c r="KM64" s="42">
        <v>0</v>
      </c>
      <c r="KN64" s="8" t="s">
        <v>117</v>
      </c>
      <c r="KO64" s="8">
        <v>0</v>
      </c>
      <c r="KP64" s="8">
        <v>0</v>
      </c>
      <c r="KQ64" s="8" t="s">
        <v>124</v>
      </c>
      <c r="KR64" t="s">
        <v>124</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s="9" t="s">
        <v>131</v>
      </c>
      <c r="MA64">
        <v>0</v>
      </c>
      <c r="MB64">
        <v>0</v>
      </c>
      <c r="MC64">
        <v>0</v>
      </c>
      <c r="MD64">
        <v>0</v>
      </c>
      <c r="ME64">
        <v>0</v>
      </c>
      <c r="MF64">
        <v>0</v>
      </c>
      <c r="MG64">
        <v>0</v>
      </c>
      <c r="MH64">
        <v>0</v>
      </c>
      <c r="MI64">
        <v>0</v>
      </c>
      <c r="MJ64" t="s">
        <v>124</v>
      </c>
      <c r="MK64">
        <v>0</v>
      </c>
      <c r="ML64" t="s">
        <v>124</v>
      </c>
      <c r="MM64">
        <v>0</v>
      </c>
      <c r="MN64">
        <v>0</v>
      </c>
      <c r="MO64">
        <v>0</v>
      </c>
      <c r="MP64">
        <v>0</v>
      </c>
      <c r="MQ64" t="s">
        <v>1241</v>
      </c>
      <c r="MR64" s="35">
        <v>0</v>
      </c>
      <c r="MS64" s="69"/>
    </row>
    <row r="65" spans="1:357" ht="118.2" customHeight="1" x14ac:dyDescent="0.3">
      <c r="A65">
        <v>269</v>
      </c>
      <c r="B65" s="29" t="s">
        <v>108</v>
      </c>
      <c r="C65" s="27" t="s">
        <v>1217</v>
      </c>
      <c r="D65" s="8" t="s">
        <v>1347</v>
      </c>
      <c r="E65" s="8" t="s">
        <v>1365</v>
      </c>
      <c r="F65" s="8" t="s">
        <v>1349</v>
      </c>
      <c r="G65" s="8" t="s">
        <v>389</v>
      </c>
      <c r="H65" s="8" t="s">
        <v>1350</v>
      </c>
      <c r="I65" t="s">
        <v>136</v>
      </c>
      <c r="J65" s="8" t="s">
        <v>1366</v>
      </c>
      <c r="K65" s="8">
        <f>435*282</f>
        <v>122670</v>
      </c>
      <c r="L65" s="8" t="e">
        <f>MROUND([1]!tbData[[#This Row],[Surface (mm2)]],10000)/1000000</f>
        <v>#REF!</v>
      </c>
      <c r="M65" s="8" t="s">
        <v>115</v>
      </c>
      <c r="N65" s="8" t="s">
        <v>144</v>
      </c>
      <c r="O65" s="8" t="s">
        <v>144</v>
      </c>
      <c r="P65" s="8" t="s">
        <v>117</v>
      </c>
      <c r="Q65" t="s">
        <v>119</v>
      </c>
      <c r="R65" t="s">
        <v>119</v>
      </c>
      <c r="S65" s="8">
        <v>0</v>
      </c>
      <c r="T65" t="s">
        <v>119</v>
      </c>
      <c r="U65" s="8" t="s">
        <v>120</v>
      </c>
      <c r="V65" s="8" t="s">
        <v>145</v>
      </c>
      <c r="W65" s="8">
        <v>0</v>
      </c>
      <c r="X65" s="8">
        <v>0</v>
      </c>
      <c r="Y65" s="8">
        <v>0</v>
      </c>
      <c r="Z65" s="8">
        <v>0</v>
      </c>
      <c r="AA65" s="8">
        <v>0</v>
      </c>
      <c r="AB65" s="8">
        <v>0</v>
      </c>
      <c r="AC65" s="8">
        <v>0</v>
      </c>
      <c r="AD65" s="8">
        <v>0</v>
      </c>
      <c r="AE65" s="8">
        <v>0</v>
      </c>
      <c r="AF65" s="8">
        <v>0</v>
      </c>
      <c r="AG65" s="8">
        <v>0</v>
      </c>
      <c r="AH65" s="8">
        <v>0</v>
      </c>
      <c r="AI65" s="8">
        <v>0</v>
      </c>
      <c r="AJ65" s="8">
        <v>0</v>
      </c>
      <c r="AK65" s="8" t="s">
        <v>117</v>
      </c>
      <c r="AL65" s="8">
        <v>0</v>
      </c>
      <c r="AM65" s="8">
        <v>0</v>
      </c>
      <c r="AN65" s="8">
        <v>0</v>
      </c>
      <c r="AO65" s="8">
        <v>0</v>
      </c>
      <c r="AP65" s="8">
        <v>0</v>
      </c>
      <c r="AQ65" s="8">
        <v>0</v>
      </c>
      <c r="AR65" s="8">
        <v>0</v>
      </c>
      <c r="AS65" s="8">
        <v>0</v>
      </c>
      <c r="AT65" s="8">
        <v>0</v>
      </c>
      <c r="AU65" s="8" t="s">
        <v>124</v>
      </c>
      <c r="AV65" s="8" t="s">
        <v>156</v>
      </c>
      <c r="AW65" s="8" t="s">
        <v>199</v>
      </c>
      <c r="AX65" s="8" t="s">
        <v>117</v>
      </c>
      <c r="AY65" s="8">
        <v>0</v>
      </c>
      <c r="AZ65" s="8">
        <v>0</v>
      </c>
      <c r="BA65" s="8">
        <v>0</v>
      </c>
      <c r="BB65" s="8">
        <v>0</v>
      </c>
      <c r="BC65" t="s">
        <v>124</v>
      </c>
      <c r="BD65" t="s">
        <v>155</v>
      </c>
      <c r="BE65" t="s">
        <v>124</v>
      </c>
      <c r="BF65" t="s">
        <v>124</v>
      </c>
      <c r="BG65">
        <v>0</v>
      </c>
      <c r="BH65">
        <v>0</v>
      </c>
      <c r="BI65" s="6">
        <v>0</v>
      </c>
      <c r="BJ65" s="66"/>
      <c r="BK65" s="10" t="s">
        <v>117</v>
      </c>
      <c r="BL65">
        <v>0</v>
      </c>
      <c r="BM65">
        <v>0</v>
      </c>
      <c r="BN65" t="s">
        <v>117</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t="s">
        <v>124</v>
      </c>
      <c r="CW65" t="s">
        <v>1367</v>
      </c>
      <c r="CX65" t="s">
        <v>144</v>
      </c>
      <c r="CY65">
        <v>0</v>
      </c>
      <c r="CZ65">
        <v>0</v>
      </c>
      <c r="DA65">
        <v>0</v>
      </c>
      <c r="DB65" t="s">
        <v>51</v>
      </c>
      <c r="DC65" s="8">
        <v>0</v>
      </c>
      <c r="DD65" t="s">
        <v>117</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t="s">
        <v>117</v>
      </c>
      <c r="EA65">
        <v>0</v>
      </c>
      <c r="EB65">
        <v>0</v>
      </c>
      <c r="EC65">
        <v>0</v>
      </c>
      <c r="ED65">
        <v>0</v>
      </c>
      <c r="EE65">
        <v>0</v>
      </c>
      <c r="EF65">
        <v>0</v>
      </c>
      <c r="EG65">
        <v>0</v>
      </c>
      <c r="EH65">
        <v>0</v>
      </c>
      <c r="EI65">
        <v>0</v>
      </c>
      <c r="EJ65">
        <v>0</v>
      </c>
      <c r="EK65">
        <v>0</v>
      </c>
      <c r="EL65">
        <v>0</v>
      </c>
      <c r="EM65">
        <v>0</v>
      </c>
      <c r="EN65">
        <v>0</v>
      </c>
      <c r="EO65">
        <v>0</v>
      </c>
      <c r="EP65" t="s">
        <v>124</v>
      </c>
      <c r="EQ65" t="s">
        <v>156</v>
      </c>
      <c r="ER65" t="s">
        <v>144</v>
      </c>
      <c r="ES65">
        <v>0</v>
      </c>
      <c r="ET65">
        <v>0</v>
      </c>
      <c r="EU65" t="s">
        <v>117</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t="s">
        <v>124</v>
      </c>
      <c r="GF65">
        <v>0</v>
      </c>
      <c r="GG65">
        <v>0</v>
      </c>
      <c r="GH65">
        <v>0</v>
      </c>
      <c r="GI65">
        <v>0</v>
      </c>
      <c r="GJ65">
        <v>0</v>
      </c>
      <c r="GK65">
        <v>0</v>
      </c>
      <c r="GL65">
        <v>0</v>
      </c>
      <c r="GM65" t="s">
        <v>124</v>
      </c>
      <c r="GN65">
        <v>0</v>
      </c>
      <c r="GO65">
        <v>0</v>
      </c>
      <c r="GP65" t="s">
        <v>124</v>
      </c>
      <c r="GQ65">
        <v>0</v>
      </c>
      <c r="GR65" t="s">
        <v>124</v>
      </c>
      <c r="GS65">
        <v>0</v>
      </c>
      <c r="GT65">
        <v>0</v>
      </c>
      <c r="GU65">
        <v>0</v>
      </c>
      <c r="GV65">
        <v>0</v>
      </c>
      <c r="GW65">
        <v>0</v>
      </c>
      <c r="GX65" t="s">
        <v>124</v>
      </c>
      <c r="GY65">
        <v>0</v>
      </c>
      <c r="GZ65" t="s">
        <v>124</v>
      </c>
      <c r="HA65">
        <v>0</v>
      </c>
      <c r="HB65" t="s">
        <v>124</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s="8" t="s">
        <v>124</v>
      </c>
      <c r="JD65" s="8" t="s">
        <v>582</v>
      </c>
      <c r="JE65" s="8">
        <v>0</v>
      </c>
      <c r="JF65" s="8">
        <v>0</v>
      </c>
      <c r="JG65" s="8">
        <v>0</v>
      </c>
      <c r="JH65" s="8">
        <v>0</v>
      </c>
      <c r="JI65" s="8">
        <v>0</v>
      </c>
      <c r="JJ65" s="8">
        <v>0</v>
      </c>
      <c r="JK65" s="42">
        <v>0</v>
      </c>
      <c r="JL65" s="42">
        <v>0</v>
      </c>
      <c r="JM65" s="42">
        <v>0</v>
      </c>
      <c r="JN65" s="42">
        <v>0</v>
      </c>
      <c r="JO65" s="42">
        <v>0</v>
      </c>
      <c r="JP65" s="42">
        <v>0</v>
      </c>
      <c r="JQ65" s="42">
        <v>0</v>
      </c>
      <c r="JR65" s="42">
        <v>0</v>
      </c>
      <c r="JS65" s="42">
        <v>0</v>
      </c>
      <c r="JT65" s="42">
        <v>0</v>
      </c>
      <c r="JU65" s="42">
        <v>0</v>
      </c>
      <c r="JV65" s="42">
        <v>0</v>
      </c>
      <c r="JW65" s="42">
        <v>0</v>
      </c>
      <c r="JX65" s="42">
        <v>0</v>
      </c>
      <c r="JY65" s="42">
        <v>0</v>
      </c>
      <c r="JZ65" s="42">
        <v>0</v>
      </c>
      <c r="KA65" s="42">
        <v>0</v>
      </c>
      <c r="KB65" s="42">
        <v>0</v>
      </c>
      <c r="KC65" s="42">
        <v>0</v>
      </c>
      <c r="KD65" s="42">
        <v>0</v>
      </c>
      <c r="KE65" s="42" t="s">
        <v>124</v>
      </c>
      <c r="KF65" s="42" t="s">
        <v>288</v>
      </c>
      <c r="KG65" s="42">
        <v>0</v>
      </c>
      <c r="KH65" s="42">
        <v>0</v>
      </c>
      <c r="KI65" s="42">
        <v>0</v>
      </c>
      <c r="KJ65" s="42">
        <v>0</v>
      </c>
      <c r="KK65" s="42">
        <v>0</v>
      </c>
      <c r="KL65" s="42">
        <v>0</v>
      </c>
      <c r="KM65" s="42" t="s">
        <v>231</v>
      </c>
      <c r="KN65" s="8" t="s">
        <v>117</v>
      </c>
      <c r="KO65" s="8">
        <v>0</v>
      </c>
      <c r="KP65" s="8" t="s">
        <v>124</v>
      </c>
      <c r="KQ65" s="8" t="s">
        <v>117</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s="9" t="s">
        <v>131</v>
      </c>
      <c r="MA65">
        <v>0</v>
      </c>
      <c r="MB65">
        <v>0</v>
      </c>
      <c r="MC65">
        <v>0</v>
      </c>
      <c r="MD65">
        <v>0</v>
      </c>
      <c r="ME65">
        <v>0</v>
      </c>
      <c r="MF65">
        <v>0</v>
      </c>
      <c r="MG65">
        <v>0</v>
      </c>
      <c r="MH65">
        <v>0</v>
      </c>
      <c r="MI65">
        <v>0</v>
      </c>
      <c r="MJ65">
        <v>0</v>
      </c>
      <c r="MK65">
        <v>0</v>
      </c>
      <c r="ML65">
        <v>0</v>
      </c>
      <c r="MM65">
        <v>0</v>
      </c>
      <c r="MN65">
        <v>0</v>
      </c>
      <c r="MO65">
        <v>0</v>
      </c>
      <c r="MP65">
        <v>0</v>
      </c>
      <c r="MQ65">
        <v>0</v>
      </c>
      <c r="MR65" s="35">
        <v>0</v>
      </c>
      <c r="MS65" s="69"/>
    </row>
    <row r="66" spans="1:357" ht="43.2" x14ac:dyDescent="0.3">
      <c r="A66">
        <v>79</v>
      </c>
      <c r="B66" s="29" t="s">
        <v>108</v>
      </c>
      <c r="C66" s="24" t="s">
        <v>109</v>
      </c>
      <c r="D66" s="8" t="s">
        <v>564</v>
      </c>
      <c r="E66" s="8" t="s">
        <v>565</v>
      </c>
      <c r="F66" s="8" t="s">
        <v>566</v>
      </c>
      <c r="G66" s="8" t="s">
        <v>567</v>
      </c>
      <c r="H66" s="8">
        <v>1971</v>
      </c>
      <c r="I66" t="s">
        <v>136</v>
      </c>
      <c r="J66" s="8" t="s">
        <v>568</v>
      </c>
      <c r="K66" s="8">
        <f>1300*100</f>
        <v>130000</v>
      </c>
      <c r="L66" s="8" t="e">
        <f>MROUND([1]!tbData[[#This Row],[Surface (mm2)]],10000)/1000000</f>
        <v>#REF!</v>
      </c>
      <c r="M66" s="8" t="s">
        <v>115</v>
      </c>
      <c r="N66" s="8" t="s">
        <v>144</v>
      </c>
      <c r="O66" s="8" t="s">
        <v>144</v>
      </c>
      <c r="P66" s="8" t="s">
        <v>117</v>
      </c>
      <c r="Q66" t="s">
        <v>119</v>
      </c>
      <c r="R66" t="s">
        <v>119</v>
      </c>
      <c r="S66" s="8">
        <v>0</v>
      </c>
      <c r="T66" t="s">
        <v>550</v>
      </c>
      <c r="U66" s="8" t="s">
        <v>166</v>
      </c>
      <c r="V66" s="8" t="s">
        <v>121</v>
      </c>
      <c r="W66" s="8" t="s">
        <v>145</v>
      </c>
      <c r="X66" s="8" t="s">
        <v>210</v>
      </c>
      <c r="Y66" s="8">
        <v>0</v>
      </c>
      <c r="Z66" s="8">
        <v>0</v>
      </c>
      <c r="AA66" s="8">
        <v>0</v>
      </c>
      <c r="AB66" s="8">
        <v>0</v>
      </c>
      <c r="AC66" s="8">
        <v>0</v>
      </c>
      <c r="AD66" s="8">
        <v>0</v>
      </c>
      <c r="AE66" s="8">
        <v>0</v>
      </c>
      <c r="AF66" s="8">
        <v>0</v>
      </c>
      <c r="AG66" s="8">
        <v>0</v>
      </c>
      <c r="AH66" s="8">
        <v>0</v>
      </c>
      <c r="AI66" s="8">
        <v>0</v>
      </c>
      <c r="AJ66" s="8">
        <v>0</v>
      </c>
      <c r="AK66" s="8" t="s">
        <v>117</v>
      </c>
      <c r="AL66" s="8">
        <v>0</v>
      </c>
      <c r="AM66" s="8">
        <v>0</v>
      </c>
      <c r="AN66" s="8">
        <v>0</v>
      </c>
      <c r="AO66" s="8">
        <v>0</v>
      </c>
      <c r="AP66" s="8">
        <v>0</v>
      </c>
      <c r="AQ66" s="8">
        <v>0</v>
      </c>
      <c r="AR66" s="8">
        <v>0</v>
      </c>
      <c r="AS66" s="8">
        <v>0</v>
      </c>
      <c r="AT66" s="8">
        <v>0</v>
      </c>
      <c r="AU66" s="8" t="s">
        <v>124</v>
      </c>
      <c r="AV66" s="8" t="s">
        <v>156</v>
      </c>
      <c r="AW66" s="8" t="s">
        <v>199</v>
      </c>
      <c r="AX66" s="8" t="s">
        <v>117</v>
      </c>
      <c r="AY66" s="8">
        <v>0</v>
      </c>
      <c r="AZ66" s="8">
        <v>0</v>
      </c>
      <c r="BA66" s="8">
        <v>0</v>
      </c>
      <c r="BB66" s="8">
        <v>0</v>
      </c>
      <c r="BC66" t="s">
        <v>124</v>
      </c>
      <c r="BD66" t="s">
        <v>155</v>
      </c>
      <c r="BE66" t="s">
        <v>124</v>
      </c>
      <c r="BF66">
        <v>0</v>
      </c>
      <c r="BG66">
        <v>0</v>
      </c>
      <c r="BH66" t="s">
        <v>124</v>
      </c>
      <c r="BI66" s="6">
        <v>0</v>
      </c>
      <c r="BJ66" s="66"/>
      <c r="BK66" s="10" t="s">
        <v>51</v>
      </c>
      <c r="BL66" t="s">
        <v>122</v>
      </c>
      <c r="BM66" t="s">
        <v>123</v>
      </c>
      <c r="BN66" t="s">
        <v>117</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t="s">
        <v>51</v>
      </c>
      <c r="DC66" s="8" t="s">
        <v>240</v>
      </c>
      <c r="DD66" t="s">
        <v>117</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t="s">
        <v>117</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t="s">
        <v>551</v>
      </c>
      <c r="EV66">
        <v>0</v>
      </c>
      <c r="EW66" t="s">
        <v>124</v>
      </c>
      <c r="EX66" t="s">
        <v>552</v>
      </c>
      <c r="EY66">
        <v>0</v>
      </c>
      <c r="EZ66" t="s">
        <v>124</v>
      </c>
      <c r="FA66">
        <v>0</v>
      </c>
      <c r="FB66" t="s">
        <v>124</v>
      </c>
      <c r="FC66" t="s">
        <v>124</v>
      </c>
      <c r="FD66">
        <v>0</v>
      </c>
      <c r="FE66">
        <v>0</v>
      </c>
      <c r="FF66">
        <v>0</v>
      </c>
      <c r="FG66">
        <v>0</v>
      </c>
      <c r="FH66">
        <v>0</v>
      </c>
      <c r="FI66">
        <v>0</v>
      </c>
      <c r="FJ66">
        <v>0</v>
      </c>
      <c r="FK66">
        <v>0</v>
      </c>
      <c r="FL66">
        <v>0</v>
      </c>
      <c r="FM66">
        <v>0</v>
      </c>
      <c r="FN66">
        <v>0</v>
      </c>
      <c r="FO66">
        <v>0</v>
      </c>
      <c r="FP66" t="s">
        <v>124</v>
      </c>
      <c r="FQ66" t="s">
        <v>552</v>
      </c>
      <c r="FR66">
        <v>0</v>
      </c>
      <c r="FS66" t="s">
        <v>124</v>
      </c>
      <c r="FT66" t="s">
        <v>124</v>
      </c>
      <c r="FU66">
        <v>0</v>
      </c>
      <c r="FV66">
        <v>0</v>
      </c>
      <c r="FW66">
        <v>0</v>
      </c>
      <c r="FX66">
        <v>0</v>
      </c>
      <c r="FY66">
        <v>0</v>
      </c>
      <c r="FZ66">
        <v>0</v>
      </c>
      <c r="GA66">
        <v>0</v>
      </c>
      <c r="GB66">
        <v>0</v>
      </c>
      <c r="GC66">
        <v>0</v>
      </c>
      <c r="GD66">
        <v>0</v>
      </c>
      <c r="GE66" t="s">
        <v>124</v>
      </c>
      <c r="GF66">
        <v>0</v>
      </c>
      <c r="GG66">
        <v>0</v>
      </c>
      <c r="GH66">
        <v>0</v>
      </c>
      <c r="GI66">
        <v>0</v>
      </c>
      <c r="GJ66">
        <v>0</v>
      </c>
      <c r="GK66">
        <v>0</v>
      </c>
      <c r="GL66">
        <v>0</v>
      </c>
      <c r="GM66" t="s">
        <v>124</v>
      </c>
      <c r="GN66">
        <v>0</v>
      </c>
      <c r="GO66">
        <v>0</v>
      </c>
      <c r="GP66" t="s">
        <v>124</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t="s">
        <v>124</v>
      </c>
      <c r="IF66" t="s">
        <v>124</v>
      </c>
      <c r="IG66" t="s">
        <v>119</v>
      </c>
      <c r="IH66" t="s">
        <v>70</v>
      </c>
      <c r="II66">
        <v>0</v>
      </c>
      <c r="IJ66" t="s">
        <v>501</v>
      </c>
      <c r="IK66">
        <v>0</v>
      </c>
      <c r="IL66">
        <v>0</v>
      </c>
      <c r="IM66">
        <v>0</v>
      </c>
      <c r="IN66">
        <v>0</v>
      </c>
      <c r="IO66">
        <v>0</v>
      </c>
      <c r="IP66">
        <v>0</v>
      </c>
      <c r="IQ66">
        <v>0</v>
      </c>
      <c r="IR66">
        <v>0</v>
      </c>
      <c r="IS66">
        <v>0</v>
      </c>
      <c r="IT66">
        <v>0</v>
      </c>
      <c r="IU66">
        <v>0</v>
      </c>
      <c r="IV66">
        <v>0</v>
      </c>
      <c r="IW66">
        <v>0</v>
      </c>
      <c r="IX66">
        <v>0</v>
      </c>
      <c r="IY66">
        <v>0</v>
      </c>
      <c r="IZ66" t="s">
        <v>124</v>
      </c>
      <c r="JA66" t="s">
        <v>189</v>
      </c>
      <c r="JB66" t="s">
        <v>569</v>
      </c>
      <c r="JC66" s="8" t="s">
        <v>124</v>
      </c>
      <c r="JD66" s="8" t="s">
        <v>127</v>
      </c>
      <c r="JE66" s="8" t="s">
        <v>128</v>
      </c>
      <c r="JF66" s="8">
        <v>0</v>
      </c>
      <c r="JG66" s="8">
        <v>0</v>
      </c>
      <c r="JH66" s="8">
        <v>0</v>
      </c>
      <c r="JI66" s="8">
        <v>0</v>
      </c>
      <c r="JJ66" s="8">
        <v>0</v>
      </c>
      <c r="JK66" s="42" t="s">
        <v>124</v>
      </c>
      <c r="JL66" s="42" t="s">
        <v>129</v>
      </c>
      <c r="JM66" s="42">
        <v>0</v>
      </c>
      <c r="JN66" s="42">
        <v>0</v>
      </c>
      <c r="JO66" s="42" t="s">
        <v>124</v>
      </c>
      <c r="JP66" s="42" t="s">
        <v>124</v>
      </c>
      <c r="JQ66" s="42">
        <v>0</v>
      </c>
      <c r="JR66" s="42">
        <v>0</v>
      </c>
      <c r="JS66" s="42">
        <v>0</v>
      </c>
      <c r="JT66" s="42">
        <v>0</v>
      </c>
      <c r="JU66" s="42">
        <v>0</v>
      </c>
      <c r="JV66" s="42">
        <v>0</v>
      </c>
      <c r="JW66" s="42">
        <v>0</v>
      </c>
      <c r="JX66" s="42">
        <v>0</v>
      </c>
      <c r="JY66" s="42">
        <v>0</v>
      </c>
      <c r="JZ66" s="42">
        <v>0</v>
      </c>
      <c r="KA66" s="42">
        <v>0</v>
      </c>
      <c r="KB66" s="42">
        <v>0</v>
      </c>
      <c r="KC66" s="42">
        <v>0</v>
      </c>
      <c r="KD66" s="42">
        <v>0</v>
      </c>
      <c r="KE66" s="42" t="s">
        <v>124</v>
      </c>
      <c r="KF66" s="42" t="s">
        <v>204</v>
      </c>
      <c r="KG66" s="42">
        <v>0</v>
      </c>
      <c r="KH66" s="42">
        <v>0</v>
      </c>
      <c r="KI66" s="42">
        <v>0</v>
      </c>
      <c r="KJ66" s="42">
        <v>0</v>
      </c>
      <c r="KK66" s="42">
        <v>0</v>
      </c>
      <c r="KL66" s="42">
        <v>0</v>
      </c>
      <c r="KM66" s="42">
        <v>0</v>
      </c>
      <c r="KN66" s="8" t="s">
        <v>117</v>
      </c>
      <c r="KO66" s="8">
        <v>0</v>
      </c>
      <c r="KP66" s="8">
        <v>0</v>
      </c>
      <c r="KQ66" s="8" t="s">
        <v>117</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s="9" t="s">
        <v>131</v>
      </c>
      <c r="MA66">
        <v>0</v>
      </c>
      <c r="MB66">
        <v>0</v>
      </c>
      <c r="MC66">
        <v>0</v>
      </c>
      <c r="MD66">
        <v>0</v>
      </c>
      <c r="ME66">
        <v>0</v>
      </c>
      <c r="MF66">
        <v>0</v>
      </c>
      <c r="MG66">
        <v>0</v>
      </c>
      <c r="MH66">
        <v>0</v>
      </c>
      <c r="MI66">
        <v>0</v>
      </c>
      <c r="MJ66">
        <v>0</v>
      </c>
      <c r="MK66">
        <v>0</v>
      </c>
      <c r="ML66">
        <v>0</v>
      </c>
      <c r="MM66">
        <v>0</v>
      </c>
      <c r="MN66">
        <v>0</v>
      </c>
      <c r="MO66">
        <v>0</v>
      </c>
      <c r="MP66">
        <v>0</v>
      </c>
      <c r="MQ66">
        <v>0</v>
      </c>
      <c r="MR66" s="35" t="s">
        <v>570</v>
      </c>
      <c r="MS66" s="69"/>
    </row>
    <row r="67" spans="1:357" ht="43.2" x14ac:dyDescent="0.3">
      <c r="A67">
        <v>148</v>
      </c>
      <c r="B67" s="29" t="s">
        <v>108</v>
      </c>
      <c r="C67" s="25" t="s">
        <v>753</v>
      </c>
      <c r="D67" s="8" t="s">
        <v>763</v>
      </c>
      <c r="E67" t="s">
        <v>887</v>
      </c>
      <c r="F67" s="8" t="s">
        <v>888</v>
      </c>
      <c r="G67" s="8" t="s">
        <v>889</v>
      </c>
      <c r="H67" s="8">
        <v>1968</v>
      </c>
      <c r="I67" t="s">
        <v>163</v>
      </c>
      <c r="J67" s="8" t="s">
        <v>890</v>
      </c>
      <c r="K67" s="8">
        <f>(308*228)+(210*268)</f>
        <v>126504</v>
      </c>
      <c r="L67" s="8" t="e">
        <f>MROUND([1]!tbData[[#This Row],[Surface (mm2)]],10000)/1000000</f>
        <v>#REF!</v>
      </c>
      <c r="M67" s="8" t="s">
        <v>115</v>
      </c>
      <c r="N67" s="8" t="s">
        <v>144</v>
      </c>
      <c r="O67" s="8" t="s">
        <v>144</v>
      </c>
      <c r="P67" s="8" t="s">
        <v>117</v>
      </c>
      <c r="Q67" t="s">
        <v>118</v>
      </c>
      <c r="R67" t="s">
        <v>119</v>
      </c>
      <c r="S67" s="8">
        <v>0</v>
      </c>
      <c r="T67" t="s">
        <v>119</v>
      </c>
      <c r="U67" s="8" t="s">
        <v>120</v>
      </c>
      <c r="V67" s="8" t="s">
        <v>121</v>
      </c>
      <c r="W67" s="8" t="s">
        <v>154</v>
      </c>
      <c r="X67" s="8" t="s">
        <v>145</v>
      </c>
      <c r="Y67" s="8">
        <v>0</v>
      </c>
      <c r="Z67" s="8">
        <v>0</v>
      </c>
      <c r="AA67" s="8">
        <v>0</v>
      </c>
      <c r="AB67" s="8">
        <v>0</v>
      </c>
      <c r="AC67" s="8">
        <v>0</v>
      </c>
      <c r="AD67" s="8">
        <v>0</v>
      </c>
      <c r="AE67" s="8">
        <v>0</v>
      </c>
      <c r="AF67" s="8">
        <v>0</v>
      </c>
      <c r="AG67" s="8">
        <v>0</v>
      </c>
      <c r="AH67" s="8">
        <v>0</v>
      </c>
      <c r="AI67" s="8">
        <v>0</v>
      </c>
      <c r="AJ67" s="8">
        <v>0</v>
      </c>
      <c r="AK67" s="8" t="s">
        <v>117</v>
      </c>
      <c r="AL67" s="8">
        <v>0</v>
      </c>
      <c r="AM67" s="8">
        <v>0</v>
      </c>
      <c r="AN67" s="8">
        <v>0</v>
      </c>
      <c r="AO67" s="8">
        <v>0</v>
      </c>
      <c r="AP67" s="8">
        <v>0</v>
      </c>
      <c r="AQ67" s="8">
        <v>0</v>
      </c>
      <c r="AR67" s="8">
        <v>0</v>
      </c>
      <c r="AS67" s="8">
        <v>0</v>
      </c>
      <c r="AT67" s="8">
        <v>0</v>
      </c>
      <c r="AU67" s="8" t="s">
        <v>124</v>
      </c>
      <c r="AV67" s="8" t="s">
        <v>156</v>
      </c>
      <c r="AW67" s="8" t="s">
        <v>199</v>
      </c>
      <c r="AX67" s="8" t="s">
        <v>117</v>
      </c>
      <c r="AY67" s="8">
        <v>0</v>
      </c>
      <c r="AZ67" s="8">
        <v>0</v>
      </c>
      <c r="BA67" s="8">
        <v>0</v>
      </c>
      <c r="BB67" s="8">
        <v>0</v>
      </c>
      <c r="BC67" t="s">
        <v>119</v>
      </c>
      <c r="BD67">
        <v>0</v>
      </c>
      <c r="BE67" t="s">
        <v>124</v>
      </c>
      <c r="BF67">
        <v>0</v>
      </c>
      <c r="BG67">
        <v>0</v>
      </c>
      <c r="BH67" t="s">
        <v>124</v>
      </c>
      <c r="BI67" s="6" t="s">
        <v>891</v>
      </c>
      <c r="BJ67" s="66"/>
      <c r="BK67" t="s">
        <v>51</v>
      </c>
      <c r="BL67" t="s">
        <v>122</v>
      </c>
      <c r="BM67" t="s">
        <v>123</v>
      </c>
      <c r="BN67" t="s">
        <v>117</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t="s">
        <v>117</v>
      </c>
      <c r="DC67" s="8">
        <v>0</v>
      </c>
      <c r="DD67" t="s">
        <v>117</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t="s">
        <v>117</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t="s">
        <v>551</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t="s">
        <v>124</v>
      </c>
      <c r="FQ67" t="s">
        <v>552</v>
      </c>
      <c r="FR67" t="s">
        <v>169</v>
      </c>
      <c r="FS67" t="s">
        <v>124</v>
      </c>
      <c r="FT67" t="s">
        <v>124</v>
      </c>
      <c r="FU67">
        <v>0</v>
      </c>
      <c r="FV67">
        <v>0</v>
      </c>
      <c r="FW67">
        <v>0</v>
      </c>
      <c r="FX67">
        <v>0</v>
      </c>
      <c r="FY67">
        <v>0</v>
      </c>
      <c r="FZ67">
        <v>0</v>
      </c>
      <c r="GA67">
        <v>0</v>
      </c>
      <c r="GB67">
        <v>0</v>
      </c>
      <c r="GC67">
        <v>0</v>
      </c>
      <c r="GD67">
        <v>0</v>
      </c>
      <c r="GE67" t="s">
        <v>117</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t="s">
        <v>124</v>
      </c>
      <c r="HN67" t="s">
        <v>124</v>
      </c>
      <c r="HO67">
        <v>0</v>
      </c>
      <c r="HP67" t="s">
        <v>124</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s="8" t="s">
        <v>124</v>
      </c>
      <c r="JD67" s="8" t="s">
        <v>148</v>
      </c>
      <c r="JE67" s="8" t="s">
        <v>128</v>
      </c>
      <c r="JF67" s="8">
        <v>0</v>
      </c>
      <c r="JG67" s="8">
        <v>0</v>
      </c>
      <c r="JH67" s="8">
        <v>0</v>
      </c>
      <c r="JI67" s="8">
        <v>0</v>
      </c>
      <c r="JJ67" s="8">
        <v>0</v>
      </c>
      <c r="JK67" s="42">
        <v>0</v>
      </c>
      <c r="JL67" s="42">
        <v>0</v>
      </c>
      <c r="JM67" s="42">
        <v>0</v>
      </c>
      <c r="JN67" s="42">
        <v>0</v>
      </c>
      <c r="JO67" s="42">
        <v>0</v>
      </c>
      <c r="JP67" s="42">
        <v>0</v>
      </c>
      <c r="JQ67" s="42">
        <v>0</v>
      </c>
      <c r="JR67" s="42">
        <v>0</v>
      </c>
      <c r="JS67" s="42">
        <v>0</v>
      </c>
      <c r="JT67" s="42">
        <v>0</v>
      </c>
      <c r="JU67" s="42">
        <v>0</v>
      </c>
      <c r="JV67" s="42">
        <v>0</v>
      </c>
      <c r="JW67" s="42">
        <v>0</v>
      </c>
      <c r="JX67" s="42">
        <v>0</v>
      </c>
      <c r="JY67" s="42">
        <v>0</v>
      </c>
      <c r="JZ67" s="42">
        <v>0</v>
      </c>
      <c r="KA67" s="42">
        <v>0</v>
      </c>
      <c r="KB67" s="42">
        <v>0</v>
      </c>
      <c r="KC67" s="42">
        <v>0</v>
      </c>
      <c r="KD67" s="42">
        <v>0</v>
      </c>
      <c r="KE67" s="42">
        <v>0</v>
      </c>
      <c r="KF67" s="42">
        <v>0</v>
      </c>
      <c r="KG67" s="42">
        <v>0</v>
      </c>
      <c r="KH67" s="42">
        <v>0</v>
      </c>
      <c r="KI67" s="42">
        <v>0</v>
      </c>
      <c r="KJ67" s="42">
        <v>0</v>
      </c>
      <c r="KK67" s="42">
        <v>0</v>
      </c>
      <c r="KL67" s="42">
        <v>0</v>
      </c>
      <c r="KM67" s="42">
        <v>0</v>
      </c>
      <c r="KN67" s="8" t="s">
        <v>117</v>
      </c>
      <c r="KO67" s="8">
        <v>0</v>
      </c>
      <c r="KP67" s="8">
        <v>0</v>
      </c>
      <c r="KQ67" s="8" t="s">
        <v>117</v>
      </c>
      <c r="KR67">
        <v>0</v>
      </c>
      <c r="KS67">
        <v>0</v>
      </c>
      <c r="KT67">
        <v>0</v>
      </c>
      <c r="KU67">
        <v>0</v>
      </c>
      <c r="KV67">
        <v>0</v>
      </c>
      <c r="KW67">
        <v>0</v>
      </c>
      <c r="KX67">
        <v>0</v>
      </c>
      <c r="KY67">
        <v>0</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t="s">
        <v>131</v>
      </c>
      <c r="MA67">
        <v>0</v>
      </c>
      <c r="MB67">
        <v>0</v>
      </c>
      <c r="MC67">
        <v>0</v>
      </c>
      <c r="MD67">
        <v>0</v>
      </c>
      <c r="ME67">
        <v>0</v>
      </c>
      <c r="MF67">
        <v>0</v>
      </c>
      <c r="MG67">
        <v>0</v>
      </c>
      <c r="MH67">
        <v>0</v>
      </c>
      <c r="MI67">
        <v>0</v>
      </c>
      <c r="MJ67">
        <v>0</v>
      </c>
      <c r="MK67">
        <v>0</v>
      </c>
      <c r="ML67">
        <v>0</v>
      </c>
      <c r="MM67">
        <v>0</v>
      </c>
      <c r="MN67">
        <v>0</v>
      </c>
      <c r="MO67">
        <v>0</v>
      </c>
      <c r="MP67">
        <v>0</v>
      </c>
      <c r="MQ67">
        <v>0</v>
      </c>
      <c r="MR67" s="35" t="s">
        <v>892</v>
      </c>
      <c r="MS67" s="69"/>
    </row>
    <row r="68" spans="1:357" ht="50.4" customHeight="1" x14ac:dyDescent="0.3">
      <c r="A68">
        <v>149</v>
      </c>
      <c r="B68" s="29" t="s">
        <v>108</v>
      </c>
      <c r="C68" s="25" t="s">
        <v>753</v>
      </c>
      <c r="D68" s="8" t="s">
        <v>754</v>
      </c>
      <c r="E68" t="s">
        <v>893</v>
      </c>
      <c r="F68" s="8" t="s">
        <v>894</v>
      </c>
      <c r="G68" s="8" t="s">
        <v>895</v>
      </c>
      <c r="H68" s="8">
        <v>0</v>
      </c>
      <c r="I68" t="s">
        <v>113</v>
      </c>
      <c r="J68" s="8" t="s">
        <v>896</v>
      </c>
      <c r="K68" s="8">
        <f>315*426</f>
        <v>134190</v>
      </c>
      <c r="L68" s="8" t="e">
        <f>MROUND([1]!tbData[[#This Row],[Surface (mm2)]],10000)/1000000</f>
        <v>#REF!</v>
      </c>
      <c r="M68" s="8" t="s">
        <v>115</v>
      </c>
      <c r="N68" s="8" t="s">
        <v>144</v>
      </c>
      <c r="O68" s="8" t="s">
        <v>144</v>
      </c>
      <c r="P68" s="8" t="s">
        <v>117</v>
      </c>
      <c r="Q68" t="s">
        <v>119</v>
      </c>
      <c r="R68" t="s">
        <v>119</v>
      </c>
      <c r="S68" s="8">
        <v>0</v>
      </c>
      <c r="T68" t="s">
        <v>119</v>
      </c>
      <c r="U68" s="8" t="s">
        <v>120</v>
      </c>
      <c r="V68" s="8" t="s">
        <v>121</v>
      </c>
      <c r="W68" s="8" t="s">
        <v>145</v>
      </c>
      <c r="X68" s="8">
        <v>0</v>
      </c>
      <c r="Y68" s="8">
        <v>0</v>
      </c>
      <c r="Z68" s="8">
        <v>0</v>
      </c>
      <c r="AA68" s="8">
        <v>0</v>
      </c>
      <c r="AB68" s="8">
        <v>0</v>
      </c>
      <c r="AC68" s="8">
        <v>0</v>
      </c>
      <c r="AD68" s="8">
        <v>0</v>
      </c>
      <c r="AE68" s="8">
        <v>0</v>
      </c>
      <c r="AF68" s="8">
        <v>0</v>
      </c>
      <c r="AG68" s="8">
        <v>0</v>
      </c>
      <c r="AH68" s="8">
        <v>0</v>
      </c>
      <c r="AI68" s="8">
        <v>0</v>
      </c>
      <c r="AJ68" s="8" t="s">
        <v>897</v>
      </c>
      <c r="AK68" s="8" t="s">
        <v>117</v>
      </c>
      <c r="AL68" s="8">
        <v>0</v>
      </c>
      <c r="AM68" s="8">
        <v>0</v>
      </c>
      <c r="AN68" s="8">
        <v>0</v>
      </c>
      <c r="AO68" s="8">
        <v>0</v>
      </c>
      <c r="AP68" s="8">
        <v>0</v>
      </c>
      <c r="AQ68" s="8">
        <v>0</v>
      </c>
      <c r="AR68" s="8">
        <v>0</v>
      </c>
      <c r="AS68" s="8">
        <v>0</v>
      </c>
      <c r="AT68" s="8">
        <v>0</v>
      </c>
      <c r="AU68" s="8" t="s">
        <v>124</v>
      </c>
      <c r="AV68" s="8" t="s">
        <v>156</v>
      </c>
      <c r="AW68" s="8" t="s">
        <v>199</v>
      </c>
      <c r="AX68" s="8" t="s">
        <v>124</v>
      </c>
      <c r="AY68" s="8" t="s">
        <v>154</v>
      </c>
      <c r="AZ68" s="8">
        <v>1</v>
      </c>
      <c r="BA68" s="8" t="s">
        <v>898</v>
      </c>
      <c r="BB68" s="8">
        <v>0</v>
      </c>
      <c r="BC68" s="9" t="s">
        <v>119</v>
      </c>
      <c r="BD68">
        <v>0</v>
      </c>
      <c r="BE68" t="s">
        <v>124</v>
      </c>
      <c r="BF68">
        <v>0</v>
      </c>
      <c r="BG68">
        <v>0</v>
      </c>
      <c r="BH68" t="s">
        <v>124</v>
      </c>
      <c r="BI68" s="6">
        <v>0</v>
      </c>
      <c r="BJ68" s="66"/>
      <c r="BK68" s="10" t="s">
        <v>51</v>
      </c>
      <c r="BL68" t="s">
        <v>122</v>
      </c>
      <c r="BM68" t="s">
        <v>123</v>
      </c>
      <c r="BN68" t="s">
        <v>117</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t="s">
        <v>117</v>
      </c>
      <c r="DC68" s="8">
        <v>0</v>
      </c>
      <c r="DD68" t="s">
        <v>117</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t="s">
        <v>117</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t="s">
        <v>551</v>
      </c>
      <c r="EV68">
        <v>0</v>
      </c>
      <c r="EW68" t="s">
        <v>124</v>
      </c>
      <c r="EX68" t="s">
        <v>552</v>
      </c>
      <c r="EY68" t="s">
        <v>169</v>
      </c>
      <c r="EZ68" t="s">
        <v>124</v>
      </c>
      <c r="FA68" t="s">
        <v>124</v>
      </c>
      <c r="FB68" t="s">
        <v>124</v>
      </c>
      <c r="FC68" t="s">
        <v>124</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t="s">
        <v>124</v>
      </c>
      <c r="GF68" t="s">
        <v>124</v>
      </c>
      <c r="GG68" t="s">
        <v>202</v>
      </c>
      <c r="GH68">
        <v>0</v>
      </c>
      <c r="GI68" t="s">
        <v>124</v>
      </c>
      <c r="GJ68" t="s">
        <v>124</v>
      </c>
      <c r="GK68" t="s">
        <v>124</v>
      </c>
      <c r="GL68" t="s">
        <v>899</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s="8" t="s">
        <v>124</v>
      </c>
      <c r="JD68" s="8" t="s">
        <v>582</v>
      </c>
      <c r="JE68" s="8">
        <v>0</v>
      </c>
      <c r="JF68" s="8">
        <v>0</v>
      </c>
      <c r="JG68" s="8">
        <v>0</v>
      </c>
      <c r="JH68" s="8">
        <v>0</v>
      </c>
      <c r="JI68" s="8">
        <v>0</v>
      </c>
      <c r="JJ68" s="8">
        <v>0</v>
      </c>
      <c r="JK68" s="42">
        <v>0</v>
      </c>
      <c r="JL68" s="42">
        <v>0</v>
      </c>
      <c r="JM68" s="42">
        <v>0</v>
      </c>
      <c r="JN68" s="42">
        <v>0</v>
      </c>
      <c r="JO68" s="42">
        <v>0</v>
      </c>
      <c r="JP68" s="42">
        <v>0</v>
      </c>
      <c r="JQ68" s="42">
        <v>0</v>
      </c>
      <c r="JR68" s="42">
        <v>0</v>
      </c>
      <c r="JS68" s="42">
        <v>0</v>
      </c>
      <c r="JT68" s="42">
        <v>0</v>
      </c>
      <c r="JU68" s="42">
        <v>0</v>
      </c>
      <c r="JV68" s="42" t="s">
        <v>124</v>
      </c>
      <c r="JW68" s="42" t="s">
        <v>204</v>
      </c>
      <c r="JX68" s="42" t="s">
        <v>124</v>
      </c>
      <c r="JY68" s="42" t="s">
        <v>124</v>
      </c>
      <c r="JZ68" s="42">
        <v>0</v>
      </c>
      <c r="KA68" s="42">
        <v>0</v>
      </c>
      <c r="KB68" s="42">
        <v>0</v>
      </c>
      <c r="KC68" s="42">
        <v>0</v>
      </c>
      <c r="KD68" s="42">
        <v>0</v>
      </c>
      <c r="KE68" s="42">
        <v>0</v>
      </c>
      <c r="KF68" s="42">
        <v>0</v>
      </c>
      <c r="KG68" s="42">
        <v>0</v>
      </c>
      <c r="KH68" s="42">
        <v>0</v>
      </c>
      <c r="KI68" s="42">
        <v>0</v>
      </c>
      <c r="KJ68" s="42">
        <v>0</v>
      </c>
      <c r="KK68" s="42">
        <v>0</v>
      </c>
      <c r="KL68" s="42">
        <v>0</v>
      </c>
      <c r="KM68" s="42">
        <v>0</v>
      </c>
      <c r="KN68" s="8" t="s">
        <v>117</v>
      </c>
      <c r="KO68" s="8">
        <v>0</v>
      </c>
      <c r="KP68" s="8">
        <v>0</v>
      </c>
      <c r="KQ68" s="8" t="s">
        <v>117</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s="9" t="s">
        <v>131</v>
      </c>
      <c r="MA68">
        <v>0</v>
      </c>
      <c r="MB68">
        <v>0</v>
      </c>
      <c r="MC68">
        <v>0</v>
      </c>
      <c r="MD68">
        <v>0</v>
      </c>
      <c r="ME68">
        <v>0</v>
      </c>
      <c r="MF68">
        <v>0</v>
      </c>
      <c r="MG68">
        <v>0</v>
      </c>
      <c r="MH68">
        <v>0</v>
      </c>
      <c r="MI68">
        <v>0</v>
      </c>
      <c r="MJ68">
        <v>0</v>
      </c>
      <c r="MK68">
        <v>0</v>
      </c>
      <c r="ML68">
        <v>0</v>
      </c>
      <c r="MM68">
        <v>0</v>
      </c>
      <c r="MN68">
        <v>0</v>
      </c>
      <c r="MO68">
        <v>0</v>
      </c>
      <c r="MP68">
        <v>0</v>
      </c>
      <c r="MQ68">
        <v>0</v>
      </c>
      <c r="MR68" s="35">
        <v>0</v>
      </c>
      <c r="MS68" s="69"/>
    </row>
    <row r="69" spans="1:357" ht="28.8" x14ac:dyDescent="0.3">
      <c r="A69">
        <v>270</v>
      </c>
      <c r="B69" s="29" t="s">
        <v>108</v>
      </c>
      <c r="C69" s="27" t="s">
        <v>1217</v>
      </c>
      <c r="D69" s="8" t="s">
        <v>1368</v>
      </c>
      <c r="E69" s="8" t="s">
        <v>1368</v>
      </c>
      <c r="F69" s="8" t="s">
        <v>1369</v>
      </c>
      <c r="G69" s="8" t="s">
        <v>1370</v>
      </c>
      <c r="H69" s="8">
        <v>0</v>
      </c>
      <c r="I69" t="s">
        <v>136</v>
      </c>
      <c r="J69" s="8" t="s">
        <v>1371</v>
      </c>
      <c r="K69" s="8">
        <f>443*285</f>
        <v>126255</v>
      </c>
      <c r="L69" s="8" t="e">
        <f>MROUND([1]!tbData[[#This Row],[Surface (mm2)]],10000)/1000000</f>
        <v>#REF!</v>
      </c>
      <c r="M69" s="8" t="s">
        <v>115</v>
      </c>
      <c r="N69" s="8" t="s">
        <v>197</v>
      </c>
      <c r="O69" s="8" t="s">
        <v>62</v>
      </c>
      <c r="P69" s="8" t="s">
        <v>117</v>
      </c>
      <c r="Q69" t="s">
        <v>119</v>
      </c>
      <c r="R69" t="s">
        <v>119</v>
      </c>
      <c r="S69" s="8">
        <v>0</v>
      </c>
      <c r="T69" t="s">
        <v>119</v>
      </c>
      <c r="U69" s="8" t="s">
        <v>120</v>
      </c>
      <c r="V69" s="8" t="s">
        <v>121</v>
      </c>
      <c r="W69" s="8">
        <v>0</v>
      </c>
      <c r="X69" s="8">
        <v>0</v>
      </c>
      <c r="Y69" s="8">
        <v>0</v>
      </c>
      <c r="Z69" s="8">
        <v>0</v>
      </c>
      <c r="AA69" s="8">
        <v>0</v>
      </c>
      <c r="AB69" s="8">
        <v>0</v>
      </c>
      <c r="AC69" s="8">
        <v>0</v>
      </c>
      <c r="AD69" s="8">
        <v>0</v>
      </c>
      <c r="AE69" s="8">
        <v>0</v>
      </c>
      <c r="AF69" s="8">
        <v>0</v>
      </c>
      <c r="AG69" s="8">
        <v>0</v>
      </c>
      <c r="AH69" s="8">
        <v>0</v>
      </c>
      <c r="AI69" s="8">
        <v>0</v>
      </c>
      <c r="AJ69" s="8">
        <v>0</v>
      </c>
      <c r="AK69" s="8" t="s">
        <v>117</v>
      </c>
      <c r="AL69" s="8">
        <v>0</v>
      </c>
      <c r="AM69" s="8">
        <v>0</v>
      </c>
      <c r="AN69" s="8">
        <v>0</v>
      </c>
      <c r="AO69" s="8">
        <v>0</v>
      </c>
      <c r="AP69" s="8">
        <v>0</v>
      </c>
      <c r="AQ69" s="8">
        <v>0</v>
      </c>
      <c r="AR69" s="8">
        <v>0</v>
      </c>
      <c r="AS69" s="8">
        <v>0</v>
      </c>
      <c r="AT69" s="8">
        <v>0</v>
      </c>
      <c r="AU69" s="8" t="s">
        <v>124</v>
      </c>
      <c r="AV69" s="8" t="s">
        <v>156</v>
      </c>
      <c r="AW69" s="8" t="s">
        <v>199</v>
      </c>
      <c r="AX69" s="8" t="s">
        <v>117</v>
      </c>
      <c r="AY69" s="8">
        <v>0</v>
      </c>
      <c r="AZ69" s="8">
        <v>0</v>
      </c>
      <c r="BA69" s="8">
        <v>0</v>
      </c>
      <c r="BB69" s="8">
        <v>0</v>
      </c>
      <c r="BC69" t="s">
        <v>119</v>
      </c>
      <c r="BD69">
        <v>0</v>
      </c>
      <c r="BE69" t="s">
        <v>124</v>
      </c>
      <c r="BF69" t="s">
        <v>124</v>
      </c>
      <c r="BG69">
        <v>0</v>
      </c>
      <c r="BH69">
        <v>0</v>
      </c>
      <c r="BI69" s="6">
        <v>0</v>
      </c>
      <c r="BJ69" s="66"/>
      <c r="BK69" s="10" t="s">
        <v>117</v>
      </c>
      <c r="BL69">
        <v>0</v>
      </c>
      <c r="BM69">
        <v>0</v>
      </c>
      <c r="BN69" t="s">
        <v>124</v>
      </c>
      <c r="BO69">
        <v>0</v>
      </c>
      <c r="BP69">
        <v>0</v>
      </c>
      <c r="BQ69">
        <v>0</v>
      </c>
      <c r="BR69">
        <v>0</v>
      </c>
      <c r="BS69">
        <v>0</v>
      </c>
      <c r="BT69">
        <v>0</v>
      </c>
      <c r="BU69">
        <v>0</v>
      </c>
      <c r="BV69">
        <v>0</v>
      </c>
      <c r="BW69">
        <v>0</v>
      </c>
      <c r="BX69">
        <v>0</v>
      </c>
      <c r="BY69">
        <v>0</v>
      </c>
      <c r="BZ69">
        <v>0</v>
      </c>
      <c r="CA69">
        <v>0</v>
      </c>
      <c r="CB69">
        <v>0</v>
      </c>
      <c r="CC69">
        <v>0</v>
      </c>
      <c r="CD69">
        <v>0</v>
      </c>
      <c r="CE69">
        <v>0</v>
      </c>
      <c r="CF69" t="s">
        <v>124</v>
      </c>
      <c r="CG69" t="s">
        <v>169</v>
      </c>
      <c r="CH69">
        <v>0</v>
      </c>
      <c r="CI69" t="s">
        <v>124</v>
      </c>
      <c r="CJ69">
        <v>0</v>
      </c>
      <c r="CK69">
        <v>0</v>
      </c>
      <c r="CL69">
        <v>0</v>
      </c>
      <c r="CM69" t="s">
        <v>121</v>
      </c>
      <c r="CN69">
        <v>0</v>
      </c>
      <c r="CO69">
        <v>0</v>
      </c>
      <c r="CP69">
        <v>0</v>
      </c>
      <c r="CQ69">
        <v>0</v>
      </c>
      <c r="CR69">
        <v>0</v>
      </c>
      <c r="CS69">
        <v>0</v>
      </c>
      <c r="CT69">
        <v>0</v>
      </c>
      <c r="CU69">
        <v>0</v>
      </c>
      <c r="CV69">
        <v>0</v>
      </c>
      <c r="CW69">
        <v>0</v>
      </c>
      <c r="CX69">
        <v>0</v>
      </c>
      <c r="CY69">
        <v>0</v>
      </c>
      <c r="CZ69">
        <v>0</v>
      </c>
      <c r="DA69">
        <v>0</v>
      </c>
      <c r="DB69" t="s">
        <v>117</v>
      </c>
      <c r="DC69" s="8">
        <v>0</v>
      </c>
      <c r="DD69" t="s">
        <v>117</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t="s">
        <v>117</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t="s">
        <v>117</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t="s">
        <v>124</v>
      </c>
      <c r="GF69">
        <v>0</v>
      </c>
      <c r="GG69">
        <v>0</v>
      </c>
      <c r="GH69">
        <v>0</v>
      </c>
      <c r="GI69">
        <v>0</v>
      </c>
      <c r="GJ69">
        <v>0</v>
      </c>
      <c r="GK69">
        <v>0</v>
      </c>
      <c r="GL69">
        <v>0</v>
      </c>
      <c r="GM69" t="s">
        <v>124</v>
      </c>
      <c r="GN69">
        <v>0</v>
      </c>
      <c r="GO69">
        <v>0</v>
      </c>
      <c r="GP69">
        <v>0</v>
      </c>
      <c r="GQ69" t="s">
        <v>124</v>
      </c>
      <c r="GR69" t="s">
        <v>124</v>
      </c>
      <c r="GS69">
        <v>0</v>
      </c>
      <c r="GT69">
        <v>0</v>
      </c>
      <c r="GU69">
        <v>0</v>
      </c>
      <c r="GV69">
        <v>0</v>
      </c>
      <c r="GW69">
        <v>0</v>
      </c>
      <c r="GX69" t="s">
        <v>124</v>
      </c>
      <c r="GY69">
        <v>0</v>
      </c>
      <c r="GZ69">
        <v>0</v>
      </c>
      <c r="HA69">
        <v>0</v>
      </c>
      <c r="HB69">
        <v>0</v>
      </c>
      <c r="HC69">
        <v>0</v>
      </c>
      <c r="HD69">
        <v>0</v>
      </c>
      <c r="HE69">
        <v>0</v>
      </c>
      <c r="HF69">
        <v>0</v>
      </c>
      <c r="HG69">
        <v>0</v>
      </c>
      <c r="HH69">
        <v>0</v>
      </c>
      <c r="HI69">
        <v>0</v>
      </c>
      <c r="HJ69">
        <v>0</v>
      </c>
      <c r="HK69">
        <v>0</v>
      </c>
      <c r="HL69">
        <v>0</v>
      </c>
      <c r="HM69" t="s">
        <v>124</v>
      </c>
      <c r="HN69">
        <v>0</v>
      </c>
      <c r="HO69">
        <v>0</v>
      </c>
      <c r="HP69">
        <v>0</v>
      </c>
      <c r="HQ69">
        <v>0</v>
      </c>
      <c r="HR69">
        <v>0</v>
      </c>
      <c r="HS69" t="s">
        <v>124</v>
      </c>
      <c r="HT69">
        <v>0</v>
      </c>
      <c r="HU69">
        <v>0</v>
      </c>
      <c r="HV69" t="s">
        <v>124</v>
      </c>
      <c r="HW69" t="s">
        <v>124</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s="8">
        <v>0</v>
      </c>
      <c r="JD69" s="8">
        <v>0</v>
      </c>
      <c r="JE69" s="8">
        <v>0</v>
      </c>
      <c r="JF69" s="8">
        <v>0</v>
      </c>
      <c r="JG69" s="8">
        <v>0</v>
      </c>
      <c r="JH69" s="8">
        <v>0</v>
      </c>
      <c r="JI69" s="8">
        <v>0</v>
      </c>
      <c r="JJ69" s="8">
        <v>0</v>
      </c>
      <c r="JK69" s="42">
        <v>0</v>
      </c>
      <c r="JL69" s="42">
        <v>0</v>
      </c>
      <c r="JM69" s="42">
        <v>0</v>
      </c>
      <c r="JN69" s="42">
        <v>0</v>
      </c>
      <c r="JO69" s="42">
        <v>0</v>
      </c>
      <c r="JP69" s="42">
        <v>0</v>
      </c>
      <c r="JQ69" s="42">
        <v>0</v>
      </c>
      <c r="JR69" s="42">
        <v>0</v>
      </c>
      <c r="JS69" s="42">
        <v>0</v>
      </c>
      <c r="JT69" s="42">
        <v>0</v>
      </c>
      <c r="JU69" s="42">
        <v>0</v>
      </c>
      <c r="JV69" s="42">
        <v>0</v>
      </c>
      <c r="JW69" s="42">
        <v>0</v>
      </c>
      <c r="JX69" s="42">
        <v>0</v>
      </c>
      <c r="JY69" s="42">
        <v>0</v>
      </c>
      <c r="JZ69" s="42">
        <v>0</v>
      </c>
      <c r="KA69" s="42">
        <v>0</v>
      </c>
      <c r="KB69" s="42">
        <v>0</v>
      </c>
      <c r="KC69" s="42">
        <v>0</v>
      </c>
      <c r="KD69" s="42">
        <v>0</v>
      </c>
      <c r="KE69" s="42">
        <v>0</v>
      </c>
      <c r="KF69" s="42">
        <v>0</v>
      </c>
      <c r="KG69" s="42">
        <v>0</v>
      </c>
      <c r="KH69" s="42">
        <v>0</v>
      </c>
      <c r="KI69" s="42">
        <v>0</v>
      </c>
      <c r="KJ69" s="42">
        <v>0</v>
      </c>
      <c r="KK69" s="42">
        <v>0</v>
      </c>
      <c r="KL69" s="42">
        <v>0</v>
      </c>
      <c r="KM69" s="42">
        <v>0</v>
      </c>
      <c r="KN69" s="8" t="s">
        <v>117</v>
      </c>
      <c r="KO69" s="8">
        <v>0</v>
      </c>
      <c r="KP69" s="8" t="s">
        <v>124</v>
      </c>
      <c r="KQ69" s="8" t="s">
        <v>124</v>
      </c>
      <c r="KR69" t="s">
        <v>124</v>
      </c>
      <c r="KS69" t="s">
        <v>156</v>
      </c>
      <c r="KT69">
        <v>0</v>
      </c>
      <c r="KU69">
        <v>0</v>
      </c>
      <c r="KV69">
        <v>0</v>
      </c>
      <c r="KW69">
        <v>0</v>
      </c>
      <c r="KX69">
        <v>0</v>
      </c>
      <c r="KY69">
        <v>0</v>
      </c>
      <c r="KZ69">
        <v>0</v>
      </c>
      <c r="LA69">
        <v>0</v>
      </c>
      <c r="LB69">
        <v>0</v>
      </c>
      <c r="LC69">
        <v>0</v>
      </c>
      <c r="LD69" t="s">
        <v>124</v>
      </c>
      <c r="LE69">
        <v>0</v>
      </c>
      <c r="LF69" t="s">
        <v>124</v>
      </c>
      <c r="LG69">
        <v>0</v>
      </c>
      <c r="LH69">
        <v>0</v>
      </c>
      <c r="LI69">
        <v>0</v>
      </c>
      <c r="LJ69">
        <v>0</v>
      </c>
      <c r="LK69">
        <v>0</v>
      </c>
      <c r="LL69">
        <v>0</v>
      </c>
      <c r="LM69">
        <v>0</v>
      </c>
      <c r="LN69">
        <v>0</v>
      </c>
      <c r="LO69">
        <v>0</v>
      </c>
      <c r="LP69">
        <v>0</v>
      </c>
      <c r="LQ69">
        <v>0</v>
      </c>
      <c r="LR69">
        <v>0</v>
      </c>
      <c r="LS69">
        <v>0</v>
      </c>
      <c r="LT69">
        <v>0</v>
      </c>
      <c r="LU69">
        <v>0</v>
      </c>
      <c r="LV69">
        <v>0</v>
      </c>
      <c r="LW69">
        <v>0</v>
      </c>
      <c r="LX69">
        <v>0</v>
      </c>
      <c r="LY69">
        <v>0</v>
      </c>
      <c r="LZ69" s="9" t="s">
        <v>131</v>
      </c>
      <c r="MA69" s="9">
        <v>0</v>
      </c>
      <c r="MB69">
        <v>0</v>
      </c>
      <c r="MC69">
        <v>0</v>
      </c>
      <c r="MD69">
        <v>0</v>
      </c>
      <c r="ME69">
        <v>0</v>
      </c>
      <c r="MF69">
        <v>0</v>
      </c>
      <c r="MG69">
        <v>0</v>
      </c>
      <c r="MH69">
        <v>0</v>
      </c>
      <c r="MI69">
        <v>0</v>
      </c>
      <c r="MJ69">
        <v>0</v>
      </c>
      <c r="MK69">
        <v>0</v>
      </c>
      <c r="ML69">
        <v>0</v>
      </c>
      <c r="MM69">
        <v>0</v>
      </c>
      <c r="MN69">
        <v>0</v>
      </c>
      <c r="MO69">
        <v>0</v>
      </c>
      <c r="MP69">
        <v>0</v>
      </c>
      <c r="MQ69">
        <v>0</v>
      </c>
      <c r="MR69" s="35">
        <v>0</v>
      </c>
      <c r="MS69" s="69"/>
    </row>
    <row r="70" spans="1:357" ht="28.8" x14ac:dyDescent="0.3">
      <c r="A70">
        <v>271</v>
      </c>
      <c r="B70" s="29" t="s">
        <v>108</v>
      </c>
      <c r="C70" s="27" t="s">
        <v>1217</v>
      </c>
      <c r="D70" s="8" t="s">
        <v>1372</v>
      </c>
      <c r="E70" s="8" t="s">
        <v>1372</v>
      </c>
      <c r="F70" s="8" t="s">
        <v>1373</v>
      </c>
      <c r="G70" s="8" t="s">
        <v>1224</v>
      </c>
      <c r="H70" s="8" t="s">
        <v>1374</v>
      </c>
      <c r="I70" t="s">
        <v>136</v>
      </c>
      <c r="J70" s="8" t="s">
        <v>1375</v>
      </c>
      <c r="K70" s="8">
        <f>431*298</f>
        <v>128438</v>
      </c>
      <c r="L70" s="8" t="e">
        <f>MROUND([1]!tbData[[#This Row],[Surface (mm2)]],10000)/1000000</f>
        <v>#REF!</v>
      </c>
      <c r="M70" s="8" t="s">
        <v>115</v>
      </c>
      <c r="N70" s="8" t="s">
        <v>144</v>
      </c>
      <c r="O70" s="8" t="s">
        <v>144</v>
      </c>
      <c r="P70" s="8" t="s">
        <v>117</v>
      </c>
      <c r="Q70" t="s">
        <v>118</v>
      </c>
      <c r="R70" t="s">
        <v>119</v>
      </c>
      <c r="S70" s="8" t="s">
        <v>1199</v>
      </c>
      <c r="T70" t="s">
        <v>119</v>
      </c>
      <c r="U70" s="8" t="s">
        <v>120</v>
      </c>
      <c r="V70" s="8" t="s">
        <v>121</v>
      </c>
      <c r="W70" s="8">
        <v>0</v>
      </c>
      <c r="X70" s="8">
        <v>0</v>
      </c>
      <c r="Y70" s="8">
        <v>0</v>
      </c>
      <c r="Z70" s="8">
        <v>0</v>
      </c>
      <c r="AA70" s="8">
        <v>0</v>
      </c>
      <c r="AB70" s="8">
        <v>0</v>
      </c>
      <c r="AC70" s="8">
        <v>0</v>
      </c>
      <c r="AD70" s="8">
        <v>0</v>
      </c>
      <c r="AE70" s="8">
        <v>0</v>
      </c>
      <c r="AF70" s="8">
        <v>0</v>
      </c>
      <c r="AG70" s="8">
        <v>0</v>
      </c>
      <c r="AH70" s="8">
        <v>0</v>
      </c>
      <c r="AI70" s="8">
        <v>0</v>
      </c>
      <c r="AJ70" s="8">
        <v>0</v>
      </c>
      <c r="AK70" s="8" t="s">
        <v>117</v>
      </c>
      <c r="AL70" s="8">
        <v>0</v>
      </c>
      <c r="AM70" s="8">
        <v>0</v>
      </c>
      <c r="AN70" s="8">
        <v>0</v>
      </c>
      <c r="AO70" s="8">
        <v>0</v>
      </c>
      <c r="AP70" s="8">
        <v>0</v>
      </c>
      <c r="AQ70" s="8">
        <v>0</v>
      </c>
      <c r="AR70" s="8">
        <v>0</v>
      </c>
      <c r="AS70" s="8">
        <v>0</v>
      </c>
      <c r="AT70" s="8">
        <v>0</v>
      </c>
      <c r="AU70" s="8" t="s">
        <v>124</v>
      </c>
      <c r="AV70" s="8" t="s">
        <v>156</v>
      </c>
      <c r="AW70" s="8" t="s">
        <v>199</v>
      </c>
      <c r="AX70" s="8" t="s">
        <v>117</v>
      </c>
      <c r="AY70" s="8">
        <v>0</v>
      </c>
      <c r="AZ70" s="8">
        <v>0</v>
      </c>
      <c r="BA70" s="8">
        <v>0</v>
      </c>
      <c r="BB70" s="8">
        <v>0</v>
      </c>
      <c r="BC70" t="s">
        <v>119</v>
      </c>
      <c r="BD70">
        <v>0</v>
      </c>
      <c r="BE70" t="s">
        <v>124</v>
      </c>
      <c r="BF70" t="s">
        <v>124</v>
      </c>
      <c r="BG70">
        <v>0</v>
      </c>
      <c r="BH70">
        <v>0</v>
      </c>
      <c r="BI70" s="6" t="s">
        <v>1376</v>
      </c>
      <c r="BJ70" s="66"/>
      <c r="BK70" s="10" t="s">
        <v>117</v>
      </c>
      <c r="BL70">
        <v>0</v>
      </c>
      <c r="BM70">
        <v>0</v>
      </c>
      <c r="BN70" t="s">
        <v>169</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t="s">
        <v>124</v>
      </c>
      <c r="CW70" t="s">
        <v>252</v>
      </c>
      <c r="CX70" t="s">
        <v>144</v>
      </c>
      <c r="CY70" t="s">
        <v>253</v>
      </c>
      <c r="CZ70" t="s">
        <v>169</v>
      </c>
      <c r="DA70">
        <v>0</v>
      </c>
      <c r="DB70" t="s">
        <v>51</v>
      </c>
      <c r="DC70" s="8" t="s">
        <v>123</v>
      </c>
      <c r="DD70" t="s">
        <v>117</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t="s">
        <v>51</v>
      </c>
      <c r="EA70">
        <v>0</v>
      </c>
      <c r="EB70" t="s">
        <v>124</v>
      </c>
      <c r="EC70">
        <v>0</v>
      </c>
      <c r="ED70">
        <v>0</v>
      </c>
      <c r="EE70">
        <v>0</v>
      </c>
      <c r="EF70">
        <v>0</v>
      </c>
      <c r="EG70">
        <v>0</v>
      </c>
      <c r="EH70">
        <v>0</v>
      </c>
      <c r="EI70">
        <v>0</v>
      </c>
      <c r="EJ70">
        <v>0</v>
      </c>
      <c r="EK70">
        <v>0</v>
      </c>
      <c r="EL70">
        <v>0</v>
      </c>
      <c r="EM70">
        <v>0</v>
      </c>
      <c r="EN70">
        <v>0</v>
      </c>
      <c r="EO70">
        <v>0</v>
      </c>
      <c r="EP70">
        <v>0</v>
      </c>
      <c r="EQ70">
        <v>0</v>
      </c>
      <c r="ER70">
        <v>0</v>
      </c>
      <c r="ES70">
        <v>0</v>
      </c>
      <c r="ET70">
        <v>0</v>
      </c>
      <c r="EU70" t="s">
        <v>117</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t="s">
        <v>124</v>
      </c>
      <c r="GF70">
        <v>0</v>
      </c>
      <c r="GG70">
        <v>0</v>
      </c>
      <c r="GH70">
        <v>0</v>
      </c>
      <c r="GI70">
        <v>0</v>
      </c>
      <c r="GJ70">
        <v>0</v>
      </c>
      <c r="GK70">
        <v>0</v>
      </c>
      <c r="GL70">
        <v>0</v>
      </c>
      <c r="GM70" t="s">
        <v>124</v>
      </c>
      <c r="GN70">
        <v>0</v>
      </c>
      <c r="GO70">
        <v>0</v>
      </c>
      <c r="GP70">
        <v>0</v>
      </c>
      <c r="GQ70" t="s">
        <v>124</v>
      </c>
      <c r="GR70" t="s">
        <v>124</v>
      </c>
      <c r="GS70">
        <v>0</v>
      </c>
      <c r="GT70">
        <v>0</v>
      </c>
      <c r="GU70">
        <v>0</v>
      </c>
      <c r="GV70">
        <v>0</v>
      </c>
      <c r="GW70">
        <v>0</v>
      </c>
      <c r="GX70" t="s">
        <v>124</v>
      </c>
      <c r="GY70">
        <v>0</v>
      </c>
      <c r="GZ70">
        <v>0</v>
      </c>
      <c r="HA70">
        <v>0</v>
      </c>
      <c r="HB70">
        <v>0</v>
      </c>
      <c r="HC70">
        <v>0</v>
      </c>
      <c r="HD70">
        <v>0</v>
      </c>
      <c r="HE70">
        <v>0</v>
      </c>
      <c r="HF70">
        <v>0</v>
      </c>
      <c r="HG70">
        <v>0</v>
      </c>
      <c r="HH70">
        <v>0</v>
      </c>
      <c r="HI70">
        <v>0</v>
      </c>
      <c r="HJ70">
        <v>0</v>
      </c>
      <c r="HK70">
        <v>0</v>
      </c>
      <c r="HL70">
        <v>0</v>
      </c>
      <c r="HM70" t="s">
        <v>124</v>
      </c>
      <c r="HN70" t="s">
        <v>124</v>
      </c>
      <c r="HO70">
        <v>0</v>
      </c>
      <c r="HP70">
        <v>0</v>
      </c>
      <c r="HQ70">
        <v>0</v>
      </c>
      <c r="HR70" t="s">
        <v>124</v>
      </c>
      <c r="HS70" t="s">
        <v>124</v>
      </c>
      <c r="HT70">
        <v>0</v>
      </c>
      <c r="HU70">
        <v>0</v>
      </c>
      <c r="HV70" t="s">
        <v>124</v>
      </c>
      <c r="HW70" t="s">
        <v>124</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0</v>
      </c>
      <c r="JB70">
        <v>0</v>
      </c>
      <c r="JC70" s="8" t="s">
        <v>124</v>
      </c>
      <c r="JD70" s="8" t="s">
        <v>582</v>
      </c>
      <c r="JE70" s="8">
        <v>0</v>
      </c>
      <c r="JF70" s="8">
        <v>0</v>
      </c>
      <c r="JG70" s="8">
        <v>0</v>
      </c>
      <c r="JH70" s="8">
        <v>0</v>
      </c>
      <c r="JI70" s="8">
        <v>0</v>
      </c>
      <c r="JJ70" s="8">
        <v>0</v>
      </c>
      <c r="JK70" s="42">
        <v>0</v>
      </c>
      <c r="JL70" s="42">
        <v>0</v>
      </c>
      <c r="JM70" s="42">
        <v>0</v>
      </c>
      <c r="JN70" s="42">
        <v>0</v>
      </c>
      <c r="JO70" s="42">
        <v>0</v>
      </c>
      <c r="JP70" s="42">
        <v>0</v>
      </c>
      <c r="JQ70" s="42">
        <v>0</v>
      </c>
      <c r="JR70" s="42">
        <v>0</v>
      </c>
      <c r="JS70" s="42">
        <v>0</v>
      </c>
      <c r="JT70" s="42">
        <v>0</v>
      </c>
      <c r="JU70" s="42">
        <v>0</v>
      </c>
      <c r="JV70" s="42" t="s">
        <v>124</v>
      </c>
      <c r="JW70" s="42" t="s">
        <v>129</v>
      </c>
      <c r="JX70" s="42">
        <v>0</v>
      </c>
      <c r="JY70" s="42">
        <v>0</v>
      </c>
      <c r="JZ70" s="42">
        <v>0</v>
      </c>
      <c r="KA70" s="42" t="s">
        <v>124</v>
      </c>
      <c r="KB70" s="42">
        <v>0</v>
      </c>
      <c r="KC70" s="42">
        <v>0</v>
      </c>
      <c r="KD70" s="42">
        <v>0</v>
      </c>
      <c r="KE70" s="42">
        <v>0</v>
      </c>
      <c r="KF70" s="42">
        <v>0</v>
      </c>
      <c r="KG70" s="42">
        <v>0</v>
      </c>
      <c r="KH70" s="42">
        <v>0</v>
      </c>
      <c r="KI70" s="42">
        <v>0</v>
      </c>
      <c r="KJ70" s="42">
        <v>0</v>
      </c>
      <c r="KK70" s="42">
        <v>0</v>
      </c>
      <c r="KL70" s="42">
        <v>0</v>
      </c>
      <c r="KM70" s="42">
        <v>0</v>
      </c>
      <c r="KN70" s="8" t="s">
        <v>124</v>
      </c>
      <c r="KO70" s="8">
        <v>0</v>
      </c>
      <c r="KP70" s="8">
        <v>0</v>
      </c>
      <c r="KQ70" s="8" t="s">
        <v>117</v>
      </c>
      <c r="KR70">
        <v>0</v>
      </c>
      <c r="KS70">
        <v>0</v>
      </c>
      <c r="KT70">
        <v>0</v>
      </c>
      <c r="KU70">
        <v>0</v>
      </c>
      <c r="KV70">
        <v>0</v>
      </c>
      <c r="KW70">
        <v>0</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s="9" t="s">
        <v>131</v>
      </c>
      <c r="MA70">
        <v>0</v>
      </c>
      <c r="MB70">
        <v>0</v>
      </c>
      <c r="MC70">
        <v>0</v>
      </c>
      <c r="MD70">
        <v>0</v>
      </c>
      <c r="ME70">
        <v>0</v>
      </c>
      <c r="MF70">
        <v>0</v>
      </c>
      <c r="MG70">
        <v>0</v>
      </c>
      <c r="MH70">
        <v>0</v>
      </c>
      <c r="MI70">
        <v>0</v>
      </c>
      <c r="MJ70" t="s">
        <v>124</v>
      </c>
      <c r="MK70" t="s">
        <v>124</v>
      </c>
      <c r="ML70">
        <v>0</v>
      </c>
      <c r="MM70">
        <v>0</v>
      </c>
      <c r="MN70">
        <v>0</v>
      </c>
      <c r="MO70">
        <v>0</v>
      </c>
      <c r="MP70">
        <v>0</v>
      </c>
      <c r="MQ70" t="s">
        <v>1241</v>
      </c>
      <c r="MR70" s="35">
        <v>0</v>
      </c>
      <c r="MS70" s="69"/>
    </row>
    <row r="71" spans="1:357" ht="57.6" x14ac:dyDescent="0.3">
      <c r="A71">
        <v>3</v>
      </c>
      <c r="B71" s="29" t="s">
        <v>108</v>
      </c>
      <c r="C71" s="22" t="s">
        <v>109</v>
      </c>
      <c r="D71" s="8" t="s">
        <v>149</v>
      </c>
      <c r="E71" s="8" t="s">
        <v>150</v>
      </c>
      <c r="F71" s="8" t="s">
        <v>151</v>
      </c>
      <c r="G71" s="8" t="s">
        <v>152</v>
      </c>
      <c r="H71" s="8">
        <v>0</v>
      </c>
      <c r="I71" t="s">
        <v>113</v>
      </c>
      <c r="J71" s="8" t="s">
        <v>153</v>
      </c>
      <c r="K71" s="8">
        <f>366*386</f>
        <v>141276</v>
      </c>
      <c r="L71" s="8" t="e">
        <f>MROUND([1]!tbData[[#This Row],[Surface (mm2)]],10000)/1000000</f>
        <v>#REF!</v>
      </c>
      <c r="M71" s="8" t="s">
        <v>115</v>
      </c>
      <c r="N71" s="8" t="s">
        <v>144</v>
      </c>
      <c r="O71" s="8" t="s">
        <v>144</v>
      </c>
      <c r="P71" s="8" t="s">
        <v>117</v>
      </c>
      <c r="Q71" t="s">
        <v>119</v>
      </c>
      <c r="R71" t="s">
        <v>119</v>
      </c>
      <c r="S71" s="8">
        <v>0</v>
      </c>
      <c r="T71" t="s">
        <v>119</v>
      </c>
      <c r="U71" s="8" t="s">
        <v>120</v>
      </c>
      <c r="V71" s="8" t="s">
        <v>154</v>
      </c>
      <c r="W71" s="8">
        <v>0</v>
      </c>
      <c r="X71" s="8">
        <v>0</v>
      </c>
      <c r="Y71" s="8">
        <v>0</v>
      </c>
      <c r="Z71" s="8">
        <v>0</v>
      </c>
      <c r="AA71" s="8">
        <v>0</v>
      </c>
      <c r="AB71" s="8">
        <v>0</v>
      </c>
      <c r="AC71" s="8">
        <v>0</v>
      </c>
      <c r="AD71" s="8">
        <v>0</v>
      </c>
      <c r="AE71" s="8">
        <v>0</v>
      </c>
      <c r="AF71" s="8">
        <v>0</v>
      </c>
      <c r="AG71" s="8">
        <v>0</v>
      </c>
      <c r="AH71" s="8">
        <v>0</v>
      </c>
      <c r="AI71" s="8">
        <v>0</v>
      </c>
      <c r="AJ71" s="8">
        <v>0</v>
      </c>
      <c r="AK71" s="8" t="s">
        <v>117</v>
      </c>
      <c r="AL71" s="8">
        <v>0</v>
      </c>
      <c r="AM71" s="8">
        <v>0</v>
      </c>
      <c r="AN71" s="8">
        <v>0</v>
      </c>
      <c r="AO71" s="8">
        <v>0</v>
      </c>
      <c r="AP71" s="8">
        <v>0</v>
      </c>
      <c r="AQ71" s="8">
        <v>0</v>
      </c>
      <c r="AR71" s="8">
        <v>0</v>
      </c>
      <c r="AS71" s="8">
        <v>0</v>
      </c>
      <c r="AT71" s="8">
        <v>0</v>
      </c>
      <c r="AU71" s="8" t="s">
        <v>117</v>
      </c>
      <c r="AV71" s="8">
        <v>0</v>
      </c>
      <c r="AW71" s="8">
        <v>0</v>
      </c>
      <c r="AX71" s="8" t="s">
        <v>117</v>
      </c>
      <c r="AY71" s="8">
        <v>0</v>
      </c>
      <c r="AZ71" s="8">
        <v>0</v>
      </c>
      <c r="BA71" s="8">
        <v>0</v>
      </c>
      <c r="BB71" s="8">
        <v>0</v>
      </c>
      <c r="BC71" s="9" t="s">
        <v>124</v>
      </c>
      <c r="BD71" t="s">
        <v>155</v>
      </c>
      <c r="BE71" t="s">
        <v>124</v>
      </c>
      <c r="BF71" t="s">
        <v>124</v>
      </c>
      <c r="BG71">
        <v>0</v>
      </c>
      <c r="BH71">
        <v>0</v>
      </c>
      <c r="BI71" s="6">
        <v>0</v>
      </c>
      <c r="BJ71" s="66"/>
      <c r="BK71" s="10" t="s">
        <v>51</v>
      </c>
      <c r="BL71" t="s">
        <v>122</v>
      </c>
      <c r="BM71" t="s">
        <v>123</v>
      </c>
      <c r="BN71" t="s">
        <v>117</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t="s">
        <v>117</v>
      </c>
      <c r="DC71" s="8">
        <v>0</v>
      </c>
      <c r="DD71" t="s">
        <v>117</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t="s">
        <v>156</v>
      </c>
      <c r="EA71">
        <v>0</v>
      </c>
      <c r="EB71" t="s">
        <v>124</v>
      </c>
      <c r="EC71">
        <v>0</v>
      </c>
      <c r="ED71">
        <v>0</v>
      </c>
      <c r="EE71">
        <v>0</v>
      </c>
      <c r="EF71">
        <v>0</v>
      </c>
      <c r="EG71">
        <v>0</v>
      </c>
      <c r="EH71">
        <v>0</v>
      </c>
      <c r="EI71">
        <v>0</v>
      </c>
      <c r="EJ71">
        <v>0</v>
      </c>
      <c r="EK71">
        <v>0</v>
      </c>
      <c r="EL71">
        <v>0</v>
      </c>
      <c r="EM71">
        <v>0</v>
      </c>
      <c r="EN71">
        <v>0</v>
      </c>
      <c r="EO71">
        <v>0</v>
      </c>
      <c r="EP71">
        <v>0</v>
      </c>
      <c r="EQ71">
        <v>0</v>
      </c>
      <c r="ER71">
        <v>0</v>
      </c>
      <c r="ES71">
        <v>0</v>
      </c>
      <c r="ET71">
        <v>0</v>
      </c>
      <c r="EU71" t="s">
        <v>117</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t="s">
        <v>117</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t="s">
        <v>124</v>
      </c>
      <c r="IF71" t="s">
        <v>124</v>
      </c>
      <c r="IG71" t="s">
        <v>119</v>
      </c>
      <c r="IH71" t="s">
        <v>70</v>
      </c>
      <c r="II71" t="s">
        <v>71</v>
      </c>
      <c r="IJ71" s="8" t="s">
        <v>157</v>
      </c>
      <c r="IK71">
        <v>0</v>
      </c>
      <c r="IL71">
        <v>0</v>
      </c>
      <c r="IM71">
        <v>0</v>
      </c>
      <c r="IN71">
        <v>0</v>
      </c>
      <c r="IO71">
        <v>0</v>
      </c>
      <c r="IP71">
        <v>0</v>
      </c>
      <c r="IQ71">
        <v>0</v>
      </c>
      <c r="IR71">
        <v>0</v>
      </c>
      <c r="IS71">
        <v>0</v>
      </c>
      <c r="IT71">
        <v>0</v>
      </c>
      <c r="IU71">
        <v>0</v>
      </c>
      <c r="IV71">
        <v>0</v>
      </c>
      <c r="IW71">
        <v>0</v>
      </c>
      <c r="IX71">
        <v>0</v>
      </c>
      <c r="IY71">
        <v>0</v>
      </c>
      <c r="IZ71">
        <v>0</v>
      </c>
      <c r="JA71">
        <v>0</v>
      </c>
      <c r="JB71">
        <v>0</v>
      </c>
      <c r="JC71" s="8" t="s">
        <v>124</v>
      </c>
      <c r="JD71" s="8" t="s">
        <v>127</v>
      </c>
      <c r="JE71" s="8" t="s">
        <v>128</v>
      </c>
      <c r="JF71" s="8" t="s">
        <v>124</v>
      </c>
      <c r="JG71" s="8">
        <v>0</v>
      </c>
      <c r="JH71" s="8">
        <v>0</v>
      </c>
      <c r="JI71" s="8">
        <v>0</v>
      </c>
      <c r="JJ71" s="8">
        <v>0</v>
      </c>
      <c r="JK71" s="42">
        <v>0</v>
      </c>
      <c r="JL71" s="42">
        <v>0</v>
      </c>
      <c r="JM71" s="42">
        <v>0</v>
      </c>
      <c r="JN71" s="42">
        <v>0</v>
      </c>
      <c r="JO71" s="42">
        <v>0</v>
      </c>
      <c r="JP71" s="42">
        <v>0</v>
      </c>
      <c r="JQ71" s="42">
        <v>0</v>
      </c>
      <c r="JR71" s="42">
        <v>0</v>
      </c>
      <c r="JS71" s="42">
        <v>0</v>
      </c>
      <c r="JT71" s="42">
        <v>0</v>
      </c>
      <c r="JU71" s="42">
        <v>0</v>
      </c>
      <c r="JV71" s="42" t="s">
        <v>124</v>
      </c>
      <c r="JW71" s="42" t="s">
        <v>129</v>
      </c>
      <c r="JX71" s="42">
        <v>0</v>
      </c>
      <c r="JY71" s="42">
        <v>0</v>
      </c>
      <c r="JZ71" s="42">
        <v>0</v>
      </c>
      <c r="KA71" s="42" t="s">
        <v>124</v>
      </c>
      <c r="KB71" s="42">
        <v>0</v>
      </c>
      <c r="KC71" s="42">
        <v>0</v>
      </c>
      <c r="KD71" s="42">
        <v>0</v>
      </c>
      <c r="KE71" s="42">
        <v>0</v>
      </c>
      <c r="KF71" s="42">
        <v>0</v>
      </c>
      <c r="KG71" s="42">
        <v>0</v>
      </c>
      <c r="KH71" s="42">
        <v>0</v>
      </c>
      <c r="KI71" s="42">
        <v>0</v>
      </c>
      <c r="KJ71" s="42">
        <v>0</v>
      </c>
      <c r="KK71" s="42">
        <v>0</v>
      </c>
      <c r="KL71" s="42">
        <v>0</v>
      </c>
      <c r="KM71" s="42">
        <v>0</v>
      </c>
      <c r="KN71" s="8" t="s">
        <v>124</v>
      </c>
      <c r="KO71" s="8">
        <v>0</v>
      </c>
      <c r="KP71" s="8">
        <v>0</v>
      </c>
      <c r="KQ71" s="8" t="s">
        <v>124</v>
      </c>
      <c r="KR71" t="s">
        <v>124</v>
      </c>
      <c r="KS71" t="s">
        <v>156</v>
      </c>
      <c r="KT71">
        <v>0</v>
      </c>
      <c r="KU71">
        <v>0</v>
      </c>
      <c r="KV71">
        <v>0</v>
      </c>
      <c r="KW71">
        <v>0</v>
      </c>
      <c r="KX71">
        <v>0</v>
      </c>
      <c r="KY71">
        <v>0</v>
      </c>
      <c r="KZ71">
        <v>0</v>
      </c>
      <c r="LA71">
        <v>0</v>
      </c>
      <c r="LB71">
        <v>0</v>
      </c>
      <c r="LC71">
        <v>0</v>
      </c>
      <c r="LD71" t="s">
        <v>124</v>
      </c>
      <c r="LE71">
        <v>0</v>
      </c>
      <c r="LF71">
        <v>0</v>
      </c>
      <c r="LG71">
        <v>0</v>
      </c>
      <c r="LH71" t="s">
        <v>124</v>
      </c>
      <c r="LI71">
        <v>0</v>
      </c>
      <c r="LJ71">
        <v>0</v>
      </c>
      <c r="LK71">
        <v>0</v>
      </c>
      <c r="LL71">
        <v>0</v>
      </c>
      <c r="LM71">
        <v>0</v>
      </c>
      <c r="LN71">
        <v>0</v>
      </c>
      <c r="LO71">
        <v>0</v>
      </c>
      <c r="LP71">
        <v>0</v>
      </c>
      <c r="LQ71">
        <v>0</v>
      </c>
      <c r="LR71">
        <v>0</v>
      </c>
      <c r="LS71">
        <v>0</v>
      </c>
      <c r="LT71">
        <v>0</v>
      </c>
      <c r="LU71">
        <v>0</v>
      </c>
      <c r="LV71">
        <v>0</v>
      </c>
      <c r="LW71">
        <v>0</v>
      </c>
      <c r="LX71">
        <v>0</v>
      </c>
      <c r="LY71">
        <v>0</v>
      </c>
      <c r="LZ71" t="s">
        <v>131</v>
      </c>
      <c r="MA71">
        <v>0</v>
      </c>
      <c r="MB71">
        <v>0</v>
      </c>
      <c r="MC71">
        <v>0</v>
      </c>
      <c r="MD71">
        <v>0</v>
      </c>
      <c r="ME71">
        <v>0</v>
      </c>
      <c r="MF71">
        <v>0</v>
      </c>
      <c r="MG71">
        <v>0</v>
      </c>
      <c r="MH71">
        <v>0</v>
      </c>
      <c r="MI71">
        <v>0</v>
      </c>
      <c r="MJ71">
        <v>0</v>
      </c>
      <c r="MK71">
        <v>0</v>
      </c>
      <c r="ML71">
        <v>0</v>
      </c>
      <c r="MM71">
        <v>0</v>
      </c>
      <c r="MN71">
        <v>0</v>
      </c>
      <c r="MO71">
        <v>0</v>
      </c>
      <c r="MP71">
        <v>0</v>
      </c>
      <c r="MQ71">
        <v>0</v>
      </c>
      <c r="MR71" s="36" t="s">
        <v>158</v>
      </c>
      <c r="MS71" s="69"/>
    </row>
    <row r="72" spans="1:357" ht="43.2" x14ac:dyDescent="0.3">
      <c r="A72">
        <v>4</v>
      </c>
      <c r="B72" s="29" t="s">
        <v>108</v>
      </c>
      <c r="C72" s="22" t="s">
        <v>109</v>
      </c>
      <c r="D72" s="8" t="s">
        <v>159</v>
      </c>
      <c r="E72" s="8" t="s">
        <v>160</v>
      </c>
      <c r="F72" s="8" t="s">
        <v>161</v>
      </c>
      <c r="G72" s="8" t="s">
        <v>162</v>
      </c>
      <c r="H72" s="8">
        <v>1975</v>
      </c>
      <c r="I72" t="s">
        <v>163</v>
      </c>
      <c r="J72" s="8" t="s">
        <v>164</v>
      </c>
      <c r="K72" s="8">
        <f>310*457</f>
        <v>141670</v>
      </c>
      <c r="L72" s="8" t="e">
        <f>MROUND([1]!tbData[[#This Row],[Surface (mm2)]],10000)/1000000</f>
        <v>#REF!</v>
      </c>
      <c r="M72" s="8" t="s">
        <v>115</v>
      </c>
      <c r="N72" s="8" t="s">
        <v>144</v>
      </c>
      <c r="O72" s="8" t="s">
        <v>144</v>
      </c>
      <c r="P72" s="8" t="s">
        <v>117</v>
      </c>
      <c r="Q72" t="s">
        <v>119</v>
      </c>
      <c r="R72" t="s">
        <v>165</v>
      </c>
      <c r="S72" s="8">
        <v>0</v>
      </c>
      <c r="T72" t="s">
        <v>119</v>
      </c>
      <c r="U72" s="8" t="s">
        <v>120</v>
      </c>
      <c r="V72" s="8" t="s">
        <v>121</v>
      </c>
      <c r="W72" s="8" t="s">
        <v>145</v>
      </c>
      <c r="X72" s="8">
        <v>0</v>
      </c>
      <c r="Y72" s="8">
        <v>0</v>
      </c>
      <c r="Z72" s="8">
        <v>0</v>
      </c>
      <c r="AA72" s="8">
        <v>0</v>
      </c>
      <c r="AB72" s="8">
        <v>0</v>
      </c>
      <c r="AC72" s="8">
        <v>0</v>
      </c>
      <c r="AD72" s="8">
        <v>0</v>
      </c>
      <c r="AE72" s="8">
        <v>0</v>
      </c>
      <c r="AF72" s="8">
        <v>0</v>
      </c>
      <c r="AG72" s="8">
        <v>0</v>
      </c>
      <c r="AH72" s="8">
        <v>0</v>
      </c>
      <c r="AI72" s="8">
        <v>0</v>
      </c>
      <c r="AJ72" s="8">
        <v>0</v>
      </c>
      <c r="AK72" s="8" t="s">
        <v>124</v>
      </c>
      <c r="AL72" s="8" t="s">
        <v>166</v>
      </c>
      <c r="AM72" s="8" t="s">
        <v>154</v>
      </c>
      <c r="AN72" s="8" t="s">
        <v>167</v>
      </c>
      <c r="AO72" s="8" t="s">
        <v>145</v>
      </c>
      <c r="AP72" s="8" t="s">
        <v>167</v>
      </c>
      <c r="AQ72" s="8">
        <v>0</v>
      </c>
      <c r="AR72" s="8">
        <v>0</v>
      </c>
      <c r="AS72" s="8">
        <v>0</v>
      </c>
      <c r="AT72" s="8">
        <v>0</v>
      </c>
      <c r="AU72" s="8" t="s">
        <v>117</v>
      </c>
      <c r="AV72" s="8">
        <v>0</v>
      </c>
      <c r="AW72" s="8">
        <v>0</v>
      </c>
      <c r="AX72" s="8" t="s">
        <v>117</v>
      </c>
      <c r="AY72" s="8">
        <v>0</v>
      </c>
      <c r="AZ72" s="8">
        <v>0</v>
      </c>
      <c r="BA72" s="8">
        <v>0</v>
      </c>
      <c r="BB72" s="8">
        <v>0</v>
      </c>
      <c r="BC72" s="9" t="s">
        <v>119</v>
      </c>
      <c r="BD72">
        <v>0</v>
      </c>
      <c r="BE72" t="s">
        <v>168</v>
      </c>
      <c r="BF72">
        <v>0</v>
      </c>
      <c r="BG72">
        <v>0</v>
      </c>
      <c r="BH72">
        <v>0</v>
      </c>
      <c r="BI72" s="6">
        <v>0</v>
      </c>
      <c r="BJ72" s="66"/>
      <c r="BK72" s="10" t="s">
        <v>51</v>
      </c>
      <c r="BL72" t="s">
        <v>122</v>
      </c>
      <c r="BM72" t="s">
        <v>123</v>
      </c>
      <c r="BN72" t="s">
        <v>117</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t="s">
        <v>117</v>
      </c>
      <c r="DC72" s="8">
        <v>0</v>
      </c>
      <c r="DD72" t="s">
        <v>117</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t="s">
        <v>117</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t="s">
        <v>117</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t="s">
        <v>117</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t="s">
        <v>124</v>
      </c>
      <c r="HN72" t="s">
        <v>124</v>
      </c>
      <c r="HO72">
        <v>0</v>
      </c>
      <c r="HP72">
        <v>0</v>
      </c>
      <c r="HQ72">
        <v>0</v>
      </c>
      <c r="HR72">
        <v>0</v>
      </c>
      <c r="HS72">
        <v>0</v>
      </c>
      <c r="HT72">
        <v>0</v>
      </c>
      <c r="HU72">
        <v>0</v>
      </c>
      <c r="HV72">
        <v>0</v>
      </c>
      <c r="HW72">
        <v>0</v>
      </c>
      <c r="HX72">
        <v>0</v>
      </c>
      <c r="HY72">
        <v>0</v>
      </c>
      <c r="HZ72">
        <v>0</v>
      </c>
      <c r="IA72">
        <v>0</v>
      </c>
      <c r="IB72">
        <v>0</v>
      </c>
      <c r="IC72">
        <v>0</v>
      </c>
      <c r="ID72">
        <v>0</v>
      </c>
      <c r="IE72" t="s">
        <v>124</v>
      </c>
      <c r="IF72">
        <v>0</v>
      </c>
      <c r="IG72" t="s">
        <v>119</v>
      </c>
      <c r="IH72" t="s">
        <v>55</v>
      </c>
      <c r="II72">
        <v>0</v>
      </c>
      <c r="IJ72" t="s">
        <v>68</v>
      </c>
      <c r="IK72">
        <v>0</v>
      </c>
      <c r="IL72">
        <v>0</v>
      </c>
      <c r="IM72">
        <v>0</v>
      </c>
      <c r="IN72">
        <v>0</v>
      </c>
      <c r="IO72">
        <v>0</v>
      </c>
      <c r="IP72">
        <v>0</v>
      </c>
      <c r="IQ72">
        <v>0</v>
      </c>
      <c r="IR72">
        <v>0</v>
      </c>
      <c r="IS72">
        <v>0</v>
      </c>
      <c r="IT72">
        <v>0</v>
      </c>
      <c r="IU72">
        <v>0</v>
      </c>
      <c r="IV72">
        <v>0</v>
      </c>
      <c r="IW72">
        <v>0</v>
      </c>
      <c r="IX72">
        <v>0</v>
      </c>
      <c r="IY72">
        <v>0</v>
      </c>
      <c r="IZ72">
        <v>0</v>
      </c>
      <c r="JA72">
        <v>0</v>
      </c>
      <c r="JB72">
        <v>0</v>
      </c>
      <c r="JC72" s="8" t="s">
        <v>124</v>
      </c>
      <c r="JD72" s="8" t="s">
        <v>127</v>
      </c>
      <c r="JE72" s="8" t="s">
        <v>128</v>
      </c>
      <c r="JF72" s="8">
        <v>0</v>
      </c>
      <c r="JG72" s="8">
        <v>0</v>
      </c>
      <c r="JH72" s="8">
        <v>0</v>
      </c>
      <c r="JI72" s="8">
        <v>0</v>
      </c>
      <c r="JJ72" s="8">
        <v>0</v>
      </c>
      <c r="JK72" s="8">
        <v>0</v>
      </c>
      <c r="JL72" s="42">
        <v>0</v>
      </c>
      <c r="JM72" s="42">
        <v>0</v>
      </c>
      <c r="JN72" s="42">
        <v>0</v>
      </c>
      <c r="JO72" s="42">
        <v>0</v>
      </c>
      <c r="JP72" s="42">
        <v>0</v>
      </c>
      <c r="JQ72" s="42">
        <v>0</v>
      </c>
      <c r="JR72" s="42">
        <v>0</v>
      </c>
      <c r="JS72" s="42">
        <v>0</v>
      </c>
      <c r="JT72" s="42">
        <v>0</v>
      </c>
      <c r="JU72" s="42">
        <v>0</v>
      </c>
      <c r="JV72" s="42" t="s">
        <v>124</v>
      </c>
      <c r="JW72" s="42" t="s">
        <v>129</v>
      </c>
      <c r="JX72" s="42">
        <v>0</v>
      </c>
      <c r="JY72" s="42">
        <v>0</v>
      </c>
      <c r="JZ72" s="42" t="s">
        <v>124</v>
      </c>
      <c r="KA72" s="42">
        <v>0</v>
      </c>
      <c r="KB72" s="42">
        <v>0</v>
      </c>
      <c r="KC72" s="42">
        <v>0</v>
      </c>
      <c r="KD72" s="42">
        <v>0</v>
      </c>
      <c r="KE72" s="42">
        <v>0</v>
      </c>
      <c r="KF72" s="42">
        <v>0</v>
      </c>
      <c r="KG72" s="42">
        <v>0</v>
      </c>
      <c r="KH72" s="42">
        <v>0</v>
      </c>
      <c r="KI72" s="42">
        <v>0</v>
      </c>
      <c r="KJ72" s="42">
        <v>0</v>
      </c>
      <c r="KK72" s="42">
        <v>0</v>
      </c>
      <c r="KL72" s="42">
        <v>0</v>
      </c>
      <c r="KM72" s="42">
        <v>0</v>
      </c>
      <c r="KN72" s="8" t="s">
        <v>124</v>
      </c>
      <c r="KO72" s="8">
        <v>0</v>
      </c>
      <c r="KP72" s="8">
        <v>0</v>
      </c>
      <c r="KQ72" s="8" t="s">
        <v>124</v>
      </c>
      <c r="KR72" t="s">
        <v>124</v>
      </c>
      <c r="KS72" t="s">
        <v>169</v>
      </c>
      <c r="KT72">
        <v>0</v>
      </c>
      <c r="KU72">
        <v>0</v>
      </c>
      <c r="KV72">
        <v>0</v>
      </c>
      <c r="KW72">
        <v>0</v>
      </c>
      <c r="KX72">
        <v>0</v>
      </c>
      <c r="KY72">
        <v>0</v>
      </c>
      <c r="KZ72">
        <v>0</v>
      </c>
      <c r="LA72">
        <v>0</v>
      </c>
      <c r="LB72">
        <v>0</v>
      </c>
      <c r="LC72">
        <v>0</v>
      </c>
      <c r="LD72" t="s">
        <v>124</v>
      </c>
      <c r="LE72">
        <v>0</v>
      </c>
      <c r="LF72">
        <v>0</v>
      </c>
      <c r="LG72">
        <v>0</v>
      </c>
      <c r="LH72">
        <v>0</v>
      </c>
      <c r="LI72">
        <v>0</v>
      </c>
      <c r="LJ72">
        <v>0</v>
      </c>
      <c r="LK72">
        <v>0</v>
      </c>
      <c r="LL72">
        <v>0</v>
      </c>
      <c r="LM72">
        <v>0</v>
      </c>
      <c r="LN72">
        <v>0</v>
      </c>
      <c r="LO72">
        <v>0</v>
      </c>
      <c r="LP72">
        <v>0</v>
      </c>
      <c r="LQ72">
        <v>0</v>
      </c>
      <c r="LR72">
        <v>0</v>
      </c>
      <c r="LS72">
        <v>0</v>
      </c>
      <c r="LT72">
        <v>0</v>
      </c>
      <c r="LU72">
        <v>0</v>
      </c>
      <c r="LV72">
        <v>0</v>
      </c>
      <c r="LW72">
        <v>0</v>
      </c>
      <c r="LX72">
        <v>0</v>
      </c>
      <c r="LY72">
        <v>0</v>
      </c>
      <c r="LZ72" s="9" t="s">
        <v>131</v>
      </c>
      <c r="MA72">
        <v>0</v>
      </c>
      <c r="MB72">
        <v>0</v>
      </c>
      <c r="MC72">
        <v>0</v>
      </c>
      <c r="MD72">
        <v>0</v>
      </c>
      <c r="ME72">
        <v>0</v>
      </c>
      <c r="MF72">
        <v>0</v>
      </c>
      <c r="MG72">
        <v>0</v>
      </c>
      <c r="MH72">
        <v>0</v>
      </c>
      <c r="MI72">
        <v>0</v>
      </c>
      <c r="MJ72">
        <v>0</v>
      </c>
      <c r="MK72">
        <v>0</v>
      </c>
      <c r="ML72">
        <v>0</v>
      </c>
      <c r="MM72">
        <v>0</v>
      </c>
      <c r="MN72">
        <v>0</v>
      </c>
      <c r="MO72">
        <v>0</v>
      </c>
      <c r="MP72">
        <v>0</v>
      </c>
      <c r="MQ72">
        <v>0</v>
      </c>
      <c r="MR72" s="35">
        <v>0</v>
      </c>
      <c r="MS72" s="69"/>
    </row>
    <row r="73" spans="1:357" ht="84.6" customHeight="1" x14ac:dyDescent="0.3">
      <c r="A73">
        <v>272</v>
      </c>
      <c r="B73" s="29" t="s">
        <v>108</v>
      </c>
      <c r="C73" s="27" t="s">
        <v>1217</v>
      </c>
      <c r="D73" s="8" t="s">
        <v>1377</v>
      </c>
      <c r="E73" s="8" t="s">
        <v>1377</v>
      </c>
      <c r="F73" s="8" t="s">
        <v>1378</v>
      </c>
      <c r="G73" s="8" t="s">
        <v>1379</v>
      </c>
      <c r="H73" s="8">
        <v>0</v>
      </c>
      <c r="I73" t="s">
        <v>136</v>
      </c>
      <c r="J73" s="8" t="s">
        <v>1380</v>
      </c>
      <c r="K73" s="8">
        <f>420*343</f>
        <v>144060</v>
      </c>
      <c r="L73" s="8" t="e">
        <f>MROUND([1]!tbData[[#This Row],[Surface (mm2)]],10000)/1000000</f>
        <v>#REF!</v>
      </c>
      <c r="M73" s="8" t="s">
        <v>115</v>
      </c>
      <c r="N73" s="8" t="s">
        <v>144</v>
      </c>
      <c r="O73" s="8" t="s">
        <v>144</v>
      </c>
      <c r="P73" s="8" t="s">
        <v>117</v>
      </c>
      <c r="Q73" t="s">
        <v>119</v>
      </c>
      <c r="R73" t="s">
        <v>119</v>
      </c>
      <c r="S73" s="8">
        <v>0</v>
      </c>
      <c r="T73" t="s">
        <v>119</v>
      </c>
      <c r="U73" s="8" t="s">
        <v>120</v>
      </c>
      <c r="V73" s="8" t="s">
        <v>154</v>
      </c>
      <c r="W73" s="8">
        <v>0</v>
      </c>
      <c r="X73" s="8">
        <v>0</v>
      </c>
      <c r="Y73" s="8">
        <v>0</v>
      </c>
      <c r="Z73" s="8">
        <v>0</v>
      </c>
      <c r="AA73" s="8">
        <v>0</v>
      </c>
      <c r="AB73" s="8">
        <v>0</v>
      </c>
      <c r="AC73" s="8">
        <v>0</v>
      </c>
      <c r="AD73" s="8">
        <v>0</v>
      </c>
      <c r="AE73" s="8">
        <v>0</v>
      </c>
      <c r="AF73" s="8">
        <v>0</v>
      </c>
      <c r="AG73" s="8">
        <v>0</v>
      </c>
      <c r="AH73" s="8">
        <v>0</v>
      </c>
      <c r="AI73" s="8">
        <v>0</v>
      </c>
      <c r="AJ73" s="8">
        <v>0</v>
      </c>
      <c r="AK73" s="8" t="s">
        <v>117</v>
      </c>
      <c r="AL73" s="8">
        <v>0</v>
      </c>
      <c r="AM73" s="8">
        <v>0</v>
      </c>
      <c r="AN73" s="8">
        <v>0</v>
      </c>
      <c r="AO73" s="8">
        <v>0</v>
      </c>
      <c r="AP73" s="8">
        <v>0</v>
      </c>
      <c r="AQ73" s="8">
        <v>0</v>
      </c>
      <c r="AR73" s="8">
        <v>0</v>
      </c>
      <c r="AS73" s="8">
        <v>0</v>
      </c>
      <c r="AT73" s="8">
        <v>0</v>
      </c>
      <c r="AU73" s="8" t="s">
        <v>124</v>
      </c>
      <c r="AV73" s="8" t="s">
        <v>156</v>
      </c>
      <c r="AW73" s="8" t="s">
        <v>199</v>
      </c>
      <c r="AX73" s="8" t="s">
        <v>117</v>
      </c>
      <c r="AY73" s="8">
        <v>0</v>
      </c>
      <c r="AZ73" s="8">
        <v>0</v>
      </c>
      <c r="BA73" s="8">
        <v>0</v>
      </c>
      <c r="BB73" s="8">
        <v>0</v>
      </c>
      <c r="BC73" t="s">
        <v>119</v>
      </c>
      <c r="BD73">
        <v>0</v>
      </c>
      <c r="BE73" t="s">
        <v>124</v>
      </c>
      <c r="BF73" t="s">
        <v>124</v>
      </c>
      <c r="BG73">
        <v>0</v>
      </c>
      <c r="BH73">
        <v>0</v>
      </c>
      <c r="BI73" s="6">
        <v>0</v>
      </c>
      <c r="BJ73" s="66"/>
      <c r="BK73" t="s">
        <v>117</v>
      </c>
      <c r="BL73">
        <v>0</v>
      </c>
      <c r="BM73">
        <v>0</v>
      </c>
      <c r="BN73" t="s">
        <v>117</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t="s">
        <v>51</v>
      </c>
      <c r="DC73" s="8">
        <v>0</v>
      </c>
      <c r="DD73" t="s">
        <v>117</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t="s">
        <v>117</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t="s">
        <v>117</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t="s">
        <v>124</v>
      </c>
      <c r="GF73">
        <v>0</v>
      </c>
      <c r="GG73">
        <v>0</v>
      </c>
      <c r="GH73">
        <v>0</v>
      </c>
      <c r="GI73">
        <v>0</v>
      </c>
      <c r="GJ73">
        <v>0</v>
      </c>
      <c r="GK73">
        <v>0</v>
      </c>
      <c r="GL73">
        <v>0</v>
      </c>
      <c r="GM73" t="s">
        <v>124</v>
      </c>
      <c r="GN73">
        <v>0</v>
      </c>
      <c r="GO73">
        <v>0</v>
      </c>
      <c r="GP73">
        <v>0</v>
      </c>
      <c r="GQ73" t="s">
        <v>124</v>
      </c>
      <c r="GR73" t="s">
        <v>124</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t="s">
        <v>124</v>
      </c>
      <c r="HN73">
        <v>0</v>
      </c>
      <c r="HO73">
        <v>0</v>
      </c>
      <c r="HP73">
        <v>0</v>
      </c>
      <c r="HQ73">
        <v>0</v>
      </c>
      <c r="HR73">
        <v>0</v>
      </c>
      <c r="HS73">
        <v>0</v>
      </c>
      <c r="HT73">
        <v>0</v>
      </c>
      <c r="HU73">
        <v>0</v>
      </c>
      <c r="HV73">
        <v>0</v>
      </c>
      <c r="HW73">
        <v>0</v>
      </c>
      <c r="HX73" t="s">
        <v>124</v>
      </c>
      <c r="HY73" t="s">
        <v>124</v>
      </c>
      <c r="HZ73" t="s">
        <v>124</v>
      </c>
      <c r="IA73">
        <v>0</v>
      </c>
      <c r="IB73">
        <v>0</v>
      </c>
      <c r="IC73">
        <v>0</v>
      </c>
      <c r="ID73">
        <v>0</v>
      </c>
      <c r="IE73">
        <v>0</v>
      </c>
      <c r="IF73">
        <v>0</v>
      </c>
      <c r="IG73">
        <v>0</v>
      </c>
      <c r="IH73">
        <v>0</v>
      </c>
      <c r="II73">
        <v>0</v>
      </c>
      <c r="IJ73">
        <v>0</v>
      </c>
      <c r="IK73">
        <v>0</v>
      </c>
      <c r="IL73">
        <v>0</v>
      </c>
      <c r="IM73">
        <v>0</v>
      </c>
      <c r="IN73">
        <v>0</v>
      </c>
      <c r="IO73">
        <v>0</v>
      </c>
      <c r="IP73">
        <v>0</v>
      </c>
      <c r="IQ73">
        <v>0</v>
      </c>
      <c r="IR73">
        <v>0</v>
      </c>
      <c r="IS73">
        <v>0</v>
      </c>
      <c r="IT73">
        <v>0</v>
      </c>
      <c r="IU73">
        <v>0</v>
      </c>
      <c r="IV73">
        <v>0</v>
      </c>
      <c r="IW73">
        <v>0</v>
      </c>
      <c r="IX73">
        <v>0</v>
      </c>
      <c r="IY73">
        <v>0</v>
      </c>
      <c r="IZ73">
        <v>0</v>
      </c>
      <c r="JA73">
        <v>0</v>
      </c>
      <c r="JB73">
        <v>0</v>
      </c>
      <c r="JC73" s="8">
        <v>0</v>
      </c>
      <c r="JD73" s="8">
        <v>0</v>
      </c>
      <c r="JE73" s="8">
        <v>0</v>
      </c>
      <c r="JF73" s="8">
        <v>0</v>
      </c>
      <c r="JG73" s="8">
        <v>0</v>
      </c>
      <c r="JH73" s="8">
        <v>0</v>
      </c>
      <c r="JI73" s="8">
        <v>0</v>
      </c>
      <c r="JJ73" s="8">
        <v>0</v>
      </c>
      <c r="JK73" s="42">
        <v>0</v>
      </c>
      <c r="JL73" s="42">
        <v>0</v>
      </c>
      <c r="JM73" s="42">
        <v>0</v>
      </c>
      <c r="JN73" s="42">
        <v>0</v>
      </c>
      <c r="JO73" s="42">
        <v>0</v>
      </c>
      <c r="JP73" s="42">
        <v>0</v>
      </c>
      <c r="JQ73" s="42">
        <v>0</v>
      </c>
      <c r="JR73" s="42">
        <v>0</v>
      </c>
      <c r="JS73" s="42">
        <v>0</v>
      </c>
      <c r="JT73" s="42">
        <v>0</v>
      </c>
      <c r="JU73" s="42">
        <v>0</v>
      </c>
      <c r="JV73" s="42">
        <v>0</v>
      </c>
      <c r="JW73" s="42">
        <v>0</v>
      </c>
      <c r="JX73" s="42">
        <v>0</v>
      </c>
      <c r="JY73" s="42">
        <v>0</v>
      </c>
      <c r="JZ73" s="42">
        <v>0</v>
      </c>
      <c r="KA73" s="42">
        <v>0</v>
      </c>
      <c r="KB73" s="42">
        <v>0</v>
      </c>
      <c r="KC73" s="42">
        <v>0</v>
      </c>
      <c r="KD73" s="42">
        <v>0</v>
      </c>
      <c r="KE73" s="42">
        <v>0</v>
      </c>
      <c r="KF73" s="42">
        <v>0</v>
      </c>
      <c r="KG73" s="42">
        <v>0</v>
      </c>
      <c r="KH73" s="42">
        <v>0</v>
      </c>
      <c r="KI73" s="42">
        <v>0</v>
      </c>
      <c r="KJ73" s="42">
        <v>0</v>
      </c>
      <c r="KK73" s="42">
        <v>0</v>
      </c>
      <c r="KL73" s="42">
        <v>0</v>
      </c>
      <c r="KM73" s="42">
        <v>0</v>
      </c>
      <c r="KN73" s="8" t="s">
        <v>117</v>
      </c>
      <c r="KO73" s="8">
        <v>0</v>
      </c>
      <c r="KP73" s="8" t="s">
        <v>124</v>
      </c>
      <c r="KQ73" s="8" t="s">
        <v>124</v>
      </c>
      <c r="KR73" t="s">
        <v>130</v>
      </c>
      <c r="KS73">
        <v>0</v>
      </c>
      <c r="KT73">
        <v>0</v>
      </c>
      <c r="KU73">
        <v>0</v>
      </c>
      <c r="KV73">
        <v>0</v>
      </c>
      <c r="KW73">
        <v>0</v>
      </c>
      <c r="KX73">
        <v>0</v>
      </c>
      <c r="KY73">
        <v>0</v>
      </c>
      <c r="KZ73">
        <v>0</v>
      </c>
      <c r="LA73">
        <v>0</v>
      </c>
      <c r="LB73">
        <v>0</v>
      </c>
      <c r="LC73">
        <v>0</v>
      </c>
      <c r="LD73" t="s">
        <v>124</v>
      </c>
      <c r="LE73">
        <v>0</v>
      </c>
      <c r="LF73" t="s">
        <v>124</v>
      </c>
      <c r="LG73">
        <v>0</v>
      </c>
      <c r="LH73">
        <v>0</v>
      </c>
      <c r="LI73">
        <v>0</v>
      </c>
      <c r="LJ73">
        <v>0</v>
      </c>
      <c r="LK73">
        <v>0</v>
      </c>
      <c r="LL73">
        <v>0</v>
      </c>
      <c r="LM73">
        <v>0</v>
      </c>
      <c r="LN73">
        <v>0</v>
      </c>
      <c r="LO73">
        <v>0</v>
      </c>
      <c r="LP73">
        <v>0</v>
      </c>
      <c r="LQ73">
        <v>0</v>
      </c>
      <c r="LR73">
        <v>0</v>
      </c>
      <c r="LS73">
        <v>0</v>
      </c>
      <c r="LT73">
        <v>0</v>
      </c>
      <c r="LU73">
        <v>0</v>
      </c>
      <c r="LV73">
        <v>0</v>
      </c>
      <c r="LW73">
        <v>0</v>
      </c>
      <c r="LX73">
        <v>0</v>
      </c>
      <c r="LY73">
        <v>0</v>
      </c>
      <c r="LZ73" t="s">
        <v>131</v>
      </c>
      <c r="MA73">
        <v>0</v>
      </c>
      <c r="MB73">
        <v>0</v>
      </c>
      <c r="MC73">
        <v>0</v>
      </c>
      <c r="MD73">
        <v>0</v>
      </c>
      <c r="ME73">
        <v>0</v>
      </c>
      <c r="MF73">
        <v>0</v>
      </c>
      <c r="MG73">
        <v>0</v>
      </c>
      <c r="MH73">
        <v>0</v>
      </c>
      <c r="MI73">
        <v>0</v>
      </c>
      <c r="MJ73">
        <v>0</v>
      </c>
      <c r="MK73">
        <v>0</v>
      </c>
      <c r="ML73">
        <v>0</v>
      </c>
      <c r="MM73">
        <v>0</v>
      </c>
      <c r="MN73">
        <v>0</v>
      </c>
      <c r="MO73">
        <v>0</v>
      </c>
      <c r="MP73">
        <v>0</v>
      </c>
      <c r="MQ73">
        <v>0</v>
      </c>
      <c r="MR73" s="35" t="s">
        <v>1381</v>
      </c>
      <c r="MS73" s="69"/>
    </row>
    <row r="74" spans="1:357" ht="85.95" customHeight="1" x14ac:dyDescent="0.3">
      <c r="A74">
        <v>150</v>
      </c>
      <c r="B74" s="29" t="s">
        <v>108</v>
      </c>
      <c r="C74" s="25" t="s">
        <v>753</v>
      </c>
      <c r="D74" s="8" t="s">
        <v>900</v>
      </c>
      <c r="E74" t="s">
        <v>901</v>
      </c>
      <c r="F74" s="8" t="s">
        <v>902</v>
      </c>
      <c r="G74" s="8" t="s">
        <v>895</v>
      </c>
      <c r="H74" s="8">
        <v>0</v>
      </c>
      <c r="I74" t="s">
        <v>136</v>
      </c>
      <c r="J74" s="8" t="s">
        <v>903</v>
      </c>
      <c r="K74" s="8">
        <f>440*330</f>
        <v>145200</v>
      </c>
      <c r="L74" s="8" t="e">
        <f>MROUND([1]!tbData[[#This Row],[Surface (mm2)]],10000)/1000000</f>
        <v>#REF!</v>
      </c>
      <c r="M74" s="8" t="s">
        <v>115</v>
      </c>
      <c r="N74" s="8" t="s">
        <v>144</v>
      </c>
      <c r="O74" s="8" t="s">
        <v>144</v>
      </c>
      <c r="P74" s="8" t="s">
        <v>117</v>
      </c>
      <c r="Q74" t="s">
        <v>119</v>
      </c>
      <c r="R74" t="s">
        <v>119</v>
      </c>
      <c r="S74" s="8">
        <v>0</v>
      </c>
      <c r="T74" t="s">
        <v>119</v>
      </c>
      <c r="U74" s="8" t="s">
        <v>120</v>
      </c>
      <c r="V74" s="8" t="s">
        <v>121</v>
      </c>
      <c r="W74" s="8">
        <v>0</v>
      </c>
      <c r="X74" s="8">
        <v>0</v>
      </c>
      <c r="Y74" s="8">
        <v>0</v>
      </c>
      <c r="Z74" s="8">
        <v>0</v>
      </c>
      <c r="AA74" s="8">
        <v>0</v>
      </c>
      <c r="AB74" s="8">
        <v>0</v>
      </c>
      <c r="AC74" s="8">
        <v>0</v>
      </c>
      <c r="AD74" s="8">
        <v>0</v>
      </c>
      <c r="AE74" s="8">
        <v>0</v>
      </c>
      <c r="AF74" s="8">
        <v>0</v>
      </c>
      <c r="AG74" s="8">
        <v>0</v>
      </c>
      <c r="AH74" s="8">
        <v>0</v>
      </c>
      <c r="AI74" s="8">
        <v>0</v>
      </c>
      <c r="AJ74" s="8">
        <v>0</v>
      </c>
      <c r="AK74" s="8" t="s">
        <v>117</v>
      </c>
      <c r="AL74" s="8">
        <v>0</v>
      </c>
      <c r="AM74" s="8">
        <v>0</v>
      </c>
      <c r="AN74" s="8">
        <v>0</v>
      </c>
      <c r="AO74" s="8">
        <v>0</v>
      </c>
      <c r="AP74" s="8">
        <v>0</v>
      </c>
      <c r="AQ74" s="8">
        <v>0</v>
      </c>
      <c r="AR74" s="8">
        <v>0</v>
      </c>
      <c r="AS74" s="8">
        <v>0</v>
      </c>
      <c r="AT74" s="8">
        <v>0</v>
      </c>
      <c r="AU74" s="8" t="s">
        <v>124</v>
      </c>
      <c r="AV74" s="8" t="s">
        <v>156</v>
      </c>
      <c r="AW74" s="8" t="s">
        <v>199</v>
      </c>
      <c r="AX74" s="8" t="s">
        <v>124</v>
      </c>
      <c r="AY74" s="8" t="s">
        <v>154</v>
      </c>
      <c r="AZ74" s="8">
        <v>1</v>
      </c>
      <c r="BA74" s="8" t="s">
        <v>898</v>
      </c>
      <c r="BB74" s="8">
        <v>0</v>
      </c>
      <c r="BC74" t="s">
        <v>124</v>
      </c>
      <c r="BD74" t="s">
        <v>246</v>
      </c>
      <c r="BE74" t="s">
        <v>147</v>
      </c>
      <c r="BF74">
        <v>0</v>
      </c>
      <c r="BG74">
        <v>0</v>
      </c>
      <c r="BH74">
        <v>0</v>
      </c>
      <c r="BI74" s="6" t="s">
        <v>904</v>
      </c>
      <c r="BJ74" s="66"/>
      <c r="BK74" t="s">
        <v>51</v>
      </c>
      <c r="BL74" t="s">
        <v>122</v>
      </c>
      <c r="BM74" t="s">
        <v>123</v>
      </c>
      <c r="BN74" t="s">
        <v>117</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t="s">
        <v>117</v>
      </c>
      <c r="DC74" s="8">
        <v>0</v>
      </c>
      <c r="DD74" t="s">
        <v>117</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t="s">
        <v>117</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t="s">
        <v>117</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t="s">
        <v>117</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s="8" t="s">
        <v>124</v>
      </c>
      <c r="JD74" s="8" t="s">
        <v>148</v>
      </c>
      <c r="JE74" s="8" t="s">
        <v>128</v>
      </c>
      <c r="JF74" s="8">
        <v>0</v>
      </c>
      <c r="JG74" s="8">
        <v>0</v>
      </c>
      <c r="JH74" s="8">
        <v>0</v>
      </c>
      <c r="JI74" s="8">
        <v>0</v>
      </c>
      <c r="JJ74" s="8">
        <v>0</v>
      </c>
      <c r="JK74" s="42">
        <v>0</v>
      </c>
      <c r="JL74" s="42">
        <v>0</v>
      </c>
      <c r="JM74" s="42">
        <v>0</v>
      </c>
      <c r="JN74" s="42">
        <v>0</v>
      </c>
      <c r="JO74" s="42">
        <v>0</v>
      </c>
      <c r="JP74" s="42">
        <v>0</v>
      </c>
      <c r="JQ74" s="42">
        <v>0</v>
      </c>
      <c r="JR74" s="42">
        <v>0</v>
      </c>
      <c r="JS74" s="42">
        <v>0</v>
      </c>
      <c r="JT74" s="42">
        <v>0</v>
      </c>
      <c r="JU74" s="42">
        <v>0</v>
      </c>
      <c r="JV74" s="42">
        <v>0</v>
      </c>
      <c r="JW74" s="42">
        <v>0</v>
      </c>
      <c r="JX74" s="42">
        <v>0</v>
      </c>
      <c r="JY74" s="42">
        <v>0</v>
      </c>
      <c r="JZ74" s="42">
        <v>0</v>
      </c>
      <c r="KA74" s="42">
        <v>0</v>
      </c>
      <c r="KB74" s="42">
        <v>0</v>
      </c>
      <c r="KC74" s="42">
        <v>0</v>
      </c>
      <c r="KD74" s="42">
        <v>0</v>
      </c>
      <c r="KE74" s="42">
        <v>0</v>
      </c>
      <c r="KF74" s="42">
        <v>0</v>
      </c>
      <c r="KG74" s="42">
        <v>0</v>
      </c>
      <c r="KH74" s="42">
        <v>0</v>
      </c>
      <c r="KI74" s="42">
        <v>0</v>
      </c>
      <c r="KJ74" s="42">
        <v>0</v>
      </c>
      <c r="KK74" s="42">
        <v>0</v>
      </c>
      <c r="KL74" s="42">
        <v>0</v>
      </c>
      <c r="KM74" s="42">
        <v>0</v>
      </c>
      <c r="KN74" s="8" t="s">
        <v>117</v>
      </c>
      <c r="KO74" s="8">
        <v>0</v>
      </c>
      <c r="KP74" s="8">
        <v>0</v>
      </c>
      <c r="KQ74" s="8" t="s">
        <v>117</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0</v>
      </c>
      <c r="LM74">
        <v>0</v>
      </c>
      <c r="LN74">
        <v>0</v>
      </c>
      <c r="LO74">
        <v>0</v>
      </c>
      <c r="LP74">
        <v>0</v>
      </c>
      <c r="LQ74">
        <v>0</v>
      </c>
      <c r="LR74">
        <v>0</v>
      </c>
      <c r="LS74">
        <v>0</v>
      </c>
      <c r="LT74">
        <v>0</v>
      </c>
      <c r="LU74">
        <v>0</v>
      </c>
      <c r="LV74">
        <v>0</v>
      </c>
      <c r="LW74">
        <v>0</v>
      </c>
      <c r="LX74">
        <v>0</v>
      </c>
      <c r="LY74">
        <v>0</v>
      </c>
      <c r="LZ74" t="s">
        <v>131</v>
      </c>
      <c r="MA74">
        <v>0</v>
      </c>
      <c r="MB74">
        <v>0</v>
      </c>
      <c r="MC74">
        <v>0</v>
      </c>
      <c r="MD74">
        <v>0</v>
      </c>
      <c r="ME74">
        <v>0</v>
      </c>
      <c r="MF74">
        <v>0</v>
      </c>
      <c r="MG74">
        <v>0</v>
      </c>
      <c r="MH74">
        <v>0</v>
      </c>
      <c r="MI74">
        <v>0</v>
      </c>
      <c r="MJ74">
        <v>0</v>
      </c>
      <c r="MK74">
        <v>0</v>
      </c>
      <c r="ML74">
        <v>0</v>
      </c>
      <c r="MM74">
        <v>0</v>
      </c>
      <c r="MN74">
        <v>0</v>
      </c>
      <c r="MO74">
        <v>0</v>
      </c>
      <c r="MP74">
        <v>0</v>
      </c>
      <c r="MQ74">
        <v>0</v>
      </c>
      <c r="MR74" s="35">
        <v>0</v>
      </c>
      <c r="MS74" s="69"/>
    </row>
    <row r="75" spans="1:357" ht="185.4" customHeight="1" x14ac:dyDescent="0.3">
      <c r="A75">
        <v>80</v>
      </c>
      <c r="B75" s="29" t="s">
        <v>108</v>
      </c>
      <c r="C75" s="24" t="s">
        <v>109</v>
      </c>
      <c r="D75" s="8" t="s">
        <v>571</v>
      </c>
      <c r="E75" s="8" t="s">
        <v>571</v>
      </c>
      <c r="F75" s="8" t="s">
        <v>572</v>
      </c>
      <c r="G75" s="8" t="s">
        <v>573</v>
      </c>
      <c r="H75" s="8">
        <v>1968</v>
      </c>
      <c r="I75" t="s">
        <v>136</v>
      </c>
      <c r="J75" s="8" t="s">
        <v>574</v>
      </c>
      <c r="K75" s="8">
        <f>496*320</f>
        <v>158720</v>
      </c>
      <c r="L75" s="8" t="e">
        <f>MROUND([1]!tbData[[#This Row],[Surface (mm2)]],10000)/1000000</f>
        <v>#REF!</v>
      </c>
      <c r="M75" s="8" t="s">
        <v>115</v>
      </c>
      <c r="N75" s="8" t="s">
        <v>144</v>
      </c>
      <c r="O75" s="8" t="s">
        <v>144</v>
      </c>
      <c r="P75" s="8" t="s">
        <v>117</v>
      </c>
      <c r="Q75" t="s">
        <v>119</v>
      </c>
      <c r="R75" t="s">
        <v>119</v>
      </c>
      <c r="S75" s="8">
        <v>0</v>
      </c>
      <c r="T75" t="s">
        <v>550</v>
      </c>
      <c r="U75" s="8" t="s">
        <v>198</v>
      </c>
      <c r="V75" s="8" t="s">
        <v>121</v>
      </c>
      <c r="W75" s="8">
        <v>0</v>
      </c>
      <c r="X75" s="8">
        <v>0</v>
      </c>
      <c r="Y75" s="8">
        <v>0</v>
      </c>
      <c r="Z75" s="8">
        <v>0</v>
      </c>
      <c r="AA75" s="8">
        <v>0</v>
      </c>
      <c r="AB75" s="8">
        <v>0</v>
      </c>
      <c r="AC75" s="8" t="s">
        <v>575</v>
      </c>
      <c r="AD75" s="8" t="s">
        <v>145</v>
      </c>
      <c r="AE75" s="8">
        <v>0</v>
      </c>
      <c r="AF75" s="8">
        <v>0</v>
      </c>
      <c r="AG75" s="8">
        <v>0</v>
      </c>
      <c r="AH75" s="8">
        <v>0</v>
      </c>
      <c r="AI75" s="8">
        <v>0</v>
      </c>
      <c r="AJ75" s="8" t="s">
        <v>576</v>
      </c>
      <c r="AK75" s="8" t="s">
        <v>124</v>
      </c>
      <c r="AL75" s="8" t="s">
        <v>184</v>
      </c>
      <c r="AM75" s="8" t="s">
        <v>116</v>
      </c>
      <c r="AN75" s="8" t="s">
        <v>577</v>
      </c>
      <c r="AO75" s="8">
        <v>0</v>
      </c>
      <c r="AP75" s="8">
        <v>0</v>
      </c>
      <c r="AQ75" s="8">
        <v>0</v>
      </c>
      <c r="AR75" s="8">
        <v>0</v>
      </c>
      <c r="AS75" s="8">
        <v>0</v>
      </c>
      <c r="AT75" s="8">
        <v>0</v>
      </c>
      <c r="AU75" s="8" t="s">
        <v>124</v>
      </c>
      <c r="AV75" s="8" t="s">
        <v>156</v>
      </c>
      <c r="AW75" s="8" t="s">
        <v>199</v>
      </c>
      <c r="AX75" s="8" t="s">
        <v>117</v>
      </c>
      <c r="AY75" s="8">
        <v>0</v>
      </c>
      <c r="AZ75" s="8">
        <v>0</v>
      </c>
      <c r="BA75" s="8">
        <v>0</v>
      </c>
      <c r="BB75" s="8">
        <v>0</v>
      </c>
      <c r="BC75" t="s">
        <v>124</v>
      </c>
      <c r="BD75" t="s">
        <v>155</v>
      </c>
      <c r="BE75" t="s">
        <v>168</v>
      </c>
      <c r="BF75">
        <v>0</v>
      </c>
      <c r="BG75">
        <v>0</v>
      </c>
      <c r="BH75">
        <v>0</v>
      </c>
      <c r="BI75" s="6">
        <v>0</v>
      </c>
      <c r="BJ75" s="66"/>
      <c r="BK75" s="10" t="s">
        <v>51</v>
      </c>
      <c r="BL75" t="s">
        <v>122</v>
      </c>
      <c r="BM75" t="s">
        <v>123</v>
      </c>
      <c r="BN75" t="s">
        <v>117</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t="s">
        <v>117</v>
      </c>
      <c r="DC75" s="8">
        <v>0</v>
      </c>
      <c r="DD75" t="s">
        <v>117</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t="s">
        <v>117</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t="s">
        <v>117</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t="s">
        <v>124</v>
      </c>
      <c r="GF75" t="s">
        <v>124</v>
      </c>
      <c r="GG75">
        <v>0</v>
      </c>
      <c r="GH75" t="s">
        <v>124</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t="s">
        <v>124</v>
      </c>
      <c r="HN75" t="s">
        <v>124</v>
      </c>
      <c r="HO75" t="s">
        <v>124</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s="8">
        <v>0</v>
      </c>
      <c r="JD75" s="8">
        <v>0</v>
      </c>
      <c r="JE75" s="8">
        <v>0</v>
      </c>
      <c r="JF75" s="8">
        <v>0</v>
      </c>
      <c r="JG75" s="8">
        <v>0</v>
      </c>
      <c r="JH75" s="8">
        <v>0</v>
      </c>
      <c r="JI75" s="8">
        <v>0</v>
      </c>
      <c r="JJ75" s="8">
        <v>0</v>
      </c>
      <c r="JK75" s="42">
        <v>0</v>
      </c>
      <c r="JL75" s="42">
        <v>0</v>
      </c>
      <c r="JM75" s="42">
        <v>0</v>
      </c>
      <c r="JN75" s="42">
        <v>0</v>
      </c>
      <c r="JO75" s="42">
        <v>0</v>
      </c>
      <c r="JP75" s="42">
        <v>0</v>
      </c>
      <c r="JQ75" s="42">
        <v>0</v>
      </c>
      <c r="JR75" s="42">
        <v>0</v>
      </c>
      <c r="JS75" s="42">
        <v>0</v>
      </c>
      <c r="JT75" s="42">
        <v>0</v>
      </c>
      <c r="JU75" s="42">
        <v>0</v>
      </c>
      <c r="JV75" s="42">
        <v>0</v>
      </c>
      <c r="JW75" s="42">
        <v>0</v>
      </c>
      <c r="JX75" s="42">
        <v>0</v>
      </c>
      <c r="JY75" s="42">
        <v>0</v>
      </c>
      <c r="JZ75" s="42">
        <v>0</v>
      </c>
      <c r="KA75" s="42">
        <v>0</v>
      </c>
      <c r="KB75" s="42">
        <v>0</v>
      </c>
      <c r="KC75" s="42">
        <v>0</v>
      </c>
      <c r="KD75" s="42">
        <v>0</v>
      </c>
      <c r="KE75" s="42">
        <v>0</v>
      </c>
      <c r="KF75" s="42">
        <v>0</v>
      </c>
      <c r="KG75" s="42">
        <v>0</v>
      </c>
      <c r="KH75" s="42">
        <v>0</v>
      </c>
      <c r="KI75" s="42">
        <v>0</v>
      </c>
      <c r="KJ75" s="42">
        <v>0</v>
      </c>
      <c r="KK75" s="42">
        <v>0</v>
      </c>
      <c r="KL75" s="42">
        <v>0</v>
      </c>
      <c r="KM75" s="42">
        <v>0</v>
      </c>
      <c r="KN75" s="8" t="s">
        <v>117</v>
      </c>
      <c r="KO75" s="8">
        <v>0</v>
      </c>
      <c r="KP75" s="8">
        <v>0</v>
      </c>
      <c r="KQ75" s="8" t="s">
        <v>117</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s="9" t="s">
        <v>131</v>
      </c>
      <c r="MA75">
        <v>0</v>
      </c>
      <c r="MB75">
        <v>0</v>
      </c>
      <c r="MC75">
        <v>0</v>
      </c>
      <c r="MD75">
        <v>0</v>
      </c>
      <c r="ME75">
        <v>0</v>
      </c>
      <c r="MF75">
        <v>0</v>
      </c>
      <c r="MG75">
        <v>0</v>
      </c>
      <c r="MH75">
        <v>0</v>
      </c>
      <c r="MI75">
        <v>0</v>
      </c>
      <c r="MJ75">
        <v>0</v>
      </c>
      <c r="MK75">
        <v>0</v>
      </c>
      <c r="ML75">
        <v>0</v>
      </c>
      <c r="MM75">
        <v>0</v>
      </c>
      <c r="MN75">
        <v>0</v>
      </c>
      <c r="MO75">
        <v>0</v>
      </c>
      <c r="MP75">
        <v>0</v>
      </c>
      <c r="MQ75">
        <v>0</v>
      </c>
      <c r="MR75" s="35">
        <v>0</v>
      </c>
      <c r="MS75" s="69"/>
    </row>
    <row r="76" spans="1:357" ht="96.6" customHeight="1" x14ac:dyDescent="0.3">
      <c r="A76">
        <v>81</v>
      </c>
      <c r="B76" s="29" t="s">
        <v>108</v>
      </c>
      <c r="C76" s="24" t="s">
        <v>109</v>
      </c>
      <c r="D76" s="8" t="s">
        <v>571</v>
      </c>
      <c r="E76" s="8" t="s">
        <v>571</v>
      </c>
      <c r="F76" s="8" t="s">
        <v>578</v>
      </c>
      <c r="G76" s="8" t="s">
        <v>573</v>
      </c>
      <c r="H76" s="8">
        <v>1968</v>
      </c>
      <c r="I76" t="s">
        <v>136</v>
      </c>
      <c r="J76" s="8" t="s">
        <v>574</v>
      </c>
      <c r="K76" s="8">
        <f>496*320</f>
        <v>158720</v>
      </c>
      <c r="L76" s="8" t="e">
        <f>MROUND([1]!tbData[[#This Row],[Surface (mm2)]],10000)/1000000</f>
        <v>#REF!</v>
      </c>
      <c r="M76" s="8" t="s">
        <v>115</v>
      </c>
      <c r="N76" s="8" t="s">
        <v>144</v>
      </c>
      <c r="O76" s="8" t="s">
        <v>144</v>
      </c>
      <c r="P76" s="8" t="s">
        <v>579</v>
      </c>
      <c r="Q76" t="s">
        <v>119</v>
      </c>
      <c r="R76" t="s">
        <v>119</v>
      </c>
      <c r="S76" s="8">
        <v>0</v>
      </c>
      <c r="T76" t="s">
        <v>550</v>
      </c>
      <c r="U76" s="8" t="s">
        <v>198</v>
      </c>
      <c r="V76" s="8" t="s">
        <v>121</v>
      </c>
      <c r="W76" s="8">
        <v>0</v>
      </c>
      <c r="X76" s="8">
        <v>0</v>
      </c>
      <c r="Y76" s="8">
        <v>0</v>
      </c>
      <c r="Z76" s="8">
        <v>0</v>
      </c>
      <c r="AA76" s="8">
        <v>0</v>
      </c>
      <c r="AB76" s="8">
        <v>0</v>
      </c>
      <c r="AC76" s="8" t="s">
        <v>575</v>
      </c>
      <c r="AD76" s="8" t="s">
        <v>145</v>
      </c>
      <c r="AE76" s="8">
        <v>0</v>
      </c>
      <c r="AF76" s="8">
        <v>0</v>
      </c>
      <c r="AG76" s="8">
        <v>0</v>
      </c>
      <c r="AH76" s="8">
        <v>0</v>
      </c>
      <c r="AI76" s="8">
        <v>0</v>
      </c>
      <c r="AJ76" s="8" t="s">
        <v>576</v>
      </c>
      <c r="AK76" s="8" t="s">
        <v>124</v>
      </c>
      <c r="AL76" s="8" t="s">
        <v>184</v>
      </c>
      <c r="AM76" s="8" t="s">
        <v>116</v>
      </c>
      <c r="AN76" s="8" t="s">
        <v>577</v>
      </c>
      <c r="AO76" s="8">
        <v>0</v>
      </c>
      <c r="AP76" s="8">
        <v>0</v>
      </c>
      <c r="AQ76" s="8">
        <v>0</v>
      </c>
      <c r="AR76" s="8">
        <v>0</v>
      </c>
      <c r="AS76" s="8">
        <v>0</v>
      </c>
      <c r="AT76" s="8">
        <v>0</v>
      </c>
      <c r="AU76" s="8" t="s">
        <v>124</v>
      </c>
      <c r="AV76" s="8" t="s">
        <v>156</v>
      </c>
      <c r="AW76" s="8" t="s">
        <v>199</v>
      </c>
      <c r="AX76" s="8" t="s">
        <v>117</v>
      </c>
      <c r="AY76" s="8">
        <v>0</v>
      </c>
      <c r="AZ76" s="8">
        <v>0</v>
      </c>
      <c r="BA76" s="8">
        <v>0</v>
      </c>
      <c r="BB76" s="8">
        <v>0</v>
      </c>
      <c r="BC76" s="9" t="s">
        <v>124</v>
      </c>
      <c r="BD76" t="s">
        <v>155</v>
      </c>
      <c r="BE76" t="s">
        <v>124</v>
      </c>
      <c r="BF76" t="s">
        <v>124</v>
      </c>
      <c r="BG76">
        <v>0</v>
      </c>
      <c r="BH76">
        <v>0</v>
      </c>
      <c r="BI76" s="6">
        <v>0</v>
      </c>
      <c r="BJ76" s="66"/>
      <c r="BK76" s="10" t="s">
        <v>51</v>
      </c>
      <c r="BL76" t="s">
        <v>122</v>
      </c>
      <c r="BM76" t="s">
        <v>123</v>
      </c>
      <c r="BN76" t="s">
        <v>117</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t="s">
        <v>124</v>
      </c>
      <c r="CW76" t="s">
        <v>252</v>
      </c>
      <c r="CX76" t="s">
        <v>121</v>
      </c>
      <c r="CY76">
        <v>0</v>
      </c>
      <c r="CZ76" t="s">
        <v>156</v>
      </c>
      <c r="DA76">
        <v>0</v>
      </c>
      <c r="DB76" t="s">
        <v>117</v>
      </c>
      <c r="DC76" s="8">
        <v>0</v>
      </c>
      <c r="DD76" t="s">
        <v>117</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t="s">
        <v>156</v>
      </c>
      <c r="EA76">
        <v>0</v>
      </c>
      <c r="EB76" t="s">
        <v>124</v>
      </c>
      <c r="EC76">
        <v>0</v>
      </c>
      <c r="ED76">
        <v>0</v>
      </c>
      <c r="EE76">
        <v>0</v>
      </c>
      <c r="EF76">
        <v>0</v>
      </c>
      <c r="EG76">
        <v>0</v>
      </c>
      <c r="EH76">
        <v>0</v>
      </c>
      <c r="EI76">
        <v>0</v>
      </c>
      <c r="EJ76">
        <v>0</v>
      </c>
      <c r="EK76">
        <v>0</v>
      </c>
      <c r="EL76">
        <v>0</v>
      </c>
      <c r="EM76">
        <v>0</v>
      </c>
      <c r="EN76">
        <v>0</v>
      </c>
      <c r="EO76">
        <v>0</v>
      </c>
      <c r="EP76">
        <v>0</v>
      </c>
      <c r="EQ76">
        <v>0</v>
      </c>
      <c r="ER76">
        <v>0</v>
      </c>
      <c r="ES76">
        <v>0</v>
      </c>
      <c r="ET76">
        <v>0</v>
      </c>
      <c r="EU76" t="s">
        <v>117</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t="s">
        <v>124</v>
      </c>
      <c r="GF76" t="s">
        <v>124</v>
      </c>
      <c r="GG76">
        <v>0</v>
      </c>
      <c r="GH76" t="s">
        <v>124</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t="s">
        <v>124</v>
      </c>
      <c r="HN76" t="s">
        <v>124</v>
      </c>
      <c r="HO76" t="s">
        <v>124</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s="8">
        <v>0</v>
      </c>
      <c r="JD76" s="8">
        <v>0</v>
      </c>
      <c r="JE76" s="8">
        <v>0</v>
      </c>
      <c r="JF76" s="8">
        <v>0</v>
      </c>
      <c r="JG76" s="8">
        <v>0</v>
      </c>
      <c r="JH76" s="8">
        <v>0</v>
      </c>
      <c r="JI76" s="8">
        <v>0</v>
      </c>
      <c r="JJ76" s="8">
        <v>0</v>
      </c>
      <c r="JK76" s="42">
        <v>0</v>
      </c>
      <c r="JL76" s="42">
        <v>0</v>
      </c>
      <c r="JM76" s="42">
        <v>0</v>
      </c>
      <c r="JN76" s="42">
        <v>0</v>
      </c>
      <c r="JO76" s="42">
        <v>0</v>
      </c>
      <c r="JP76" s="42">
        <v>0</v>
      </c>
      <c r="JQ76" s="42">
        <v>0</v>
      </c>
      <c r="JR76" s="42">
        <v>0</v>
      </c>
      <c r="JS76" s="42">
        <v>0</v>
      </c>
      <c r="JT76" s="42">
        <v>0</v>
      </c>
      <c r="JU76" s="42">
        <v>0</v>
      </c>
      <c r="JV76" s="42">
        <v>0</v>
      </c>
      <c r="JW76" s="42">
        <v>0</v>
      </c>
      <c r="JX76" s="42">
        <v>0</v>
      </c>
      <c r="JY76" s="42">
        <v>0</v>
      </c>
      <c r="JZ76" s="42">
        <v>0</v>
      </c>
      <c r="KA76" s="42">
        <v>0</v>
      </c>
      <c r="KB76" s="42">
        <v>0</v>
      </c>
      <c r="KC76" s="42">
        <v>0</v>
      </c>
      <c r="KD76" s="42">
        <v>0</v>
      </c>
      <c r="KE76" s="42">
        <v>0</v>
      </c>
      <c r="KF76" s="42">
        <v>0</v>
      </c>
      <c r="KG76" s="42">
        <v>0</v>
      </c>
      <c r="KH76" s="42">
        <v>0</v>
      </c>
      <c r="KI76" s="42">
        <v>0</v>
      </c>
      <c r="KJ76" s="42">
        <v>0</v>
      </c>
      <c r="KK76" s="42">
        <v>0</v>
      </c>
      <c r="KL76" s="42">
        <v>0</v>
      </c>
      <c r="KM76" s="42">
        <v>0</v>
      </c>
      <c r="KN76" s="8" t="s">
        <v>117</v>
      </c>
      <c r="KO76" s="8">
        <v>0</v>
      </c>
      <c r="KP76" s="8">
        <v>0</v>
      </c>
      <c r="KQ76" s="8" t="s">
        <v>117</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0</v>
      </c>
      <c r="LM76">
        <v>0</v>
      </c>
      <c r="LN76">
        <v>0</v>
      </c>
      <c r="LO76">
        <v>0</v>
      </c>
      <c r="LP76">
        <v>0</v>
      </c>
      <c r="LQ76">
        <v>0</v>
      </c>
      <c r="LR76">
        <v>0</v>
      </c>
      <c r="LS76">
        <v>0</v>
      </c>
      <c r="LT76">
        <v>0</v>
      </c>
      <c r="LU76">
        <v>0</v>
      </c>
      <c r="LV76">
        <v>0</v>
      </c>
      <c r="LW76">
        <v>0</v>
      </c>
      <c r="LX76">
        <v>0</v>
      </c>
      <c r="LY76">
        <v>0</v>
      </c>
      <c r="LZ76" s="9" t="s">
        <v>131</v>
      </c>
      <c r="MA76">
        <v>0</v>
      </c>
      <c r="MB76">
        <v>0</v>
      </c>
      <c r="MC76">
        <v>0</v>
      </c>
      <c r="MD76">
        <v>0</v>
      </c>
      <c r="ME76">
        <v>0</v>
      </c>
      <c r="MF76">
        <v>0</v>
      </c>
      <c r="MG76">
        <v>0</v>
      </c>
      <c r="MH76">
        <v>0</v>
      </c>
      <c r="MI76">
        <v>0</v>
      </c>
      <c r="MJ76">
        <v>0</v>
      </c>
      <c r="MK76">
        <v>0</v>
      </c>
      <c r="ML76">
        <v>0</v>
      </c>
      <c r="MM76">
        <v>0</v>
      </c>
      <c r="MN76">
        <v>0</v>
      </c>
      <c r="MO76">
        <v>0</v>
      </c>
      <c r="MP76">
        <v>0</v>
      </c>
      <c r="MQ76">
        <v>0</v>
      </c>
      <c r="MR76" s="35">
        <v>0</v>
      </c>
      <c r="MS76" s="69"/>
    </row>
    <row r="77" spans="1:357" s="14" customFormat="1" ht="106.2" customHeight="1" x14ac:dyDescent="0.3">
      <c r="A77">
        <v>82</v>
      </c>
      <c r="B77" s="28" t="s">
        <v>108</v>
      </c>
      <c r="C77" s="30" t="s">
        <v>109</v>
      </c>
      <c r="D77" s="15" t="s">
        <v>571</v>
      </c>
      <c r="E77" s="15" t="s">
        <v>571</v>
      </c>
      <c r="F77" s="15" t="s">
        <v>580</v>
      </c>
      <c r="G77" s="15" t="s">
        <v>573</v>
      </c>
      <c r="H77" s="15">
        <v>1968</v>
      </c>
      <c r="I77" s="14" t="s">
        <v>136</v>
      </c>
      <c r="J77" s="15" t="s">
        <v>574</v>
      </c>
      <c r="K77" s="15">
        <f>496*320</f>
        <v>158720</v>
      </c>
      <c r="L77" s="15" t="e">
        <f>MROUND([1]!tbData[[#This Row],[Surface (mm2)]],10000)/1000000</f>
        <v>#REF!</v>
      </c>
      <c r="M77" s="8" t="s">
        <v>115</v>
      </c>
      <c r="N77" s="15" t="s">
        <v>144</v>
      </c>
      <c r="O77" s="15" t="s">
        <v>144</v>
      </c>
      <c r="P77" s="15" t="s">
        <v>579</v>
      </c>
      <c r="Q77" s="14" t="s">
        <v>119</v>
      </c>
      <c r="R77" s="14" t="s">
        <v>119</v>
      </c>
      <c r="S77" s="8">
        <v>0</v>
      </c>
      <c r="T77" s="14" t="s">
        <v>550</v>
      </c>
      <c r="U77" s="15" t="s">
        <v>198</v>
      </c>
      <c r="V77" s="15" t="s">
        <v>121</v>
      </c>
      <c r="W77" s="15" t="s">
        <v>145</v>
      </c>
      <c r="X77" s="15">
        <v>0</v>
      </c>
      <c r="Y77" s="15">
        <v>0</v>
      </c>
      <c r="Z77" s="8">
        <v>0</v>
      </c>
      <c r="AA77" s="8">
        <v>0</v>
      </c>
      <c r="AB77" s="8">
        <v>0</v>
      </c>
      <c r="AC77" s="15" t="s">
        <v>575</v>
      </c>
      <c r="AD77" s="15" t="s">
        <v>145</v>
      </c>
      <c r="AE77" s="15">
        <v>0</v>
      </c>
      <c r="AF77" s="8">
        <v>0</v>
      </c>
      <c r="AG77" s="15">
        <v>0</v>
      </c>
      <c r="AH77" s="15">
        <v>0</v>
      </c>
      <c r="AI77" s="15">
        <v>0</v>
      </c>
      <c r="AJ77" s="8" t="s">
        <v>576</v>
      </c>
      <c r="AK77" s="15" t="s">
        <v>124</v>
      </c>
      <c r="AL77" s="8" t="s">
        <v>184</v>
      </c>
      <c r="AM77" s="8" t="s">
        <v>116</v>
      </c>
      <c r="AN77" s="15" t="s">
        <v>581</v>
      </c>
      <c r="AO77" s="15">
        <v>0</v>
      </c>
      <c r="AP77" s="15">
        <v>0</v>
      </c>
      <c r="AQ77" s="15">
        <v>0</v>
      </c>
      <c r="AR77" s="15">
        <v>0</v>
      </c>
      <c r="AS77" s="15">
        <v>0</v>
      </c>
      <c r="AT77" s="8">
        <v>0</v>
      </c>
      <c r="AU77" s="8" t="s">
        <v>124</v>
      </c>
      <c r="AV77" s="8" t="s">
        <v>156</v>
      </c>
      <c r="AW77" s="8" t="s">
        <v>199</v>
      </c>
      <c r="AX77" s="15" t="s">
        <v>117</v>
      </c>
      <c r="AY77" s="8">
        <v>0</v>
      </c>
      <c r="AZ77" s="8">
        <v>0</v>
      </c>
      <c r="BA77" s="8">
        <v>0</v>
      </c>
      <c r="BB77" s="8">
        <v>0</v>
      </c>
      <c r="BC77" s="17" t="s">
        <v>124</v>
      </c>
      <c r="BD77" t="s">
        <v>155</v>
      </c>
      <c r="BE77" t="s">
        <v>124</v>
      </c>
      <c r="BF77" t="s">
        <v>124</v>
      </c>
      <c r="BG77">
        <v>0</v>
      </c>
      <c r="BH77">
        <v>0</v>
      </c>
      <c r="BI77" s="16">
        <v>0</v>
      </c>
      <c r="BJ77" s="67"/>
      <c r="BK77" s="18" t="s">
        <v>51</v>
      </c>
      <c r="BL77" s="14" t="s">
        <v>122</v>
      </c>
      <c r="BM77" s="14" t="s">
        <v>123</v>
      </c>
      <c r="BN77" s="14" t="s">
        <v>124</v>
      </c>
      <c r="BO77" s="14">
        <v>0</v>
      </c>
      <c r="BP77" s="14">
        <v>0</v>
      </c>
      <c r="BQ77" s="14">
        <v>0</v>
      </c>
      <c r="BR77" s="14">
        <v>0</v>
      </c>
      <c r="BS77" s="14">
        <v>0</v>
      </c>
      <c r="BT77" s="14">
        <v>0</v>
      </c>
      <c r="BU77" s="14">
        <v>0</v>
      </c>
      <c r="BV77" s="14">
        <v>0</v>
      </c>
      <c r="BW77" s="14">
        <v>0</v>
      </c>
      <c r="BX77" s="14">
        <v>0</v>
      </c>
      <c r="BY77" s="14">
        <v>0</v>
      </c>
      <c r="BZ77" s="14">
        <v>0</v>
      </c>
      <c r="CA77" s="14">
        <v>0</v>
      </c>
      <c r="CB77" s="14">
        <v>0</v>
      </c>
      <c r="CC77" s="14">
        <v>0</v>
      </c>
      <c r="CD77" s="14">
        <v>0</v>
      </c>
      <c r="CE77" s="14">
        <v>0</v>
      </c>
      <c r="CF77" s="14" t="s">
        <v>124</v>
      </c>
      <c r="CG77" s="14" t="s">
        <v>156</v>
      </c>
      <c r="CH77" s="14">
        <v>0</v>
      </c>
      <c r="CI77" s="14">
        <v>0</v>
      </c>
      <c r="CJ77" s="14">
        <v>0</v>
      </c>
      <c r="CK77" s="14">
        <v>0</v>
      </c>
      <c r="CL77" s="14" t="s">
        <v>124</v>
      </c>
      <c r="CM77" s="14" t="s">
        <v>222</v>
      </c>
      <c r="CN77" s="14">
        <v>0</v>
      </c>
      <c r="CO77" s="14">
        <v>0</v>
      </c>
      <c r="CP77" s="14">
        <v>0</v>
      </c>
      <c r="CQ77" s="14">
        <v>0</v>
      </c>
      <c r="CR77" s="14">
        <v>0</v>
      </c>
      <c r="CS77" s="14">
        <v>0</v>
      </c>
      <c r="CT77" s="14">
        <v>0</v>
      </c>
      <c r="CU77" s="14">
        <v>0</v>
      </c>
      <c r="CV77" s="14">
        <v>0</v>
      </c>
      <c r="CW77" s="14">
        <v>0</v>
      </c>
      <c r="CX77" s="14">
        <v>0</v>
      </c>
      <c r="CY77" s="14">
        <v>0</v>
      </c>
      <c r="CZ77" s="14">
        <v>0</v>
      </c>
      <c r="DA77" s="14">
        <v>0</v>
      </c>
      <c r="DB77" s="14" t="s">
        <v>156</v>
      </c>
      <c r="DC77" s="15" t="s">
        <v>240</v>
      </c>
      <c r="DD77" s="14" t="s">
        <v>117</v>
      </c>
      <c r="DE77" s="14">
        <v>0</v>
      </c>
      <c r="DF77" s="14">
        <v>0</v>
      </c>
      <c r="DG77" s="14">
        <v>0</v>
      </c>
      <c r="DH77" s="14">
        <v>0</v>
      </c>
      <c r="DI77" s="14">
        <v>0</v>
      </c>
      <c r="DJ77" s="14">
        <v>0</v>
      </c>
      <c r="DK77" s="14">
        <v>0</v>
      </c>
      <c r="DL77" s="14">
        <v>0</v>
      </c>
      <c r="DM77" s="14">
        <v>0</v>
      </c>
      <c r="DN77" s="14">
        <v>0</v>
      </c>
      <c r="DO77" s="14">
        <v>0</v>
      </c>
      <c r="DP77" s="14">
        <v>0</v>
      </c>
      <c r="DQ77" s="14">
        <v>0</v>
      </c>
      <c r="DR77" s="14">
        <v>0</v>
      </c>
      <c r="DS77" s="14">
        <v>0</v>
      </c>
      <c r="DT77" s="14">
        <v>0</v>
      </c>
      <c r="DU77" s="14">
        <v>0</v>
      </c>
      <c r="DV77" s="14">
        <v>0</v>
      </c>
      <c r="DW77" s="14">
        <v>0</v>
      </c>
      <c r="DX77" s="14">
        <v>0</v>
      </c>
      <c r="DY77" s="14">
        <v>0</v>
      </c>
      <c r="DZ77" s="14" t="s">
        <v>117</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s="14" t="s">
        <v>117</v>
      </c>
      <c r="EV77" s="14">
        <v>0</v>
      </c>
      <c r="EW77" s="14">
        <v>0</v>
      </c>
      <c r="EX77" s="14">
        <v>0</v>
      </c>
      <c r="EY77" s="14">
        <v>0</v>
      </c>
      <c r="EZ77" s="14">
        <v>0</v>
      </c>
      <c r="FA77" s="14">
        <v>0</v>
      </c>
      <c r="FB77" s="14">
        <v>0</v>
      </c>
      <c r="FC77" s="14">
        <v>0</v>
      </c>
      <c r="FD77" s="14">
        <v>0</v>
      </c>
      <c r="FE77" s="14">
        <v>0</v>
      </c>
      <c r="FF77" s="14">
        <v>0</v>
      </c>
      <c r="FG77" s="14">
        <v>0</v>
      </c>
      <c r="FH77" s="14">
        <v>0</v>
      </c>
      <c r="FI77" s="14">
        <v>0</v>
      </c>
      <c r="FJ77" s="14">
        <v>0</v>
      </c>
      <c r="FK77" s="14">
        <v>0</v>
      </c>
      <c r="FL77" s="14">
        <v>0</v>
      </c>
      <c r="FM77" s="14">
        <v>0</v>
      </c>
      <c r="FN77" s="14">
        <v>0</v>
      </c>
      <c r="FO77" s="14">
        <v>0</v>
      </c>
      <c r="FP77" s="14">
        <v>0</v>
      </c>
      <c r="FQ77" s="14">
        <v>0</v>
      </c>
      <c r="FR77" s="14">
        <v>0</v>
      </c>
      <c r="FS77" s="14">
        <v>0</v>
      </c>
      <c r="FT77" s="14">
        <v>0</v>
      </c>
      <c r="FU77" s="14">
        <v>0</v>
      </c>
      <c r="FV77" s="14">
        <v>0</v>
      </c>
      <c r="FW77" s="14">
        <v>0</v>
      </c>
      <c r="FX77" s="14">
        <v>0</v>
      </c>
      <c r="FY77" s="14">
        <v>0</v>
      </c>
      <c r="FZ77" s="14">
        <v>0</v>
      </c>
      <c r="GA77" s="14">
        <v>0</v>
      </c>
      <c r="GB77" s="14">
        <v>0</v>
      </c>
      <c r="GC77" s="14">
        <v>0</v>
      </c>
      <c r="GD77" s="14">
        <v>0</v>
      </c>
      <c r="GE77" s="14" t="s">
        <v>124</v>
      </c>
      <c r="GF77" t="s">
        <v>124</v>
      </c>
      <c r="GG77" s="14">
        <v>0</v>
      </c>
      <c r="GH77" s="14" t="s">
        <v>124</v>
      </c>
      <c r="GI77" s="14">
        <v>0</v>
      </c>
      <c r="GJ77" s="14">
        <v>0</v>
      </c>
      <c r="GK77" s="14">
        <v>0</v>
      </c>
      <c r="GL77" s="14">
        <v>0</v>
      </c>
      <c r="GM77" t="s">
        <v>124</v>
      </c>
      <c r="GN77" s="14">
        <v>0</v>
      </c>
      <c r="GO77" s="14" t="s">
        <v>124</v>
      </c>
      <c r="GP77" s="14">
        <v>0</v>
      </c>
      <c r="GQ77" s="14">
        <v>0</v>
      </c>
      <c r="GR77" s="14">
        <v>0</v>
      </c>
      <c r="GS77" s="14">
        <v>0</v>
      </c>
      <c r="GT77" s="14">
        <v>0</v>
      </c>
      <c r="GU77" s="14">
        <v>0</v>
      </c>
      <c r="GV77" s="14">
        <v>0</v>
      </c>
      <c r="GW77" s="14">
        <v>0</v>
      </c>
      <c r="GX77">
        <v>0</v>
      </c>
      <c r="GY77" s="14">
        <v>0</v>
      </c>
      <c r="GZ77" s="14">
        <v>0</v>
      </c>
      <c r="HA77" s="14">
        <v>0</v>
      </c>
      <c r="HB77" s="14">
        <v>0</v>
      </c>
      <c r="HC77" s="14">
        <v>0</v>
      </c>
      <c r="HD77" s="14">
        <v>0</v>
      </c>
      <c r="HE77" s="14">
        <v>0</v>
      </c>
      <c r="HF77" s="14">
        <v>0</v>
      </c>
      <c r="HG77" s="14">
        <v>0</v>
      </c>
      <c r="HH77" s="14">
        <v>0</v>
      </c>
      <c r="HI77" s="14">
        <v>0</v>
      </c>
      <c r="HJ77" s="14">
        <v>0</v>
      </c>
      <c r="HK77" s="14">
        <v>0</v>
      </c>
      <c r="HL77" s="14">
        <v>0</v>
      </c>
      <c r="HM77" s="14" t="s">
        <v>124</v>
      </c>
      <c r="HN77" s="14" t="s">
        <v>124</v>
      </c>
      <c r="HO77" s="14" t="s">
        <v>124</v>
      </c>
      <c r="HP77" s="14">
        <v>0</v>
      </c>
      <c r="HQ77" s="14">
        <v>0</v>
      </c>
      <c r="HR77" s="14">
        <v>0</v>
      </c>
      <c r="HS77">
        <v>0</v>
      </c>
      <c r="HT77" s="14">
        <v>0</v>
      </c>
      <c r="HU77" s="14">
        <v>0</v>
      </c>
      <c r="HV77" s="14">
        <v>0</v>
      </c>
      <c r="HW77" s="14">
        <v>0</v>
      </c>
      <c r="HX77">
        <v>0</v>
      </c>
      <c r="HY77" s="14">
        <v>0</v>
      </c>
      <c r="HZ77" s="14">
        <v>0</v>
      </c>
      <c r="IA77" s="14">
        <v>0</v>
      </c>
      <c r="IB77" s="14">
        <v>0</v>
      </c>
      <c r="IC77" s="14">
        <v>0</v>
      </c>
      <c r="ID77" s="14">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s="15" t="s">
        <v>124</v>
      </c>
      <c r="JD77" s="15" t="s">
        <v>582</v>
      </c>
      <c r="JE77" s="15">
        <v>0</v>
      </c>
      <c r="JF77" s="15">
        <v>0</v>
      </c>
      <c r="JG77" s="15">
        <v>0</v>
      </c>
      <c r="JH77" s="15">
        <v>0</v>
      </c>
      <c r="JI77" s="15">
        <v>0</v>
      </c>
      <c r="JJ77" s="15">
        <v>0</v>
      </c>
      <c r="JK77" s="43">
        <v>0</v>
      </c>
      <c r="JL77" s="43">
        <v>0</v>
      </c>
      <c r="JM77" s="43">
        <v>0</v>
      </c>
      <c r="JN77" s="43">
        <v>0</v>
      </c>
      <c r="JO77" s="43">
        <v>0</v>
      </c>
      <c r="JP77" s="43">
        <v>0</v>
      </c>
      <c r="JQ77" s="43">
        <v>0</v>
      </c>
      <c r="JR77" s="43">
        <v>0</v>
      </c>
      <c r="JS77" s="43">
        <v>0</v>
      </c>
      <c r="JT77" s="43">
        <v>0</v>
      </c>
      <c r="JU77" s="43">
        <v>0</v>
      </c>
      <c r="JV77" s="43">
        <v>0</v>
      </c>
      <c r="JW77" s="43">
        <v>0</v>
      </c>
      <c r="JX77" s="43">
        <v>0</v>
      </c>
      <c r="JY77" s="43">
        <v>0</v>
      </c>
      <c r="JZ77" s="43">
        <v>0</v>
      </c>
      <c r="KA77" s="43">
        <v>0</v>
      </c>
      <c r="KB77" s="43">
        <v>0</v>
      </c>
      <c r="KC77" s="43">
        <v>0</v>
      </c>
      <c r="KD77" s="43">
        <v>0</v>
      </c>
      <c r="KE77" s="43" t="s">
        <v>124</v>
      </c>
      <c r="KF77" s="43" t="s">
        <v>204</v>
      </c>
      <c r="KG77" s="43">
        <v>0</v>
      </c>
      <c r="KH77" s="43">
        <v>0</v>
      </c>
      <c r="KI77" s="43">
        <v>0</v>
      </c>
      <c r="KJ77" s="43">
        <v>0</v>
      </c>
      <c r="KK77" s="43">
        <v>0</v>
      </c>
      <c r="KL77" s="43">
        <v>0</v>
      </c>
      <c r="KM77" s="43">
        <v>0</v>
      </c>
      <c r="KN77" s="15" t="s">
        <v>117</v>
      </c>
      <c r="KO77" s="15">
        <v>0</v>
      </c>
      <c r="KP77" s="15">
        <v>0</v>
      </c>
      <c r="KQ77" s="8" t="s">
        <v>117</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s="17" t="s">
        <v>131</v>
      </c>
      <c r="MA77" s="14">
        <v>0</v>
      </c>
      <c r="MB77" s="14">
        <v>0</v>
      </c>
      <c r="MC77" s="14">
        <v>0</v>
      </c>
      <c r="MD77" s="14">
        <v>0</v>
      </c>
      <c r="ME77" s="14">
        <v>0</v>
      </c>
      <c r="MF77" s="14">
        <v>0</v>
      </c>
      <c r="MG77" s="14">
        <v>0</v>
      </c>
      <c r="MH77" s="14">
        <v>0</v>
      </c>
      <c r="MI77" s="14">
        <v>0</v>
      </c>
      <c r="MJ77" s="14">
        <v>0</v>
      </c>
      <c r="MK77" s="14">
        <v>0</v>
      </c>
      <c r="ML77" s="14">
        <v>0</v>
      </c>
      <c r="MM77" s="14">
        <v>0</v>
      </c>
      <c r="MN77" s="14">
        <v>0</v>
      </c>
      <c r="MO77" s="14">
        <v>0</v>
      </c>
      <c r="MP77" s="14">
        <v>0</v>
      </c>
      <c r="MQ77" s="14">
        <v>0</v>
      </c>
      <c r="MR77" s="37">
        <v>0</v>
      </c>
      <c r="MS77" s="69"/>
    </row>
    <row r="78" spans="1:357" ht="72" x14ac:dyDescent="0.3">
      <c r="A78">
        <v>151</v>
      </c>
      <c r="B78" s="29" t="s">
        <v>108</v>
      </c>
      <c r="C78" s="25" t="s">
        <v>753</v>
      </c>
      <c r="D78" s="8" t="s">
        <v>905</v>
      </c>
      <c r="E78" t="s">
        <v>906</v>
      </c>
      <c r="F78" s="8" t="s">
        <v>907</v>
      </c>
      <c r="G78" s="8">
        <v>0</v>
      </c>
      <c r="H78" s="8">
        <v>1968</v>
      </c>
      <c r="I78" t="s">
        <v>113</v>
      </c>
      <c r="J78" s="8" t="s">
        <v>908</v>
      </c>
      <c r="K78" s="8">
        <f>355*453</f>
        <v>160815</v>
      </c>
      <c r="L78" s="8" t="e">
        <f>MROUND([1]!tbData[[#This Row],[Surface (mm2)]],10000)/1000000</f>
        <v>#REF!</v>
      </c>
      <c r="M78" s="8" t="s">
        <v>115</v>
      </c>
      <c r="N78" s="8" t="s">
        <v>144</v>
      </c>
      <c r="O78" s="8" t="s">
        <v>144</v>
      </c>
      <c r="P78" s="8" t="s">
        <v>117</v>
      </c>
      <c r="Q78" t="s">
        <v>119</v>
      </c>
      <c r="R78" t="s">
        <v>119</v>
      </c>
      <c r="S78" s="8">
        <v>0</v>
      </c>
      <c r="T78" t="s">
        <v>119</v>
      </c>
      <c r="U78" s="8" t="s">
        <v>166</v>
      </c>
      <c r="V78" s="8" t="s">
        <v>121</v>
      </c>
      <c r="W78" s="8">
        <v>0</v>
      </c>
      <c r="X78" s="8">
        <v>0</v>
      </c>
      <c r="Y78" s="8">
        <v>0</v>
      </c>
      <c r="Z78" s="8">
        <v>0</v>
      </c>
      <c r="AA78" s="8">
        <v>0</v>
      </c>
      <c r="AB78" s="8">
        <v>0</v>
      </c>
      <c r="AC78" s="8">
        <v>0</v>
      </c>
      <c r="AD78" s="8">
        <v>0</v>
      </c>
      <c r="AE78" s="8">
        <v>0</v>
      </c>
      <c r="AF78" s="8">
        <v>0</v>
      </c>
      <c r="AG78" s="8">
        <v>0</v>
      </c>
      <c r="AH78" s="8">
        <v>0</v>
      </c>
      <c r="AI78" s="8">
        <v>0</v>
      </c>
      <c r="AJ78" s="8">
        <v>0</v>
      </c>
      <c r="AK78" s="8" t="s">
        <v>124</v>
      </c>
      <c r="AL78" s="8" t="s">
        <v>199</v>
      </c>
      <c r="AM78" s="8">
        <v>0</v>
      </c>
      <c r="AN78" s="8" t="s">
        <v>909</v>
      </c>
      <c r="AO78" s="8">
        <v>0</v>
      </c>
      <c r="AP78" s="8">
        <v>0</v>
      </c>
      <c r="AQ78" s="8" t="s">
        <v>269</v>
      </c>
      <c r="AR78" s="8" t="s">
        <v>121</v>
      </c>
      <c r="AS78" s="8" t="s">
        <v>910</v>
      </c>
      <c r="AT78" s="8">
        <v>0</v>
      </c>
      <c r="AU78" s="8" t="s">
        <v>124</v>
      </c>
      <c r="AV78" s="8" t="s">
        <v>156</v>
      </c>
      <c r="AW78" s="8" t="s">
        <v>199</v>
      </c>
      <c r="AX78" s="8" t="s">
        <v>117</v>
      </c>
      <c r="AY78" s="8">
        <v>0</v>
      </c>
      <c r="AZ78" s="8">
        <v>0</v>
      </c>
      <c r="BA78" s="8">
        <v>0</v>
      </c>
      <c r="BB78" s="8">
        <v>0</v>
      </c>
      <c r="BC78" s="9" t="s">
        <v>119</v>
      </c>
      <c r="BD78">
        <v>0</v>
      </c>
      <c r="BE78" t="s">
        <v>124</v>
      </c>
      <c r="BF78" t="s">
        <v>124</v>
      </c>
      <c r="BG78">
        <v>0</v>
      </c>
      <c r="BH78" t="s">
        <v>124</v>
      </c>
      <c r="BI78" s="6">
        <v>0</v>
      </c>
      <c r="BJ78" s="66"/>
      <c r="BK78" s="10" t="s">
        <v>51</v>
      </c>
      <c r="BL78" t="s">
        <v>122</v>
      </c>
      <c r="BM78" t="s">
        <v>123</v>
      </c>
      <c r="BN78" t="s">
        <v>124</v>
      </c>
      <c r="BO78">
        <v>0</v>
      </c>
      <c r="BP78">
        <v>0</v>
      </c>
      <c r="BQ78">
        <v>0</v>
      </c>
      <c r="BR78">
        <v>0</v>
      </c>
      <c r="BS78">
        <v>0</v>
      </c>
      <c r="BT78">
        <v>0</v>
      </c>
      <c r="BU78">
        <v>0</v>
      </c>
      <c r="BV78">
        <v>0</v>
      </c>
      <c r="BW78">
        <v>0</v>
      </c>
      <c r="BX78">
        <v>0</v>
      </c>
      <c r="BY78">
        <v>0</v>
      </c>
      <c r="BZ78">
        <v>0</v>
      </c>
      <c r="CA78">
        <v>0</v>
      </c>
      <c r="CB78">
        <v>0</v>
      </c>
      <c r="CC78">
        <v>0</v>
      </c>
      <c r="CD78">
        <v>0</v>
      </c>
      <c r="CE78">
        <v>0</v>
      </c>
      <c r="CF78" t="s">
        <v>124</v>
      </c>
      <c r="CG78" t="s">
        <v>169</v>
      </c>
      <c r="CH78" t="s">
        <v>124</v>
      </c>
      <c r="CI78" t="s">
        <v>124</v>
      </c>
      <c r="CJ78" t="s">
        <v>124</v>
      </c>
      <c r="CK78" t="s">
        <v>124</v>
      </c>
      <c r="CL78" t="s">
        <v>124</v>
      </c>
      <c r="CM78" t="s">
        <v>121</v>
      </c>
      <c r="CN78">
        <v>0</v>
      </c>
      <c r="CO78">
        <v>0</v>
      </c>
      <c r="CP78">
        <v>0</v>
      </c>
      <c r="CQ78">
        <v>0</v>
      </c>
      <c r="CR78">
        <v>0</v>
      </c>
      <c r="CS78">
        <v>0</v>
      </c>
      <c r="CT78">
        <v>0</v>
      </c>
      <c r="CU78">
        <v>0</v>
      </c>
      <c r="CV78">
        <v>0</v>
      </c>
      <c r="CW78">
        <v>0</v>
      </c>
      <c r="CX78">
        <v>0</v>
      </c>
      <c r="CY78">
        <v>0</v>
      </c>
      <c r="CZ78">
        <v>0</v>
      </c>
      <c r="DA78">
        <v>0</v>
      </c>
      <c r="DB78" t="s">
        <v>51</v>
      </c>
      <c r="DC78" s="8" t="s">
        <v>123</v>
      </c>
      <c r="DD78" t="s">
        <v>117</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t="s">
        <v>156</v>
      </c>
      <c r="EA78">
        <v>0</v>
      </c>
      <c r="EB78">
        <v>0</v>
      </c>
      <c r="EC78" t="s">
        <v>124</v>
      </c>
      <c r="ED78" t="s">
        <v>124</v>
      </c>
      <c r="EE78" t="s">
        <v>124</v>
      </c>
      <c r="EF78" t="s">
        <v>124</v>
      </c>
      <c r="EG78" t="s">
        <v>124</v>
      </c>
      <c r="EH78" t="s">
        <v>124</v>
      </c>
      <c r="EI78" t="s">
        <v>124</v>
      </c>
      <c r="EJ78">
        <v>0</v>
      </c>
      <c r="EK78">
        <v>0</v>
      </c>
      <c r="EL78">
        <v>0</v>
      </c>
      <c r="EM78">
        <v>0</v>
      </c>
      <c r="EN78">
        <v>0</v>
      </c>
      <c r="EO78">
        <v>0</v>
      </c>
      <c r="EP78">
        <v>0</v>
      </c>
      <c r="EQ78">
        <v>0</v>
      </c>
      <c r="ER78">
        <v>0</v>
      </c>
      <c r="ES78">
        <v>0</v>
      </c>
      <c r="ET78">
        <v>0</v>
      </c>
      <c r="EU78" t="s">
        <v>124</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t="s">
        <v>124</v>
      </c>
      <c r="FQ78" t="s">
        <v>552</v>
      </c>
      <c r="FR78" t="s">
        <v>156</v>
      </c>
      <c r="FS78" t="s">
        <v>124</v>
      </c>
      <c r="FT78">
        <v>0</v>
      </c>
      <c r="FU78">
        <v>0</v>
      </c>
      <c r="FV78">
        <v>0</v>
      </c>
      <c r="FW78">
        <v>0</v>
      </c>
      <c r="FX78">
        <v>0</v>
      </c>
      <c r="FY78">
        <v>0</v>
      </c>
      <c r="FZ78">
        <v>0</v>
      </c>
      <c r="GA78">
        <v>0</v>
      </c>
      <c r="GB78">
        <v>0</v>
      </c>
      <c r="GC78">
        <v>0</v>
      </c>
      <c r="GD78">
        <v>0</v>
      </c>
      <c r="GE78" t="s">
        <v>117</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t="s">
        <v>124</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t="s">
        <v>124</v>
      </c>
      <c r="JA78" t="s">
        <v>55</v>
      </c>
      <c r="JB78" t="s">
        <v>58</v>
      </c>
      <c r="JC78" s="8" t="s">
        <v>124</v>
      </c>
      <c r="JD78" s="8" t="s">
        <v>127</v>
      </c>
      <c r="JE78" s="8" t="s">
        <v>128</v>
      </c>
      <c r="JF78" s="8">
        <v>0</v>
      </c>
      <c r="JG78" s="8">
        <v>0</v>
      </c>
      <c r="JH78" s="8">
        <v>0</v>
      </c>
      <c r="JI78" s="8">
        <v>0</v>
      </c>
      <c r="JJ78" s="8">
        <v>0</v>
      </c>
      <c r="JK78" s="42">
        <v>0</v>
      </c>
      <c r="JL78" s="42">
        <v>0</v>
      </c>
      <c r="JM78" s="42">
        <v>0</v>
      </c>
      <c r="JN78" s="42">
        <v>0</v>
      </c>
      <c r="JO78" s="42">
        <v>0</v>
      </c>
      <c r="JP78" s="42">
        <v>0</v>
      </c>
      <c r="JQ78" s="42">
        <v>0</v>
      </c>
      <c r="JR78" s="42">
        <v>0</v>
      </c>
      <c r="JS78" s="42">
        <v>0</v>
      </c>
      <c r="JT78" s="42">
        <v>0</v>
      </c>
      <c r="JU78" s="42">
        <v>0</v>
      </c>
      <c r="JV78" s="42" t="s">
        <v>124</v>
      </c>
      <c r="JW78" s="42" t="s">
        <v>129</v>
      </c>
      <c r="JX78" s="42" t="s">
        <v>124</v>
      </c>
      <c r="JY78" s="42" t="s">
        <v>124</v>
      </c>
      <c r="JZ78" s="42">
        <v>0</v>
      </c>
      <c r="KA78" s="42">
        <v>0</v>
      </c>
      <c r="KB78" s="42" t="s">
        <v>204</v>
      </c>
      <c r="KC78" s="42" t="s">
        <v>124</v>
      </c>
      <c r="KD78" s="42">
        <v>0</v>
      </c>
      <c r="KE78" s="42">
        <v>0</v>
      </c>
      <c r="KF78" s="42">
        <v>0</v>
      </c>
      <c r="KG78" s="42">
        <v>0</v>
      </c>
      <c r="KH78" s="42">
        <v>0</v>
      </c>
      <c r="KI78" s="42">
        <v>0</v>
      </c>
      <c r="KJ78" s="42">
        <v>0</v>
      </c>
      <c r="KK78" s="42">
        <v>0</v>
      </c>
      <c r="KL78" s="42">
        <v>0</v>
      </c>
      <c r="KM78" s="42">
        <v>0</v>
      </c>
      <c r="KN78" s="8" t="s">
        <v>117</v>
      </c>
      <c r="KO78" s="8">
        <v>0</v>
      </c>
      <c r="KP78" s="8">
        <v>0</v>
      </c>
      <c r="KQ78" s="8" t="s">
        <v>117</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s="9" t="s">
        <v>131</v>
      </c>
      <c r="MA78">
        <v>0</v>
      </c>
      <c r="MB78">
        <v>0</v>
      </c>
      <c r="MC78">
        <v>0</v>
      </c>
      <c r="MD78">
        <v>0</v>
      </c>
      <c r="ME78">
        <v>0</v>
      </c>
      <c r="MF78">
        <v>0</v>
      </c>
      <c r="MG78">
        <v>0</v>
      </c>
      <c r="MH78">
        <v>0</v>
      </c>
      <c r="MI78">
        <v>0</v>
      </c>
      <c r="MJ78">
        <v>0</v>
      </c>
      <c r="MK78">
        <v>0</v>
      </c>
      <c r="ML78">
        <v>0</v>
      </c>
      <c r="MM78">
        <v>0</v>
      </c>
      <c r="MN78">
        <v>0</v>
      </c>
      <c r="MO78">
        <v>0</v>
      </c>
      <c r="MP78">
        <v>0</v>
      </c>
      <c r="MQ78">
        <v>0</v>
      </c>
      <c r="MR78" s="35" t="s">
        <v>911</v>
      </c>
      <c r="MS78" s="69"/>
    </row>
    <row r="79" spans="1:357" ht="55.2" customHeight="1" x14ac:dyDescent="0.3">
      <c r="A79">
        <v>152</v>
      </c>
      <c r="B79" s="29" t="s">
        <v>108</v>
      </c>
      <c r="C79" s="25" t="s">
        <v>753</v>
      </c>
      <c r="D79" s="8" t="s">
        <v>763</v>
      </c>
      <c r="E79" t="s">
        <v>913</v>
      </c>
      <c r="F79" s="8" t="s">
        <v>914</v>
      </c>
      <c r="G79" s="8" t="s">
        <v>915</v>
      </c>
      <c r="H79" s="8" t="s">
        <v>916</v>
      </c>
      <c r="I79" t="s">
        <v>136</v>
      </c>
      <c r="J79" s="8" t="s">
        <v>917</v>
      </c>
      <c r="K79" s="8">
        <f>498*323</f>
        <v>160854</v>
      </c>
      <c r="L79" s="8" t="e">
        <f>MROUND([1]!tbData[[#This Row],[Surface (mm2)]],10000)/1000000</f>
        <v>#REF!</v>
      </c>
      <c r="M79" s="8" t="s">
        <v>115</v>
      </c>
      <c r="N79" s="8" t="s">
        <v>144</v>
      </c>
      <c r="O79" s="8" t="s">
        <v>144</v>
      </c>
      <c r="P79" s="8" t="s">
        <v>117</v>
      </c>
      <c r="Q79" t="s">
        <v>119</v>
      </c>
      <c r="R79" t="s">
        <v>918</v>
      </c>
      <c r="S79" s="8">
        <v>0</v>
      </c>
      <c r="T79" t="s">
        <v>119</v>
      </c>
      <c r="U79" s="8" t="s">
        <v>184</v>
      </c>
      <c r="V79" s="8" t="s">
        <v>145</v>
      </c>
      <c r="W79" s="8">
        <v>0</v>
      </c>
      <c r="X79" s="8">
        <v>0</v>
      </c>
      <c r="Y79" s="8">
        <v>0</v>
      </c>
      <c r="Z79" s="8">
        <v>0</v>
      </c>
      <c r="AA79" s="8">
        <v>0</v>
      </c>
      <c r="AB79" s="8">
        <v>0</v>
      </c>
      <c r="AC79" s="8">
        <v>0</v>
      </c>
      <c r="AD79" s="8">
        <v>0</v>
      </c>
      <c r="AE79" s="8">
        <v>0</v>
      </c>
      <c r="AF79" s="8">
        <v>0</v>
      </c>
      <c r="AG79" s="8">
        <v>0</v>
      </c>
      <c r="AH79" s="8">
        <v>0</v>
      </c>
      <c r="AI79" s="8">
        <v>0</v>
      </c>
      <c r="AJ79" s="8">
        <v>0</v>
      </c>
      <c r="AK79" s="8" t="s">
        <v>117</v>
      </c>
      <c r="AL79" s="8">
        <v>0</v>
      </c>
      <c r="AM79" s="8">
        <v>0</v>
      </c>
      <c r="AN79" s="8">
        <v>0</v>
      </c>
      <c r="AO79" s="8">
        <v>0</v>
      </c>
      <c r="AP79" s="8">
        <v>0</v>
      </c>
      <c r="AQ79" s="8">
        <v>0</v>
      </c>
      <c r="AR79" s="8">
        <v>0</v>
      </c>
      <c r="AS79" s="8">
        <v>0</v>
      </c>
      <c r="AT79" s="8">
        <v>0</v>
      </c>
      <c r="AU79" s="8" t="s">
        <v>124</v>
      </c>
      <c r="AV79" s="8" t="s">
        <v>156</v>
      </c>
      <c r="AW79" s="8" t="s">
        <v>199</v>
      </c>
      <c r="AX79" s="8" t="s">
        <v>117</v>
      </c>
      <c r="AY79" s="8">
        <v>0</v>
      </c>
      <c r="AZ79" s="8">
        <v>0</v>
      </c>
      <c r="BA79" s="8">
        <v>0</v>
      </c>
      <c r="BB79" s="8">
        <v>0</v>
      </c>
      <c r="BC79" t="s">
        <v>119</v>
      </c>
      <c r="BD79">
        <v>0</v>
      </c>
      <c r="BE79" t="s">
        <v>124</v>
      </c>
      <c r="BF79">
        <v>0</v>
      </c>
      <c r="BG79" t="s">
        <v>124</v>
      </c>
      <c r="BH79" t="s">
        <v>124</v>
      </c>
      <c r="BI79" s="6" t="s">
        <v>919</v>
      </c>
      <c r="BJ79" s="66"/>
      <c r="BK79" t="s">
        <v>51</v>
      </c>
      <c r="BL79" t="s">
        <v>122</v>
      </c>
      <c r="BM79" t="s">
        <v>123</v>
      </c>
      <c r="BN79" t="s">
        <v>117</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t="s">
        <v>51</v>
      </c>
      <c r="DC79" s="8" t="s">
        <v>123</v>
      </c>
      <c r="DD79" t="s">
        <v>117</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t="s">
        <v>117</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t="s">
        <v>124</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t="s">
        <v>124</v>
      </c>
      <c r="FQ79" t="s">
        <v>228</v>
      </c>
      <c r="FR79">
        <v>0</v>
      </c>
      <c r="FS79" t="s">
        <v>124</v>
      </c>
      <c r="FT79" t="s">
        <v>124</v>
      </c>
      <c r="FU79">
        <v>0</v>
      </c>
      <c r="FV79">
        <v>0</v>
      </c>
      <c r="FW79" t="s">
        <v>124</v>
      </c>
      <c r="FX79" t="s">
        <v>552</v>
      </c>
      <c r="FY79">
        <v>0</v>
      </c>
      <c r="FZ79">
        <v>0</v>
      </c>
      <c r="GA79">
        <v>0</v>
      </c>
      <c r="GB79" t="s">
        <v>124</v>
      </c>
      <c r="GC79">
        <v>0</v>
      </c>
      <c r="GD79">
        <v>0</v>
      </c>
      <c r="GE79" t="s">
        <v>117</v>
      </c>
      <c r="GF79" t="s">
        <v>124</v>
      </c>
      <c r="GG79">
        <v>0</v>
      </c>
      <c r="GH79" t="s">
        <v>124</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t="s">
        <v>124</v>
      </c>
      <c r="HF79" t="s">
        <v>70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t="s">
        <v>124</v>
      </c>
      <c r="IF79">
        <v>0</v>
      </c>
      <c r="IG79">
        <v>0</v>
      </c>
      <c r="IH79">
        <v>0</v>
      </c>
      <c r="II79">
        <v>0</v>
      </c>
      <c r="IJ79">
        <v>0</v>
      </c>
      <c r="IK79" t="s">
        <v>124</v>
      </c>
      <c r="IL79" t="s">
        <v>202</v>
      </c>
      <c r="IM79" t="s">
        <v>70</v>
      </c>
      <c r="IN79">
        <v>0</v>
      </c>
      <c r="IO79" t="s">
        <v>588</v>
      </c>
      <c r="IP79">
        <v>0</v>
      </c>
      <c r="IQ79">
        <v>0</v>
      </c>
      <c r="IR79">
        <v>0</v>
      </c>
      <c r="IS79">
        <v>0</v>
      </c>
      <c r="IT79">
        <v>0</v>
      </c>
      <c r="IU79">
        <v>0</v>
      </c>
      <c r="IV79">
        <v>0</v>
      </c>
      <c r="IW79">
        <v>0</v>
      </c>
      <c r="IX79">
        <v>0</v>
      </c>
      <c r="IY79">
        <v>0</v>
      </c>
      <c r="IZ79">
        <v>0</v>
      </c>
      <c r="JA79">
        <v>0</v>
      </c>
      <c r="JB79">
        <v>0</v>
      </c>
      <c r="JC79" s="8" t="s">
        <v>124</v>
      </c>
      <c r="JD79" s="8" t="s">
        <v>127</v>
      </c>
      <c r="JE79" s="8" t="s">
        <v>128</v>
      </c>
      <c r="JF79" s="8">
        <v>0</v>
      </c>
      <c r="JG79" s="8">
        <v>0</v>
      </c>
      <c r="JH79" s="8">
        <v>0</v>
      </c>
      <c r="JI79" s="8">
        <v>0</v>
      </c>
      <c r="JJ79" s="8">
        <v>0</v>
      </c>
      <c r="JK79" s="42" t="s">
        <v>124</v>
      </c>
      <c r="JL79" s="42" t="s">
        <v>129</v>
      </c>
      <c r="JM79" s="42">
        <v>0</v>
      </c>
      <c r="JN79" s="42" t="s">
        <v>124</v>
      </c>
      <c r="JO79" s="42">
        <v>0</v>
      </c>
      <c r="JP79" s="42">
        <v>0</v>
      </c>
      <c r="JQ79" s="42">
        <v>0</v>
      </c>
      <c r="JR79" s="42">
        <v>0</v>
      </c>
      <c r="JS79" s="42">
        <v>0</v>
      </c>
      <c r="JT79" s="42">
        <v>0</v>
      </c>
      <c r="JU79" s="42">
        <v>0</v>
      </c>
      <c r="JV79" s="42">
        <v>0</v>
      </c>
      <c r="JW79" s="42">
        <v>0</v>
      </c>
      <c r="JX79" s="42">
        <v>0</v>
      </c>
      <c r="JY79" s="42">
        <v>0</v>
      </c>
      <c r="JZ79" s="42">
        <v>0</v>
      </c>
      <c r="KA79" s="42">
        <v>0</v>
      </c>
      <c r="KB79" s="42">
        <v>0</v>
      </c>
      <c r="KC79" s="42">
        <v>0</v>
      </c>
      <c r="KD79" s="42">
        <v>0</v>
      </c>
      <c r="KE79" s="42" t="s">
        <v>124</v>
      </c>
      <c r="KF79" s="42" t="s">
        <v>798</v>
      </c>
      <c r="KG79" s="42">
        <v>0</v>
      </c>
      <c r="KH79" s="42">
        <v>0</v>
      </c>
      <c r="KI79" s="42">
        <v>0</v>
      </c>
      <c r="KJ79" s="42">
        <v>0</v>
      </c>
      <c r="KK79" s="42">
        <v>0</v>
      </c>
      <c r="KL79" s="42">
        <v>0</v>
      </c>
      <c r="KM79" s="42" t="s">
        <v>797</v>
      </c>
      <c r="KN79" s="8" t="s">
        <v>117</v>
      </c>
      <c r="KO79" s="8">
        <v>0</v>
      </c>
      <c r="KP79" s="8">
        <v>0</v>
      </c>
      <c r="KQ79" s="8" t="s">
        <v>117</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t="s">
        <v>131</v>
      </c>
      <c r="MA79">
        <v>0</v>
      </c>
      <c r="MB79">
        <v>0</v>
      </c>
      <c r="MC79">
        <v>0</v>
      </c>
      <c r="MD79">
        <v>0</v>
      </c>
      <c r="ME79">
        <v>0</v>
      </c>
      <c r="MF79">
        <v>0</v>
      </c>
      <c r="MG79">
        <v>0</v>
      </c>
      <c r="MH79">
        <v>0</v>
      </c>
      <c r="MI79">
        <v>0</v>
      </c>
      <c r="MJ79">
        <v>0</v>
      </c>
      <c r="MK79">
        <v>0</v>
      </c>
      <c r="ML79">
        <v>0</v>
      </c>
      <c r="MM79">
        <v>0</v>
      </c>
      <c r="MN79">
        <v>0</v>
      </c>
      <c r="MO79">
        <v>0</v>
      </c>
      <c r="MP79">
        <v>0</v>
      </c>
      <c r="MQ79">
        <v>0</v>
      </c>
      <c r="MR79" s="35">
        <v>0</v>
      </c>
      <c r="MS79" s="69"/>
    </row>
    <row r="80" spans="1:357" ht="68.400000000000006" customHeight="1" x14ac:dyDescent="0.3">
      <c r="A80">
        <v>153</v>
      </c>
      <c r="B80" s="29" t="s">
        <v>108</v>
      </c>
      <c r="C80" s="25" t="s">
        <v>753</v>
      </c>
      <c r="D80" s="8" t="s">
        <v>759</v>
      </c>
      <c r="E80" t="s">
        <v>920</v>
      </c>
      <c r="F80" s="8" t="s">
        <v>921</v>
      </c>
      <c r="G80" s="8" t="s">
        <v>795</v>
      </c>
      <c r="H80" s="8">
        <v>0</v>
      </c>
      <c r="I80" t="s">
        <v>136</v>
      </c>
      <c r="J80" s="8" t="s">
        <v>922</v>
      </c>
      <c r="K80" s="8">
        <f>499*323</f>
        <v>161177</v>
      </c>
      <c r="L80" s="8" t="e">
        <f>MROUND([1]!tbData[[#This Row],[Surface (mm2)]],10000)/1000000</f>
        <v>#REF!</v>
      </c>
      <c r="M80" s="8" t="s">
        <v>115</v>
      </c>
      <c r="N80" s="8" t="s">
        <v>144</v>
      </c>
      <c r="O80" s="8" t="s">
        <v>144</v>
      </c>
      <c r="P80" s="8" t="s">
        <v>117</v>
      </c>
      <c r="Q80" t="s">
        <v>119</v>
      </c>
      <c r="R80" t="s">
        <v>918</v>
      </c>
      <c r="S80" s="8">
        <v>0</v>
      </c>
      <c r="T80" t="s">
        <v>119</v>
      </c>
      <c r="U80" s="8" t="s">
        <v>184</v>
      </c>
      <c r="V80" s="8" t="s">
        <v>121</v>
      </c>
      <c r="W80" s="8" t="s">
        <v>145</v>
      </c>
      <c r="X80" s="8">
        <v>0</v>
      </c>
      <c r="Y80" s="8">
        <v>0</v>
      </c>
      <c r="Z80" s="8">
        <v>0</v>
      </c>
      <c r="AA80" s="8">
        <v>0</v>
      </c>
      <c r="AB80" s="8">
        <v>0</v>
      </c>
      <c r="AC80" s="8">
        <v>0</v>
      </c>
      <c r="AD80" s="8">
        <v>0</v>
      </c>
      <c r="AE80" s="8">
        <v>0</v>
      </c>
      <c r="AF80" s="8">
        <v>0</v>
      </c>
      <c r="AG80" s="8">
        <v>0</v>
      </c>
      <c r="AH80" s="8">
        <v>0</v>
      </c>
      <c r="AI80" s="8">
        <v>0</v>
      </c>
      <c r="AJ80" s="8">
        <v>0</v>
      </c>
      <c r="AK80" s="8" t="s">
        <v>117</v>
      </c>
      <c r="AL80" s="8">
        <v>0</v>
      </c>
      <c r="AM80" s="8">
        <v>0</v>
      </c>
      <c r="AN80" s="8">
        <v>0</v>
      </c>
      <c r="AO80" s="8">
        <v>0</v>
      </c>
      <c r="AP80" s="8">
        <v>0</v>
      </c>
      <c r="AQ80" s="8">
        <v>0</v>
      </c>
      <c r="AR80" s="8">
        <v>0</v>
      </c>
      <c r="AS80" s="8">
        <v>0</v>
      </c>
      <c r="AT80" s="8">
        <v>0</v>
      </c>
      <c r="AU80" s="8" t="s">
        <v>124</v>
      </c>
      <c r="AV80" s="8" t="s">
        <v>156</v>
      </c>
      <c r="AW80" s="8" t="s">
        <v>199</v>
      </c>
      <c r="AX80" s="8" t="s">
        <v>117</v>
      </c>
      <c r="AY80" s="8">
        <v>0</v>
      </c>
      <c r="AZ80" s="8">
        <v>0</v>
      </c>
      <c r="BA80" s="8">
        <v>0</v>
      </c>
      <c r="BB80" s="8">
        <v>0</v>
      </c>
      <c r="BC80" t="s">
        <v>119</v>
      </c>
      <c r="BD80">
        <v>0</v>
      </c>
      <c r="BE80" t="s">
        <v>124</v>
      </c>
      <c r="BF80">
        <v>0</v>
      </c>
      <c r="BG80">
        <v>0</v>
      </c>
      <c r="BH80" t="s">
        <v>124</v>
      </c>
      <c r="BI80" s="6" t="s">
        <v>919</v>
      </c>
      <c r="BJ80" s="66"/>
      <c r="BK80" t="s">
        <v>51</v>
      </c>
      <c r="BL80" t="s">
        <v>122</v>
      </c>
      <c r="BM80" t="s">
        <v>123</v>
      </c>
      <c r="BN80" t="s">
        <v>117</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t="s">
        <v>51</v>
      </c>
      <c r="DC80" s="8" t="s">
        <v>123</v>
      </c>
      <c r="DD80" t="s">
        <v>117</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t="s">
        <v>117</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t="s">
        <v>551</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t="s">
        <v>124</v>
      </c>
      <c r="FQ80" t="s">
        <v>552</v>
      </c>
      <c r="FR80">
        <v>0</v>
      </c>
      <c r="FS80" t="s">
        <v>124</v>
      </c>
      <c r="FT80" t="s">
        <v>124</v>
      </c>
      <c r="FU80" t="s">
        <v>124</v>
      </c>
      <c r="FV80">
        <v>0</v>
      </c>
      <c r="FW80">
        <v>0</v>
      </c>
      <c r="FX80">
        <v>0</v>
      </c>
      <c r="FY80">
        <v>0</v>
      </c>
      <c r="FZ80">
        <v>0</v>
      </c>
      <c r="GA80">
        <v>0</v>
      </c>
      <c r="GB80">
        <v>0</v>
      </c>
      <c r="GC80">
        <v>0</v>
      </c>
      <c r="GD80">
        <v>0</v>
      </c>
      <c r="GE80" t="s">
        <v>117</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s="8" t="s">
        <v>124</v>
      </c>
      <c r="JD80" s="8" t="s">
        <v>148</v>
      </c>
      <c r="JE80" s="8" t="s">
        <v>128</v>
      </c>
      <c r="JF80" s="8">
        <v>0</v>
      </c>
      <c r="JG80" s="8">
        <v>0</v>
      </c>
      <c r="JH80" s="8">
        <v>0</v>
      </c>
      <c r="JI80" s="8">
        <v>0</v>
      </c>
      <c r="JJ80" s="8">
        <v>0</v>
      </c>
      <c r="JK80" s="42">
        <v>0</v>
      </c>
      <c r="JL80" s="42">
        <v>0</v>
      </c>
      <c r="JM80" s="42">
        <v>0</v>
      </c>
      <c r="JN80" s="42">
        <v>0</v>
      </c>
      <c r="JO80" s="42">
        <v>0</v>
      </c>
      <c r="JP80" s="42">
        <v>0</v>
      </c>
      <c r="JQ80" s="42">
        <v>0</v>
      </c>
      <c r="JR80" s="42">
        <v>0</v>
      </c>
      <c r="JS80" s="42">
        <v>0</v>
      </c>
      <c r="JT80" s="42">
        <v>0</v>
      </c>
      <c r="JU80" s="42">
        <v>0</v>
      </c>
      <c r="JV80" s="42">
        <v>0</v>
      </c>
      <c r="JW80" s="42">
        <v>0</v>
      </c>
      <c r="JX80" s="42">
        <v>0</v>
      </c>
      <c r="JY80" s="42">
        <v>0</v>
      </c>
      <c r="JZ80" s="42">
        <v>0</v>
      </c>
      <c r="KA80" s="42">
        <v>0</v>
      </c>
      <c r="KB80" s="42">
        <v>0</v>
      </c>
      <c r="KC80" s="42">
        <v>0</v>
      </c>
      <c r="KD80" s="42">
        <v>0</v>
      </c>
      <c r="KE80" s="42">
        <v>0</v>
      </c>
      <c r="KF80" s="42">
        <v>0</v>
      </c>
      <c r="KG80" s="42">
        <v>0</v>
      </c>
      <c r="KH80" s="42">
        <v>0</v>
      </c>
      <c r="KI80" s="42">
        <v>0</v>
      </c>
      <c r="KJ80" s="42">
        <v>0</v>
      </c>
      <c r="KK80" s="42">
        <v>0</v>
      </c>
      <c r="KL80" s="42">
        <v>0</v>
      </c>
      <c r="KM80" s="42">
        <v>0</v>
      </c>
      <c r="KN80" s="8" t="s">
        <v>117</v>
      </c>
      <c r="KO80" s="8">
        <v>0</v>
      </c>
      <c r="KP80" s="8">
        <v>0</v>
      </c>
      <c r="KQ80" s="8" t="s">
        <v>117</v>
      </c>
      <c r="KR80">
        <v>0</v>
      </c>
      <c r="KS80">
        <v>0</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t="s">
        <v>131</v>
      </c>
      <c r="MA80">
        <v>0</v>
      </c>
      <c r="MB80">
        <v>0</v>
      </c>
      <c r="MC80">
        <v>0</v>
      </c>
      <c r="MD80">
        <v>0</v>
      </c>
      <c r="ME80">
        <v>0</v>
      </c>
      <c r="MF80">
        <v>0</v>
      </c>
      <c r="MG80">
        <v>0</v>
      </c>
      <c r="MH80">
        <v>0</v>
      </c>
      <c r="MI80">
        <v>0</v>
      </c>
      <c r="MJ80">
        <v>0</v>
      </c>
      <c r="MK80">
        <v>0</v>
      </c>
      <c r="ML80">
        <v>0</v>
      </c>
      <c r="MM80">
        <v>0</v>
      </c>
      <c r="MN80">
        <v>0</v>
      </c>
      <c r="MO80">
        <v>0</v>
      </c>
      <c r="MP80">
        <v>0</v>
      </c>
      <c r="MQ80">
        <v>0</v>
      </c>
      <c r="MR80" s="35">
        <v>0</v>
      </c>
      <c r="MS80" s="69"/>
    </row>
    <row r="81" spans="1:357" ht="81" customHeight="1" x14ac:dyDescent="0.3">
      <c r="A81">
        <v>154</v>
      </c>
      <c r="B81" s="29" t="s">
        <v>108</v>
      </c>
      <c r="C81" s="25" t="s">
        <v>753</v>
      </c>
      <c r="D81" s="8" t="s">
        <v>754</v>
      </c>
      <c r="E81" t="s">
        <v>923</v>
      </c>
      <c r="F81" s="8" t="s">
        <v>924</v>
      </c>
      <c r="G81" s="8" t="s">
        <v>895</v>
      </c>
      <c r="H81" s="8">
        <v>0</v>
      </c>
      <c r="I81" t="s">
        <v>136</v>
      </c>
      <c r="J81" s="8" t="s">
        <v>925</v>
      </c>
      <c r="K81" s="8">
        <f>560*297</f>
        <v>166320</v>
      </c>
      <c r="L81" s="8" t="e">
        <f>MROUND([1]!tbData[[#This Row],[Surface (mm2)]],10000)/1000000</f>
        <v>#REF!</v>
      </c>
      <c r="M81" s="8" t="s">
        <v>115</v>
      </c>
      <c r="N81" s="8" t="s">
        <v>144</v>
      </c>
      <c r="O81" s="8" t="s">
        <v>144</v>
      </c>
      <c r="P81" s="8" t="s">
        <v>117</v>
      </c>
      <c r="Q81" t="s">
        <v>119</v>
      </c>
      <c r="R81" t="s">
        <v>119</v>
      </c>
      <c r="S81" s="8">
        <v>0</v>
      </c>
      <c r="T81" t="s">
        <v>119</v>
      </c>
      <c r="U81" s="8" t="s">
        <v>198</v>
      </c>
      <c r="V81" s="8" t="s">
        <v>154</v>
      </c>
      <c r="W81" s="8">
        <v>0</v>
      </c>
      <c r="X81" s="8">
        <v>0</v>
      </c>
      <c r="Y81" s="8">
        <v>0</v>
      </c>
      <c r="Z81" s="8">
        <v>0</v>
      </c>
      <c r="AA81" s="8">
        <v>0</v>
      </c>
      <c r="AB81" s="8">
        <v>0</v>
      </c>
      <c r="AC81" s="8">
        <v>0</v>
      </c>
      <c r="AD81" s="8">
        <v>0</v>
      </c>
      <c r="AE81" s="8">
        <v>0</v>
      </c>
      <c r="AF81" s="8">
        <v>0</v>
      </c>
      <c r="AG81" s="8">
        <v>0</v>
      </c>
      <c r="AH81" s="8">
        <v>0</v>
      </c>
      <c r="AI81" s="8">
        <v>0</v>
      </c>
      <c r="AJ81" s="8">
        <v>0</v>
      </c>
      <c r="AK81" s="8" t="s">
        <v>117</v>
      </c>
      <c r="AL81" s="8">
        <v>0</v>
      </c>
      <c r="AM81" s="8">
        <v>0</v>
      </c>
      <c r="AN81" s="8">
        <v>0</v>
      </c>
      <c r="AO81" s="8">
        <v>0</v>
      </c>
      <c r="AP81" s="8">
        <v>0</v>
      </c>
      <c r="AQ81" s="8">
        <v>0</v>
      </c>
      <c r="AR81" s="8">
        <v>0</v>
      </c>
      <c r="AS81" s="8">
        <v>0</v>
      </c>
      <c r="AT81" s="8">
        <v>0</v>
      </c>
      <c r="AU81" s="8" t="s">
        <v>124</v>
      </c>
      <c r="AV81" s="8" t="s">
        <v>156</v>
      </c>
      <c r="AW81" s="8" t="s">
        <v>199</v>
      </c>
      <c r="AX81" s="8" t="s">
        <v>124</v>
      </c>
      <c r="AY81" s="8" t="s">
        <v>154</v>
      </c>
      <c r="AZ81" s="8">
        <v>1</v>
      </c>
      <c r="BA81" s="8" t="s">
        <v>898</v>
      </c>
      <c r="BB81" s="8">
        <v>0</v>
      </c>
      <c r="BC81" t="s">
        <v>119</v>
      </c>
      <c r="BD81">
        <v>0</v>
      </c>
      <c r="BE81" t="s">
        <v>124</v>
      </c>
      <c r="BF81">
        <v>0</v>
      </c>
      <c r="BG81">
        <v>0</v>
      </c>
      <c r="BH81" t="s">
        <v>124</v>
      </c>
      <c r="BI81" s="6">
        <v>0</v>
      </c>
      <c r="BJ81" s="66"/>
      <c r="BK81" t="s">
        <v>51</v>
      </c>
      <c r="BL81" t="s">
        <v>122</v>
      </c>
      <c r="BM81" t="s">
        <v>123</v>
      </c>
      <c r="BN81" t="s">
        <v>117</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t="s">
        <v>51</v>
      </c>
      <c r="DC81" s="8" t="s">
        <v>123</v>
      </c>
      <c r="DD81" t="s">
        <v>117</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t="s">
        <v>117</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t="s">
        <v>551</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t="s">
        <v>124</v>
      </c>
      <c r="FQ81" t="s">
        <v>552</v>
      </c>
      <c r="FR81">
        <v>0</v>
      </c>
      <c r="FS81" t="s">
        <v>124</v>
      </c>
      <c r="FT81" t="s">
        <v>124</v>
      </c>
      <c r="FU81">
        <v>0</v>
      </c>
      <c r="FV81">
        <v>0</v>
      </c>
      <c r="FW81">
        <v>0</v>
      </c>
      <c r="FX81">
        <v>0</v>
      </c>
      <c r="FY81">
        <v>0</v>
      </c>
      <c r="FZ81">
        <v>0</v>
      </c>
      <c r="GA81">
        <v>0</v>
      </c>
      <c r="GB81">
        <v>0</v>
      </c>
      <c r="GC81">
        <v>0</v>
      </c>
      <c r="GD81" t="s">
        <v>768</v>
      </c>
      <c r="GE81" t="s">
        <v>117</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s="8" t="s">
        <v>124</v>
      </c>
      <c r="JD81" s="8" t="s">
        <v>127</v>
      </c>
      <c r="JE81" s="8" t="s">
        <v>128</v>
      </c>
      <c r="JF81" s="8">
        <v>0</v>
      </c>
      <c r="JG81" s="8">
        <v>0</v>
      </c>
      <c r="JH81" s="8" t="s">
        <v>124</v>
      </c>
      <c r="JI81" s="8" t="s">
        <v>129</v>
      </c>
      <c r="JJ81" s="8">
        <v>0</v>
      </c>
      <c r="JK81" s="42">
        <v>0</v>
      </c>
      <c r="JL81" s="42">
        <v>0</v>
      </c>
      <c r="JM81" s="42">
        <v>0</v>
      </c>
      <c r="JN81" s="42">
        <v>0</v>
      </c>
      <c r="JO81" s="42">
        <v>0</v>
      </c>
      <c r="JP81" s="42">
        <v>0</v>
      </c>
      <c r="JQ81" s="42">
        <v>0</v>
      </c>
      <c r="JR81" s="42">
        <v>0</v>
      </c>
      <c r="JS81" s="42">
        <v>0</v>
      </c>
      <c r="JT81" s="42">
        <v>0</v>
      </c>
      <c r="JU81" s="42">
        <v>0</v>
      </c>
      <c r="JV81" s="42">
        <v>0</v>
      </c>
      <c r="JW81" s="42">
        <v>0</v>
      </c>
      <c r="JX81" s="42">
        <v>0</v>
      </c>
      <c r="JY81" s="42">
        <v>0</v>
      </c>
      <c r="JZ81" s="42">
        <v>0</v>
      </c>
      <c r="KA81" s="42">
        <v>0</v>
      </c>
      <c r="KB81" s="42">
        <v>0</v>
      </c>
      <c r="KC81" s="42">
        <v>0</v>
      </c>
      <c r="KD81" s="42">
        <v>0</v>
      </c>
      <c r="KE81" s="42">
        <v>0</v>
      </c>
      <c r="KF81" s="42">
        <v>0</v>
      </c>
      <c r="KG81" s="42">
        <v>0</v>
      </c>
      <c r="KH81" s="42">
        <v>0</v>
      </c>
      <c r="KI81" s="42">
        <v>0</v>
      </c>
      <c r="KJ81" s="42">
        <v>0</v>
      </c>
      <c r="KK81" s="42">
        <v>0</v>
      </c>
      <c r="KL81" s="42">
        <v>0</v>
      </c>
      <c r="KM81" s="42">
        <v>0</v>
      </c>
      <c r="KN81" s="8" t="s">
        <v>117</v>
      </c>
      <c r="KO81" s="8">
        <v>0</v>
      </c>
      <c r="KP81" s="8">
        <v>0</v>
      </c>
      <c r="KQ81" s="8" t="s">
        <v>117</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t="s">
        <v>131</v>
      </c>
      <c r="MA81">
        <v>0</v>
      </c>
      <c r="MB81">
        <v>0</v>
      </c>
      <c r="MC81">
        <v>0</v>
      </c>
      <c r="MD81">
        <v>0</v>
      </c>
      <c r="ME81">
        <v>0</v>
      </c>
      <c r="MF81">
        <v>0</v>
      </c>
      <c r="MG81">
        <v>0</v>
      </c>
      <c r="MH81">
        <v>0</v>
      </c>
      <c r="MI81">
        <v>0</v>
      </c>
      <c r="MJ81">
        <v>0</v>
      </c>
      <c r="MK81">
        <v>0</v>
      </c>
      <c r="ML81">
        <v>0</v>
      </c>
      <c r="MM81">
        <v>0</v>
      </c>
      <c r="MN81">
        <v>0</v>
      </c>
      <c r="MO81">
        <v>0</v>
      </c>
      <c r="MP81">
        <v>0</v>
      </c>
      <c r="MQ81">
        <v>0</v>
      </c>
      <c r="MR81" s="35">
        <v>0</v>
      </c>
      <c r="MS81" s="69"/>
    </row>
    <row r="82" spans="1:357" ht="28.8" x14ac:dyDescent="0.3">
      <c r="A82">
        <v>155</v>
      </c>
      <c r="B82" s="29" t="s">
        <v>108</v>
      </c>
      <c r="C82" s="25" t="s">
        <v>753</v>
      </c>
      <c r="D82" s="8" t="s">
        <v>763</v>
      </c>
      <c r="E82" t="s">
        <v>926</v>
      </c>
      <c r="F82" s="8" t="s">
        <v>927</v>
      </c>
      <c r="G82" s="8" t="s">
        <v>928</v>
      </c>
      <c r="H82" s="8">
        <v>0</v>
      </c>
      <c r="I82" t="s">
        <v>136</v>
      </c>
      <c r="J82" s="8" t="s">
        <v>929</v>
      </c>
      <c r="K82" s="8">
        <f>508*335</f>
        <v>170180</v>
      </c>
      <c r="L82" s="8" t="e">
        <f>MROUND([1]!tbData[[#This Row],[Surface (mm2)]],10000)/1000000</f>
        <v>#REF!</v>
      </c>
      <c r="M82" s="8" t="s">
        <v>115</v>
      </c>
      <c r="N82" s="8" t="s">
        <v>145</v>
      </c>
      <c r="O82" s="8" t="s">
        <v>144</v>
      </c>
      <c r="P82" s="8" t="s">
        <v>117</v>
      </c>
      <c r="Q82" t="s">
        <v>118</v>
      </c>
      <c r="R82" t="s">
        <v>119</v>
      </c>
      <c r="S82" s="8">
        <v>0</v>
      </c>
      <c r="T82" t="s">
        <v>119</v>
      </c>
      <c r="U82" s="8" t="s">
        <v>184</v>
      </c>
      <c r="V82" s="8" t="s">
        <v>121</v>
      </c>
      <c r="W82" s="8">
        <v>0</v>
      </c>
      <c r="X82" s="8">
        <v>0</v>
      </c>
      <c r="Y82" s="8">
        <v>0</v>
      </c>
      <c r="Z82" s="8">
        <v>0</v>
      </c>
      <c r="AA82" s="8">
        <v>0</v>
      </c>
      <c r="AB82" s="8">
        <v>0</v>
      </c>
      <c r="AC82" s="8" t="s">
        <v>120</v>
      </c>
      <c r="AD82" s="8" t="s">
        <v>121</v>
      </c>
      <c r="AE82" s="8">
        <v>0</v>
      </c>
      <c r="AF82" s="8">
        <v>0</v>
      </c>
      <c r="AG82" s="8">
        <v>0</v>
      </c>
      <c r="AH82" s="8">
        <v>0</v>
      </c>
      <c r="AI82" s="8">
        <v>0</v>
      </c>
      <c r="AJ82" s="8">
        <v>0</v>
      </c>
      <c r="AK82" s="8" t="s">
        <v>117</v>
      </c>
      <c r="AL82" s="8">
        <v>0</v>
      </c>
      <c r="AM82" s="8">
        <v>0</v>
      </c>
      <c r="AN82" s="8">
        <v>0</v>
      </c>
      <c r="AO82" s="8">
        <v>0</v>
      </c>
      <c r="AP82" s="8">
        <v>0</v>
      </c>
      <c r="AQ82" s="8">
        <v>0</v>
      </c>
      <c r="AR82" s="8">
        <v>0</v>
      </c>
      <c r="AS82" s="8">
        <v>0</v>
      </c>
      <c r="AT82" s="8">
        <v>0</v>
      </c>
      <c r="AU82" s="8" t="s">
        <v>124</v>
      </c>
      <c r="AV82" s="8" t="s">
        <v>156</v>
      </c>
      <c r="AW82" s="8" t="s">
        <v>199</v>
      </c>
      <c r="AX82" s="8" t="s">
        <v>117</v>
      </c>
      <c r="AY82" s="8">
        <v>0</v>
      </c>
      <c r="AZ82" s="8">
        <v>0</v>
      </c>
      <c r="BA82" s="8">
        <v>0</v>
      </c>
      <c r="BB82" s="8">
        <v>0</v>
      </c>
      <c r="BC82" t="s">
        <v>119</v>
      </c>
      <c r="BD82">
        <v>0</v>
      </c>
      <c r="BE82" t="s">
        <v>168</v>
      </c>
      <c r="BF82">
        <v>0</v>
      </c>
      <c r="BG82">
        <v>0</v>
      </c>
      <c r="BH82">
        <v>0</v>
      </c>
      <c r="BI82" s="6" t="s">
        <v>930</v>
      </c>
      <c r="BJ82" s="66"/>
      <c r="BK82" t="s">
        <v>51</v>
      </c>
      <c r="BL82" t="s">
        <v>122</v>
      </c>
      <c r="BM82" t="s">
        <v>123</v>
      </c>
      <c r="BN82" t="s">
        <v>124</v>
      </c>
      <c r="BO82">
        <v>0</v>
      </c>
      <c r="BP82">
        <v>0</v>
      </c>
      <c r="BQ82">
        <v>0</v>
      </c>
      <c r="BR82">
        <v>0</v>
      </c>
      <c r="BS82">
        <v>0</v>
      </c>
      <c r="BT82">
        <v>0</v>
      </c>
      <c r="BU82">
        <v>0</v>
      </c>
      <c r="BV82">
        <v>0</v>
      </c>
      <c r="BW82">
        <v>0</v>
      </c>
      <c r="BX82">
        <v>0</v>
      </c>
      <c r="BY82">
        <v>0</v>
      </c>
      <c r="BZ82">
        <v>0</v>
      </c>
      <c r="CA82">
        <v>0</v>
      </c>
      <c r="CB82">
        <v>0</v>
      </c>
      <c r="CC82">
        <v>0</v>
      </c>
      <c r="CD82">
        <v>0</v>
      </c>
      <c r="CE82">
        <v>0</v>
      </c>
      <c r="CF82" t="s">
        <v>124</v>
      </c>
      <c r="CG82" t="s">
        <v>156</v>
      </c>
      <c r="CH82">
        <v>0</v>
      </c>
      <c r="CI82" t="s">
        <v>124</v>
      </c>
      <c r="CJ82">
        <v>0</v>
      </c>
      <c r="CK82">
        <v>0</v>
      </c>
      <c r="CL82">
        <v>0</v>
      </c>
      <c r="CM82" t="s">
        <v>197</v>
      </c>
      <c r="CN82">
        <v>0</v>
      </c>
      <c r="CO82">
        <v>0</v>
      </c>
      <c r="CP82">
        <v>0</v>
      </c>
      <c r="CQ82">
        <v>0</v>
      </c>
      <c r="CR82">
        <v>0</v>
      </c>
      <c r="CS82">
        <v>0</v>
      </c>
      <c r="CT82">
        <v>0</v>
      </c>
      <c r="CU82">
        <v>0</v>
      </c>
      <c r="CV82">
        <v>0</v>
      </c>
      <c r="CW82">
        <v>0</v>
      </c>
      <c r="CX82">
        <v>0</v>
      </c>
      <c r="CY82">
        <v>0</v>
      </c>
      <c r="CZ82">
        <v>0</v>
      </c>
      <c r="DA82">
        <v>0</v>
      </c>
      <c r="DB82" t="s">
        <v>117</v>
      </c>
      <c r="DC82" s="8">
        <v>0</v>
      </c>
      <c r="DD82" t="s">
        <v>117</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t="s">
        <v>117</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t="s">
        <v>117</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t="s">
        <v>117</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t="s">
        <v>117</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s="8" t="s">
        <v>124</v>
      </c>
      <c r="JD82" s="8" t="s">
        <v>127</v>
      </c>
      <c r="JE82" s="8" t="s">
        <v>128</v>
      </c>
      <c r="JF82" s="8">
        <v>0</v>
      </c>
      <c r="JG82" s="8">
        <v>0</v>
      </c>
      <c r="JH82" s="8">
        <v>0</v>
      </c>
      <c r="JI82" s="8">
        <v>0</v>
      </c>
      <c r="JJ82" s="8">
        <v>0</v>
      </c>
      <c r="JK82" s="42">
        <v>0</v>
      </c>
      <c r="JL82" s="42">
        <v>0</v>
      </c>
      <c r="JM82" s="42">
        <v>0</v>
      </c>
      <c r="JN82" s="42">
        <v>0</v>
      </c>
      <c r="JO82" s="42">
        <v>0</v>
      </c>
      <c r="JP82" s="42">
        <v>0</v>
      </c>
      <c r="JQ82" s="42">
        <v>0</v>
      </c>
      <c r="JR82" s="42">
        <v>0</v>
      </c>
      <c r="JS82" s="42">
        <v>0</v>
      </c>
      <c r="JT82" s="42">
        <v>0</v>
      </c>
      <c r="JU82" s="42">
        <v>0</v>
      </c>
      <c r="JV82" s="42">
        <v>0</v>
      </c>
      <c r="JW82" s="42">
        <v>0</v>
      </c>
      <c r="JX82" s="42">
        <v>0</v>
      </c>
      <c r="JY82" s="42">
        <v>0</v>
      </c>
      <c r="JZ82" s="42">
        <v>0</v>
      </c>
      <c r="KA82" s="42">
        <v>0</v>
      </c>
      <c r="KB82" s="42">
        <v>0</v>
      </c>
      <c r="KC82" s="42">
        <v>0</v>
      </c>
      <c r="KD82" s="42">
        <v>0</v>
      </c>
      <c r="KE82" s="42" t="s">
        <v>124</v>
      </c>
      <c r="KF82" s="42" t="s">
        <v>204</v>
      </c>
      <c r="KG82" s="42">
        <v>0</v>
      </c>
      <c r="KH82" s="42">
        <v>0</v>
      </c>
      <c r="KI82" s="42">
        <v>0</v>
      </c>
      <c r="KJ82" s="42">
        <v>0</v>
      </c>
      <c r="KK82" s="42">
        <v>0</v>
      </c>
      <c r="KL82" s="42">
        <v>0</v>
      </c>
      <c r="KM82" s="42">
        <v>0</v>
      </c>
      <c r="KN82" s="8" t="s">
        <v>117</v>
      </c>
      <c r="KO82" s="8">
        <v>0</v>
      </c>
      <c r="KP82" s="8">
        <v>0</v>
      </c>
      <c r="KQ82" s="8" t="s">
        <v>117</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t="s">
        <v>131</v>
      </c>
      <c r="MA82">
        <v>0</v>
      </c>
      <c r="MB82">
        <v>0</v>
      </c>
      <c r="MC82">
        <v>0</v>
      </c>
      <c r="MD82">
        <v>0</v>
      </c>
      <c r="ME82">
        <v>0</v>
      </c>
      <c r="MF82">
        <v>0</v>
      </c>
      <c r="MG82">
        <v>0</v>
      </c>
      <c r="MH82">
        <v>0</v>
      </c>
      <c r="MI82">
        <v>0</v>
      </c>
      <c r="MJ82">
        <v>0</v>
      </c>
      <c r="MK82">
        <v>0</v>
      </c>
      <c r="ML82">
        <v>0</v>
      </c>
      <c r="MM82">
        <v>0</v>
      </c>
      <c r="MN82">
        <v>0</v>
      </c>
      <c r="MO82">
        <v>0</v>
      </c>
      <c r="MP82">
        <v>0</v>
      </c>
      <c r="MQ82">
        <v>0</v>
      </c>
      <c r="MR82" s="35">
        <v>0</v>
      </c>
      <c r="MS82" s="69"/>
    </row>
    <row r="83" spans="1:357" ht="28.8" x14ac:dyDescent="0.3">
      <c r="A83">
        <v>83</v>
      </c>
      <c r="B83" s="29" t="s">
        <v>108</v>
      </c>
      <c r="C83" s="24" t="s">
        <v>109</v>
      </c>
      <c r="D83" s="8" t="s">
        <v>583</v>
      </c>
      <c r="E83" s="8" t="s">
        <v>584</v>
      </c>
      <c r="F83" s="8" t="s">
        <v>585</v>
      </c>
      <c r="G83" s="8" t="s">
        <v>586</v>
      </c>
      <c r="H83" s="8">
        <v>1968</v>
      </c>
      <c r="I83" t="s">
        <v>136</v>
      </c>
      <c r="J83" s="8" t="s">
        <v>587</v>
      </c>
      <c r="K83" s="8">
        <f>556*330</f>
        <v>183480</v>
      </c>
      <c r="L83" s="8" t="e">
        <f>MROUND([1]!tbData[[#This Row],[Surface (mm2)]],10000)/1000000</f>
        <v>#REF!</v>
      </c>
      <c r="M83" s="8" t="s">
        <v>115</v>
      </c>
      <c r="N83" s="8" t="s">
        <v>144</v>
      </c>
      <c r="O83" s="8" t="s">
        <v>144</v>
      </c>
      <c r="P83" s="8" t="s">
        <v>117</v>
      </c>
      <c r="Q83" t="s">
        <v>119</v>
      </c>
      <c r="R83" t="s">
        <v>119</v>
      </c>
      <c r="S83" s="8">
        <v>0</v>
      </c>
      <c r="T83" t="s">
        <v>550</v>
      </c>
      <c r="U83" s="8" t="s">
        <v>120</v>
      </c>
      <c r="V83" s="8" t="s">
        <v>121</v>
      </c>
      <c r="W83" s="8" t="s">
        <v>197</v>
      </c>
      <c r="X83" s="8">
        <v>0</v>
      </c>
      <c r="Y83" s="8">
        <v>0</v>
      </c>
      <c r="Z83" s="8">
        <v>0</v>
      </c>
      <c r="AA83" s="8">
        <v>0</v>
      </c>
      <c r="AB83" s="8">
        <v>0</v>
      </c>
      <c r="AC83" s="8" t="s">
        <v>575</v>
      </c>
      <c r="AD83" s="8" t="s">
        <v>197</v>
      </c>
      <c r="AE83" s="8">
        <v>0</v>
      </c>
      <c r="AF83" s="8">
        <v>0</v>
      </c>
      <c r="AG83" s="8">
        <v>0</v>
      </c>
      <c r="AH83" s="8">
        <v>0</v>
      </c>
      <c r="AI83" s="8">
        <v>0</v>
      </c>
      <c r="AJ83" s="8">
        <v>0</v>
      </c>
      <c r="AK83" s="8" t="s">
        <v>117</v>
      </c>
      <c r="AL83" s="8">
        <v>0</v>
      </c>
      <c r="AM83" s="8">
        <v>0</v>
      </c>
      <c r="AN83" s="8">
        <v>0</v>
      </c>
      <c r="AO83" s="8">
        <v>0</v>
      </c>
      <c r="AP83" s="8">
        <v>0</v>
      </c>
      <c r="AQ83" s="8">
        <v>0</v>
      </c>
      <c r="AR83" s="8">
        <v>0</v>
      </c>
      <c r="AS83" s="8">
        <v>0</v>
      </c>
      <c r="AT83" s="8">
        <v>0</v>
      </c>
      <c r="AU83" s="8" t="s">
        <v>124</v>
      </c>
      <c r="AV83" s="8" t="s">
        <v>156</v>
      </c>
      <c r="AW83" s="8" t="s">
        <v>199</v>
      </c>
      <c r="AX83" s="8" t="s">
        <v>117</v>
      </c>
      <c r="AY83" s="8">
        <v>0</v>
      </c>
      <c r="AZ83" s="8">
        <v>0</v>
      </c>
      <c r="BA83" s="8">
        <v>0</v>
      </c>
      <c r="BB83" s="8">
        <v>0</v>
      </c>
      <c r="BC83" t="s">
        <v>119</v>
      </c>
      <c r="BD83">
        <v>0</v>
      </c>
      <c r="BE83" t="s">
        <v>124</v>
      </c>
      <c r="BF83">
        <v>0</v>
      </c>
      <c r="BG83" t="s">
        <v>124</v>
      </c>
      <c r="BH83">
        <v>0</v>
      </c>
      <c r="BI83" s="6">
        <v>0</v>
      </c>
      <c r="BJ83" s="66"/>
      <c r="BK83" t="s">
        <v>117</v>
      </c>
      <c r="BL83">
        <v>0</v>
      </c>
      <c r="BM83">
        <v>0</v>
      </c>
      <c r="BN83" t="s">
        <v>117</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t="s">
        <v>117</v>
      </c>
      <c r="DC83" s="8">
        <v>0</v>
      </c>
      <c r="DD83" t="s">
        <v>117</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t="s">
        <v>117</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t="s">
        <v>117</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t="s">
        <v>117</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t="s">
        <v>124</v>
      </c>
      <c r="IF83">
        <v>0</v>
      </c>
      <c r="IG83">
        <v>0</v>
      </c>
      <c r="IH83">
        <v>0</v>
      </c>
      <c r="II83">
        <v>0</v>
      </c>
      <c r="IJ83">
        <v>0</v>
      </c>
      <c r="IK83" t="s">
        <v>124</v>
      </c>
      <c r="IL83" t="s">
        <v>202</v>
      </c>
      <c r="IM83" t="s">
        <v>70</v>
      </c>
      <c r="IN83">
        <v>0</v>
      </c>
      <c r="IO83" t="s">
        <v>588</v>
      </c>
      <c r="IP83" t="s">
        <v>124</v>
      </c>
      <c r="IQ83" t="s">
        <v>70</v>
      </c>
      <c r="IR83">
        <v>0</v>
      </c>
      <c r="IS83" t="s">
        <v>589</v>
      </c>
      <c r="IT83">
        <v>0</v>
      </c>
      <c r="IU83">
        <v>0</v>
      </c>
      <c r="IV83">
        <v>0</v>
      </c>
      <c r="IW83">
        <v>0</v>
      </c>
      <c r="IX83">
        <v>0</v>
      </c>
      <c r="IY83">
        <v>0</v>
      </c>
      <c r="IZ83">
        <v>0</v>
      </c>
      <c r="JA83">
        <v>0</v>
      </c>
      <c r="JB83">
        <v>0</v>
      </c>
      <c r="JC83" s="8" t="s">
        <v>124</v>
      </c>
      <c r="JD83" s="8" t="s">
        <v>148</v>
      </c>
      <c r="JE83" s="8" t="s">
        <v>128</v>
      </c>
      <c r="JF83" s="8">
        <v>0</v>
      </c>
      <c r="JG83" s="8">
        <v>0</v>
      </c>
      <c r="JH83" s="8">
        <v>0</v>
      </c>
      <c r="JI83" s="8">
        <v>0</v>
      </c>
      <c r="JJ83" s="8">
        <v>0</v>
      </c>
      <c r="JK83" s="42">
        <v>0</v>
      </c>
      <c r="JL83" s="42">
        <v>0</v>
      </c>
      <c r="JM83" s="42">
        <v>0</v>
      </c>
      <c r="JN83" s="42">
        <v>0</v>
      </c>
      <c r="JO83" s="42">
        <v>0</v>
      </c>
      <c r="JP83" s="42">
        <v>0</v>
      </c>
      <c r="JQ83" s="42">
        <v>0</v>
      </c>
      <c r="JR83" s="42">
        <v>0</v>
      </c>
      <c r="JS83" s="42">
        <v>0</v>
      </c>
      <c r="JT83" s="42">
        <v>0</v>
      </c>
      <c r="JU83" s="42">
        <v>0</v>
      </c>
      <c r="JV83" s="42">
        <v>0</v>
      </c>
      <c r="JW83" s="42">
        <v>0</v>
      </c>
      <c r="JX83" s="42">
        <v>0</v>
      </c>
      <c r="JY83" s="42">
        <v>0</v>
      </c>
      <c r="JZ83" s="42">
        <v>0</v>
      </c>
      <c r="KA83" s="42">
        <v>0</v>
      </c>
      <c r="KB83" s="42">
        <v>0</v>
      </c>
      <c r="KC83" s="42">
        <v>0</v>
      </c>
      <c r="KD83" s="42">
        <v>0</v>
      </c>
      <c r="KE83" s="42">
        <v>0</v>
      </c>
      <c r="KF83" s="42">
        <v>0</v>
      </c>
      <c r="KG83" s="42">
        <v>0</v>
      </c>
      <c r="KH83" s="42">
        <v>0</v>
      </c>
      <c r="KI83" s="42">
        <v>0</v>
      </c>
      <c r="KJ83" s="42">
        <v>0</v>
      </c>
      <c r="KK83" s="42">
        <v>0</v>
      </c>
      <c r="KL83" s="42">
        <v>0</v>
      </c>
      <c r="KM83" s="42">
        <v>0</v>
      </c>
      <c r="KN83" s="8" t="s">
        <v>117</v>
      </c>
      <c r="KO83" s="8">
        <v>0</v>
      </c>
      <c r="KP83" s="8">
        <v>0</v>
      </c>
      <c r="KQ83" s="8" t="s">
        <v>117</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t="s">
        <v>131</v>
      </c>
      <c r="MA83">
        <v>0</v>
      </c>
      <c r="MB83">
        <v>0</v>
      </c>
      <c r="MC83">
        <v>0</v>
      </c>
      <c r="MD83">
        <v>0</v>
      </c>
      <c r="ME83">
        <v>0</v>
      </c>
      <c r="MF83">
        <v>0</v>
      </c>
      <c r="MG83">
        <v>0</v>
      </c>
      <c r="MH83">
        <v>0</v>
      </c>
      <c r="MI83">
        <v>0</v>
      </c>
      <c r="MJ83">
        <v>0</v>
      </c>
      <c r="MK83">
        <v>0</v>
      </c>
      <c r="ML83">
        <v>0</v>
      </c>
      <c r="MM83">
        <v>0</v>
      </c>
      <c r="MN83">
        <v>0</v>
      </c>
      <c r="MO83">
        <v>0</v>
      </c>
      <c r="MP83">
        <v>0</v>
      </c>
      <c r="MQ83">
        <v>0</v>
      </c>
      <c r="MR83" s="35">
        <v>0</v>
      </c>
      <c r="MS83" s="69"/>
    </row>
    <row r="84" spans="1:357" ht="49.95" customHeight="1" x14ac:dyDescent="0.3">
      <c r="A84">
        <v>156</v>
      </c>
      <c r="B84" s="29" t="s">
        <v>108</v>
      </c>
      <c r="C84" s="25" t="s">
        <v>753</v>
      </c>
      <c r="D84" s="8" t="s">
        <v>931</v>
      </c>
      <c r="E84" t="s">
        <v>932</v>
      </c>
      <c r="F84" s="8" t="s">
        <v>933</v>
      </c>
      <c r="G84" s="8">
        <v>0</v>
      </c>
      <c r="H84" s="8">
        <v>0</v>
      </c>
      <c r="I84" t="s">
        <v>136</v>
      </c>
      <c r="J84" s="8" t="s">
        <v>934</v>
      </c>
      <c r="K84" s="8">
        <f>486*371</f>
        <v>180306</v>
      </c>
      <c r="L84" s="8" t="e">
        <f>MROUND([1]!tbData[[#This Row],[Surface (mm2)]],10000)/1000000</f>
        <v>#REF!</v>
      </c>
      <c r="M84" s="8" t="s">
        <v>115</v>
      </c>
      <c r="N84" s="8" t="s">
        <v>144</v>
      </c>
      <c r="O84" s="8" t="s">
        <v>144</v>
      </c>
      <c r="P84" s="8" t="s">
        <v>117</v>
      </c>
      <c r="Q84" t="s">
        <v>119</v>
      </c>
      <c r="R84" t="s">
        <v>119</v>
      </c>
      <c r="S84" s="8">
        <v>0</v>
      </c>
      <c r="T84" t="s">
        <v>119</v>
      </c>
      <c r="U84" s="8" t="s">
        <v>198</v>
      </c>
      <c r="V84" s="8" t="s">
        <v>121</v>
      </c>
      <c r="W84" s="8">
        <v>0</v>
      </c>
      <c r="X84" s="8">
        <v>0</v>
      </c>
      <c r="Y84" s="8">
        <v>0</v>
      </c>
      <c r="Z84" s="8">
        <v>0</v>
      </c>
      <c r="AA84" s="8">
        <v>0</v>
      </c>
      <c r="AB84" s="8">
        <v>0</v>
      </c>
      <c r="AC84" s="8">
        <v>0</v>
      </c>
      <c r="AD84" s="8">
        <v>0</v>
      </c>
      <c r="AE84" s="8">
        <v>0</v>
      </c>
      <c r="AF84" s="8">
        <v>0</v>
      </c>
      <c r="AG84" s="8">
        <v>0</v>
      </c>
      <c r="AH84" s="8">
        <v>0</v>
      </c>
      <c r="AI84" s="8">
        <v>0</v>
      </c>
      <c r="AJ84" s="8">
        <v>0</v>
      </c>
      <c r="AK84" s="8" t="s">
        <v>117</v>
      </c>
      <c r="AL84" s="8">
        <v>0</v>
      </c>
      <c r="AM84" s="8">
        <v>0</v>
      </c>
      <c r="AN84" s="8">
        <v>0</v>
      </c>
      <c r="AO84" s="8">
        <v>0</v>
      </c>
      <c r="AP84" s="8">
        <v>0</v>
      </c>
      <c r="AQ84" s="8">
        <v>0</v>
      </c>
      <c r="AR84" s="8">
        <v>0</v>
      </c>
      <c r="AS84" s="8">
        <v>0</v>
      </c>
      <c r="AT84" s="8">
        <v>0</v>
      </c>
      <c r="AU84" s="8" t="s">
        <v>124</v>
      </c>
      <c r="AV84" s="8" t="s">
        <v>156</v>
      </c>
      <c r="AW84" s="8" t="s">
        <v>199</v>
      </c>
      <c r="AX84" s="8" t="s">
        <v>117</v>
      </c>
      <c r="AY84" s="8">
        <v>0</v>
      </c>
      <c r="AZ84" s="8">
        <v>0</v>
      </c>
      <c r="BA84" s="8">
        <v>0</v>
      </c>
      <c r="BB84" s="8">
        <v>0</v>
      </c>
      <c r="BC84" t="s">
        <v>124</v>
      </c>
      <c r="BD84" t="s">
        <v>787</v>
      </c>
      <c r="BE84" t="s">
        <v>147</v>
      </c>
      <c r="BF84">
        <v>0</v>
      </c>
      <c r="BG84">
        <v>0</v>
      </c>
      <c r="BH84">
        <v>0</v>
      </c>
      <c r="BI84" s="6" t="s">
        <v>853</v>
      </c>
      <c r="BJ84" s="66"/>
      <c r="BK84" t="s">
        <v>51</v>
      </c>
      <c r="BL84" t="s">
        <v>122</v>
      </c>
      <c r="BM84" t="s">
        <v>123</v>
      </c>
      <c r="BN84" t="s">
        <v>117</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t="s">
        <v>51</v>
      </c>
      <c r="DC84" s="8" t="s">
        <v>263</v>
      </c>
      <c r="DD84" t="s">
        <v>124</v>
      </c>
      <c r="DE84">
        <v>0</v>
      </c>
      <c r="DF84">
        <v>0</v>
      </c>
      <c r="DG84">
        <v>0</v>
      </c>
      <c r="DH84">
        <v>0</v>
      </c>
      <c r="DI84">
        <v>0</v>
      </c>
      <c r="DJ84" t="s">
        <v>124</v>
      </c>
      <c r="DK84" t="s">
        <v>50</v>
      </c>
      <c r="DL84">
        <v>0</v>
      </c>
      <c r="DM84">
        <v>0</v>
      </c>
      <c r="DN84">
        <v>0</v>
      </c>
      <c r="DO84">
        <v>0</v>
      </c>
      <c r="DP84">
        <v>0</v>
      </c>
      <c r="DQ84">
        <v>0</v>
      </c>
      <c r="DR84">
        <v>0</v>
      </c>
      <c r="DS84">
        <v>0</v>
      </c>
      <c r="DT84">
        <v>0</v>
      </c>
      <c r="DU84">
        <v>0</v>
      </c>
      <c r="DV84">
        <v>0</v>
      </c>
      <c r="DW84">
        <v>0</v>
      </c>
      <c r="DX84">
        <v>0</v>
      </c>
      <c r="DY84">
        <v>0</v>
      </c>
      <c r="DZ84" t="s">
        <v>117</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t="s">
        <v>117</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t="s">
        <v>124</v>
      </c>
      <c r="GF84">
        <v>0</v>
      </c>
      <c r="GG84">
        <v>0</v>
      </c>
      <c r="GH84">
        <v>0</v>
      </c>
      <c r="GI84">
        <v>0</v>
      </c>
      <c r="GJ84">
        <v>0</v>
      </c>
      <c r="GK84">
        <v>0</v>
      </c>
      <c r="GL84">
        <v>0</v>
      </c>
      <c r="GM84" t="s">
        <v>124</v>
      </c>
      <c r="GN84">
        <v>0</v>
      </c>
      <c r="GO84">
        <v>0</v>
      </c>
      <c r="GP84" t="s">
        <v>124</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s="8" t="s">
        <v>124</v>
      </c>
      <c r="JD84" s="8" t="s">
        <v>127</v>
      </c>
      <c r="JE84" s="8" t="s">
        <v>128</v>
      </c>
      <c r="JF84" s="8">
        <v>0</v>
      </c>
      <c r="JG84" s="8">
        <v>0</v>
      </c>
      <c r="JH84" s="8">
        <v>0</v>
      </c>
      <c r="JI84" s="8">
        <v>0</v>
      </c>
      <c r="JJ84" s="8">
        <v>0</v>
      </c>
      <c r="JK84" s="42" t="s">
        <v>124</v>
      </c>
      <c r="JL84" s="42" t="s">
        <v>129</v>
      </c>
      <c r="JM84" s="42">
        <v>0</v>
      </c>
      <c r="JN84" s="42">
        <v>0</v>
      </c>
      <c r="JO84" s="42" t="s">
        <v>124</v>
      </c>
      <c r="JP84" s="42">
        <v>0</v>
      </c>
      <c r="JQ84" s="42">
        <v>0</v>
      </c>
      <c r="JR84" s="42">
        <v>0</v>
      </c>
      <c r="JS84" s="42">
        <v>0</v>
      </c>
      <c r="JT84" s="42">
        <v>0</v>
      </c>
      <c r="JU84" s="42">
        <v>0</v>
      </c>
      <c r="JV84" s="42">
        <v>0</v>
      </c>
      <c r="JW84" s="42">
        <v>0</v>
      </c>
      <c r="JX84" s="42">
        <v>0</v>
      </c>
      <c r="JY84" s="42">
        <v>0</v>
      </c>
      <c r="JZ84" s="42">
        <v>0</v>
      </c>
      <c r="KA84" s="42">
        <v>0</v>
      </c>
      <c r="KB84" s="42">
        <v>0</v>
      </c>
      <c r="KC84" s="42">
        <v>0</v>
      </c>
      <c r="KD84" s="42">
        <v>0</v>
      </c>
      <c r="KE84" s="42">
        <v>0</v>
      </c>
      <c r="KF84" s="42">
        <v>0</v>
      </c>
      <c r="KG84" s="42">
        <v>0</v>
      </c>
      <c r="KH84" s="42">
        <v>0</v>
      </c>
      <c r="KI84" s="42">
        <v>0</v>
      </c>
      <c r="KJ84" s="42">
        <v>0</v>
      </c>
      <c r="KK84" s="42">
        <v>0</v>
      </c>
      <c r="KL84" s="42">
        <v>0</v>
      </c>
      <c r="KM84" s="42">
        <v>0</v>
      </c>
      <c r="KN84" s="8" t="s">
        <v>117</v>
      </c>
      <c r="KO84" s="8">
        <v>0</v>
      </c>
      <c r="KP84" s="8">
        <v>0</v>
      </c>
      <c r="KQ84" s="8" t="s">
        <v>117</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0</v>
      </c>
      <c r="LS84">
        <v>0</v>
      </c>
      <c r="LT84">
        <v>0</v>
      </c>
      <c r="LU84">
        <v>0</v>
      </c>
      <c r="LV84">
        <v>0</v>
      </c>
      <c r="LW84">
        <v>0</v>
      </c>
      <c r="LX84">
        <v>0</v>
      </c>
      <c r="LY84">
        <v>0</v>
      </c>
      <c r="LZ84" t="s">
        <v>131</v>
      </c>
      <c r="MA84">
        <v>0</v>
      </c>
      <c r="MB84">
        <v>0</v>
      </c>
      <c r="MC84">
        <v>0</v>
      </c>
      <c r="MD84">
        <v>0</v>
      </c>
      <c r="ME84">
        <v>0</v>
      </c>
      <c r="MF84">
        <v>0</v>
      </c>
      <c r="MG84">
        <v>0</v>
      </c>
      <c r="MH84">
        <v>0</v>
      </c>
      <c r="MI84">
        <v>0</v>
      </c>
      <c r="MJ84">
        <v>0</v>
      </c>
      <c r="MK84">
        <v>0</v>
      </c>
      <c r="ML84">
        <v>0</v>
      </c>
      <c r="MM84">
        <v>0</v>
      </c>
      <c r="MN84">
        <v>0</v>
      </c>
      <c r="MO84">
        <v>0</v>
      </c>
      <c r="MP84">
        <v>0</v>
      </c>
      <c r="MQ84">
        <v>0</v>
      </c>
      <c r="MR84" s="35" t="s">
        <v>935</v>
      </c>
      <c r="MS84" s="69"/>
    </row>
    <row r="85" spans="1:357" ht="28.8" x14ac:dyDescent="0.3">
      <c r="A85">
        <v>273</v>
      </c>
      <c r="B85" s="29" t="s">
        <v>108</v>
      </c>
      <c r="C85" s="27" t="s">
        <v>1217</v>
      </c>
      <c r="D85" s="8" t="s">
        <v>1382</v>
      </c>
      <c r="E85" s="8" t="s">
        <v>1382</v>
      </c>
      <c r="F85" s="8" t="s">
        <v>1383</v>
      </c>
      <c r="G85" s="8">
        <v>0</v>
      </c>
      <c r="H85" s="8">
        <v>1972</v>
      </c>
      <c r="I85" t="s">
        <v>113</v>
      </c>
      <c r="J85" s="8" t="s">
        <v>1384</v>
      </c>
      <c r="K85" s="8">
        <f>548*341</f>
        <v>186868</v>
      </c>
      <c r="L85" s="8" t="e">
        <f>MROUND([1]!tbData[[#This Row],[Surface (mm2)]],10000)/1000000</f>
        <v>#REF!</v>
      </c>
      <c r="M85" s="8" t="s">
        <v>115</v>
      </c>
      <c r="N85" s="8" t="s">
        <v>121</v>
      </c>
      <c r="O85" s="8" t="s">
        <v>144</v>
      </c>
      <c r="P85" s="8" t="s">
        <v>117</v>
      </c>
      <c r="Q85" t="s">
        <v>487</v>
      </c>
      <c r="R85" t="s">
        <v>119</v>
      </c>
      <c r="S85" s="8">
        <v>0</v>
      </c>
      <c r="T85" t="s">
        <v>119</v>
      </c>
      <c r="U85" s="8" t="s">
        <v>120</v>
      </c>
      <c r="V85" s="8" t="s">
        <v>121</v>
      </c>
      <c r="W85" s="8">
        <v>0</v>
      </c>
      <c r="X85" s="8">
        <v>0</v>
      </c>
      <c r="Y85" s="8">
        <v>0</v>
      </c>
      <c r="Z85" s="8">
        <v>0</v>
      </c>
      <c r="AA85" s="8">
        <v>0</v>
      </c>
      <c r="AB85" s="8">
        <v>0</v>
      </c>
      <c r="AC85" s="8">
        <v>0</v>
      </c>
      <c r="AD85" s="8">
        <v>0</v>
      </c>
      <c r="AE85" s="8">
        <v>0</v>
      </c>
      <c r="AF85" s="8">
        <v>0</v>
      </c>
      <c r="AG85" s="8">
        <v>0</v>
      </c>
      <c r="AH85" s="8">
        <v>0</v>
      </c>
      <c r="AI85" s="8">
        <v>0</v>
      </c>
      <c r="AJ85" s="8" t="s">
        <v>1340</v>
      </c>
      <c r="AK85" s="8" t="s">
        <v>117</v>
      </c>
      <c r="AL85" s="8">
        <v>0</v>
      </c>
      <c r="AM85" s="8">
        <v>0</v>
      </c>
      <c r="AN85" s="8">
        <v>0</v>
      </c>
      <c r="AO85" s="8">
        <v>0</v>
      </c>
      <c r="AP85" s="8">
        <v>0</v>
      </c>
      <c r="AQ85" s="8">
        <v>0</v>
      </c>
      <c r="AR85" s="8">
        <v>0</v>
      </c>
      <c r="AS85" s="8">
        <v>0</v>
      </c>
      <c r="AT85" s="8">
        <v>0</v>
      </c>
      <c r="AU85" s="8" t="s">
        <v>124</v>
      </c>
      <c r="AV85" s="8" t="s">
        <v>156</v>
      </c>
      <c r="AW85" s="8" t="s">
        <v>199</v>
      </c>
      <c r="AX85" s="8" t="s">
        <v>117</v>
      </c>
      <c r="AY85" s="8">
        <v>0</v>
      </c>
      <c r="AZ85" s="8">
        <v>0</v>
      </c>
      <c r="BA85" s="8">
        <v>0</v>
      </c>
      <c r="BB85" s="8">
        <v>0</v>
      </c>
      <c r="BC85" t="s">
        <v>119</v>
      </c>
      <c r="BD85">
        <v>0</v>
      </c>
      <c r="BE85" t="s">
        <v>124</v>
      </c>
      <c r="BF85" t="s">
        <v>124</v>
      </c>
      <c r="BG85">
        <v>0</v>
      </c>
      <c r="BH85">
        <v>0</v>
      </c>
      <c r="BI85" s="6">
        <v>0</v>
      </c>
      <c r="BJ85" s="66"/>
      <c r="BK85" t="s">
        <v>117</v>
      </c>
      <c r="BL85">
        <v>0</v>
      </c>
      <c r="BM85">
        <v>0</v>
      </c>
      <c r="BN85" t="s">
        <v>117</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t="s">
        <v>117</v>
      </c>
      <c r="DC85" s="8">
        <v>0</v>
      </c>
      <c r="DD85" t="s">
        <v>117</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t="s">
        <v>117</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t="s">
        <v>117</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t="s">
        <v>124</v>
      </c>
      <c r="GF85">
        <v>0</v>
      </c>
      <c r="GG85">
        <v>0</v>
      </c>
      <c r="GH85">
        <v>0</v>
      </c>
      <c r="GI85">
        <v>0</v>
      </c>
      <c r="GJ85">
        <v>0</v>
      </c>
      <c r="GK85">
        <v>0</v>
      </c>
      <c r="GL85">
        <v>0</v>
      </c>
      <c r="GM85" t="s">
        <v>124</v>
      </c>
      <c r="GN85">
        <v>0</v>
      </c>
      <c r="GO85">
        <v>0</v>
      </c>
      <c r="GP85">
        <v>0</v>
      </c>
      <c r="GQ85" t="s">
        <v>124</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t="s">
        <v>124</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s="8">
        <v>0</v>
      </c>
      <c r="JD85" s="8">
        <v>0</v>
      </c>
      <c r="JE85" s="8">
        <v>0</v>
      </c>
      <c r="JF85" s="8">
        <v>0</v>
      </c>
      <c r="JG85" s="8">
        <v>0</v>
      </c>
      <c r="JH85" s="8">
        <v>0</v>
      </c>
      <c r="JI85" s="8">
        <v>0</v>
      </c>
      <c r="JJ85" s="8">
        <v>0</v>
      </c>
      <c r="JK85" s="42">
        <v>0</v>
      </c>
      <c r="JL85" s="42">
        <v>0</v>
      </c>
      <c r="JM85" s="42">
        <v>0</v>
      </c>
      <c r="JN85" s="42">
        <v>0</v>
      </c>
      <c r="JO85" s="42">
        <v>0</v>
      </c>
      <c r="JP85" s="42">
        <v>0</v>
      </c>
      <c r="JQ85" s="42">
        <v>0</v>
      </c>
      <c r="JR85" s="42">
        <v>0</v>
      </c>
      <c r="JS85" s="42">
        <v>0</v>
      </c>
      <c r="JT85" s="42">
        <v>0</v>
      </c>
      <c r="JU85" s="42">
        <v>0</v>
      </c>
      <c r="JV85" s="42">
        <v>0</v>
      </c>
      <c r="JW85" s="42">
        <v>0</v>
      </c>
      <c r="JX85" s="42">
        <v>0</v>
      </c>
      <c r="JY85" s="42">
        <v>0</v>
      </c>
      <c r="JZ85" s="42">
        <v>0</v>
      </c>
      <c r="KA85" s="42">
        <v>0</v>
      </c>
      <c r="KB85" s="42">
        <v>0</v>
      </c>
      <c r="KC85" s="42">
        <v>0</v>
      </c>
      <c r="KD85" s="42">
        <v>0</v>
      </c>
      <c r="KE85" s="42">
        <v>0</v>
      </c>
      <c r="KF85" s="42">
        <v>0</v>
      </c>
      <c r="KG85" s="42">
        <v>0</v>
      </c>
      <c r="KH85" s="42">
        <v>0</v>
      </c>
      <c r="KI85" s="42">
        <v>0</v>
      </c>
      <c r="KJ85" s="42">
        <v>0</v>
      </c>
      <c r="KK85" s="42">
        <v>0</v>
      </c>
      <c r="KL85" s="42">
        <v>0</v>
      </c>
      <c r="KM85" s="42">
        <v>0</v>
      </c>
      <c r="KN85" s="8" t="s">
        <v>117</v>
      </c>
      <c r="KO85" s="8">
        <v>0</v>
      </c>
      <c r="KP85" s="8">
        <v>0</v>
      </c>
      <c r="KQ85" s="8" t="s">
        <v>124</v>
      </c>
      <c r="KR85" t="s">
        <v>130</v>
      </c>
      <c r="KS85">
        <v>0</v>
      </c>
      <c r="KT85">
        <v>0</v>
      </c>
      <c r="KU85">
        <v>0</v>
      </c>
      <c r="KV85">
        <v>0</v>
      </c>
      <c r="KW85">
        <v>0</v>
      </c>
      <c r="KX85">
        <v>0</v>
      </c>
      <c r="KY85">
        <v>0</v>
      </c>
      <c r="KZ85">
        <v>0</v>
      </c>
      <c r="LA85">
        <v>0</v>
      </c>
      <c r="LB85">
        <v>0</v>
      </c>
      <c r="LC85">
        <v>0</v>
      </c>
      <c r="LD85" t="s">
        <v>124</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t="s">
        <v>131</v>
      </c>
      <c r="MA85">
        <v>0</v>
      </c>
      <c r="MB85">
        <v>0</v>
      </c>
      <c r="MC85">
        <v>0</v>
      </c>
      <c r="MD85">
        <v>0</v>
      </c>
      <c r="ME85">
        <v>0</v>
      </c>
      <c r="MF85">
        <v>0</v>
      </c>
      <c r="MG85">
        <v>0</v>
      </c>
      <c r="MH85">
        <v>0</v>
      </c>
      <c r="MI85">
        <v>0</v>
      </c>
      <c r="MJ85">
        <v>0</v>
      </c>
      <c r="MK85">
        <v>0</v>
      </c>
      <c r="ML85">
        <v>0</v>
      </c>
      <c r="MM85">
        <v>0</v>
      </c>
      <c r="MN85">
        <v>0</v>
      </c>
      <c r="MO85">
        <v>0</v>
      </c>
      <c r="MP85">
        <v>0</v>
      </c>
      <c r="MQ85">
        <v>0</v>
      </c>
      <c r="MR85" s="35">
        <v>0</v>
      </c>
      <c r="MS85" s="69"/>
    </row>
    <row r="86" spans="1:357" ht="18.600000000000001" customHeight="1" x14ac:dyDescent="0.3">
      <c r="A86">
        <v>5</v>
      </c>
      <c r="B86" s="29" t="s">
        <v>108</v>
      </c>
      <c r="C86" s="22" t="s">
        <v>109</v>
      </c>
      <c r="D86" s="8" t="s">
        <v>170</v>
      </c>
      <c r="E86" s="8" t="s">
        <v>171</v>
      </c>
      <c r="F86" s="8" t="s">
        <v>151</v>
      </c>
      <c r="G86" s="8" t="s">
        <v>152</v>
      </c>
      <c r="H86" s="8">
        <v>0</v>
      </c>
      <c r="I86" t="s">
        <v>113</v>
      </c>
      <c r="J86" s="8" t="s">
        <v>172</v>
      </c>
      <c r="K86" s="8">
        <f>365*585</f>
        <v>213525</v>
      </c>
      <c r="L86" s="8" t="e">
        <f>MROUND([1]!tbData[[#This Row],[Surface (mm2)]],10000)/1000000</f>
        <v>#REF!</v>
      </c>
      <c r="M86" s="8" t="s">
        <v>115</v>
      </c>
      <c r="N86" s="8" t="s">
        <v>144</v>
      </c>
      <c r="O86" s="8" t="s">
        <v>144</v>
      </c>
      <c r="P86" s="8" t="s">
        <v>117</v>
      </c>
      <c r="Q86" t="s">
        <v>119</v>
      </c>
      <c r="R86" t="s">
        <v>119</v>
      </c>
      <c r="S86" s="8">
        <v>0</v>
      </c>
      <c r="T86" t="s">
        <v>119</v>
      </c>
      <c r="U86" s="8" t="s">
        <v>120</v>
      </c>
      <c r="V86" s="8" t="s">
        <v>121</v>
      </c>
      <c r="W86" s="8" t="s">
        <v>154</v>
      </c>
      <c r="X86" s="8">
        <v>0</v>
      </c>
      <c r="Y86" s="8">
        <v>0</v>
      </c>
      <c r="Z86" s="8">
        <v>0</v>
      </c>
      <c r="AA86" s="8">
        <v>0</v>
      </c>
      <c r="AB86" s="8">
        <v>0</v>
      </c>
      <c r="AC86" s="8" t="s">
        <v>173</v>
      </c>
      <c r="AD86" s="8" t="s">
        <v>121</v>
      </c>
      <c r="AE86" s="8">
        <v>0</v>
      </c>
      <c r="AF86" s="8">
        <v>0</v>
      </c>
      <c r="AG86" s="8">
        <v>0</v>
      </c>
      <c r="AH86" s="8">
        <v>0</v>
      </c>
      <c r="AI86" s="8">
        <v>0</v>
      </c>
      <c r="AJ86" s="8">
        <v>0</v>
      </c>
      <c r="AK86" s="8" t="s">
        <v>117</v>
      </c>
      <c r="AL86" s="8">
        <v>0</v>
      </c>
      <c r="AM86" s="8">
        <v>0</v>
      </c>
      <c r="AN86" s="8">
        <v>0</v>
      </c>
      <c r="AO86" s="8">
        <v>0</v>
      </c>
      <c r="AP86" s="8">
        <v>0</v>
      </c>
      <c r="AQ86" s="8">
        <v>0</v>
      </c>
      <c r="AR86" s="8">
        <v>0</v>
      </c>
      <c r="AS86" s="8">
        <v>0</v>
      </c>
      <c r="AT86" s="8">
        <v>0</v>
      </c>
      <c r="AU86" s="8" t="s">
        <v>117</v>
      </c>
      <c r="AV86" s="8">
        <v>0</v>
      </c>
      <c r="AW86" s="8">
        <v>0</v>
      </c>
      <c r="AX86" s="8" t="s">
        <v>117</v>
      </c>
      <c r="AY86" s="8">
        <v>0</v>
      </c>
      <c r="AZ86" s="8">
        <v>0</v>
      </c>
      <c r="BA86" s="8">
        <v>0</v>
      </c>
      <c r="BB86" s="8">
        <v>0</v>
      </c>
      <c r="BC86" t="s">
        <v>124</v>
      </c>
      <c r="BD86" t="s">
        <v>155</v>
      </c>
      <c r="BE86" t="s">
        <v>124</v>
      </c>
      <c r="BF86" t="s">
        <v>124</v>
      </c>
      <c r="BG86">
        <v>0</v>
      </c>
      <c r="BH86">
        <v>0</v>
      </c>
      <c r="BI86" s="6">
        <v>0</v>
      </c>
      <c r="BJ86" s="66"/>
      <c r="BK86" t="s">
        <v>169</v>
      </c>
      <c r="BL86" t="s">
        <v>174</v>
      </c>
      <c r="BM86" t="s">
        <v>123</v>
      </c>
      <c r="BN86" t="s">
        <v>124</v>
      </c>
      <c r="BO86">
        <v>0</v>
      </c>
      <c r="BP86">
        <v>0</v>
      </c>
      <c r="BQ86">
        <v>0</v>
      </c>
      <c r="BR86">
        <v>0</v>
      </c>
      <c r="BS86">
        <v>0</v>
      </c>
      <c r="BT86">
        <v>0</v>
      </c>
      <c r="BU86">
        <v>0</v>
      </c>
      <c r="BV86">
        <v>0</v>
      </c>
      <c r="BW86">
        <v>0</v>
      </c>
      <c r="BX86">
        <v>0</v>
      </c>
      <c r="BY86">
        <v>0</v>
      </c>
      <c r="BZ86">
        <v>0</v>
      </c>
      <c r="CA86">
        <v>0</v>
      </c>
      <c r="CB86">
        <v>0</v>
      </c>
      <c r="CC86">
        <v>0</v>
      </c>
      <c r="CD86">
        <v>0</v>
      </c>
      <c r="CE86">
        <v>0</v>
      </c>
      <c r="CF86" t="s">
        <v>124</v>
      </c>
      <c r="CG86">
        <v>0</v>
      </c>
      <c r="CH86">
        <v>0</v>
      </c>
      <c r="CI86">
        <v>0</v>
      </c>
      <c r="CJ86">
        <v>0</v>
      </c>
      <c r="CK86">
        <v>0</v>
      </c>
      <c r="CL86">
        <v>0</v>
      </c>
      <c r="CM86" t="s">
        <v>175</v>
      </c>
      <c r="CN86">
        <v>0</v>
      </c>
      <c r="CO86">
        <v>0</v>
      </c>
      <c r="CP86">
        <v>0</v>
      </c>
      <c r="CQ86">
        <v>0</v>
      </c>
      <c r="CR86">
        <v>0</v>
      </c>
      <c r="CS86">
        <v>0</v>
      </c>
      <c r="CT86">
        <v>0</v>
      </c>
      <c r="CU86">
        <v>0</v>
      </c>
      <c r="CV86">
        <v>0</v>
      </c>
      <c r="CW86">
        <v>0</v>
      </c>
      <c r="CX86">
        <v>0</v>
      </c>
      <c r="CY86">
        <v>0</v>
      </c>
      <c r="CZ86">
        <v>0</v>
      </c>
      <c r="DA86">
        <v>0</v>
      </c>
      <c r="DB86" t="s">
        <v>117</v>
      </c>
      <c r="DC86" s="8">
        <v>0</v>
      </c>
      <c r="DD86" t="s">
        <v>117</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t="s">
        <v>51</v>
      </c>
      <c r="EA86" t="s">
        <v>156</v>
      </c>
      <c r="EB86" t="s">
        <v>124</v>
      </c>
      <c r="EC86">
        <v>0</v>
      </c>
      <c r="ED86">
        <v>0</v>
      </c>
      <c r="EE86">
        <v>0</v>
      </c>
      <c r="EF86">
        <v>0</v>
      </c>
      <c r="EG86">
        <v>0</v>
      </c>
      <c r="EH86">
        <v>0</v>
      </c>
      <c r="EI86">
        <v>0</v>
      </c>
      <c r="EJ86">
        <v>0</v>
      </c>
      <c r="EK86">
        <v>0</v>
      </c>
      <c r="EL86">
        <v>0</v>
      </c>
      <c r="EM86">
        <v>0</v>
      </c>
      <c r="EN86">
        <v>0</v>
      </c>
      <c r="EO86" t="s">
        <v>144</v>
      </c>
      <c r="EP86">
        <v>0</v>
      </c>
      <c r="EQ86">
        <v>0</v>
      </c>
      <c r="ER86">
        <v>0</v>
      </c>
      <c r="ES86">
        <v>0</v>
      </c>
      <c r="ET86" t="s">
        <v>176</v>
      </c>
      <c r="EU86" t="s">
        <v>117</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t="s">
        <v>124</v>
      </c>
      <c r="GF86">
        <v>0</v>
      </c>
      <c r="GG86">
        <v>0</v>
      </c>
      <c r="GH86">
        <v>0</v>
      </c>
      <c r="GI86">
        <v>0</v>
      </c>
      <c r="GJ86">
        <v>0</v>
      </c>
      <c r="GK86">
        <v>0</v>
      </c>
      <c r="GL86">
        <v>0</v>
      </c>
      <c r="GM86" t="s">
        <v>124</v>
      </c>
      <c r="GN86" t="s">
        <v>125</v>
      </c>
      <c r="GO86">
        <v>0</v>
      </c>
      <c r="GP86">
        <v>0</v>
      </c>
      <c r="GQ86">
        <v>0</v>
      </c>
      <c r="GR86" t="s">
        <v>124</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s="8" t="s">
        <v>124</v>
      </c>
      <c r="JD86" s="8" t="s">
        <v>127</v>
      </c>
      <c r="JE86" s="8" t="s">
        <v>128</v>
      </c>
      <c r="JF86" s="8">
        <v>0</v>
      </c>
      <c r="JG86" s="8">
        <v>0</v>
      </c>
      <c r="JH86" s="8">
        <v>0</v>
      </c>
      <c r="JI86" s="8">
        <v>0</v>
      </c>
      <c r="JJ86" s="8">
        <v>0</v>
      </c>
      <c r="JK86" s="42" t="s">
        <v>124</v>
      </c>
      <c r="JL86" s="42" t="s">
        <v>129</v>
      </c>
      <c r="JM86" s="42" t="s">
        <v>124</v>
      </c>
      <c r="JN86" s="42">
        <v>0</v>
      </c>
      <c r="JO86" s="42" t="s">
        <v>124</v>
      </c>
      <c r="JP86" s="42" t="s">
        <v>124</v>
      </c>
      <c r="JQ86" s="42">
        <v>0</v>
      </c>
      <c r="JR86" s="42">
        <v>0</v>
      </c>
      <c r="JS86" s="42">
        <v>0</v>
      </c>
      <c r="JT86" s="42">
        <v>0</v>
      </c>
      <c r="JU86" s="42">
        <v>0</v>
      </c>
      <c r="JV86" s="42">
        <v>0</v>
      </c>
      <c r="JW86" s="42">
        <v>0</v>
      </c>
      <c r="JX86" s="42">
        <v>0</v>
      </c>
      <c r="JY86" s="42">
        <v>0</v>
      </c>
      <c r="JZ86" s="42">
        <v>0</v>
      </c>
      <c r="KA86" s="42">
        <v>0</v>
      </c>
      <c r="KB86" s="42">
        <v>0</v>
      </c>
      <c r="KC86" s="42">
        <v>0</v>
      </c>
      <c r="KD86" s="42">
        <v>0</v>
      </c>
      <c r="KE86" s="42">
        <v>0</v>
      </c>
      <c r="KF86" s="42">
        <v>0</v>
      </c>
      <c r="KG86" s="42">
        <v>0</v>
      </c>
      <c r="KH86" s="42">
        <v>0</v>
      </c>
      <c r="KI86" s="42">
        <v>0</v>
      </c>
      <c r="KJ86" s="42">
        <v>0</v>
      </c>
      <c r="KK86" s="42">
        <v>0</v>
      </c>
      <c r="KL86" s="42">
        <v>0</v>
      </c>
      <c r="KM86" s="42">
        <v>0</v>
      </c>
      <c r="KN86" s="8" t="s">
        <v>124</v>
      </c>
      <c r="KO86" s="8">
        <v>0</v>
      </c>
      <c r="KP86" s="8">
        <v>0</v>
      </c>
      <c r="KQ86" s="8" t="s">
        <v>117</v>
      </c>
      <c r="KR86">
        <v>0</v>
      </c>
      <c r="KS86" t="s">
        <v>156</v>
      </c>
      <c r="KT86">
        <v>0</v>
      </c>
      <c r="KU86">
        <v>0</v>
      </c>
      <c r="KV86">
        <v>0</v>
      </c>
      <c r="KW86">
        <v>0</v>
      </c>
      <c r="KX86">
        <v>0</v>
      </c>
      <c r="KY86" t="s">
        <v>177</v>
      </c>
      <c r="KZ86">
        <v>0</v>
      </c>
      <c r="LA86">
        <v>0</v>
      </c>
      <c r="LB86">
        <v>0</v>
      </c>
      <c r="LC86" t="s">
        <v>124</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t="s">
        <v>131</v>
      </c>
      <c r="MA86">
        <v>0</v>
      </c>
      <c r="MB86">
        <v>0</v>
      </c>
      <c r="MC86">
        <v>0</v>
      </c>
      <c r="MD86">
        <v>0</v>
      </c>
      <c r="ME86">
        <v>0</v>
      </c>
      <c r="MF86">
        <v>0</v>
      </c>
      <c r="MG86">
        <v>0</v>
      </c>
      <c r="MH86">
        <v>0</v>
      </c>
      <c r="MI86">
        <v>0</v>
      </c>
      <c r="MJ86">
        <v>0</v>
      </c>
      <c r="MK86">
        <v>0</v>
      </c>
      <c r="ML86">
        <v>0</v>
      </c>
      <c r="MM86">
        <v>0</v>
      </c>
      <c r="MN86">
        <v>0</v>
      </c>
      <c r="MO86">
        <v>0</v>
      </c>
      <c r="MP86">
        <v>0</v>
      </c>
      <c r="MQ86">
        <v>0</v>
      </c>
      <c r="MR86" s="35" t="s">
        <v>178</v>
      </c>
      <c r="MS86" s="69"/>
    </row>
    <row r="87" spans="1:357" ht="57.6" x14ac:dyDescent="0.3">
      <c r="A87">
        <v>157</v>
      </c>
      <c r="B87" s="29" t="s">
        <v>108</v>
      </c>
      <c r="C87" s="25" t="s">
        <v>753</v>
      </c>
      <c r="D87" s="8" t="s">
        <v>754</v>
      </c>
      <c r="E87" t="s">
        <v>936</v>
      </c>
      <c r="F87" s="8" t="s">
        <v>937</v>
      </c>
      <c r="G87" s="8" t="s">
        <v>895</v>
      </c>
      <c r="H87" s="8">
        <v>0</v>
      </c>
      <c r="I87" t="s">
        <v>136</v>
      </c>
      <c r="J87" s="8" t="s">
        <v>938</v>
      </c>
      <c r="K87" s="8">
        <f>561*380</f>
        <v>213180</v>
      </c>
      <c r="L87" s="8" t="e">
        <f>MROUND([1]!tbData[[#This Row],[Surface (mm2)]],10000)/1000000</f>
        <v>#REF!</v>
      </c>
      <c r="M87" s="8" t="s">
        <v>115</v>
      </c>
      <c r="N87" s="8" t="s">
        <v>116</v>
      </c>
      <c r="O87" s="8" t="s">
        <v>62</v>
      </c>
      <c r="P87" s="8" t="s">
        <v>117</v>
      </c>
      <c r="Q87" t="s">
        <v>119</v>
      </c>
      <c r="R87" t="s">
        <v>119</v>
      </c>
      <c r="S87" s="8">
        <v>0</v>
      </c>
      <c r="T87" t="s">
        <v>119</v>
      </c>
      <c r="U87" s="8" t="s">
        <v>198</v>
      </c>
      <c r="V87" s="8" t="s">
        <v>222</v>
      </c>
      <c r="W87" s="8">
        <v>0</v>
      </c>
      <c r="X87" s="8">
        <v>0</v>
      </c>
      <c r="Y87" s="8">
        <v>0</v>
      </c>
      <c r="Z87" s="8">
        <v>0</v>
      </c>
      <c r="AA87" s="8">
        <v>0</v>
      </c>
      <c r="AB87" s="8">
        <v>0</v>
      </c>
      <c r="AC87" s="8">
        <v>0</v>
      </c>
      <c r="AD87" s="8">
        <v>0</v>
      </c>
      <c r="AE87" s="8">
        <v>0</v>
      </c>
      <c r="AF87" s="8">
        <v>0</v>
      </c>
      <c r="AG87" s="8">
        <v>0</v>
      </c>
      <c r="AH87" s="8">
        <v>0</v>
      </c>
      <c r="AI87" s="8">
        <v>0</v>
      </c>
      <c r="AJ87" s="8">
        <v>0</v>
      </c>
      <c r="AK87" s="8" t="s">
        <v>117</v>
      </c>
      <c r="AL87" s="8">
        <v>0</v>
      </c>
      <c r="AM87" s="8">
        <v>0</v>
      </c>
      <c r="AN87" s="8">
        <v>0</v>
      </c>
      <c r="AO87" s="8">
        <v>0</v>
      </c>
      <c r="AP87" s="8">
        <v>0</v>
      </c>
      <c r="AQ87" s="8">
        <v>0</v>
      </c>
      <c r="AR87" s="8">
        <v>0</v>
      </c>
      <c r="AS87" s="8">
        <v>0</v>
      </c>
      <c r="AT87" s="8">
        <v>0</v>
      </c>
      <c r="AU87" s="8" t="s">
        <v>124</v>
      </c>
      <c r="AV87" s="8" t="s">
        <v>156</v>
      </c>
      <c r="AW87" s="8" t="s">
        <v>199</v>
      </c>
      <c r="AX87" s="8" t="s">
        <v>124</v>
      </c>
      <c r="AY87" s="8" t="s">
        <v>154</v>
      </c>
      <c r="AZ87" s="8">
        <v>1</v>
      </c>
      <c r="BA87" s="8" t="s">
        <v>898</v>
      </c>
      <c r="BB87" s="8">
        <v>0</v>
      </c>
      <c r="BC87" t="s">
        <v>119</v>
      </c>
      <c r="BD87">
        <v>0</v>
      </c>
      <c r="BE87" t="s">
        <v>124</v>
      </c>
      <c r="BF87">
        <v>0</v>
      </c>
      <c r="BG87">
        <v>0</v>
      </c>
      <c r="BH87" t="s">
        <v>124</v>
      </c>
      <c r="BI87" s="6">
        <v>0</v>
      </c>
      <c r="BJ87" s="66"/>
      <c r="BK87" t="s">
        <v>51</v>
      </c>
      <c r="BL87" t="s">
        <v>122</v>
      </c>
      <c r="BM87" t="s">
        <v>123</v>
      </c>
      <c r="BN87" t="s">
        <v>117</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t="s">
        <v>51</v>
      </c>
      <c r="DC87" s="8" t="s">
        <v>97</v>
      </c>
      <c r="DD87" t="s">
        <v>117</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t="s">
        <v>117</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t="s">
        <v>551</v>
      </c>
      <c r="EV87">
        <v>0</v>
      </c>
      <c r="EW87" t="s">
        <v>124</v>
      </c>
      <c r="EX87" t="s">
        <v>552</v>
      </c>
      <c r="EY87">
        <v>0</v>
      </c>
      <c r="EZ87" t="s">
        <v>124</v>
      </c>
      <c r="FA87" t="s">
        <v>124</v>
      </c>
      <c r="FB87" t="s">
        <v>124</v>
      </c>
      <c r="FC87" t="s">
        <v>124</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t="s">
        <v>124</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t="s">
        <v>124</v>
      </c>
      <c r="HH87" t="s">
        <v>124</v>
      </c>
      <c r="HI87" t="s">
        <v>125</v>
      </c>
      <c r="HJ87">
        <v>0</v>
      </c>
      <c r="HK87">
        <v>0</v>
      </c>
      <c r="HL87">
        <v>0</v>
      </c>
      <c r="HM87" t="s">
        <v>124</v>
      </c>
      <c r="HN87" t="s">
        <v>124</v>
      </c>
      <c r="HO87">
        <v>0</v>
      </c>
      <c r="HP87">
        <v>0</v>
      </c>
      <c r="HQ87">
        <v>0</v>
      </c>
      <c r="HR87" t="s">
        <v>124</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s="8" t="s">
        <v>124</v>
      </c>
      <c r="JD87" s="8" t="s">
        <v>148</v>
      </c>
      <c r="JE87" s="8" t="s">
        <v>128</v>
      </c>
      <c r="JF87" s="8">
        <v>0</v>
      </c>
      <c r="JG87" s="8">
        <v>0</v>
      </c>
      <c r="JH87" s="8">
        <v>0</v>
      </c>
      <c r="JI87" s="8">
        <v>0</v>
      </c>
      <c r="JJ87" s="8">
        <v>0</v>
      </c>
      <c r="JK87" s="42">
        <v>0</v>
      </c>
      <c r="JL87" s="42">
        <v>0</v>
      </c>
      <c r="JM87" s="42">
        <v>0</v>
      </c>
      <c r="JN87" s="42">
        <v>0</v>
      </c>
      <c r="JO87" s="42">
        <v>0</v>
      </c>
      <c r="JP87" s="42">
        <v>0</v>
      </c>
      <c r="JQ87" s="42">
        <v>0</v>
      </c>
      <c r="JR87" s="42">
        <v>0</v>
      </c>
      <c r="JS87" s="42">
        <v>0</v>
      </c>
      <c r="JT87" s="42">
        <v>0</v>
      </c>
      <c r="JU87" s="42">
        <v>0</v>
      </c>
      <c r="JV87" s="42">
        <v>0</v>
      </c>
      <c r="JW87" s="42">
        <v>0</v>
      </c>
      <c r="JX87" s="42">
        <v>0</v>
      </c>
      <c r="JY87" s="42">
        <v>0</v>
      </c>
      <c r="JZ87" s="42">
        <v>0</v>
      </c>
      <c r="KA87" s="42">
        <v>0</v>
      </c>
      <c r="KB87" s="42">
        <v>0</v>
      </c>
      <c r="KC87" s="42">
        <v>0</v>
      </c>
      <c r="KD87" s="42">
        <v>0</v>
      </c>
      <c r="KE87" s="42">
        <v>0</v>
      </c>
      <c r="KF87" s="42">
        <v>0</v>
      </c>
      <c r="KG87" s="42">
        <v>0</v>
      </c>
      <c r="KH87" s="42">
        <v>0</v>
      </c>
      <c r="KI87" s="42">
        <v>0</v>
      </c>
      <c r="KJ87" s="42">
        <v>0</v>
      </c>
      <c r="KK87" s="42">
        <v>0</v>
      </c>
      <c r="KL87" s="42">
        <v>0</v>
      </c>
      <c r="KM87" s="42">
        <v>0</v>
      </c>
      <c r="KN87" s="8" t="s">
        <v>117</v>
      </c>
      <c r="KO87" s="8">
        <v>0</v>
      </c>
      <c r="KP87" s="8">
        <v>0</v>
      </c>
      <c r="KQ87" s="8" t="s">
        <v>117</v>
      </c>
      <c r="KR87">
        <v>0</v>
      </c>
      <c r="KS87">
        <v>0</v>
      </c>
      <c r="KT87">
        <v>0</v>
      </c>
      <c r="KU87">
        <v>0</v>
      </c>
      <c r="KV87">
        <v>0</v>
      </c>
      <c r="KW87">
        <v>0</v>
      </c>
      <c r="KX87">
        <v>0</v>
      </c>
      <c r="KY87">
        <v>0</v>
      </c>
      <c r="KZ87">
        <v>0</v>
      </c>
      <c r="LA87">
        <v>0</v>
      </c>
      <c r="LB87">
        <v>0</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t="s">
        <v>131</v>
      </c>
      <c r="MA87">
        <v>0</v>
      </c>
      <c r="MB87">
        <v>0</v>
      </c>
      <c r="MC87">
        <v>0</v>
      </c>
      <c r="MD87">
        <v>0</v>
      </c>
      <c r="ME87">
        <v>0</v>
      </c>
      <c r="MF87">
        <v>0</v>
      </c>
      <c r="MG87">
        <v>0</v>
      </c>
      <c r="MH87">
        <v>0</v>
      </c>
      <c r="MI87">
        <v>0</v>
      </c>
      <c r="MJ87">
        <v>0</v>
      </c>
      <c r="MK87">
        <v>0</v>
      </c>
      <c r="ML87">
        <v>0</v>
      </c>
      <c r="MM87">
        <v>0</v>
      </c>
      <c r="MN87">
        <v>0</v>
      </c>
      <c r="MO87">
        <v>0</v>
      </c>
      <c r="MP87">
        <v>0</v>
      </c>
      <c r="MQ87">
        <v>0</v>
      </c>
      <c r="MR87" s="35">
        <v>0</v>
      </c>
      <c r="MS87" s="69"/>
    </row>
    <row r="88" spans="1:357" ht="129.6" x14ac:dyDescent="0.3">
      <c r="A88">
        <v>6</v>
      </c>
      <c r="B88" s="29" t="s">
        <v>108</v>
      </c>
      <c r="C88" s="22" t="s">
        <v>109</v>
      </c>
      <c r="D88" s="8" t="s">
        <v>179</v>
      </c>
      <c r="E88" s="8" t="s">
        <v>180</v>
      </c>
      <c r="F88" s="8" t="s">
        <v>181</v>
      </c>
      <c r="G88" s="8" t="s">
        <v>182</v>
      </c>
      <c r="H88" s="8">
        <v>0</v>
      </c>
      <c r="I88" t="s">
        <v>136</v>
      </c>
      <c r="J88" s="8" t="s">
        <v>183</v>
      </c>
      <c r="K88" s="8">
        <f>410*378+176*378</f>
        <v>221508</v>
      </c>
      <c r="L88" s="8" t="e">
        <f>MROUND([1]!tbData[[#This Row],[Surface (mm2)]],10000)/1000000</f>
        <v>#REF!</v>
      </c>
      <c r="M88" s="8" t="s">
        <v>115</v>
      </c>
      <c r="N88" s="8" t="s">
        <v>145</v>
      </c>
      <c r="O88" s="8" t="s">
        <v>62</v>
      </c>
      <c r="P88" s="8" t="s">
        <v>117</v>
      </c>
      <c r="Q88" t="s">
        <v>119</v>
      </c>
      <c r="R88" t="s">
        <v>119</v>
      </c>
      <c r="S88" s="8">
        <v>0</v>
      </c>
      <c r="T88" t="s">
        <v>119</v>
      </c>
      <c r="U88" s="8" t="s">
        <v>120</v>
      </c>
      <c r="V88" s="8" t="s">
        <v>121</v>
      </c>
      <c r="W88" s="8">
        <v>0</v>
      </c>
      <c r="X88" s="8">
        <v>0</v>
      </c>
      <c r="Y88" s="8">
        <v>0</v>
      </c>
      <c r="Z88" s="8">
        <v>0</v>
      </c>
      <c r="AA88" s="8">
        <v>0</v>
      </c>
      <c r="AB88" s="8">
        <v>0</v>
      </c>
      <c r="AC88" s="8">
        <v>0</v>
      </c>
      <c r="AD88" s="8">
        <v>0</v>
      </c>
      <c r="AE88" s="8">
        <v>0</v>
      </c>
      <c r="AF88" s="8">
        <v>0</v>
      </c>
      <c r="AG88" s="8">
        <v>0</v>
      </c>
      <c r="AH88" s="8">
        <v>0</v>
      </c>
      <c r="AI88" s="8">
        <v>0</v>
      </c>
      <c r="AJ88" s="8">
        <v>0</v>
      </c>
      <c r="AK88" s="8" t="s">
        <v>124</v>
      </c>
      <c r="AL88" s="8" t="s">
        <v>184</v>
      </c>
      <c r="AM88" s="8" t="s">
        <v>121</v>
      </c>
      <c r="AN88" s="8" t="s">
        <v>185</v>
      </c>
      <c r="AO88" s="8">
        <v>0</v>
      </c>
      <c r="AP88" s="8">
        <v>0</v>
      </c>
      <c r="AQ88" s="8">
        <v>0</v>
      </c>
      <c r="AR88" s="8">
        <v>0</v>
      </c>
      <c r="AS88" s="8">
        <v>0</v>
      </c>
      <c r="AT88" s="8" t="s">
        <v>186</v>
      </c>
      <c r="AU88" s="8" t="s">
        <v>117</v>
      </c>
      <c r="AV88" s="8">
        <v>0</v>
      </c>
      <c r="AW88" s="8">
        <v>0</v>
      </c>
      <c r="AX88" s="8" t="s">
        <v>124</v>
      </c>
      <c r="AY88" s="8" t="s">
        <v>121</v>
      </c>
      <c r="AZ88" s="8">
        <v>4</v>
      </c>
      <c r="BA88" s="8" t="s">
        <v>187</v>
      </c>
      <c r="BB88" s="8" t="s">
        <v>188</v>
      </c>
      <c r="BC88" t="s">
        <v>119</v>
      </c>
      <c r="BD88">
        <v>0</v>
      </c>
      <c r="BE88" t="s">
        <v>124</v>
      </c>
      <c r="BF88" t="s">
        <v>124</v>
      </c>
      <c r="BG88">
        <v>0</v>
      </c>
      <c r="BH88">
        <v>0</v>
      </c>
      <c r="BI88" s="6">
        <v>0</v>
      </c>
      <c r="BJ88" s="66"/>
      <c r="BK88" t="s">
        <v>51</v>
      </c>
      <c r="BL88" t="s">
        <v>122</v>
      </c>
      <c r="BM88" t="s">
        <v>123</v>
      </c>
      <c r="BN88" t="s">
        <v>117</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t="s">
        <v>117</v>
      </c>
      <c r="DC88" s="8">
        <v>0</v>
      </c>
      <c r="DD88" t="s">
        <v>117</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t="s">
        <v>156</v>
      </c>
      <c r="EA88">
        <v>0</v>
      </c>
      <c r="EB88" t="s">
        <v>124</v>
      </c>
      <c r="EC88">
        <v>0</v>
      </c>
      <c r="ED88">
        <v>0</v>
      </c>
      <c r="EE88">
        <v>0</v>
      </c>
      <c r="EF88">
        <v>0</v>
      </c>
      <c r="EG88">
        <v>0</v>
      </c>
      <c r="EH88">
        <v>0</v>
      </c>
      <c r="EI88">
        <v>0</v>
      </c>
      <c r="EJ88">
        <v>0</v>
      </c>
      <c r="EK88">
        <v>0</v>
      </c>
      <c r="EL88">
        <v>0</v>
      </c>
      <c r="EM88">
        <v>0</v>
      </c>
      <c r="EN88">
        <v>0</v>
      </c>
      <c r="EO88">
        <v>0</v>
      </c>
      <c r="EP88">
        <v>0</v>
      </c>
      <c r="EQ88">
        <v>0</v>
      </c>
      <c r="ER88">
        <v>0</v>
      </c>
      <c r="ES88">
        <v>0</v>
      </c>
      <c r="ET88">
        <v>0</v>
      </c>
      <c r="EU88" t="s">
        <v>117</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t="s">
        <v>124</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c r="HH88">
        <v>0</v>
      </c>
      <c r="HI88">
        <v>0</v>
      </c>
      <c r="HJ88">
        <v>0</v>
      </c>
      <c r="HK88">
        <v>0</v>
      </c>
      <c r="HL88">
        <v>0</v>
      </c>
      <c r="HM88" t="s">
        <v>124</v>
      </c>
      <c r="HN88">
        <v>0</v>
      </c>
      <c r="HO88">
        <v>0</v>
      </c>
      <c r="HP88">
        <v>0</v>
      </c>
      <c r="HQ88">
        <v>0</v>
      </c>
      <c r="HR88">
        <v>0</v>
      </c>
      <c r="HS88" t="s">
        <v>124</v>
      </c>
      <c r="HT88">
        <v>0</v>
      </c>
      <c r="HU88">
        <v>0</v>
      </c>
      <c r="HV88">
        <v>0</v>
      </c>
      <c r="HW88" t="s">
        <v>124</v>
      </c>
      <c r="HX88">
        <v>0</v>
      </c>
      <c r="HY88">
        <v>0</v>
      </c>
      <c r="HZ88">
        <v>0</v>
      </c>
      <c r="IA88">
        <v>0</v>
      </c>
      <c r="IB88">
        <v>0</v>
      </c>
      <c r="IC88">
        <v>0</v>
      </c>
      <c r="ID88">
        <v>0</v>
      </c>
      <c r="IE88" t="s">
        <v>124</v>
      </c>
      <c r="IF88" t="s">
        <v>124</v>
      </c>
      <c r="IG88" t="s">
        <v>119</v>
      </c>
      <c r="IH88" t="s">
        <v>70</v>
      </c>
      <c r="II88" t="s">
        <v>189</v>
      </c>
      <c r="IJ88" s="8" t="s">
        <v>190</v>
      </c>
      <c r="IK88" s="8">
        <v>0</v>
      </c>
      <c r="IL88" s="8">
        <v>0</v>
      </c>
      <c r="IM88" s="8">
        <v>0</v>
      </c>
      <c r="IN88">
        <v>0</v>
      </c>
      <c r="IO88" s="8">
        <v>0</v>
      </c>
      <c r="IP88" s="8">
        <v>0</v>
      </c>
      <c r="IQ88" s="8">
        <v>0</v>
      </c>
      <c r="IR88" s="8">
        <v>0</v>
      </c>
      <c r="IS88" s="8">
        <v>0</v>
      </c>
      <c r="IT88" s="8">
        <v>0</v>
      </c>
      <c r="IU88" s="8">
        <v>0</v>
      </c>
      <c r="IV88" s="8">
        <v>0</v>
      </c>
      <c r="IW88" s="8">
        <v>0</v>
      </c>
      <c r="IX88" s="8">
        <v>0</v>
      </c>
      <c r="IY88" s="8">
        <v>0</v>
      </c>
      <c r="IZ88" s="8">
        <v>0</v>
      </c>
      <c r="JA88" s="8">
        <v>0</v>
      </c>
      <c r="JB88">
        <v>0</v>
      </c>
      <c r="JC88" s="8" t="s">
        <v>124</v>
      </c>
      <c r="JD88" s="8" t="s">
        <v>127</v>
      </c>
      <c r="JE88" s="8" t="s">
        <v>128</v>
      </c>
      <c r="JF88" s="8">
        <v>0</v>
      </c>
      <c r="JG88" s="8">
        <v>0</v>
      </c>
      <c r="JH88" s="8">
        <v>0</v>
      </c>
      <c r="JI88" s="8">
        <v>0</v>
      </c>
      <c r="JJ88" s="8">
        <v>0</v>
      </c>
      <c r="JK88" s="8">
        <v>0</v>
      </c>
      <c r="JL88" s="8">
        <v>0</v>
      </c>
      <c r="JM88" s="8">
        <v>0</v>
      </c>
      <c r="JN88" s="8">
        <v>0</v>
      </c>
      <c r="JO88" s="8">
        <v>0</v>
      </c>
      <c r="JP88" s="8">
        <v>0</v>
      </c>
      <c r="JQ88" s="42">
        <v>0</v>
      </c>
      <c r="JR88" s="42">
        <v>0</v>
      </c>
      <c r="JS88" s="42">
        <v>0</v>
      </c>
      <c r="JT88" s="42">
        <v>0</v>
      </c>
      <c r="JU88" s="42">
        <v>0</v>
      </c>
      <c r="JV88" s="8">
        <v>0</v>
      </c>
      <c r="JW88" s="8">
        <v>0</v>
      </c>
      <c r="JX88" s="8">
        <v>0</v>
      </c>
      <c r="JY88" s="8">
        <v>0</v>
      </c>
      <c r="JZ88" s="8">
        <v>0</v>
      </c>
      <c r="KA88" s="8">
        <v>0</v>
      </c>
      <c r="KB88" s="8">
        <v>0</v>
      </c>
      <c r="KC88" s="8">
        <v>0</v>
      </c>
      <c r="KD88" s="8">
        <v>0</v>
      </c>
      <c r="KE88" s="42" t="s">
        <v>124</v>
      </c>
      <c r="KF88" s="42">
        <v>0</v>
      </c>
      <c r="KG88" s="42">
        <v>0</v>
      </c>
      <c r="KH88" s="42">
        <v>0</v>
      </c>
      <c r="KI88" s="42">
        <v>0</v>
      </c>
      <c r="KJ88" s="42">
        <v>0</v>
      </c>
      <c r="KK88" s="42">
        <v>0</v>
      </c>
      <c r="KL88" s="42">
        <v>0</v>
      </c>
      <c r="KM88" s="42">
        <v>0</v>
      </c>
      <c r="KN88" s="8" t="s">
        <v>124</v>
      </c>
      <c r="KO88" s="8">
        <v>0</v>
      </c>
      <c r="KP88" s="8">
        <v>0</v>
      </c>
      <c r="KQ88" s="8" t="s">
        <v>117</v>
      </c>
      <c r="KR88">
        <v>0</v>
      </c>
      <c r="KS88">
        <v>0</v>
      </c>
      <c r="KT88">
        <v>0</v>
      </c>
      <c r="KU88">
        <v>0</v>
      </c>
      <c r="KV88">
        <v>0</v>
      </c>
      <c r="KW88">
        <v>0</v>
      </c>
      <c r="KX88">
        <v>0</v>
      </c>
      <c r="KY88">
        <v>0</v>
      </c>
      <c r="KZ88">
        <v>0</v>
      </c>
      <c r="LA88">
        <v>0</v>
      </c>
      <c r="LB88">
        <v>0</v>
      </c>
      <c r="LC88">
        <v>0</v>
      </c>
      <c r="LD88">
        <v>0</v>
      </c>
      <c r="LE88">
        <v>0</v>
      </c>
      <c r="LF88">
        <v>0</v>
      </c>
      <c r="LG88">
        <v>0</v>
      </c>
      <c r="LH88">
        <v>0</v>
      </c>
      <c r="LI88">
        <v>0</v>
      </c>
      <c r="LJ88">
        <v>0</v>
      </c>
      <c r="LK88">
        <v>0</v>
      </c>
      <c r="LL88">
        <v>0</v>
      </c>
      <c r="LM88">
        <v>0</v>
      </c>
      <c r="LN88">
        <v>0</v>
      </c>
      <c r="LO88">
        <v>0</v>
      </c>
      <c r="LP88">
        <v>0</v>
      </c>
      <c r="LQ88">
        <v>0</v>
      </c>
      <c r="LR88">
        <v>0</v>
      </c>
      <c r="LS88">
        <v>0</v>
      </c>
      <c r="LT88">
        <v>0</v>
      </c>
      <c r="LU88">
        <v>0</v>
      </c>
      <c r="LV88">
        <v>0</v>
      </c>
      <c r="LW88">
        <v>0</v>
      </c>
      <c r="LX88">
        <v>0</v>
      </c>
      <c r="LY88">
        <v>0</v>
      </c>
      <c r="LZ88" t="s">
        <v>131</v>
      </c>
      <c r="MA88">
        <v>0</v>
      </c>
      <c r="MB88">
        <v>0</v>
      </c>
      <c r="MC88">
        <v>0</v>
      </c>
      <c r="MD88">
        <v>0</v>
      </c>
      <c r="ME88">
        <v>0</v>
      </c>
      <c r="MF88">
        <v>0</v>
      </c>
      <c r="MG88">
        <v>0</v>
      </c>
      <c r="MH88">
        <v>0</v>
      </c>
      <c r="MI88">
        <v>0</v>
      </c>
      <c r="MJ88">
        <v>0</v>
      </c>
      <c r="MK88">
        <v>0</v>
      </c>
      <c r="ML88">
        <v>0</v>
      </c>
      <c r="MM88">
        <v>0</v>
      </c>
      <c r="MN88">
        <v>0</v>
      </c>
      <c r="MO88">
        <v>0</v>
      </c>
      <c r="MP88">
        <v>0</v>
      </c>
      <c r="MQ88">
        <v>0</v>
      </c>
      <c r="MR88" s="35" t="s">
        <v>191</v>
      </c>
      <c r="MS88" s="69"/>
    </row>
    <row r="89" spans="1:357" ht="57.6" x14ac:dyDescent="0.3">
      <c r="A89">
        <v>158</v>
      </c>
      <c r="B89" s="29" t="s">
        <v>108</v>
      </c>
      <c r="C89" s="25" t="s">
        <v>753</v>
      </c>
      <c r="D89" s="8" t="s">
        <v>939</v>
      </c>
      <c r="E89" t="s">
        <v>940</v>
      </c>
      <c r="F89" s="8" t="s">
        <v>937</v>
      </c>
      <c r="G89" s="8" t="s">
        <v>895</v>
      </c>
      <c r="H89" s="8">
        <v>0</v>
      </c>
      <c r="I89" t="s">
        <v>113</v>
      </c>
      <c r="J89" s="8" t="s">
        <v>941</v>
      </c>
      <c r="K89" s="8">
        <f>436*509</f>
        <v>221924</v>
      </c>
      <c r="L89" s="8" t="e">
        <f>MROUND([1]!tbData[[#This Row],[Surface (mm2)]],10000)/1000000</f>
        <v>#REF!</v>
      </c>
      <c r="M89" s="8" t="s">
        <v>115</v>
      </c>
      <c r="N89" s="8" t="s">
        <v>144</v>
      </c>
      <c r="O89" s="8" t="s">
        <v>144</v>
      </c>
      <c r="P89" s="8" t="s">
        <v>117</v>
      </c>
      <c r="Q89" t="s">
        <v>119</v>
      </c>
      <c r="R89" t="s">
        <v>119</v>
      </c>
      <c r="S89" s="8">
        <v>0</v>
      </c>
      <c r="T89" t="s">
        <v>119</v>
      </c>
      <c r="U89" s="8" t="s">
        <v>198</v>
      </c>
      <c r="V89" s="8" t="s">
        <v>121</v>
      </c>
      <c r="W89" s="8">
        <v>0</v>
      </c>
      <c r="X89" s="8">
        <v>0</v>
      </c>
      <c r="Y89" s="8">
        <v>0</v>
      </c>
      <c r="Z89" s="8">
        <v>0</v>
      </c>
      <c r="AA89" s="8">
        <v>0</v>
      </c>
      <c r="AB89" s="8">
        <v>0</v>
      </c>
      <c r="AC89" s="8">
        <v>0</v>
      </c>
      <c r="AD89" s="8">
        <v>0</v>
      </c>
      <c r="AE89" s="8">
        <v>0</v>
      </c>
      <c r="AF89" s="8">
        <v>0</v>
      </c>
      <c r="AG89" s="8">
        <v>0</v>
      </c>
      <c r="AH89" s="8">
        <v>0</v>
      </c>
      <c r="AI89" s="8">
        <v>0</v>
      </c>
      <c r="AJ89" s="8">
        <v>0</v>
      </c>
      <c r="AK89" s="8" t="s">
        <v>117</v>
      </c>
      <c r="AL89" s="8">
        <v>0</v>
      </c>
      <c r="AM89" s="8">
        <v>0</v>
      </c>
      <c r="AN89" s="8">
        <v>0</v>
      </c>
      <c r="AO89" s="8">
        <v>0</v>
      </c>
      <c r="AP89" s="8">
        <v>0</v>
      </c>
      <c r="AQ89" s="8">
        <v>0</v>
      </c>
      <c r="AR89" s="8">
        <v>0</v>
      </c>
      <c r="AS89" s="8">
        <v>0</v>
      </c>
      <c r="AT89" s="8">
        <v>0</v>
      </c>
      <c r="AU89" s="8" t="s">
        <v>124</v>
      </c>
      <c r="AV89" s="8" t="s">
        <v>156</v>
      </c>
      <c r="AW89" s="8" t="s">
        <v>199</v>
      </c>
      <c r="AX89" s="8" t="s">
        <v>124</v>
      </c>
      <c r="AY89" s="8" t="s">
        <v>154</v>
      </c>
      <c r="AZ89" s="8">
        <v>1</v>
      </c>
      <c r="BA89" s="8" t="s">
        <v>898</v>
      </c>
      <c r="BB89" s="8">
        <v>0</v>
      </c>
      <c r="BC89" t="s">
        <v>119</v>
      </c>
      <c r="BD89">
        <v>0</v>
      </c>
      <c r="BE89" t="s">
        <v>124</v>
      </c>
      <c r="BF89">
        <v>0</v>
      </c>
      <c r="BG89">
        <v>0</v>
      </c>
      <c r="BH89" t="s">
        <v>124</v>
      </c>
      <c r="BI89" s="6">
        <v>0</v>
      </c>
      <c r="BJ89" s="66"/>
      <c r="BK89" t="s">
        <v>51</v>
      </c>
      <c r="BL89" t="s">
        <v>122</v>
      </c>
      <c r="BM89" t="s">
        <v>123</v>
      </c>
      <c r="BN89" t="s">
        <v>117</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t="s">
        <v>51</v>
      </c>
      <c r="DC89" s="8" t="s">
        <v>123</v>
      </c>
      <c r="DD89" t="s">
        <v>117</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t="s">
        <v>117</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t="s">
        <v>551</v>
      </c>
      <c r="EV89">
        <v>0</v>
      </c>
      <c r="EW89" t="s">
        <v>124</v>
      </c>
      <c r="EX89" t="s">
        <v>552</v>
      </c>
      <c r="EY89">
        <v>0</v>
      </c>
      <c r="EZ89" t="s">
        <v>124</v>
      </c>
      <c r="FA89" t="s">
        <v>124</v>
      </c>
      <c r="FB89" t="s">
        <v>124</v>
      </c>
      <c r="FC89" t="s">
        <v>124</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t="s">
        <v>117</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t="s">
        <v>124</v>
      </c>
      <c r="HN89">
        <v>0</v>
      </c>
      <c r="HO89">
        <v>0</v>
      </c>
      <c r="HP89">
        <v>0</v>
      </c>
      <c r="HQ89">
        <v>0</v>
      </c>
      <c r="HR89">
        <v>0</v>
      </c>
      <c r="HS89" t="s">
        <v>124</v>
      </c>
      <c r="HT89">
        <v>0</v>
      </c>
      <c r="HU89">
        <v>0</v>
      </c>
      <c r="HV89" t="s">
        <v>124</v>
      </c>
      <c r="HW89" t="s">
        <v>124</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s="8" t="s">
        <v>124</v>
      </c>
      <c r="JD89" s="8" t="s">
        <v>127</v>
      </c>
      <c r="JE89" s="8" t="s">
        <v>128</v>
      </c>
      <c r="JF89" s="8">
        <v>0</v>
      </c>
      <c r="JG89" s="8">
        <v>0</v>
      </c>
      <c r="JH89" s="8">
        <v>0</v>
      </c>
      <c r="JI89" s="8">
        <v>0</v>
      </c>
      <c r="JJ89" s="8">
        <v>0</v>
      </c>
      <c r="JK89" s="42">
        <v>0</v>
      </c>
      <c r="JL89" s="42">
        <v>0</v>
      </c>
      <c r="JM89" s="42">
        <v>0</v>
      </c>
      <c r="JN89" s="42">
        <v>0</v>
      </c>
      <c r="JO89" s="42">
        <v>0</v>
      </c>
      <c r="JP89" s="42">
        <v>0</v>
      </c>
      <c r="JQ89" s="42">
        <v>0</v>
      </c>
      <c r="JR89" s="42">
        <v>0</v>
      </c>
      <c r="JS89" s="42">
        <v>0</v>
      </c>
      <c r="JT89" s="42">
        <v>0</v>
      </c>
      <c r="JU89" s="42">
        <v>0</v>
      </c>
      <c r="JV89" s="42" t="s">
        <v>124</v>
      </c>
      <c r="JW89" s="42" t="s">
        <v>204</v>
      </c>
      <c r="JX89" s="42" t="s">
        <v>124</v>
      </c>
      <c r="JY89" s="42" t="s">
        <v>124</v>
      </c>
      <c r="JZ89" s="42">
        <v>0</v>
      </c>
      <c r="KA89" s="42">
        <v>0</v>
      </c>
      <c r="KB89" s="42">
        <v>0</v>
      </c>
      <c r="KC89" s="42">
        <v>0</v>
      </c>
      <c r="KD89" s="42">
        <v>0</v>
      </c>
      <c r="KE89" s="42">
        <v>0</v>
      </c>
      <c r="KF89" s="42">
        <v>0</v>
      </c>
      <c r="KG89" s="42">
        <v>0</v>
      </c>
      <c r="KH89" s="42">
        <v>0</v>
      </c>
      <c r="KI89" s="42">
        <v>0</v>
      </c>
      <c r="KJ89" s="42">
        <v>0</v>
      </c>
      <c r="KK89" s="42">
        <v>0</v>
      </c>
      <c r="KL89" s="42">
        <v>0</v>
      </c>
      <c r="KM89" s="42">
        <v>0</v>
      </c>
      <c r="KN89" s="8" t="s">
        <v>117</v>
      </c>
      <c r="KO89" s="8">
        <v>0</v>
      </c>
      <c r="KP89" s="8">
        <v>0</v>
      </c>
      <c r="KQ89" s="8" t="s">
        <v>117</v>
      </c>
      <c r="KR89">
        <v>0</v>
      </c>
      <c r="KS89">
        <v>0</v>
      </c>
      <c r="KT89">
        <v>0</v>
      </c>
      <c r="KU89">
        <v>0</v>
      </c>
      <c r="KV89">
        <v>0</v>
      </c>
      <c r="KW89">
        <v>0</v>
      </c>
      <c r="KX89">
        <v>0</v>
      </c>
      <c r="KY89">
        <v>0</v>
      </c>
      <c r="KZ89">
        <v>0</v>
      </c>
      <c r="LA89">
        <v>0</v>
      </c>
      <c r="LB89">
        <v>0</v>
      </c>
      <c r="LC89">
        <v>0</v>
      </c>
      <c r="LD89">
        <v>0</v>
      </c>
      <c r="LE89">
        <v>0</v>
      </c>
      <c r="LF89">
        <v>0</v>
      </c>
      <c r="LG89">
        <v>0</v>
      </c>
      <c r="LH89">
        <v>0</v>
      </c>
      <c r="LI89">
        <v>0</v>
      </c>
      <c r="LJ89">
        <v>0</v>
      </c>
      <c r="LK89">
        <v>0</v>
      </c>
      <c r="LL89">
        <v>0</v>
      </c>
      <c r="LM89">
        <v>0</v>
      </c>
      <c r="LN89">
        <v>0</v>
      </c>
      <c r="LO89">
        <v>0</v>
      </c>
      <c r="LP89">
        <v>0</v>
      </c>
      <c r="LQ89">
        <v>0</v>
      </c>
      <c r="LR89">
        <v>0</v>
      </c>
      <c r="LS89">
        <v>0</v>
      </c>
      <c r="LT89">
        <v>0</v>
      </c>
      <c r="LU89">
        <v>0</v>
      </c>
      <c r="LV89">
        <v>0</v>
      </c>
      <c r="LW89">
        <v>0</v>
      </c>
      <c r="LX89">
        <v>0</v>
      </c>
      <c r="LY89">
        <v>0</v>
      </c>
      <c r="LZ89" t="s">
        <v>131</v>
      </c>
      <c r="MA89">
        <v>0</v>
      </c>
      <c r="MB89">
        <v>0</v>
      </c>
      <c r="MC89">
        <v>0</v>
      </c>
      <c r="MD89">
        <v>0</v>
      </c>
      <c r="ME89">
        <v>0</v>
      </c>
      <c r="MF89">
        <v>0</v>
      </c>
      <c r="MG89">
        <v>0</v>
      </c>
      <c r="MH89">
        <v>0</v>
      </c>
      <c r="MI89">
        <v>0</v>
      </c>
      <c r="MJ89">
        <v>0</v>
      </c>
      <c r="MK89">
        <v>0</v>
      </c>
      <c r="ML89">
        <v>0</v>
      </c>
      <c r="MM89">
        <v>0</v>
      </c>
      <c r="MN89">
        <v>0</v>
      </c>
      <c r="MO89">
        <v>0</v>
      </c>
      <c r="MP89">
        <v>0</v>
      </c>
      <c r="MQ89">
        <v>0</v>
      </c>
      <c r="MR89" s="35">
        <v>0</v>
      </c>
      <c r="MS89" s="69"/>
    </row>
    <row r="90" spans="1:357" ht="57.6" x14ac:dyDescent="0.3">
      <c r="A90">
        <v>159</v>
      </c>
      <c r="B90" s="29" t="s">
        <v>108</v>
      </c>
      <c r="C90" s="25" t="s">
        <v>753</v>
      </c>
      <c r="D90" s="8" t="s">
        <v>931</v>
      </c>
      <c r="E90" t="s">
        <v>942</v>
      </c>
      <c r="F90" s="8" t="s">
        <v>933</v>
      </c>
      <c r="G90" s="8">
        <v>0</v>
      </c>
      <c r="H90" s="8">
        <v>0</v>
      </c>
      <c r="I90" t="s">
        <v>136</v>
      </c>
      <c r="J90" s="8" t="s">
        <v>943</v>
      </c>
      <c r="K90" s="8">
        <f>540*411</f>
        <v>221940</v>
      </c>
      <c r="L90" s="8" t="e">
        <f>MROUND([1]!tbData[[#This Row],[Surface (mm2)]],10000)/1000000</f>
        <v>#REF!</v>
      </c>
      <c r="M90" s="8" t="s">
        <v>115</v>
      </c>
      <c r="N90" s="8" t="s">
        <v>144</v>
      </c>
      <c r="O90" s="8" t="s">
        <v>144</v>
      </c>
      <c r="P90" s="8" t="s">
        <v>117</v>
      </c>
      <c r="Q90" t="s">
        <v>119</v>
      </c>
      <c r="R90" t="s">
        <v>119</v>
      </c>
      <c r="S90" s="8">
        <v>0</v>
      </c>
      <c r="T90" t="s">
        <v>119</v>
      </c>
      <c r="U90" s="8" t="s">
        <v>198</v>
      </c>
      <c r="V90" s="8" t="s">
        <v>145</v>
      </c>
      <c r="W90" s="8">
        <v>0</v>
      </c>
      <c r="X90" s="8">
        <v>0</v>
      </c>
      <c r="Y90" s="8">
        <v>0</v>
      </c>
      <c r="Z90" s="8">
        <v>0</v>
      </c>
      <c r="AA90" s="8">
        <v>0</v>
      </c>
      <c r="AB90" s="8">
        <v>0</v>
      </c>
      <c r="AC90" s="8">
        <v>0</v>
      </c>
      <c r="AD90" s="8">
        <v>0</v>
      </c>
      <c r="AE90" s="8">
        <v>0</v>
      </c>
      <c r="AF90" s="8">
        <v>0</v>
      </c>
      <c r="AG90" s="8">
        <v>0</v>
      </c>
      <c r="AH90" s="8">
        <v>0</v>
      </c>
      <c r="AI90" s="8">
        <v>0</v>
      </c>
      <c r="AJ90" s="8">
        <v>0</v>
      </c>
      <c r="AK90" s="8" t="s">
        <v>117</v>
      </c>
      <c r="AL90" s="8">
        <v>0</v>
      </c>
      <c r="AM90" s="8">
        <v>0</v>
      </c>
      <c r="AN90" s="8">
        <v>0</v>
      </c>
      <c r="AO90" s="8">
        <v>0</v>
      </c>
      <c r="AP90" s="8">
        <v>0</v>
      </c>
      <c r="AQ90" s="8">
        <v>0</v>
      </c>
      <c r="AR90" s="8">
        <v>0</v>
      </c>
      <c r="AS90" s="8">
        <v>0</v>
      </c>
      <c r="AT90" s="8">
        <v>0</v>
      </c>
      <c r="AU90" s="8" t="s">
        <v>124</v>
      </c>
      <c r="AV90" s="8" t="s">
        <v>156</v>
      </c>
      <c r="AW90" s="8" t="s">
        <v>199</v>
      </c>
      <c r="AX90" s="8" t="s">
        <v>124</v>
      </c>
      <c r="AY90" s="8" t="s">
        <v>154</v>
      </c>
      <c r="AZ90" s="8">
        <v>1</v>
      </c>
      <c r="BA90" s="8" t="s">
        <v>898</v>
      </c>
      <c r="BB90" s="8">
        <v>0</v>
      </c>
      <c r="BC90" t="s">
        <v>124</v>
      </c>
      <c r="BD90" t="s">
        <v>787</v>
      </c>
      <c r="BE90" t="s">
        <v>124</v>
      </c>
      <c r="BF90">
        <v>0</v>
      </c>
      <c r="BG90">
        <v>0</v>
      </c>
      <c r="BH90" t="s">
        <v>124</v>
      </c>
      <c r="BI90" s="6">
        <v>0</v>
      </c>
      <c r="BJ90" s="66"/>
      <c r="BK90" t="s">
        <v>51</v>
      </c>
      <c r="BL90" t="s">
        <v>122</v>
      </c>
      <c r="BM90" t="s">
        <v>123</v>
      </c>
      <c r="BN90" t="s">
        <v>117</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t="s">
        <v>51</v>
      </c>
      <c r="DC90" s="8" t="s">
        <v>123</v>
      </c>
      <c r="DD90" t="s">
        <v>117</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t="s">
        <v>117</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t="s">
        <v>551</v>
      </c>
      <c r="EV90">
        <v>0</v>
      </c>
      <c r="EW90" t="s">
        <v>124</v>
      </c>
      <c r="EX90" t="s">
        <v>552</v>
      </c>
      <c r="EY90">
        <v>0</v>
      </c>
      <c r="EZ90" t="s">
        <v>124</v>
      </c>
      <c r="FA90" t="s">
        <v>124</v>
      </c>
      <c r="FB90" t="s">
        <v>124</v>
      </c>
      <c r="FC90" t="s">
        <v>124</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t="s">
        <v>124</v>
      </c>
      <c r="GF90">
        <v>0</v>
      </c>
      <c r="GG90">
        <v>0</v>
      </c>
      <c r="GH90">
        <v>0</v>
      </c>
      <c r="GI90">
        <v>0</v>
      </c>
      <c r="GJ90">
        <v>0</v>
      </c>
      <c r="GK90">
        <v>0</v>
      </c>
      <c r="GL90">
        <v>0</v>
      </c>
      <c r="GM90" t="s">
        <v>124</v>
      </c>
      <c r="GN90">
        <v>0</v>
      </c>
      <c r="GO90">
        <v>0</v>
      </c>
      <c r="GP90">
        <v>0</v>
      </c>
      <c r="GQ90" t="s">
        <v>124</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s="8" t="s">
        <v>124</v>
      </c>
      <c r="JD90" s="8" t="s">
        <v>127</v>
      </c>
      <c r="JE90" s="8" t="s">
        <v>128</v>
      </c>
      <c r="JF90" s="8">
        <v>0</v>
      </c>
      <c r="JG90" s="8">
        <v>0</v>
      </c>
      <c r="JH90" s="8">
        <v>0</v>
      </c>
      <c r="JI90" s="8">
        <v>0</v>
      </c>
      <c r="JJ90" s="8">
        <v>0</v>
      </c>
      <c r="JK90" s="42" t="s">
        <v>124</v>
      </c>
      <c r="JL90" s="42" t="s">
        <v>129</v>
      </c>
      <c r="JM90" s="42" t="s">
        <v>124</v>
      </c>
      <c r="JN90" s="42">
        <v>0</v>
      </c>
      <c r="JO90" s="42">
        <v>0</v>
      </c>
      <c r="JP90" s="42">
        <v>0</v>
      </c>
      <c r="JQ90" s="42">
        <v>0</v>
      </c>
      <c r="JR90" s="42">
        <v>0</v>
      </c>
      <c r="JS90" s="42">
        <v>0</v>
      </c>
      <c r="JT90" s="42">
        <v>0</v>
      </c>
      <c r="JU90" s="42">
        <v>0</v>
      </c>
      <c r="JV90" s="42" t="s">
        <v>124</v>
      </c>
      <c r="JW90" s="42" t="s">
        <v>129</v>
      </c>
      <c r="JX90" s="42">
        <v>0</v>
      </c>
      <c r="JY90" s="42">
        <v>0</v>
      </c>
      <c r="JZ90" s="42" t="s">
        <v>124</v>
      </c>
      <c r="KA90" s="42">
        <v>0</v>
      </c>
      <c r="KB90" s="42">
        <v>0</v>
      </c>
      <c r="KC90" s="42">
        <v>0</v>
      </c>
      <c r="KD90" s="42">
        <v>0</v>
      </c>
      <c r="KE90" s="42">
        <v>0</v>
      </c>
      <c r="KF90" s="42">
        <v>0</v>
      </c>
      <c r="KG90" s="42">
        <v>0</v>
      </c>
      <c r="KH90" s="42">
        <v>0</v>
      </c>
      <c r="KI90" s="42">
        <v>0</v>
      </c>
      <c r="KJ90" s="42">
        <v>0</v>
      </c>
      <c r="KK90" s="42">
        <v>0</v>
      </c>
      <c r="KL90" s="42">
        <v>0</v>
      </c>
      <c r="KM90" s="42">
        <v>0</v>
      </c>
      <c r="KN90" s="8" t="s">
        <v>117</v>
      </c>
      <c r="KO90" s="8">
        <v>0</v>
      </c>
      <c r="KP90" s="8">
        <v>0</v>
      </c>
      <c r="KQ90" s="8" t="s">
        <v>117</v>
      </c>
      <c r="KR90">
        <v>0</v>
      </c>
      <c r="KS90">
        <v>0</v>
      </c>
      <c r="KT90">
        <v>0</v>
      </c>
      <c r="KU90">
        <v>0</v>
      </c>
      <c r="KV90">
        <v>0</v>
      </c>
      <c r="KW90">
        <v>0</v>
      </c>
      <c r="KX90">
        <v>0</v>
      </c>
      <c r="KY90">
        <v>0</v>
      </c>
      <c r="KZ90">
        <v>0</v>
      </c>
      <c r="LA90">
        <v>0</v>
      </c>
      <c r="LB90">
        <v>0</v>
      </c>
      <c r="LC90">
        <v>0</v>
      </c>
      <c r="LD90">
        <v>0</v>
      </c>
      <c r="LE90">
        <v>0</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t="s">
        <v>131</v>
      </c>
      <c r="MA90">
        <v>0</v>
      </c>
      <c r="MB90">
        <v>0</v>
      </c>
      <c r="MC90">
        <v>0</v>
      </c>
      <c r="MD90">
        <v>0</v>
      </c>
      <c r="ME90">
        <v>0</v>
      </c>
      <c r="MF90">
        <v>0</v>
      </c>
      <c r="MG90">
        <v>0</v>
      </c>
      <c r="MH90">
        <v>0</v>
      </c>
      <c r="MI90">
        <v>0</v>
      </c>
      <c r="MJ90">
        <v>0</v>
      </c>
      <c r="MK90">
        <v>0</v>
      </c>
      <c r="ML90">
        <v>0</v>
      </c>
      <c r="MM90">
        <v>0</v>
      </c>
      <c r="MN90">
        <v>0</v>
      </c>
      <c r="MO90">
        <v>0</v>
      </c>
      <c r="MP90">
        <v>0</v>
      </c>
      <c r="MQ90">
        <v>0</v>
      </c>
      <c r="MR90" s="35">
        <v>0</v>
      </c>
      <c r="MS90" s="69"/>
    </row>
    <row r="91" spans="1:357" ht="72" x14ac:dyDescent="0.3">
      <c r="A91">
        <v>7</v>
      </c>
      <c r="B91" s="29" t="s">
        <v>108</v>
      </c>
      <c r="C91" s="22" t="s">
        <v>109</v>
      </c>
      <c r="D91" s="8" t="s">
        <v>192</v>
      </c>
      <c r="E91" s="8" t="s">
        <v>192</v>
      </c>
      <c r="F91" s="8" t="s">
        <v>193</v>
      </c>
      <c r="G91" s="8" t="s">
        <v>194</v>
      </c>
      <c r="H91" s="8" t="s">
        <v>195</v>
      </c>
      <c r="I91" t="s">
        <v>136</v>
      </c>
      <c r="J91" s="8" t="s">
        <v>196</v>
      </c>
      <c r="K91" s="8">
        <f>588*393</f>
        <v>231084</v>
      </c>
      <c r="L91" s="8" t="e">
        <f>MROUND([1]!tbData[[#This Row],[Surface (mm2)]],10000)/1000000</f>
        <v>#REF!</v>
      </c>
      <c r="M91" s="8" t="s">
        <v>115</v>
      </c>
      <c r="N91" s="8" t="s">
        <v>197</v>
      </c>
      <c r="O91" s="8" t="s">
        <v>144</v>
      </c>
      <c r="P91" s="8" t="s">
        <v>117</v>
      </c>
      <c r="Q91" t="s">
        <v>119</v>
      </c>
      <c r="R91" t="s">
        <v>119</v>
      </c>
      <c r="S91" s="8">
        <v>0</v>
      </c>
      <c r="T91" t="s">
        <v>119</v>
      </c>
      <c r="U91" s="8" t="s">
        <v>198</v>
      </c>
      <c r="V91" s="8" t="s">
        <v>121</v>
      </c>
      <c r="W91" s="8">
        <v>0</v>
      </c>
      <c r="X91" s="8">
        <v>0</v>
      </c>
      <c r="Y91" s="8">
        <v>0</v>
      </c>
      <c r="Z91" s="8">
        <v>0</v>
      </c>
      <c r="AA91" s="8">
        <v>0</v>
      </c>
      <c r="AB91" s="8">
        <v>0</v>
      </c>
      <c r="AC91" s="8">
        <v>0</v>
      </c>
      <c r="AD91" s="8">
        <v>0</v>
      </c>
      <c r="AE91" s="8">
        <v>0</v>
      </c>
      <c r="AF91" s="8">
        <v>0</v>
      </c>
      <c r="AG91" s="8">
        <v>0</v>
      </c>
      <c r="AH91" s="8">
        <v>0</v>
      </c>
      <c r="AI91" s="8">
        <v>0</v>
      </c>
      <c r="AJ91" s="8">
        <v>0</v>
      </c>
      <c r="AK91" s="8" t="s">
        <v>124</v>
      </c>
      <c r="AL91" s="8" t="s">
        <v>199</v>
      </c>
      <c r="AM91" s="8">
        <v>0</v>
      </c>
      <c r="AN91" s="8" t="s">
        <v>200</v>
      </c>
      <c r="AO91" s="8">
        <v>0</v>
      </c>
      <c r="AP91" s="8">
        <v>0</v>
      </c>
      <c r="AQ91" s="8">
        <v>0</v>
      </c>
      <c r="AR91" s="8">
        <v>0</v>
      </c>
      <c r="AS91" s="8">
        <v>0</v>
      </c>
      <c r="AT91" s="8">
        <v>0</v>
      </c>
      <c r="AU91" s="8" t="s">
        <v>117</v>
      </c>
      <c r="AV91" s="8">
        <v>0</v>
      </c>
      <c r="AW91" s="8">
        <v>0</v>
      </c>
      <c r="AX91" s="8" t="s">
        <v>117</v>
      </c>
      <c r="AY91" s="8">
        <v>0</v>
      </c>
      <c r="AZ91" s="8">
        <v>0</v>
      </c>
      <c r="BA91" s="8">
        <v>0</v>
      </c>
      <c r="BB91" s="8">
        <v>0</v>
      </c>
      <c r="BC91" s="9" t="s">
        <v>119</v>
      </c>
      <c r="BD91">
        <v>0</v>
      </c>
      <c r="BE91" t="s">
        <v>168</v>
      </c>
      <c r="BF91">
        <v>0</v>
      </c>
      <c r="BG91">
        <v>0</v>
      </c>
      <c r="BH91">
        <v>0</v>
      </c>
      <c r="BI91" s="6">
        <v>0</v>
      </c>
      <c r="BJ91" s="66"/>
      <c r="BK91" s="10" t="s">
        <v>51</v>
      </c>
      <c r="BL91" t="s">
        <v>122</v>
      </c>
      <c r="BM91" t="s">
        <v>123</v>
      </c>
      <c r="BN91" t="s">
        <v>124</v>
      </c>
      <c r="BO91" t="s">
        <v>124</v>
      </c>
      <c r="BP91" t="s">
        <v>201</v>
      </c>
      <c r="BQ91">
        <v>0</v>
      </c>
      <c r="BR91">
        <v>0</v>
      </c>
      <c r="BS91">
        <v>0</v>
      </c>
      <c r="BT91" t="s">
        <v>124</v>
      </c>
      <c r="BU91" t="s">
        <v>121</v>
      </c>
      <c r="BV91">
        <v>0</v>
      </c>
      <c r="BW91">
        <v>0</v>
      </c>
      <c r="BX91">
        <v>0</v>
      </c>
      <c r="BY91">
        <v>0</v>
      </c>
      <c r="BZ91">
        <v>0</v>
      </c>
      <c r="CA91">
        <v>0</v>
      </c>
      <c r="CB91">
        <v>0</v>
      </c>
      <c r="CC91" t="s">
        <v>124</v>
      </c>
      <c r="CD91" t="s">
        <v>156</v>
      </c>
      <c r="CE91" t="s">
        <v>121</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t="s">
        <v>117</v>
      </c>
      <c r="DC91" s="8">
        <v>0</v>
      </c>
      <c r="DD91" t="s">
        <v>117</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t="s">
        <v>117</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t="s">
        <v>117</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t="s">
        <v>124</v>
      </c>
      <c r="GF91">
        <v>0</v>
      </c>
      <c r="GG91">
        <v>0</v>
      </c>
      <c r="GH91">
        <v>0</v>
      </c>
      <c r="GI91">
        <v>0</v>
      </c>
      <c r="GJ91">
        <v>0</v>
      </c>
      <c r="GK91">
        <v>0</v>
      </c>
      <c r="GL91">
        <v>0</v>
      </c>
      <c r="GM91" t="s">
        <v>124</v>
      </c>
      <c r="GN91" t="s">
        <v>125</v>
      </c>
      <c r="GO91">
        <v>0</v>
      </c>
      <c r="GP91">
        <v>0</v>
      </c>
      <c r="GQ91" t="s">
        <v>124</v>
      </c>
      <c r="GR91" t="s">
        <v>124</v>
      </c>
      <c r="GS91">
        <v>0</v>
      </c>
      <c r="GT91">
        <v>0</v>
      </c>
      <c r="GU91">
        <v>0</v>
      </c>
      <c r="GV91">
        <v>0</v>
      </c>
      <c r="GW91">
        <v>0</v>
      </c>
      <c r="GX91" t="s">
        <v>124</v>
      </c>
      <c r="GY91" t="s">
        <v>202</v>
      </c>
      <c r="GZ91">
        <v>0</v>
      </c>
      <c r="HA91">
        <v>0</v>
      </c>
      <c r="HB91" t="s">
        <v>124</v>
      </c>
      <c r="HC91">
        <v>0</v>
      </c>
      <c r="HD91">
        <v>0</v>
      </c>
      <c r="HE91">
        <v>0</v>
      </c>
      <c r="HF91">
        <v>0</v>
      </c>
      <c r="HG91">
        <v>0</v>
      </c>
      <c r="HH91">
        <v>0</v>
      </c>
      <c r="HI91">
        <v>0</v>
      </c>
      <c r="HJ91">
        <v>0</v>
      </c>
      <c r="HK91">
        <v>0</v>
      </c>
      <c r="HL91">
        <v>0</v>
      </c>
      <c r="HM91" t="s">
        <v>124</v>
      </c>
      <c r="HN91">
        <v>0</v>
      </c>
      <c r="HO91">
        <v>0</v>
      </c>
      <c r="HP91">
        <v>0</v>
      </c>
      <c r="HQ91">
        <v>0</v>
      </c>
      <c r="HR91">
        <v>0</v>
      </c>
      <c r="HS91">
        <v>0</v>
      </c>
      <c r="HT91">
        <v>0</v>
      </c>
      <c r="HU91">
        <v>0</v>
      </c>
      <c r="HV91">
        <v>0</v>
      </c>
      <c r="HW91">
        <v>0</v>
      </c>
      <c r="HX91" t="s">
        <v>124</v>
      </c>
      <c r="HY91" t="s">
        <v>124</v>
      </c>
      <c r="HZ91">
        <v>0</v>
      </c>
      <c r="IA91">
        <v>0</v>
      </c>
      <c r="IB91">
        <v>0</v>
      </c>
      <c r="IC91">
        <v>0</v>
      </c>
      <c r="ID91">
        <v>0</v>
      </c>
      <c r="IE91" t="s">
        <v>124</v>
      </c>
      <c r="IF91" t="s">
        <v>124</v>
      </c>
      <c r="IG91" t="s">
        <v>119</v>
      </c>
      <c r="IH91" t="s">
        <v>71</v>
      </c>
      <c r="II91">
        <v>0</v>
      </c>
      <c r="IJ91" s="8" t="s">
        <v>203</v>
      </c>
      <c r="IK91" s="8">
        <v>0</v>
      </c>
      <c r="IL91" s="8">
        <v>0</v>
      </c>
      <c r="IM91" s="8">
        <v>0</v>
      </c>
      <c r="IN91">
        <v>0</v>
      </c>
      <c r="IO91" s="8">
        <v>0</v>
      </c>
      <c r="IP91" s="8">
        <v>0</v>
      </c>
      <c r="IQ91" s="8">
        <v>0</v>
      </c>
      <c r="IR91" s="8">
        <v>0</v>
      </c>
      <c r="IS91" s="8">
        <v>0</v>
      </c>
      <c r="IT91" s="8">
        <v>0</v>
      </c>
      <c r="IU91" s="8">
        <v>0</v>
      </c>
      <c r="IV91" s="8">
        <v>0</v>
      </c>
      <c r="IW91" s="8">
        <v>0</v>
      </c>
      <c r="IX91" s="8">
        <v>0</v>
      </c>
      <c r="IY91" s="8">
        <v>0</v>
      </c>
      <c r="IZ91" s="8">
        <v>0</v>
      </c>
      <c r="JA91" s="8">
        <v>0</v>
      </c>
      <c r="JB91" s="8">
        <v>0</v>
      </c>
      <c r="JC91" s="8" t="s">
        <v>124</v>
      </c>
      <c r="JD91" s="8" t="s">
        <v>127</v>
      </c>
      <c r="JE91" s="8" t="s">
        <v>128</v>
      </c>
      <c r="JF91" s="8">
        <v>0</v>
      </c>
      <c r="JG91" s="8">
        <v>0</v>
      </c>
      <c r="JH91" s="8">
        <v>0</v>
      </c>
      <c r="JI91" s="8">
        <v>0</v>
      </c>
      <c r="JJ91" s="8">
        <v>0</v>
      </c>
      <c r="JK91" s="8">
        <v>0</v>
      </c>
      <c r="JL91" s="8">
        <v>0</v>
      </c>
      <c r="JM91" s="8">
        <v>0</v>
      </c>
      <c r="JN91" s="8">
        <v>0</v>
      </c>
      <c r="JO91" s="8">
        <v>0</v>
      </c>
      <c r="JP91" s="8">
        <v>0</v>
      </c>
      <c r="JQ91" s="42">
        <v>0</v>
      </c>
      <c r="JR91" s="42">
        <v>0</v>
      </c>
      <c r="JS91" s="42">
        <v>0</v>
      </c>
      <c r="JT91" s="42">
        <v>0</v>
      </c>
      <c r="JU91" s="42">
        <v>0</v>
      </c>
      <c r="JV91" s="8">
        <v>0</v>
      </c>
      <c r="JW91" s="8">
        <v>0</v>
      </c>
      <c r="JX91" s="8">
        <v>0</v>
      </c>
      <c r="JY91" s="8">
        <v>0</v>
      </c>
      <c r="JZ91" s="8">
        <v>0</v>
      </c>
      <c r="KA91" s="8">
        <v>0</v>
      </c>
      <c r="KB91" s="8">
        <v>0</v>
      </c>
      <c r="KC91" s="8">
        <v>0</v>
      </c>
      <c r="KD91" s="8">
        <v>0</v>
      </c>
      <c r="KE91" s="42" t="s">
        <v>124</v>
      </c>
      <c r="KF91" s="42" t="s">
        <v>204</v>
      </c>
      <c r="KG91" s="42">
        <v>0</v>
      </c>
      <c r="KH91" s="42" t="s">
        <v>124</v>
      </c>
      <c r="KI91" s="42">
        <v>0</v>
      </c>
      <c r="KJ91" s="42">
        <v>0</v>
      </c>
      <c r="KK91" s="42">
        <v>0</v>
      </c>
      <c r="KL91" s="42">
        <v>0</v>
      </c>
      <c r="KM91" s="42" t="s">
        <v>55</v>
      </c>
      <c r="KN91" s="8" t="s">
        <v>117</v>
      </c>
      <c r="KO91" s="8">
        <v>0</v>
      </c>
      <c r="KP91" s="8">
        <v>0</v>
      </c>
      <c r="KQ91" s="8" t="s">
        <v>117</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s="9" t="s">
        <v>131</v>
      </c>
      <c r="MA91">
        <v>0</v>
      </c>
      <c r="MB91">
        <v>0</v>
      </c>
      <c r="MC91">
        <v>0</v>
      </c>
      <c r="MD91">
        <v>0</v>
      </c>
      <c r="ME91">
        <v>0</v>
      </c>
      <c r="MF91">
        <v>0</v>
      </c>
      <c r="MG91">
        <v>0</v>
      </c>
      <c r="MH91">
        <v>0</v>
      </c>
      <c r="MI91">
        <v>0</v>
      </c>
      <c r="MJ91">
        <v>0</v>
      </c>
      <c r="MK91">
        <v>0</v>
      </c>
      <c r="ML91">
        <v>0</v>
      </c>
      <c r="MM91">
        <v>0</v>
      </c>
      <c r="MN91">
        <v>0</v>
      </c>
      <c r="MO91">
        <v>0</v>
      </c>
      <c r="MP91">
        <v>0</v>
      </c>
      <c r="MQ91">
        <v>0</v>
      </c>
      <c r="MR91" s="35">
        <v>0</v>
      </c>
      <c r="MS91" s="69"/>
    </row>
    <row r="92" spans="1:357" ht="28.8" x14ac:dyDescent="0.3">
      <c r="A92">
        <v>75</v>
      </c>
      <c r="B92" s="29" t="s">
        <v>108</v>
      </c>
      <c r="C92" s="22" t="s">
        <v>109</v>
      </c>
      <c r="D92" s="8" t="s">
        <v>248</v>
      </c>
      <c r="E92" t="s">
        <v>508</v>
      </c>
      <c r="F92" s="8" t="s">
        <v>543</v>
      </c>
      <c r="G92" s="8" t="s">
        <v>510</v>
      </c>
      <c r="H92" s="8">
        <v>0</v>
      </c>
      <c r="I92" t="s">
        <v>136</v>
      </c>
      <c r="J92" s="8" t="s">
        <v>544</v>
      </c>
      <c r="K92" s="8">
        <f>568*413</f>
        <v>234584</v>
      </c>
      <c r="L92" s="8" t="e">
        <f>MROUND([1]!tbData[[#This Row],[Surface (mm2)]],10000)/1000000</f>
        <v>#REF!</v>
      </c>
      <c r="M92" s="8" t="s">
        <v>115</v>
      </c>
      <c r="N92" s="8" t="s">
        <v>144</v>
      </c>
      <c r="O92" s="8" t="s">
        <v>144</v>
      </c>
      <c r="P92" s="8" t="s">
        <v>117</v>
      </c>
      <c r="Q92" t="s">
        <v>119</v>
      </c>
      <c r="R92" t="s">
        <v>119</v>
      </c>
      <c r="S92" s="8">
        <v>0</v>
      </c>
      <c r="T92" t="s">
        <v>119</v>
      </c>
      <c r="U92" s="8" t="s">
        <v>120</v>
      </c>
      <c r="V92" s="8" t="s">
        <v>154</v>
      </c>
      <c r="W92" s="8">
        <v>0</v>
      </c>
      <c r="X92" s="8">
        <v>0</v>
      </c>
      <c r="Y92" s="8">
        <v>0</v>
      </c>
      <c r="Z92" s="8">
        <v>0</v>
      </c>
      <c r="AA92" s="8">
        <v>0</v>
      </c>
      <c r="AB92" s="8">
        <v>0</v>
      </c>
      <c r="AC92" s="8">
        <v>0</v>
      </c>
      <c r="AD92" s="8">
        <v>0</v>
      </c>
      <c r="AE92" s="8">
        <v>0</v>
      </c>
      <c r="AF92" s="8">
        <v>0</v>
      </c>
      <c r="AG92" s="8">
        <v>0</v>
      </c>
      <c r="AH92" s="8">
        <v>0</v>
      </c>
      <c r="AI92" s="8">
        <v>0</v>
      </c>
      <c r="AJ92" s="8">
        <v>0</v>
      </c>
      <c r="AK92" s="8" t="s">
        <v>117</v>
      </c>
      <c r="AL92" s="8">
        <v>0</v>
      </c>
      <c r="AM92" s="8">
        <v>0</v>
      </c>
      <c r="AN92" s="8">
        <v>0</v>
      </c>
      <c r="AO92" s="8">
        <v>0</v>
      </c>
      <c r="AP92" s="8">
        <v>0</v>
      </c>
      <c r="AQ92" s="8">
        <v>0</v>
      </c>
      <c r="AR92" s="8">
        <v>0</v>
      </c>
      <c r="AS92" s="8">
        <v>0</v>
      </c>
      <c r="AT92" s="8">
        <v>0</v>
      </c>
      <c r="AU92" s="8">
        <v>0</v>
      </c>
      <c r="AV92" s="8">
        <v>0</v>
      </c>
      <c r="AW92" s="8">
        <v>0</v>
      </c>
      <c r="AX92" s="8" t="s">
        <v>117</v>
      </c>
      <c r="AY92" s="8">
        <v>0</v>
      </c>
      <c r="AZ92" s="8">
        <v>0</v>
      </c>
      <c r="BA92" s="8">
        <v>0</v>
      </c>
      <c r="BB92" s="8">
        <v>0</v>
      </c>
      <c r="BC92" s="9" t="s">
        <v>119</v>
      </c>
      <c r="BD92">
        <v>0</v>
      </c>
      <c r="BE92" t="s">
        <v>124</v>
      </c>
      <c r="BF92" t="s">
        <v>124</v>
      </c>
      <c r="BG92">
        <v>0</v>
      </c>
      <c r="BH92">
        <v>0</v>
      </c>
      <c r="BI92" s="6" t="s">
        <v>512</v>
      </c>
      <c r="BJ92" s="66"/>
      <c r="BK92" s="10" t="s">
        <v>51</v>
      </c>
      <c r="BL92" t="s">
        <v>122</v>
      </c>
      <c r="BM92" t="s">
        <v>123</v>
      </c>
      <c r="BN92" t="s">
        <v>124</v>
      </c>
      <c r="BO92" t="s">
        <v>124</v>
      </c>
      <c r="BP92" t="s">
        <v>50</v>
      </c>
      <c r="BQ92">
        <v>0</v>
      </c>
      <c r="BR92" t="s">
        <v>124</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t="s">
        <v>117</v>
      </c>
      <c r="DC92" s="8">
        <v>0</v>
      </c>
      <c r="DD92" t="s">
        <v>117</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t="s">
        <v>117</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t="s">
        <v>117</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t="s">
        <v>117</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t="s">
        <v>124</v>
      </c>
      <c r="HN92" t="s">
        <v>124</v>
      </c>
      <c r="HO92" t="s">
        <v>124</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s="8" t="s">
        <v>124</v>
      </c>
      <c r="JD92" s="8" t="s">
        <v>127</v>
      </c>
      <c r="JE92" s="8" t="s">
        <v>128</v>
      </c>
      <c r="JF92" s="8">
        <v>0</v>
      </c>
      <c r="JG92" s="8">
        <v>0</v>
      </c>
      <c r="JH92" s="8">
        <v>0</v>
      </c>
      <c r="JI92" s="8">
        <v>0</v>
      </c>
      <c r="JJ92" s="8">
        <v>0</v>
      </c>
      <c r="JK92" s="42" t="s">
        <v>117</v>
      </c>
      <c r="JL92" s="42">
        <v>0</v>
      </c>
      <c r="JM92" s="42">
        <v>0</v>
      </c>
      <c r="JN92" s="42">
        <v>0</v>
      </c>
      <c r="JO92" s="42">
        <v>0</v>
      </c>
      <c r="JP92" s="42">
        <v>0</v>
      </c>
      <c r="JQ92" s="42">
        <v>0</v>
      </c>
      <c r="JR92" s="42">
        <v>0</v>
      </c>
      <c r="JS92" s="42">
        <v>0</v>
      </c>
      <c r="JT92" s="42">
        <v>0</v>
      </c>
      <c r="JU92" s="42">
        <v>0</v>
      </c>
      <c r="JV92" s="42" t="s">
        <v>117</v>
      </c>
      <c r="JW92" s="42">
        <v>0</v>
      </c>
      <c r="JX92" s="42">
        <v>0</v>
      </c>
      <c r="JY92" s="42">
        <v>0</v>
      </c>
      <c r="JZ92" s="42">
        <v>0</v>
      </c>
      <c r="KA92" s="42">
        <v>0</v>
      </c>
      <c r="KB92" s="42">
        <v>0</v>
      </c>
      <c r="KC92" s="42">
        <v>0</v>
      </c>
      <c r="KD92" s="42">
        <v>0</v>
      </c>
      <c r="KE92" s="42" t="s">
        <v>124</v>
      </c>
      <c r="KF92" s="42" t="s">
        <v>288</v>
      </c>
      <c r="KG92" s="42">
        <v>0</v>
      </c>
      <c r="KH92" s="42">
        <v>0</v>
      </c>
      <c r="KI92" s="42">
        <v>0</v>
      </c>
      <c r="KJ92" s="42">
        <v>0</v>
      </c>
      <c r="KK92" s="42">
        <v>0</v>
      </c>
      <c r="KL92" s="42">
        <v>0</v>
      </c>
      <c r="KM92" s="42" t="s">
        <v>287</v>
      </c>
      <c r="KN92" s="8" t="s">
        <v>124</v>
      </c>
      <c r="KO92" s="8">
        <v>0</v>
      </c>
      <c r="KP92" s="8">
        <v>0</v>
      </c>
      <c r="KQ92" s="8" t="s">
        <v>117</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s="9" t="s">
        <v>131</v>
      </c>
      <c r="MA92">
        <v>0</v>
      </c>
      <c r="MB92">
        <v>0</v>
      </c>
      <c r="MC92" t="s">
        <v>124</v>
      </c>
      <c r="MD92" t="s">
        <v>116</v>
      </c>
      <c r="ME92">
        <v>0</v>
      </c>
      <c r="MF92">
        <v>0</v>
      </c>
      <c r="MG92">
        <v>0</v>
      </c>
      <c r="MH92">
        <v>0</v>
      </c>
      <c r="MI92">
        <v>0</v>
      </c>
      <c r="MJ92">
        <v>0</v>
      </c>
      <c r="MK92">
        <v>0</v>
      </c>
      <c r="ML92">
        <v>0</v>
      </c>
      <c r="MM92">
        <v>0</v>
      </c>
      <c r="MN92">
        <v>0</v>
      </c>
      <c r="MO92">
        <v>0</v>
      </c>
      <c r="MP92">
        <v>0</v>
      </c>
      <c r="MQ92">
        <v>0</v>
      </c>
      <c r="MR92" s="35" t="s">
        <v>545</v>
      </c>
      <c r="MS92" s="69"/>
    </row>
    <row r="93" spans="1:357" ht="59.4" customHeight="1" x14ac:dyDescent="0.3">
      <c r="A93">
        <v>160</v>
      </c>
      <c r="B93" s="29" t="s">
        <v>108</v>
      </c>
      <c r="C93" s="25" t="s">
        <v>753</v>
      </c>
      <c r="D93" s="8" t="s">
        <v>783</v>
      </c>
      <c r="E93" t="s">
        <v>944</v>
      </c>
      <c r="F93" s="8" t="s">
        <v>785</v>
      </c>
      <c r="G93" s="8">
        <v>0</v>
      </c>
      <c r="H93" s="8">
        <v>0</v>
      </c>
      <c r="I93" t="s">
        <v>113</v>
      </c>
      <c r="J93" s="8" t="s">
        <v>945</v>
      </c>
      <c r="K93" s="8">
        <f>419*537</f>
        <v>225003</v>
      </c>
      <c r="L93" s="8" t="e">
        <f>MROUND([1]!tbData[[#This Row],[Surface (mm2)]],10000)/1000000</f>
        <v>#REF!</v>
      </c>
      <c r="M93" s="8" t="s">
        <v>115</v>
      </c>
      <c r="N93" s="8" t="s">
        <v>144</v>
      </c>
      <c r="O93" s="8" t="s">
        <v>144</v>
      </c>
      <c r="P93" s="8" t="s">
        <v>117</v>
      </c>
      <c r="Q93" t="s">
        <v>119</v>
      </c>
      <c r="R93" t="s">
        <v>119</v>
      </c>
      <c r="S93" s="8">
        <v>0</v>
      </c>
      <c r="T93" t="s">
        <v>119</v>
      </c>
      <c r="U93" s="8" t="s">
        <v>166</v>
      </c>
      <c r="V93" s="8" t="s">
        <v>145</v>
      </c>
      <c r="W93" s="8" t="s">
        <v>116</v>
      </c>
      <c r="X93" s="8">
        <v>0</v>
      </c>
      <c r="Y93" s="8">
        <v>0</v>
      </c>
      <c r="Z93" s="8">
        <v>0</v>
      </c>
      <c r="AA93" s="8">
        <v>0</v>
      </c>
      <c r="AB93" s="8">
        <v>0</v>
      </c>
      <c r="AC93" s="8">
        <v>0</v>
      </c>
      <c r="AD93" s="8">
        <v>0</v>
      </c>
      <c r="AE93" s="8">
        <v>0</v>
      </c>
      <c r="AF93" s="8">
        <v>0</v>
      </c>
      <c r="AG93" s="8">
        <v>0</v>
      </c>
      <c r="AH93" s="8">
        <v>0</v>
      </c>
      <c r="AI93" s="8">
        <v>0</v>
      </c>
      <c r="AJ93" s="8">
        <v>0</v>
      </c>
      <c r="AK93" s="8" t="s">
        <v>117</v>
      </c>
      <c r="AL93" s="8">
        <v>0</v>
      </c>
      <c r="AM93" s="8">
        <v>0</v>
      </c>
      <c r="AN93" s="8">
        <v>0</v>
      </c>
      <c r="AO93" s="8">
        <v>0</v>
      </c>
      <c r="AP93" s="8">
        <v>0</v>
      </c>
      <c r="AQ93" s="8">
        <v>0</v>
      </c>
      <c r="AR93" s="8">
        <v>0</v>
      </c>
      <c r="AS93" s="8">
        <v>0</v>
      </c>
      <c r="AT93" s="8">
        <v>0</v>
      </c>
      <c r="AU93" s="8" t="s">
        <v>124</v>
      </c>
      <c r="AV93" s="8" t="s">
        <v>156</v>
      </c>
      <c r="AW93" s="8" t="s">
        <v>199</v>
      </c>
      <c r="AX93" s="8" t="s">
        <v>117</v>
      </c>
      <c r="AY93" s="8">
        <v>0</v>
      </c>
      <c r="AZ93" s="8">
        <v>0</v>
      </c>
      <c r="BA93" s="8">
        <v>0</v>
      </c>
      <c r="BB93" s="8">
        <v>0</v>
      </c>
      <c r="BC93" s="9" t="s">
        <v>124</v>
      </c>
      <c r="BD93" t="s">
        <v>787</v>
      </c>
      <c r="BE93" t="s">
        <v>147</v>
      </c>
      <c r="BF93">
        <v>0</v>
      </c>
      <c r="BG93">
        <v>0</v>
      </c>
      <c r="BH93">
        <v>0</v>
      </c>
      <c r="BI93" s="6" t="s">
        <v>946</v>
      </c>
      <c r="BJ93" s="66"/>
      <c r="BK93" s="10" t="s">
        <v>51</v>
      </c>
      <c r="BL93" t="s">
        <v>122</v>
      </c>
      <c r="BM93" t="s">
        <v>123</v>
      </c>
      <c r="BN93" t="s">
        <v>117</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t="s">
        <v>117</v>
      </c>
      <c r="DC93" s="8">
        <v>0</v>
      </c>
      <c r="DD93" t="s">
        <v>124</v>
      </c>
      <c r="DE93">
        <v>0</v>
      </c>
      <c r="DF93">
        <v>0</v>
      </c>
      <c r="DG93">
        <v>0</v>
      </c>
      <c r="DH93">
        <v>0</v>
      </c>
      <c r="DI93">
        <v>0</v>
      </c>
      <c r="DJ93">
        <v>0</v>
      </c>
      <c r="DK93">
        <v>0</v>
      </c>
      <c r="DL93">
        <v>0</v>
      </c>
      <c r="DM93">
        <v>0</v>
      </c>
      <c r="DN93">
        <v>0</v>
      </c>
      <c r="DO93" t="s">
        <v>124</v>
      </c>
      <c r="DP93">
        <v>0</v>
      </c>
      <c r="DQ93" t="s">
        <v>197</v>
      </c>
      <c r="DR93">
        <v>0</v>
      </c>
      <c r="DS93">
        <v>0</v>
      </c>
      <c r="DT93">
        <v>0</v>
      </c>
      <c r="DU93">
        <v>0</v>
      </c>
      <c r="DV93">
        <v>0</v>
      </c>
      <c r="DW93">
        <v>0</v>
      </c>
      <c r="DX93">
        <v>0</v>
      </c>
      <c r="DY93">
        <v>0</v>
      </c>
      <c r="DZ93" t="s">
        <v>117</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t="s">
        <v>124</v>
      </c>
      <c r="EV93">
        <v>0</v>
      </c>
      <c r="EW93" t="s">
        <v>124</v>
      </c>
      <c r="EX93" t="s">
        <v>880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t="s">
        <v>117</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s="8">
        <v>0</v>
      </c>
      <c r="JD93" s="8">
        <v>0</v>
      </c>
      <c r="JE93" s="8">
        <v>0</v>
      </c>
      <c r="JF93" s="8">
        <v>0</v>
      </c>
      <c r="JG93" s="8">
        <v>0</v>
      </c>
      <c r="JH93" s="8">
        <v>0</v>
      </c>
      <c r="JI93" s="8">
        <v>0</v>
      </c>
      <c r="JJ93" s="8">
        <v>0</v>
      </c>
      <c r="JK93" s="42">
        <v>0</v>
      </c>
      <c r="JL93" s="42">
        <v>0</v>
      </c>
      <c r="JM93" s="42">
        <v>0</v>
      </c>
      <c r="JN93" s="42">
        <v>0</v>
      </c>
      <c r="JO93" s="42">
        <v>0</v>
      </c>
      <c r="JP93" s="42">
        <v>0</v>
      </c>
      <c r="JQ93" s="42">
        <v>0</v>
      </c>
      <c r="JR93" s="42">
        <v>0</v>
      </c>
      <c r="JS93" s="42">
        <v>0</v>
      </c>
      <c r="JT93" s="42">
        <v>0</v>
      </c>
      <c r="JU93" s="42">
        <v>0</v>
      </c>
      <c r="JV93" s="42">
        <v>0</v>
      </c>
      <c r="JW93" s="42">
        <v>0</v>
      </c>
      <c r="JX93" s="42">
        <v>0</v>
      </c>
      <c r="JY93" s="42">
        <v>0</v>
      </c>
      <c r="JZ93" s="42">
        <v>0</v>
      </c>
      <c r="KA93" s="42">
        <v>0</v>
      </c>
      <c r="KB93" s="42">
        <v>0</v>
      </c>
      <c r="KC93" s="42">
        <v>0</v>
      </c>
      <c r="KD93" s="42">
        <v>0</v>
      </c>
      <c r="KE93" s="42">
        <v>0</v>
      </c>
      <c r="KF93" s="42">
        <v>0</v>
      </c>
      <c r="KG93" s="42">
        <v>0</v>
      </c>
      <c r="KH93" s="42">
        <v>0</v>
      </c>
      <c r="KI93" s="42">
        <v>0</v>
      </c>
      <c r="KJ93" s="42">
        <v>0</v>
      </c>
      <c r="KK93" s="42">
        <v>0</v>
      </c>
      <c r="KL93" s="42">
        <v>0</v>
      </c>
      <c r="KM93" s="42">
        <v>0</v>
      </c>
      <c r="KN93" s="8" t="s">
        <v>117</v>
      </c>
      <c r="KO93" s="8">
        <v>0</v>
      </c>
      <c r="KP93" s="8">
        <v>0</v>
      </c>
      <c r="KQ93" s="8" t="s">
        <v>117</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0</v>
      </c>
      <c r="LW93">
        <v>0</v>
      </c>
      <c r="LX93">
        <v>0</v>
      </c>
      <c r="LY93">
        <v>0</v>
      </c>
      <c r="LZ93" s="9" t="s">
        <v>131</v>
      </c>
      <c r="MA93">
        <v>0</v>
      </c>
      <c r="MB93">
        <v>0</v>
      </c>
      <c r="MC93">
        <v>0</v>
      </c>
      <c r="MD93">
        <v>0</v>
      </c>
      <c r="ME93">
        <v>0</v>
      </c>
      <c r="MF93">
        <v>0</v>
      </c>
      <c r="MG93">
        <v>0</v>
      </c>
      <c r="MH93">
        <v>0</v>
      </c>
      <c r="MI93">
        <v>0</v>
      </c>
      <c r="MJ93">
        <v>0</v>
      </c>
      <c r="MK93">
        <v>0</v>
      </c>
      <c r="ML93">
        <v>0</v>
      </c>
      <c r="MM93">
        <v>0</v>
      </c>
      <c r="MN93">
        <v>0</v>
      </c>
      <c r="MO93">
        <v>0</v>
      </c>
      <c r="MP93">
        <v>0</v>
      </c>
      <c r="MQ93">
        <v>0</v>
      </c>
      <c r="MR93" s="35">
        <v>0</v>
      </c>
      <c r="MS93" s="69"/>
    </row>
    <row r="94" spans="1:357" ht="80.400000000000006" customHeight="1" x14ac:dyDescent="0.3">
      <c r="A94">
        <v>161</v>
      </c>
      <c r="B94" s="29" t="s">
        <v>108</v>
      </c>
      <c r="C94" s="25" t="s">
        <v>753</v>
      </c>
      <c r="D94" s="8" t="s">
        <v>947</v>
      </c>
      <c r="E94" t="s">
        <v>948</v>
      </c>
      <c r="F94" s="8" t="s">
        <v>949</v>
      </c>
      <c r="G94" s="8">
        <v>0</v>
      </c>
      <c r="H94" s="8">
        <v>0</v>
      </c>
      <c r="I94" t="s">
        <v>136</v>
      </c>
      <c r="J94" s="8" t="s">
        <v>950</v>
      </c>
      <c r="K94" s="8">
        <f>547*417</f>
        <v>228099</v>
      </c>
      <c r="L94" s="8" t="e">
        <f>MROUND([1]!tbData[[#This Row],[Surface (mm2)]],10000)/1000000</f>
        <v>#REF!</v>
      </c>
      <c r="M94" s="8" t="s">
        <v>115</v>
      </c>
      <c r="N94" s="8" t="s">
        <v>210</v>
      </c>
      <c r="O94" s="8" t="s">
        <v>144</v>
      </c>
      <c r="P94" s="8" t="s">
        <v>117</v>
      </c>
      <c r="Q94" t="s">
        <v>119</v>
      </c>
      <c r="R94" t="s">
        <v>119</v>
      </c>
      <c r="S94" s="8">
        <v>0</v>
      </c>
      <c r="T94" t="s">
        <v>119</v>
      </c>
      <c r="U94" s="8" t="s">
        <v>120</v>
      </c>
      <c r="V94" s="8" t="s">
        <v>121</v>
      </c>
      <c r="W94" s="8">
        <v>0</v>
      </c>
      <c r="X94" s="8">
        <v>0</v>
      </c>
      <c r="Y94" s="8">
        <v>0</v>
      </c>
      <c r="Z94" s="8">
        <v>0</v>
      </c>
      <c r="AA94" s="8">
        <v>0</v>
      </c>
      <c r="AB94" s="8">
        <v>0</v>
      </c>
      <c r="AC94" s="8">
        <v>0</v>
      </c>
      <c r="AD94" s="8">
        <v>0</v>
      </c>
      <c r="AE94" s="8">
        <v>0</v>
      </c>
      <c r="AF94" s="8">
        <v>0</v>
      </c>
      <c r="AG94" s="8">
        <v>0</v>
      </c>
      <c r="AH94" s="8">
        <v>0</v>
      </c>
      <c r="AI94" s="8">
        <v>0</v>
      </c>
      <c r="AJ94" s="8">
        <v>0</v>
      </c>
      <c r="AK94" s="8" t="s">
        <v>124</v>
      </c>
      <c r="AL94" s="8" t="s">
        <v>269</v>
      </c>
      <c r="AM94" s="8" t="s">
        <v>121</v>
      </c>
      <c r="AN94" s="8" t="s">
        <v>951</v>
      </c>
      <c r="AO94" s="8">
        <v>0</v>
      </c>
      <c r="AP94" s="8">
        <v>0</v>
      </c>
      <c r="AQ94" s="8">
        <v>0</v>
      </c>
      <c r="AR94" s="8">
        <v>0</v>
      </c>
      <c r="AS94" s="8">
        <v>0</v>
      </c>
      <c r="AT94" s="8">
        <v>0</v>
      </c>
      <c r="AU94" s="8" t="s">
        <v>124</v>
      </c>
      <c r="AV94" s="8" t="s">
        <v>156</v>
      </c>
      <c r="AW94" s="8" t="s">
        <v>199</v>
      </c>
      <c r="AX94" s="8" t="s">
        <v>117</v>
      </c>
      <c r="AY94" s="8">
        <v>0</v>
      </c>
      <c r="AZ94" s="8">
        <v>0</v>
      </c>
      <c r="BA94" s="8">
        <v>0</v>
      </c>
      <c r="BB94" s="8">
        <v>0</v>
      </c>
      <c r="BC94" s="9" t="s">
        <v>119</v>
      </c>
      <c r="BD94">
        <v>0</v>
      </c>
      <c r="BE94" t="s">
        <v>124</v>
      </c>
      <c r="BF94" t="s">
        <v>124</v>
      </c>
      <c r="BG94">
        <v>0</v>
      </c>
      <c r="BH94">
        <v>0</v>
      </c>
      <c r="BI94" s="6">
        <v>0</v>
      </c>
      <c r="BJ94" s="66"/>
      <c r="BK94" s="10" t="s">
        <v>51</v>
      </c>
      <c r="BL94" t="s">
        <v>122</v>
      </c>
      <c r="BM94" t="s">
        <v>123</v>
      </c>
      <c r="BN94" t="s">
        <v>117</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t="s">
        <v>51</v>
      </c>
      <c r="DC94" s="8" t="s">
        <v>400</v>
      </c>
      <c r="DD94" t="s">
        <v>117</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t="s">
        <v>156</v>
      </c>
      <c r="EA94">
        <v>0</v>
      </c>
      <c r="EB94">
        <v>0</v>
      </c>
      <c r="EC94" t="s">
        <v>124</v>
      </c>
      <c r="ED94" t="s">
        <v>124</v>
      </c>
      <c r="EE94" t="s">
        <v>124</v>
      </c>
      <c r="EF94" t="s">
        <v>124</v>
      </c>
      <c r="EG94" t="s">
        <v>124</v>
      </c>
      <c r="EH94" t="s">
        <v>124</v>
      </c>
      <c r="EI94">
        <v>0</v>
      </c>
      <c r="EJ94">
        <v>0</v>
      </c>
      <c r="EK94">
        <v>0</v>
      </c>
      <c r="EL94">
        <v>0</v>
      </c>
      <c r="EM94">
        <v>0</v>
      </c>
      <c r="EN94">
        <v>0</v>
      </c>
      <c r="EO94">
        <v>0</v>
      </c>
      <c r="EP94">
        <v>0</v>
      </c>
      <c r="EQ94">
        <v>0</v>
      </c>
      <c r="ER94">
        <v>0</v>
      </c>
      <c r="ES94">
        <v>0</v>
      </c>
      <c r="ET94">
        <v>0</v>
      </c>
      <c r="EU94" t="s">
        <v>117</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t="s">
        <v>124</v>
      </c>
      <c r="GF94">
        <v>0</v>
      </c>
      <c r="GG94">
        <v>0</v>
      </c>
      <c r="GH94">
        <v>0</v>
      </c>
      <c r="GI94">
        <v>0</v>
      </c>
      <c r="GJ94">
        <v>0</v>
      </c>
      <c r="GK94">
        <v>0</v>
      </c>
      <c r="GL94">
        <v>0</v>
      </c>
      <c r="GM94" t="s">
        <v>124</v>
      </c>
      <c r="GN94">
        <v>0</v>
      </c>
      <c r="GO94" t="s">
        <v>124</v>
      </c>
      <c r="GP94" t="s">
        <v>124</v>
      </c>
      <c r="GQ94" t="s">
        <v>124</v>
      </c>
      <c r="GR94" t="s">
        <v>124</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s="8" t="s">
        <v>124</v>
      </c>
      <c r="JD94" s="8" t="s">
        <v>127</v>
      </c>
      <c r="JE94" s="8" t="s">
        <v>128</v>
      </c>
      <c r="JF94" s="8">
        <v>0</v>
      </c>
      <c r="JG94" s="8">
        <v>0</v>
      </c>
      <c r="JH94" s="8" t="s">
        <v>124</v>
      </c>
      <c r="JI94" s="8" t="s">
        <v>204</v>
      </c>
      <c r="JJ94" s="8">
        <v>0</v>
      </c>
      <c r="JK94" s="42" t="s">
        <v>124</v>
      </c>
      <c r="JL94" s="42" t="s">
        <v>129</v>
      </c>
      <c r="JM94" s="42" t="s">
        <v>124</v>
      </c>
      <c r="JN94" s="42">
        <v>0</v>
      </c>
      <c r="JO94" s="42">
        <v>0</v>
      </c>
      <c r="JP94" s="42">
        <v>0</v>
      </c>
      <c r="JQ94" s="42">
        <v>0</v>
      </c>
      <c r="JR94" s="42">
        <v>0</v>
      </c>
      <c r="JS94" s="42">
        <v>0</v>
      </c>
      <c r="JT94" s="42">
        <v>0</v>
      </c>
      <c r="JU94" s="42">
        <v>0</v>
      </c>
      <c r="JV94" s="42">
        <v>0</v>
      </c>
      <c r="JW94" s="42">
        <v>0</v>
      </c>
      <c r="JX94" s="42">
        <v>0</v>
      </c>
      <c r="JY94" s="42">
        <v>0</v>
      </c>
      <c r="JZ94" s="42">
        <v>0</v>
      </c>
      <c r="KA94" s="42">
        <v>0</v>
      </c>
      <c r="KB94" s="42">
        <v>0</v>
      </c>
      <c r="KC94" s="42">
        <v>0</v>
      </c>
      <c r="KD94" s="42">
        <v>0</v>
      </c>
      <c r="KE94" s="42">
        <v>0</v>
      </c>
      <c r="KF94" s="42">
        <v>0</v>
      </c>
      <c r="KG94" s="42">
        <v>0</v>
      </c>
      <c r="KH94" s="42">
        <v>0</v>
      </c>
      <c r="KI94" s="42">
        <v>0</v>
      </c>
      <c r="KJ94" s="42">
        <v>0</v>
      </c>
      <c r="KK94" s="42">
        <v>0</v>
      </c>
      <c r="KL94" s="42">
        <v>0</v>
      </c>
      <c r="KM94" s="42">
        <v>0</v>
      </c>
      <c r="KN94" s="8" t="s">
        <v>117</v>
      </c>
      <c r="KO94" s="8">
        <v>0</v>
      </c>
      <c r="KP94" s="8">
        <v>0</v>
      </c>
      <c r="KQ94" s="8" t="s">
        <v>117</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s="9" t="s">
        <v>131</v>
      </c>
      <c r="MA94">
        <v>0</v>
      </c>
      <c r="MB94">
        <v>0</v>
      </c>
      <c r="MC94">
        <v>0</v>
      </c>
      <c r="MD94">
        <v>0</v>
      </c>
      <c r="ME94">
        <v>0</v>
      </c>
      <c r="MF94">
        <v>0</v>
      </c>
      <c r="MG94">
        <v>0</v>
      </c>
      <c r="MH94">
        <v>0</v>
      </c>
      <c r="MI94">
        <v>0</v>
      </c>
      <c r="MJ94">
        <v>0</v>
      </c>
      <c r="MK94">
        <v>0</v>
      </c>
      <c r="ML94">
        <v>0</v>
      </c>
      <c r="MM94">
        <v>0</v>
      </c>
      <c r="MN94">
        <v>0</v>
      </c>
      <c r="MO94">
        <v>0</v>
      </c>
      <c r="MP94">
        <v>0</v>
      </c>
      <c r="MQ94">
        <v>0</v>
      </c>
      <c r="MR94" s="35">
        <v>0</v>
      </c>
      <c r="MS94" s="69"/>
    </row>
    <row r="95" spans="1:357" ht="51.6" customHeight="1" x14ac:dyDescent="0.3">
      <c r="A95">
        <v>162</v>
      </c>
      <c r="B95" s="29" t="s">
        <v>108</v>
      </c>
      <c r="C95" s="25" t="s">
        <v>753</v>
      </c>
      <c r="D95" s="8" t="s">
        <v>952</v>
      </c>
      <c r="E95" t="s">
        <v>953</v>
      </c>
      <c r="F95" s="8" t="s">
        <v>954</v>
      </c>
      <c r="G95" s="8">
        <v>0</v>
      </c>
      <c r="H95" s="8">
        <v>0</v>
      </c>
      <c r="I95" t="s">
        <v>136</v>
      </c>
      <c r="J95" s="8" t="s">
        <v>955</v>
      </c>
      <c r="K95" s="8">
        <f>562*418</f>
        <v>234916</v>
      </c>
      <c r="L95" s="8" t="e">
        <f>MROUND([1]!tbData[[#This Row],[Surface (mm2)]],10000)/1000000</f>
        <v>#REF!</v>
      </c>
      <c r="M95" s="8" t="s">
        <v>115</v>
      </c>
      <c r="N95" s="8" t="s">
        <v>144</v>
      </c>
      <c r="O95" s="8" t="s">
        <v>144</v>
      </c>
      <c r="P95" s="8" t="s">
        <v>117</v>
      </c>
      <c r="Q95" t="s">
        <v>118</v>
      </c>
      <c r="R95" t="s">
        <v>956</v>
      </c>
      <c r="S95" s="8" t="s">
        <v>957</v>
      </c>
      <c r="T95" t="s">
        <v>119</v>
      </c>
      <c r="U95" s="8" t="s">
        <v>198</v>
      </c>
      <c r="V95" s="8" t="s">
        <v>121</v>
      </c>
      <c r="W95" s="8">
        <v>0</v>
      </c>
      <c r="X95" s="8">
        <v>0</v>
      </c>
      <c r="Y95" s="8">
        <v>0</v>
      </c>
      <c r="Z95" s="8">
        <v>0</v>
      </c>
      <c r="AA95" s="8">
        <v>0</v>
      </c>
      <c r="AB95" s="8">
        <v>0</v>
      </c>
      <c r="AC95" s="8" t="s">
        <v>120</v>
      </c>
      <c r="AD95" s="8" t="s">
        <v>121</v>
      </c>
      <c r="AE95" s="8">
        <v>0</v>
      </c>
      <c r="AF95" s="8">
        <v>0</v>
      </c>
      <c r="AG95" s="8">
        <v>0</v>
      </c>
      <c r="AH95" s="8">
        <v>0</v>
      </c>
      <c r="AI95" s="8">
        <v>0</v>
      </c>
      <c r="AJ95" s="8">
        <v>0</v>
      </c>
      <c r="AK95" s="8" t="s">
        <v>117</v>
      </c>
      <c r="AL95" s="8">
        <v>0</v>
      </c>
      <c r="AM95" s="8">
        <v>0</v>
      </c>
      <c r="AN95" s="8">
        <v>0</v>
      </c>
      <c r="AO95" s="8">
        <v>0</v>
      </c>
      <c r="AP95" s="8">
        <v>0</v>
      </c>
      <c r="AQ95" s="8">
        <v>0</v>
      </c>
      <c r="AR95" s="8">
        <v>0</v>
      </c>
      <c r="AS95" s="8">
        <v>0</v>
      </c>
      <c r="AT95" s="8">
        <v>0</v>
      </c>
      <c r="AU95" s="8" t="s">
        <v>124</v>
      </c>
      <c r="AV95" s="8" t="s">
        <v>156</v>
      </c>
      <c r="AW95" s="8" t="s">
        <v>199</v>
      </c>
      <c r="AX95" s="8" t="s">
        <v>117</v>
      </c>
      <c r="AY95" s="8">
        <v>0</v>
      </c>
      <c r="AZ95" s="8">
        <v>0</v>
      </c>
      <c r="BA95" s="8">
        <v>0</v>
      </c>
      <c r="BB95" s="8">
        <v>0</v>
      </c>
      <c r="BC95" s="9" t="s">
        <v>119</v>
      </c>
      <c r="BD95">
        <v>0</v>
      </c>
      <c r="BE95" t="s">
        <v>124</v>
      </c>
      <c r="BF95" t="s">
        <v>124</v>
      </c>
      <c r="BG95">
        <v>0</v>
      </c>
      <c r="BH95">
        <v>0</v>
      </c>
      <c r="BI95" s="6" t="s">
        <v>958</v>
      </c>
      <c r="BJ95" s="66"/>
      <c r="BK95" s="10" t="s">
        <v>51</v>
      </c>
      <c r="BL95" t="s">
        <v>122</v>
      </c>
      <c r="BM95" t="s">
        <v>123</v>
      </c>
      <c r="BN95" t="s">
        <v>117</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t="s">
        <v>124</v>
      </c>
      <c r="CW95" t="s">
        <v>252</v>
      </c>
      <c r="CX95" t="s">
        <v>144</v>
      </c>
      <c r="CY95">
        <v>0</v>
      </c>
      <c r="CZ95" t="s">
        <v>156</v>
      </c>
      <c r="DA95" t="s">
        <v>959</v>
      </c>
      <c r="DB95" t="s">
        <v>51</v>
      </c>
      <c r="DC95" s="8" t="s">
        <v>123</v>
      </c>
      <c r="DD95" t="s">
        <v>117</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t="s">
        <v>156</v>
      </c>
      <c r="EA95" t="s">
        <v>124</v>
      </c>
      <c r="EB95" t="s">
        <v>124</v>
      </c>
      <c r="EC95">
        <v>0</v>
      </c>
      <c r="ED95">
        <v>0</v>
      </c>
      <c r="EE95">
        <v>0</v>
      </c>
      <c r="EF95">
        <v>0</v>
      </c>
      <c r="EG95">
        <v>0</v>
      </c>
      <c r="EH95">
        <v>0</v>
      </c>
      <c r="EI95">
        <v>0</v>
      </c>
      <c r="EJ95">
        <v>0</v>
      </c>
      <c r="EK95">
        <v>0</v>
      </c>
      <c r="EL95">
        <v>0</v>
      </c>
      <c r="EM95">
        <v>0</v>
      </c>
      <c r="EN95">
        <v>0</v>
      </c>
      <c r="EO95">
        <v>0</v>
      </c>
      <c r="EP95">
        <v>0</v>
      </c>
      <c r="EQ95">
        <v>0</v>
      </c>
      <c r="ER95">
        <v>0</v>
      </c>
      <c r="ES95">
        <v>0</v>
      </c>
      <c r="ET95" t="s">
        <v>960</v>
      </c>
      <c r="EU95" t="s">
        <v>117</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t="s">
        <v>124</v>
      </c>
      <c r="GF95">
        <v>0</v>
      </c>
      <c r="GG95">
        <v>0</v>
      </c>
      <c r="GH95">
        <v>0</v>
      </c>
      <c r="GI95">
        <v>0</v>
      </c>
      <c r="GJ95">
        <v>0</v>
      </c>
      <c r="GK95">
        <v>0</v>
      </c>
      <c r="GL95">
        <v>0</v>
      </c>
      <c r="GM95" t="s">
        <v>124</v>
      </c>
      <c r="GN95">
        <v>0</v>
      </c>
      <c r="GO95" t="s">
        <v>124</v>
      </c>
      <c r="GP95" t="s">
        <v>124</v>
      </c>
      <c r="GQ95" t="s">
        <v>124</v>
      </c>
      <c r="GR95" t="s">
        <v>124</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t="s">
        <v>124</v>
      </c>
      <c r="HN95" t="s">
        <v>124</v>
      </c>
      <c r="HO95" t="s">
        <v>124</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s="8" t="s">
        <v>124</v>
      </c>
      <c r="JD95" s="8" t="s">
        <v>127</v>
      </c>
      <c r="JE95" s="8" t="s">
        <v>128</v>
      </c>
      <c r="JF95" s="8">
        <v>0</v>
      </c>
      <c r="JG95" s="8">
        <v>0</v>
      </c>
      <c r="JH95" s="8">
        <v>0</v>
      </c>
      <c r="JI95" s="8">
        <v>0</v>
      </c>
      <c r="JJ95" s="8">
        <v>0</v>
      </c>
      <c r="JK95" s="42" t="s">
        <v>124</v>
      </c>
      <c r="JL95" s="42" t="s">
        <v>129</v>
      </c>
      <c r="JM95" s="42">
        <v>0</v>
      </c>
      <c r="JN95" s="42">
        <v>0</v>
      </c>
      <c r="JO95" s="42">
        <v>0</v>
      </c>
      <c r="JP95" s="42" t="s">
        <v>124</v>
      </c>
      <c r="JQ95" s="42">
        <v>0</v>
      </c>
      <c r="JR95" s="42">
        <v>0</v>
      </c>
      <c r="JS95" s="42">
        <v>0</v>
      </c>
      <c r="JT95" s="42">
        <v>0</v>
      </c>
      <c r="JU95" s="42">
        <v>0</v>
      </c>
      <c r="JV95" s="42">
        <v>0</v>
      </c>
      <c r="JW95" s="42">
        <v>0</v>
      </c>
      <c r="JX95" s="42">
        <v>0</v>
      </c>
      <c r="JY95" s="42">
        <v>0</v>
      </c>
      <c r="JZ95" s="42">
        <v>0</v>
      </c>
      <c r="KA95" s="42">
        <v>0</v>
      </c>
      <c r="KB95" s="42">
        <v>0</v>
      </c>
      <c r="KC95" s="42">
        <v>0</v>
      </c>
      <c r="KD95" s="42">
        <v>0</v>
      </c>
      <c r="KE95" s="42" t="s">
        <v>124</v>
      </c>
      <c r="KF95" s="42" t="s">
        <v>204</v>
      </c>
      <c r="KG95" s="42">
        <v>0</v>
      </c>
      <c r="KH95" s="42" t="s">
        <v>124</v>
      </c>
      <c r="KI95" s="42" t="s">
        <v>124</v>
      </c>
      <c r="KJ95" s="42" t="s">
        <v>124</v>
      </c>
      <c r="KK95" s="42">
        <v>0</v>
      </c>
      <c r="KL95" s="42" t="s">
        <v>124</v>
      </c>
      <c r="KM95" s="42">
        <v>0</v>
      </c>
      <c r="KN95" s="8" t="s">
        <v>124</v>
      </c>
      <c r="KO95" s="8">
        <v>0</v>
      </c>
      <c r="KP95" s="8">
        <v>0</v>
      </c>
      <c r="KQ95" s="8" t="s">
        <v>124</v>
      </c>
      <c r="KR95" t="s">
        <v>130</v>
      </c>
      <c r="KS95" t="s">
        <v>156</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s="9" t="s">
        <v>131</v>
      </c>
      <c r="MA95">
        <v>0</v>
      </c>
      <c r="MB95">
        <v>0</v>
      </c>
      <c r="MC95">
        <v>0</v>
      </c>
      <c r="MD95">
        <v>0</v>
      </c>
      <c r="ME95">
        <v>0</v>
      </c>
      <c r="MF95">
        <v>0</v>
      </c>
      <c r="MG95">
        <v>0</v>
      </c>
      <c r="MH95">
        <v>0</v>
      </c>
      <c r="MI95">
        <v>0</v>
      </c>
      <c r="MJ95">
        <v>0</v>
      </c>
      <c r="MK95">
        <v>0</v>
      </c>
      <c r="ML95">
        <v>0</v>
      </c>
      <c r="MM95">
        <v>0</v>
      </c>
      <c r="MN95">
        <v>0</v>
      </c>
      <c r="MO95">
        <v>0</v>
      </c>
      <c r="MP95">
        <v>0</v>
      </c>
      <c r="MQ95">
        <v>0</v>
      </c>
      <c r="MR95" s="35" t="s">
        <v>961</v>
      </c>
      <c r="MS95" s="69"/>
    </row>
    <row r="96" spans="1:357" ht="39.6" customHeight="1" x14ac:dyDescent="0.3">
      <c r="A96">
        <v>274</v>
      </c>
      <c r="B96" s="29" t="s">
        <v>108</v>
      </c>
      <c r="C96" s="27" t="s">
        <v>1217</v>
      </c>
      <c r="D96" s="8" t="s">
        <v>1385</v>
      </c>
      <c r="E96" s="8" t="s">
        <v>1385</v>
      </c>
      <c r="F96" s="8" t="s">
        <v>1386</v>
      </c>
      <c r="G96" s="8" t="s">
        <v>1387</v>
      </c>
      <c r="H96" s="8" t="s">
        <v>1388</v>
      </c>
      <c r="I96" t="s">
        <v>113</v>
      </c>
      <c r="J96" s="8" t="s">
        <v>1389</v>
      </c>
      <c r="K96" s="8">
        <f>400*566</f>
        <v>226400</v>
      </c>
      <c r="L96" s="8" t="e">
        <f>MROUND([1]!tbData[[#This Row],[Surface (mm2)]],10000)/1000000</f>
        <v>#REF!</v>
      </c>
      <c r="M96" s="8" t="s">
        <v>115</v>
      </c>
      <c r="N96" s="8" t="s">
        <v>144</v>
      </c>
      <c r="O96" s="8" t="s">
        <v>144</v>
      </c>
      <c r="P96" s="8" t="s">
        <v>117</v>
      </c>
      <c r="Q96" t="s">
        <v>487</v>
      </c>
      <c r="R96" t="s">
        <v>119</v>
      </c>
      <c r="S96" s="8">
        <v>0</v>
      </c>
      <c r="T96" t="s">
        <v>119</v>
      </c>
      <c r="U96" s="8" t="s">
        <v>120</v>
      </c>
      <c r="V96" s="8" t="s">
        <v>121</v>
      </c>
      <c r="W96" s="8" t="s">
        <v>145</v>
      </c>
      <c r="X96" s="8">
        <v>0</v>
      </c>
      <c r="Y96" s="8">
        <v>0</v>
      </c>
      <c r="Z96" s="8">
        <v>0</v>
      </c>
      <c r="AA96" s="8">
        <v>0</v>
      </c>
      <c r="AB96" s="8">
        <v>0</v>
      </c>
      <c r="AC96" s="8">
        <v>0</v>
      </c>
      <c r="AD96" s="8">
        <v>0</v>
      </c>
      <c r="AE96" s="8">
        <v>0</v>
      </c>
      <c r="AF96" s="8">
        <v>0</v>
      </c>
      <c r="AG96" s="8">
        <v>0</v>
      </c>
      <c r="AH96" s="8">
        <v>0</v>
      </c>
      <c r="AI96" s="8">
        <v>0</v>
      </c>
      <c r="AJ96" s="8" t="s">
        <v>1390</v>
      </c>
      <c r="AK96" s="8" t="s">
        <v>117</v>
      </c>
      <c r="AL96" s="8">
        <v>0</v>
      </c>
      <c r="AM96" s="8">
        <v>0</v>
      </c>
      <c r="AN96" s="8">
        <v>0</v>
      </c>
      <c r="AO96" s="8">
        <v>0</v>
      </c>
      <c r="AP96" s="8">
        <v>0</v>
      </c>
      <c r="AQ96" s="8">
        <v>0</v>
      </c>
      <c r="AR96" s="8">
        <v>0</v>
      </c>
      <c r="AS96" s="8">
        <v>0</v>
      </c>
      <c r="AT96" s="8">
        <v>0</v>
      </c>
      <c r="AU96" s="8" t="s">
        <v>124</v>
      </c>
      <c r="AV96" s="8" t="s">
        <v>156</v>
      </c>
      <c r="AW96" s="8" t="s">
        <v>199</v>
      </c>
      <c r="AX96" s="8" t="s">
        <v>117</v>
      </c>
      <c r="AY96" s="8">
        <v>0</v>
      </c>
      <c r="AZ96" s="8">
        <v>0</v>
      </c>
      <c r="BA96" s="8">
        <v>0</v>
      </c>
      <c r="BB96" s="8">
        <v>0</v>
      </c>
      <c r="BC96" s="9" t="s">
        <v>119</v>
      </c>
      <c r="BD96">
        <v>0</v>
      </c>
      <c r="BE96" t="s">
        <v>124</v>
      </c>
      <c r="BF96" t="s">
        <v>124</v>
      </c>
      <c r="BG96">
        <v>0</v>
      </c>
      <c r="BH96">
        <v>0</v>
      </c>
      <c r="BI96" s="6">
        <v>0</v>
      </c>
      <c r="BJ96" s="66"/>
      <c r="BK96" s="10" t="s">
        <v>117</v>
      </c>
      <c r="BL96">
        <v>0</v>
      </c>
      <c r="BM96">
        <v>0</v>
      </c>
      <c r="BN96" t="s">
        <v>117</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t="s">
        <v>51</v>
      </c>
      <c r="DC96" s="8" t="s">
        <v>123</v>
      </c>
      <c r="DD96" t="s">
        <v>117</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t="s">
        <v>117</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t="s">
        <v>117</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t="s">
        <v>124</v>
      </c>
      <c r="GF96">
        <v>0</v>
      </c>
      <c r="GG96">
        <v>0</v>
      </c>
      <c r="GH96">
        <v>0</v>
      </c>
      <c r="GI96">
        <v>0</v>
      </c>
      <c r="GJ96">
        <v>0</v>
      </c>
      <c r="GK96">
        <v>0</v>
      </c>
      <c r="GL96">
        <v>0</v>
      </c>
      <c r="GM96" t="s">
        <v>124</v>
      </c>
      <c r="GN96">
        <v>0</v>
      </c>
      <c r="GO96" t="s">
        <v>124</v>
      </c>
      <c r="GP96" t="s">
        <v>124</v>
      </c>
      <c r="GQ96" t="s">
        <v>124</v>
      </c>
      <c r="GR96" t="s">
        <v>124</v>
      </c>
      <c r="GS96">
        <v>0</v>
      </c>
      <c r="GT96">
        <v>0</v>
      </c>
      <c r="GU96">
        <v>0</v>
      </c>
      <c r="GV96">
        <v>0</v>
      </c>
      <c r="GW96">
        <v>0</v>
      </c>
      <c r="GX96" t="s">
        <v>124</v>
      </c>
      <c r="GY96">
        <v>0</v>
      </c>
      <c r="GZ96">
        <v>0</v>
      </c>
      <c r="HA96">
        <v>0</v>
      </c>
      <c r="HB96" t="s">
        <v>124</v>
      </c>
      <c r="HC96">
        <v>0</v>
      </c>
      <c r="HD96">
        <v>0</v>
      </c>
      <c r="HE96">
        <v>0</v>
      </c>
      <c r="HF96">
        <v>0</v>
      </c>
      <c r="HG96">
        <v>0</v>
      </c>
      <c r="HH96">
        <v>0</v>
      </c>
      <c r="HI96">
        <v>0</v>
      </c>
      <c r="HJ96">
        <v>0</v>
      </c>
      <c r="HK96">
        <v>0</v>
      </c>
      <c r="HL96">
        <v>0</v>
      </c>
      <c r="HM96" t="s">
        <v>124</v>
      </c>
      <c r="HN96">
        <v>0</v>
      </c>
      <c r="HO96">
        <v>0</v>
      </c>
      <c r="HP96">
        <v>0</v>
      </c>
      <c r="HQ96">
        <v>0</v>
      </c>
      <c r="HR96">
        <v>0</v>
      </c>
      <c r="HS96" t="s">
        <v>124</v>
      </c>
      <c r="HT96">
        <v>0</v>
      </c>
      <c r="HU96">
        <v>0</v>
      </c>
      <c r="HV96" t="s">
        <v>124</v>
      </c>
      <c r="HW96">
        <v>0</v>
      </c>
      <c r="HX96" t="s">
        <v>124</v>
      </c>
      <c r="HY96">
        <v>0</v>
      </c>
      <c r="HZ96">
        <v>0</v>
      </c>
      <c r="IA96" t="s">
        <v>124</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s="8" t="s">
        <v>124</v>
      </c>
      <c r="JD96" s="8" t="s">
        <v>582</v>
      </c>
      <c r="JE96" s="8">
        <v>0</v>
      </c>
      <c r="JF96" s="8">
        <v>0</v>
      </c>
      <c r="JG96" s="8">
        <v>0</v>
      </c>
      <c r="JH96" s="8">
        <v>0</v>
      </c>
      <c r="JI96" s="8">
        <v>0</v>
      </c>
      <c r="JJ96" s="8">
        <v>0</v>
      </c>
      <c r="JK96" s="42">
        <v>0</v>
      </c>
      <c r="JL96" s="42">
        <v>0</v>
      </c>
      <c r="JM96" s="42">
        <v>0</v>
      </c>
      <c r="JN96" s="42">
        <v>0</v>
      </c>
      <c r="JO96" s="42">
        <v>0</v>
      </c>
      <c r="JP96" s="42">
        <v>0</v>
      </c>
      <c r="JQ96" s="42">
        <v>0</v>
      </c>
      <c r="JR96" s="42">
        <v>0</v>
      </c>
      <c r="JS96" s="42">
        <v>0</v>
      </c>
      <c r="JT96" s="42">
        <v>0</v>
      </c>
      <c r="JU96" s="42">
        <v>0</v>
      </c>
      <c r="JV96" s="42" t="s">
        <v>124</v>
      </c>
      <c r="JW96" s="42" t="s">
        <v>288</v>
      </c>
      <c r="JX96" s="42">
        <v>0</v>
      </c>
      <c r="JY96" s="42">
        <v>0</v>
      </c>
      <c r="JZ96" s="42">
        <v>0</v>
      </c>
      <c r="KA96" s="42" t="s">
        <v>124</v>
      </c>
      <c r="KB96" s="42">
        <v>0</v>
      </c>
      <c r="KC96" s="42">
        <v>0</v>
      </c>
      <c r="KD96" s="42">
        <v>0</v>
      </c>
      <c r="KE96" s="42">
        <v>0</v>
      </c>
      <c r="KF96" s="42">
        <v>0</v>
      </c>
      <c r="KG96" s="42">
        <v>0</v>
      </c>
      <c r="KH96" s="42">
        <v>0</v>
      </c>
      <c r="KI96" s="42">
        <v>0</v>
      </c>
      <c r="KJ96" s="42">
        <v>0</v>
      </c>
      <c r="KK96" s="42">
        <v>0</v>
      </c>
      <c r="KL96" s="42">
        <v>0</v>
      </c>
      <c r="KM96" s="42">
        <v>0</v>
      </c>
      <c r="KN96" s="8" t="s">
        <v>117</v>
      </c>
      <c r="KO96" s="8">
        <v>0</v>
      </c>
      <c r="KP96" s="8">
        <v>0</v>
      </c>
      <c r="KQ96" s="8" t="s">
        <v>124</v>
      </c>
      <c r="KR96" t="s">
        <v>130</v>
      </c>
      <c r="KS96">
        <v>0</v>
      </c>
      <c r="KT96">
        <v>0</v>
      </c>
      <c r="KU96">
        <v>0</v>
      </c>
      <c r="KV96">
        <v>0</v>
      </c>
      <c r="KW96">
        <v>0</v>
      </c>
      <c r="KX96">
        <v>0</v>
      </c>
      <c r="KY96">
        <v>0</v>
      </c>
      <c r="KZ96">
        <v>0</v>
      </c>
      <c r="LA96">
        <v>0</v>
      </c>
      <c r="LB96">
        <v>0</v>
      </c>
      <c r="LC96">
        <v>0</v>
      </c>
      <c r="LD96" t="s">
        <v>124</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s="9" t="s">
        <v>131</v>
      </c>
      <c r="MA96">
        <v>0</v>
      </c>
      <c r="MB96">
        <v>0</v>
      </c>
      <c r="MC96">
        <v>0</v>
      </c>
      <c r="MD96">
        <v>0</v>
      </c>
      <c r="ME96">
        <v>0</v>
      </c>
      <c r="MF96">
        <v>0</v>
      </c>
      <c r="MG96">
        <v>0</v>
      </c>
      <c r="MH96">
        <v>0</v>
      </c>
      <c r="MI96">
        <v>0</v>
      </c>
      <c r="MJ96">
        <v>0</v>
      </c>
      <c r="MK96">
        <v>0</v>
      </c>
      <c r="ML96">
        <v>0</v>
      </c>
      <c r="MM96">
        <v>0</v>
      </c>
      <c r="MN96">
        <v>0</v>
      </c>
      <c r="MO96">
        <v>0</v>
      </c>
      <c r="MP96">
        <v>0</v>
      </c>
      <c r="MQ96">
        <v>0</v>
      </c>
      <c r="MR96" s="35" t="s">
        <v>1391</v>
      </c>
      <c r="MS96" s="69"/>
    </row>
    <row r="97" spans="1:357" ht="43.2" x14ac:dyDescent="0.3">
      <c r="A97">
        <v>275</v>
      </c>
      <c r="B97" s="29" t="s">
        <v>108</v>
      </c>
      <c r="C97" s="27" t="s">
        <v>1217</v>
      </c>
      <c r="D97" s="8" t="s">
        <v>1392</v>
      </c>
      <c r="E97" s="8" t="s">
        <v>1392</v>
      </c>
      <c r="F97" s="8" t="s">
        <v>1393</v>
      </c>
      <c r="G97" s="8" t="s">
        <v>1394</v>
      </c>
      <c r="H97" s="8">
        <v>1972</v>
      </c>
      <c r="I97" t="s">
        <v>136</v>
      </c>
      <c r="J97" s="8" t="s">
        <v>1395</v>
      </c>
      <c r="K97" s="8">
        <f>568*404</f>
        <v>229472</v>
      </c>
      <c r="L97" s="8" t="e">
        <f>MROUND([1]!tbData[[#This Row],[Surface (mm2)]],10000)/1000000</f>
        <v>#REF!</v>
      </c>
      <c r="M97" s="8" t="s">
        <v>115</v>
      </c>
      <c r="N97" s="8" t="s">
        <v>144</v>
      </c>
      <c r="O97" s="8" t="s">
        <v>144</v>
      </c>
      <c r="P97" s="8" t="s">
        <v>117</v>
      </c>
      <c r="Q97" t="s">
        <v>487</v>
      </c>
      <c r="R97" t="s">
        <v>119</v>
      </c>
      <c r="S97" s="8" t="s">
        <v>622</v>
      </c>
      <c r="T97" t="s">
        <v>119</v>
      </c>
      <c r="U97" s="8" t="s">
        <v>120</v>
      </c>
      <c r="V97" s="8" t="s">
        <v>121</v>
      </c>
      <c r="W97" s="8">
        <v>0</v>
      </c>
      <c r="X97" s="8">
        <v>0</v>
      </c>
      <c r="Y97" s="8">
        <v>0</v>
      </c>
      <c r="Z97" s="8">
        <v>0</v>
      </c>
      <c r="AA97" s="8">
        <v>0</v>
      </c>
      <c r="AB97" s="8">
        <v>0</v>
      </c>
      <c r="AC97" s="8">
        <v>0</v>
      </c>
      <c r="AD97" s="8">
        <v>0</v>
      </c>
      <c r="AE97" s="8">
        <v>0</v>
      </c>
      <c r="AF97" s="8">
        <v>0</v>
      </c>
      <c r="AG97" s="8">
        <v>0</v>
      </c>
      <c r="AH97" s="8">
        <v>0</v>
      </c>
      <c r="AI97" s="8">
        <v>0</v>
      </c>
      <c r="AJ97" s="8" t="s">
        <v>1396</v>
      </c>
      <c r="AK97" s="8" t="s">
        <v>117</v>
      </c>
      <c r="AL97" s="8">
        <v>0</v>
      </c>
      <c r="AM97" s="8">
        <v>0</v>
      </c>
      <c r="AN97" s="8">
        <v>0</v>
      </c>
      <c r="AO97" s="8">
        <v>0</v>
      </c>
      <c r="AP97" s="8">
        <v>0</v>
      </c>
      <c r="AQ97" s="8">
        <v>0</v>
      </c>
      <c r="AR97" s="8">
        <v>0</v>
      </c>
      <c r="AS97" s="8">
        <v>0</v>
      </c>
      <c r="AT97" s="8">
        <v>0</v>
      </c>
      <c r="AU97" s="8" t="s">
        <v>124</v>
      </c>
      <c r="AV97" s="8" t="s">
        <v>156</v>
      </c>
      <c r="AW97" s="8" t="s">
        <v>199</v>
      </c>
      <c r="AX97" s="8" t="s">
        <v>117</v>
      </c>
      <c r="AY97" s="8">
        <v>0</v>
      </c>
      <c r="AZ97" s="8">
        <v>0</v>
      </c>
      <c r="BA97" s="8">
        <v>0</v>
      </c>
      <c r="BB97" s="8">
        <v>0</v>
      </c>
      <c r="BC97" s="9" t="s">
        <v>119</v>
      </c>
      <c r="BD97">
        <v>0</v>
      </c>
      <c r="BE97" t="s">
        <v>124</v>
      </c>
      <c r="BF97">
        <v>0</v>
      </c>
      <c r="BG97">
        <v>0</v>
      </c>
      <c r="BH97" t="s">
        <v>124</v>
      </c>
      <c r="BI97" s="6">
        <v>0</v>
      </c>
      <c r="BJ97" s="66"/>
      <c r="BK97" s="10" t="s">
        <v>117</v>
      </c>
      <c r="BL97">
        <v>0</v>
      </c>
      <c r="BM97">
        <v>0</v>
      </c>
      <c r="BN97" t="s">
        <v>169</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t="s">
        <v>124</v>
      </c>
      <c r="CW97" t="s">
        <v>1367</v>
      </c>
      <c r="CX97" t="s">
        <v>144</v>
      </c>
      <c r="CY97">
        <v>0</v>
      </c>
      <c r="CZ97">
        <v>0</v>
      </c>
      <c r="DA97">
        <v>0</v>
      </c>
      <c r="DB97" t="s">
        <v>51</v>
      </c>
      <c r="DC97" s="8" t="s">
        <v>123</v>
      </c>
      <c r="DD97" t="s">
        <v>117</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t="s">
        <v>117</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t="s">
        <v>551</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t="s">
        <v>124</v>
      </c>
      <c r="FQ97" t="s">
        <v>552</v>
      </c>
      <c r="FR97" t="s">
        <v>50</v>
      </c>
      <c r="FS97" t="s">
        <v>124</v>
      </c>
      <c r="FT97">
        <v>0</v>
      </c>
      <c r="FU97">
        <v>0</v>
      </c>
      <c r="FV97">
        <v>0</v>
      </c>
      <c r="FW97">
        <v>0</v>
      </c>
      <c r="FX97">
        <v>0</v>
      </c>
      <c r="FY97">
        <v>0</v>
      </c>
      <c r="FZ97">
        <v>0</v>
      </c>
      <c r="GA97">
        <v>0</v>
      </c>
      <c r="GB97">
        <v>0</v>
      </c>
      <c r="GC97">
        <v>0</v>
      </c>
      <c r="GD97">
        <v>0</v>
      </c>
      <c r="GE97" t="s">
        <v>124</v>
      </c>
      <c r="GF97">
        <v>0</v>
      </c>
      <c r="GG97">
        <v>0</v>
      </c>
      <c r="GH97">
        <v>0</v>
      </c>
      <c r="GI97">
        <v>0</v>
      </c>
      <c r="GJ97">
        <v>0</v>
      </c>
      <c r="GK97">
        <v>0</v>
      </c>
      <c r="GL97">
        <v>0</v>
      </c>
      <c r="GM97" t="s">
        <v>124</v>
      </c>
      <c r="GN97">
        <v>0</v>
      </c>
      <c r="GO97" t="s">
        <v>124</v>
      </c>
      <c r="GP97" t="s">
        <v>124</v>
      </c>
      <c r="GQ97" t="s">
        <v>124</v>
      </c>
      <c r="GR97" t="s">
        <v>124</v>
      </c>
      <c r="GS97">
        <v>0</v>
      </c>
      <c r="GT97">
        <v>0</v>
      </c>
      <c r="GU97">
        <v>0</v>
      </c>
      <c r="GV97">
        <v>0</v>
      </c>
      <c r="GW97">
        <v>0</v>
      </c>
      <c r="GX97" t="s">
        <v>124</v>
      </c>
      <c r="GY97" t="s">
        <v>230</v>
      </c>
      <c r="GZ97" t="s">
        <v>124</v>
      </c>
      <c r="HA97">
        <v>0</v>
      </c>
      <c r="HB97">
        <v>0</v>
      </c>
      <c r="HC97">
        <v>0</v>
      </c>
      <c r="HD97">
        <v>0</v>
      </c>
      <c r="HE97">
        <v>0</v>
      </c>
      <c r="HF97">
        <v>0</v>
      </c>
      <c r="HG97">
        <v>0</v>
      </c>
      <c r="HH97">
        <v>0</v>
      </c>
      <c r="HI97">
        <v>0</v>
      </c>
      <c r="HJ97">
        <v>0</v>
      </c>
      <c r="HK97">
        <v>0</v>
      </c>
      <c r="HL97">
        <v>0</v>
      </c>
      <c r="HM97" t="s">
        <v>124</v>
      </c>
      <c r="HN97" t="s">
        <v>124</v>
      </c>
      <c r="HO97" t="s">
        <v>124</v>
      </c>
      <c r="HP97" t="s">
        <v>124</v>
      </c>
      <c r="HQ97" t="s">
        <v>124</v>
      </c>
      <c r="HR97" t="s">
        <v>124</v>
      </c>
      <c r="HS97" t="s">
        <v>124</v>
      </c>
      <c r="HT97">
        <v>0</v>
      </c>
      <c r="HU97">
        <v>0</v>
      </c>
      <c r="HV97" t="s">
        <v>124</v>
      </c>
      <c r="HW97">
        <v>0</v>
      </c>
      <c r="HX97" t="s">
        <v>124</v>
      </c>
      <c r="HY97">
        <v>0</v>
      </c>
      <c r="HZ97">
        <v>0</v>
      </c>
      <c r="IA97" t="s">
        <v>124</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s="8">
        <v>0</v>
      </c>
      <c r="JD97" s="8">
        <v>0</v>
      </c>
      <c r="JE97" s="8">
        <v>0</v>
      </c>
      <c r="JF97" s="8">
        <v>0</v>
      </c>
      <c r="JG97" s="8">
        <v>0</v>
      </c>
      <c r="JH97" s="8">
        <v>0</v>
      </c>
      <c r="JI97" s="8">
        <v>0</v>
      </c>
      <c r="JJ97" s="8">
        <v>0</v>
      </c>
      <c r="JK97" s="42">
        <v>0</v>
      </c>
      <c r="JL97" s="42">
        <v>0</v>
      </c>
      <c r="JM97" s="42">
        <v>0</v>
      </c>
      <c r="JN97" s="42">
        <v>0</v>
      </c>
      <c r="JO97" s="42">
        <v>0</v>
      </c>
      <c r="JP97" s="42">
        <v>0</v>
      </c>
      <c r="JQ97" s="42">
        <v>0</v>
      </c>
      <c r="JR97" s="42">
        <v>0</v>
      </c>
      <c r="JS97" s="42">
        <v>0</v>
      </c>
      <c r="JT97" s="42">
        <v>0</v>
      </c>
      <c r="JU97" s="42">
        <v>0</v>
      </c>
      <c r="JV97" s="42">
        <v>0</v>
      </c>
      <c r="JW97" s="42">
        <v>0</v>
      </c>
      <c r="JX97" s="42">
        <v>0</v>
      </c>
      <c r="JY97" s="42">
        <v>0</v>
      </c>
      <c r="JZ97" s="42">
        <v>0</v>
      </c>
      <c r="KA97" s="42">
        <v>0</v>
      </c>
      <c r="KB97" s="42">
        <v>0</v>
      </c>
      <c r="KC97" s="42">
        <v>0</v>
      </c>
      <c r="KD97" s="42">
        <v>0</v>
      </c>
      <c r="KE97" s="42">
        <v>0</v>
      </c>
      <c r="KF97" s="42">
        <v>0</v>
      </c>
      <c r="KG97" s="42">
        <v>0</v>
      </c>
      <c r="KH97" s="42">
        <v>0</v>
      </c>
      <c r="KI97" s="42">
        <v>0</v>
      </c>
      <c r="KJ97" s="42">
        <v>0</v>
      </c>
      <c r="KK97" s="42">
        <v>0</v>
      </c>
      <c r="KL97" s="42">
        <v>0</v>
      </c>
      <c r="KM97" s="42">
        <v>0</v>
      </c>
      <c r="KN97" s="8" t="s">
        <v>117</v>
      </c>
      <c r="KO97" s="8">
        <v>0</v>
      </c>
      <c r="KP97" s="8" t="s">
        <v>124</v>
      </c>
      <c r="KQ97" s="8" t="s">
        <v>117</v>
      </c>
      <c r="KR97">
        <v>0</v>
      </c>
      <c r="KS97">
        <v>0</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s="9" t="s">
        <v>131</v>
      </c>
      <c r="MA97">
        <v>0</v>
      </c>
      <c r="MB97">
        <v>0</v>
      </c>
      <c r="MC97">
        <v>0</v>
      </c>
      <c r="MD97">
        <v>0</v>
      </c>
      <c r="ME97">
        <v>0</v>
      </c>
      <c r="MF97">
        <v>0</v>
      </c>
      <c r="MG97">
        <v>0</v>
      </c>
      <c r="MH97">
        <v>0</v>
      </c>
      <c r="MI97">
        <v>0</v>
      </c>
      <c r="MJ97">
        <v>0</v>
      </c>
      <c r="MK97">
        <v>0</v>
      </c>
      <c r="ML97">
        <v>0</v>
      </c>
      <c r="MM97">
        <v>0</v>
      </c>
      <c r="MN97">
        <v>0</v>
      </c>
      <c r="MO97">
        <v>0</v>
      </c>
      <c r="MP97">
        <v>0</v>
      </c>
      <c r="MQ97">
        <v>0</v>
      </c>
      <c r="MR97" s="35" t="s">
        <v>1397</v>
      </c>
      <c r="MS97" s="69"/>
    </row>
    <row r="98" spans="1:357" ht="88.2" customHeight="1" x14ac:dyDescent="0.3">
      <c r="A98">
        <v>276</v>
      </c>
      <c r="B98" s="29" t="s">
        <v>108</v>
      </c>
      <c r="C98" s="27" t="s">
        <v>1217</v>
      </c>
      <c r="D98" s="8" t="s">
        <v>1398</v>
      </c>
      <c r="E98" s="8" t="s">
        <v>1398</v>
      </c>
      <c r="F98" s="8" t="s">
        <v>1399</v>
      </c>
      <c r="G98" s="8" t="s">
        <v>1230</v>
      </c>
      <c r="H98" s="8" t="s">
        <v>1400</v>
      </c>
      <c r="I98" t="s">
        <v>113</v>
      </c>
      <c r="J98" s="8" t="s">
        <v>1401</v>
      </c>
      <c r="K98" s="8">
        <f>855*272</f>
        <v>232560</v>
      </c>
      <c r="L98" s="8" t="e">
        <f>MROUND([1]!tbData[[#This Row],[Surface (mm2)]],10000)/1000000</f>
        <v>#REF!</v>
      </c>
      <c r="M98" s="8" t="s">
        <v>115</v>
      </c>
      <c r="N98" s="8" t="s">
        <v>144</v>
      </c>
      <c r="O98" s="8" t="s">
        <v>144</v>
      </c>
      <c r="P98" s="8" t="s">
        <v>117</v>
      </c>
      <c r="Q98" t="s">
        <v>118</v>
      </c>
      <c r="R98" t="s">
        <v>119</v>
      </c>
      <c r="S98" s="8">
        <v>0</v>
      </c>
      <c r="T98" t="s">
        <v>119</v>
      </c>
      <c r="U98" s="8" t="s">
        <v>120</v>
      </c>
      <c r="V98" s="8" t="s">
        <v>121</v>
      </c>
      <c r="W98" s="8" t="s">
        <v>154</v>
      </c>
      <c r="X98" s="8" t="s">
        <v>145</v>
      </c>
      <c r="Y98" s="8">
        <v>0</v>
      </c>
      <c r="Z98" s="8">
        <v>0</v>
      </c>
      <c r="AA98" s="8">
        <v>0</v>
      </c>
      <c r="AB98" s="8">
        <v>0</v>
      </c>
      <c r="AC98" s="8">
        <v>0</v>
      </c>
      <c r="AD98" s="8">
        <v>0</v>
      </c>
      <c r="AE98" s="8">
        <v>0</v>
      </c>
      <c r="AF98" s="8">
        <v>0</v>
      </c>
      <c r="AG98" s="8">
        <v>0</v>
      </c>
      <c r="AH98" s="8">
        <v>0</v>
      </c>
      <c r="AI98" s="8">
        <v>0</v>
      </c>
      <c r="AJ98" s="8">
        <v>0</v>
      </c>
      <c r="AK98" s="8" t="s">
        <v>124</v>
      </c>
      <c r="AL98" s="8" t="s">
        <v>184</v>
      </c>
      <c r="AM98" s="8" t="s">
        <v>154</v>
      </c>
      <c r="AN98" s="8" t="s">
        <v>1402</v>
      </c>
      <c r="AO98" s="8" t="s">
        <v>154</v>
      </c>
      <c r="AP98" s="8">
        <v>0</v>
      </c>
      <c r="AQ98" s="8">
        <v>0</v>
      </c>
      <c r="AR98" s="8">
        <v>0</v>
      </c>
      <c r="AS98" s="8">
        <v>0</v>
      </c>
      <c r="AT98" s="8">
        <v>0</v>
      </c>
      <c r="AU98" s="8" t="s">
        <v>124</v>
      </c>
      <c r="AV98" s="8" t="s">
        <v>156</v>
      </c>
      <c r="AW98" s="8" t="s">
        <v>199</v>
      </c>
      <c r="AX98" s="8" t="s">
        <v>117</v>
      </c>
      <c r="AY98" s="8">
        <v>0</v>
      </c>
      <c r="AZ98" s="8">
        <v>0</v>
      </c>
      <c r="BA98" s="8">
        <v>0</v>
      </c>
      <c r="BB98" s="8">
        <v>0</v>
      </c>
      <c r="BC98" s="9" t="s">
        <v>124</v>
      </c>
      <c r="BD98" t="s">
        <v>155</v>
      </c>
      <c r="BE98" t="s">
        <v>124</v>
      </c>
      <c r="BF98" t="s">
        <v>124</v>
      </c>
      <c r="BG98">
        <v>0</v>
      </c>
      <c r="BH98">
        <v>0</v>
      </c>
      <c r="BI98" s="6" t="s">
        <v>1403</v>
      </c>
      <c r="BJ98" s="66"/>
      <c r="BK98" s="10" t="s">
        <v>117</v>
      </c>
      <c r="BL98">
        <v>0</v>
      </c>
      <c r="BM98">
        <v>0</v>
      </c>
      <c r="BN98" t="s">
        <v>124</v>
      </c>
      <c r="BO98">
        <v>0</v>
      </c>
      <c r="BP98">
        <v>0</v>
      </c>
      <c r="BQ98">
        <v>0</v>
      </c>
      <c r="BR98">
        <v>0</v>
      </c>
      <c r="BS98">
        <v>0</v>
      </c>
      <c r="BT98">
        <v>0</v>
      </c>
      <c r="BU98">
        <v>0</v>
      </c>
      <c r="BV98">
        <v>0</v>
      </c>
      <c r="BW98">
        <v>0</v>
      </c>
      <c r="BX98">
        <v>0</v>
      </c>
      <c r="BY98">
        <v>0</v>
      </c>
      <c r="BZ98">
        <v>0</v>
      </c>
      <c r="CA98">
        <v>0</v>
      </c>
      <c r="CB98">
        <v>0</v>
      </c>
      <c r="CC98">
        <v>0</v>
      </c>
      <c r="CD98">
        <v>0</v>
      </c>
      <c r="CE98">
        <v>0</v>
      </c>
      <c r="CF98" t="s">
        <v>124</v>
      </c>
      <c r="CG98" t="s">
        <v>169</v>
      </c>
      <c r="CH98">
        <v>0</v>
      </c>
      <c r="CI98">
        <v>0</v>
      </c>
      <c r="CJ98">
        <v>0</v>
      </c>
      <c r="CK98">
        <v>0</v>
      </c>
      <c r="CL98">
        <v>0</v>
      </c>
      <c r="CM98" t="s">
        <v>121</v>
      </c>
      <c r="CN98">
        <v>0</v>
      </c>
      <c r="CO98">
        <v>0</v>
      </c>
      <c r="CP98">
        <v>0</v>
      </c>
      <c r="CQ98">
        <v>0</v>
      </c>
      <c r="CR98">
        <v>0</v>
      </c>
      <c r="CS98">
        <v>0</v>
      </c>
      <c r="CT98">
        <v>0</v>
      </c>
      <c r="CU98">
        <v>0</v>
      </c>
      <c r="CV98" t="s">
        <v>124</v>
      </c>
      <c r="CW98" t="s">
        <v>252</v>
      </c>
      <c r="CX98" t="s">
        <v>144</v>
      </c>
      <c r="CY98">
        <v>0</v>
      </c>
      <c r="CZ98" t="s">
        <v>156</v>
      </c>
      <c r="DA98" t="s">
        <v>1404</v>
      </c>
      <c r="DB98" t="s">
        <v>51</v>
      </c>
      <c r="DC98" s="8" t="s">
        <v>123</v>
      </c>
      <c r="DD98" t="s">
        <v>117</v>
      </c>
      <c r="DE98">
        <v>0</v>
      </c>
      <c r="DF98">
        <v>0</v>
      </c>
      <c r="DG98">
        <v>0</v>
      </c>
      <c r="DH98">
        <v>0</v>
      </c>
      <c r="DI98">
        <v>0</v>
      </c>
      <c r="DJ98">
        <v>0</v>
      </c>
      <c r="DK98">
        <v>0</v>
      </c>
      <c r="DL98">
        <v>0</v>
      </c>
      <c r="DM98">
        <v>0</v>
      </c>
      <c r="DN98">
        <v>0</v>
      </c>
      <c r="DO98">
        <v>0</v>
      </c>
      <c r="DP98">
        <v>0</v>
      </c>
      <c r="DQ98">
        <v>0</v>
      </c>
      <c r="DR98">
        <v>0</v>
      </c>
      <c r="DS98">
        <v>0</v>
      </c>
      <c r="DT98">
        <v>0</v>
      </c>
      <c r="DU98" t="s">
        <v>124</v>
      </c>
      <c r="DV98" t="s">
        <v>169</v>
      </c>
      <c r="DW98" t="s">
        <v>121</v>
      </c>
      <c r="DX98" t="s">
        <v>156</v>
      </c>
      <c r="DY98" t="s">
        <v>197</v>
      </c>
      <c r="DZ98" t="s">
        <v>51</v>
      </c>
      <c r="EA98">
        <v>0</v>
      </c>
      <c r="EB98" t="s">
        <v>124</v>
      </c>
      <c r="EC98">
        <v>0</v>
      </c>
      <c r="ED98">
        <v>0</v>
      </c>
      <c r="EE98">
        <v>0</v>
      </c>
      <c r="EF98">
        <v>0</v>
      </c>
      <c r="EG98">
        <v>0</v>
      </c>
      <c r="EH98">
        <v>0</v>
      </c>
      <c r="EI98">
        <v>0</v>
      </c>
      <c r="EJ98">
        <v>0</v>
      </c>
      <c r="EK98">
        <v>0</v>
      </c>
      <c r="EL98">
        <v>0</v>
      </c>
      <c r="EM98">
        <v>0</v>
      </c>
      <c r="EN98">
        <v>0</v>
      </c>
      <c r="EO98">
        <v>0</v>
      </c>
      <c r="EP98">
        <v>0</v>
      </c>
      <c r="EQ98">
        <v>0</v>
      </c>
      <c r="ER98">
        <v>0</v>
      </c>
      <c r="ES98">
        <v>0</v>
      </c>
      <c r="ET98">
        <v>0</v>
      </c>
      <c r="EU98" t="s">
        <v>117</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t="s">
        <v>124</v>
      </c>
      <c r="GF98" t="s">
        <v>124</v>
      </c>
      <c r="GG98">
        <v>0</v>
      </c>
      <c r="GH98">
        <v>0</v>
      </c>
      <c r="GI98" t="s">
        <v>124</v>
      </c>
      <c r="GJ98">
        <v>0</v>
      </c>
      <c r="GK98">
        <v>0</v>
      </c>
      <c r="GL98">
        <v>0</v>
      </c>
      <c r="GM98" t="s">
        <v>124</v>
      </c>
      <c r="GN98">
        <v>0</v>
      </c>
      <c r="GO98" t="s">
        <v>124</v>
      </c>
      <c r="GP98">
        <v>0</v>
      </c>
      <c r="GQ98" t="s">
        <v>124</v>
      </c>
      <c r="GR98" t="s">
        <v>124</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t="s">
        <v>124</v>
      </c>
      <c r="HN98" t="s">
        <v>124</v>
      </c>
      <c r="HO98">
        <v>0</v>
      </c>
      <c r="HP98" t="s">
        <v>124</v>
      </c>
      <c r="HQ98">
        <v>0</v>
      </c>
      <c r="HR98">
        <v>0</v>
      </c>
      <c r="HS98" t="s">
        <v>124</v>
      </c>
      <c r="HT98" t="s">
        <v>124</v>
      </c>
      <c r="HU98">
        <v>0</v>
      </c>
      <c r="HV98">
        <v>0</v>
      </c>
      <c r="HW98">
        <v>0</v>
      </c>
      <c r="HX98" t="s">
        <v>124</v>
      </c>
      <c r="HY98">
        <v>0</v>
      </c>
      <c r="HZ98">
        <v>0</v>
      </c>
      <c r="IA98">
        <v>0</v>
      </c>
      <c r="IB98">
        <v>0</v>
      </c>
      <c r="IC98" t="s">
        <v>124</v>
      </c>
      <c r="ID98">
        <v>0</v>
      </c>
      <c r="IE98" t="s">
        <v>124</v>
      </c>
      <c r="IF98" t="s">
        <v>119</v>
      </c>
      <c r="IG98" t="s">
        <v>168</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s="8" t="s">
        <v>124</v>
      </c>
      <c r="JD98" s="8" t="s">
        <v>582</v>
      </c>
      <c r="JE98" s="8">
        <v>0</v>
      </c>
      <c r="JF98" s="8">
        <v>0</v>
      </c>
      <c r="JG98" s="8">
        <v>0</v>
      </c>
      <c r="JH98" s="8">
        <v>0</v>
      </c>
      <c r="JI98" s="8">
        <v>0</v>
      </c>
      <c r="JJ98" s="8">
        <v>0</v>
      </c>
      <c r="JK98" s="42">
        <v>0</v>
      </c>
      <c r="JL98" s="42">
        <v>0</v>
      </c>
      <c r="JM98" s="42">
        <v>0</v>
      </c>
      <c r="JN98" s="42">
        <v>0</v>
      </c>
      <c r="JO98" s="42">
        <v>0</v>
      </c>
      <c r="JP98" s="42">
        <v>0</v>
      </c>
      <c r="JQ98" s="42">
        <v>0</v>
      </c>
      <c r="JR98" s="42">
        <v>0</v>
      </c>
      <c r="JS98" s="42">
        <v>0</v>
      </c>
      <c r="JT98" s="42">
        <v>0</v>
      </c>
      <c r="JU98" s="42">
        <v>0</v>
      </c>
      <c r="JV98" s="42">
        <v>0</v>
      </c>
      <c r="JW98" s="42">
        <v>0</v>
      </c>
      <c r="JX98" s="42">
        <v>0</v>
      </c>
      <c r="JY98" s="42">
        <v>0</v>
      </c>
      <c r="JZ98" s="42">
        <v>0</v>
      </c>
      <c r="KA98" s="42">
        <v>0</v>
      </c>
      <c r="KB98" s="42">
        <v>0</v>
      </c>
      <c r="KC98" s="42">
        <v>0</v>
      </c>
      <c r="KD98" s="42">
        <v>0</v>
      </c>
      <c r="KE98" s="42">
        <v>0</v>
      </c>
      <c r="KF98" s="42">
        <v>0</v>
      </c>
      <c r="KG98" s="42">
        <v>0</v>
      </c>
      <c r="KH98" s="42">
        <v>0</v>
      </c>
      <c r="KI98" s="42">
        <v>0</v>
      </c>
      <c r="KJ98" s="42">
        <v>0</v>
      </c>
      <c r="KK98" s="42">
        <v>0</v>
      </c>
      <c r="KL98" s="42">
        <v>0</v>
      </c>
      <c r="KM98" s="42">
        <v>0</v>
      </c>
      <c r="KN98" s="8" t="s">
        <v>124</v>
      </c>
      <c r="KO98" s="8">
        <v>0</v>
      </c>
      <c r="KP98" s="8">
        <v>0</v>
      </c>
      <c r="KQ98" s="8" t="s">
        <v>124</v>
      </c>
      <c r="KR98" t="s">
        <v>124</v>
      </c>
      <c r="KS98">
        <v>0</v>
      </c>
      <c r="KT98">
        <v>0</v>
      </c>
      <c r="KU98">
        <v>0</v>
      </c>
      <c r="KV98">
        <v>0</v>
      </c>
      <c r="KW98">
        <v>0</v>
      </c>
      <c r="KX98">
        <v>0</v>
      </c>
      <c r="KY98">
        <v>0</v>
      </c>
      <c r="KZ98">
        <v>0</v>
      </c>
      <c r="LA98">
        <v>0</v>
      </c>
      <c r="LB98">
        <v>0</v>
      </c>
      <c r="LC98">
        <v>0</v>
      </c>
      <c r="LD98" t="s">
        <v>124</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s="9" t="s">
        <v>131</v>
      </c>
      <c r="MA98">
        <v>0</v>
      </c>
      <c r="MB98">
        <v>0</v>
      </c>
      <c r="MC98">
        <v>0</v>
      </c>
      <c r="MD98">
        <v>0</v>
      </c>
      <c r="ME98">
        <v>0</v>
      </c>
      <c r="MF98">
        <v>0</v>
      </c>
      <c r="MG98">
        <v>0</v>
      </c>
      <c r="MH98">
        <v>0</v>
      </c>
      <c r="MI98">
        <v>0</v>
      </c>
      <c r="MJ98">
        <v>0</v>
      </c>
      <c r="MK98">
        <v>0</v>
      </c>
      <c r="ML98">
        <v>0</v>
      </c>
      <c r="MM98">
        <v>0</v>
      </c>
      <c r="MN98">
        <v>0</v>
      </c>
      <c r="MO98">
        <v>0</v>
      </c>
      <c r="MP98">
        <v>0</v>
      </c>
      <c r="MQ98">
        <v>0</v>
      </c>
      <c r="MR98" s="35" t="s">
        <v>1405</v>
      </c>
      <c r="MS98" s="69"/>
    </row>
    <row r="99" spans="1:357" ht="28.8" x14ac:dyDescent="0.3">
      <c r="A99">
        <v>277</v>
      </c>
      <c r="B99" s="29" t="s">
        <v>108</v>
      </c>
      <c r="C99" s="27" t="s">
        <v>1217</v>
      </c>
      <c r="D99" s="8" t="s">
        <v>1242</v>
      </c>
      <c r="E99" s="8" t="s">
        <v>1242</v>
      </c>
      <c r="F99" s="8" t="s">
        <v>1406</v>
      </c>
      <c r="G99" s="8" t="s">
        <v>1407</v>
      </c>
      <c r="H99" s="8">
        <v>0</v>
      </c>
      <c r="I99" t="s">
        <v>136</v>
      </c>
      <c r="J99" s="8" t="s">
        <v>1408</v>
      </c>
      <c r="K99" s="8">
        <f>594*395</f>
        <v>234630</v>
      </c>
      <c r="L99" s="8" t="e">
        <f>MROUND([1]!tbData[[#This Row],[Surface (mm2)]],10000)/1000000</f>
        <v>#REF!</v>
      </c>
      <c r="M99" s="8" t="s">
        <v>115</v>
      </c>
      <c r="N99" s="8" t="s">
        <v>116</v>
      </c>
      <c r="O99" s="8" t="s">
        <v>62</v>
      </c>
      <c r="P99" s="8" t="s">
        <v>117</v>
      </c>
      <c r="Q99" t="s">
        <v>118</v>
      </c>
      <c r="R99" t="s">
        <v>119</v>
      </c>
      <c r="S99" s="8">
        <v>0</v>
      </c>
      <c r="T99" t="s">
        <v>119</v>
      </c>
      <c r="U99" s="8" t="s">
        <v>120</v>
      </c>
      <c r="V99" s="8" t="s">
        <v>121</v>
      </c>
      <c r="W99" s="8">
        <v>0</v>
      </c>
      <c r="X99" s="8">
        <v>0</v>
      </c>
      <c r="Y99" s="8">
        <v>0</v>
      </c>
      <c r="Z99" s="8">
        <v>0</v>
      </c>
      <c r="AA99" s="8">
        <v>0</v>
      </c>
      <c r="AB99" s="8">
        <v>0</v>
      </c>
      <c r="AC99" s="8">
        <v>0</v>
      </c>
      <c r="AD99" s="8" t="s">
        <v>121</v>
      </c>
      <c r="AE99" s="8">
        <v>0</v>
      </c>
      <c r="AF99" s="8">
        <v>0</v>
      </c>
      <c r="AG99" s="8">
        <v>0</v>
      </c>
      <c r="AH99" s="8">
        <v>0</v>
      </c>
      <c r="AI99" s="8">
        <v>0</v>
      </c>
      <c r="AJ99" s="8">
        <v>0</v>
      </c>
      <c r="AK99" s="8" t="s">
        <v>124</v>
      </c>
      <c r="AL99" s="8" t="s">
        <v>1409</v>
      </c>
      <c r="AM99" s="8" t="s">
        <v>121</v>
      </c>
      <c r="AN99" s="8" t="s">
        <v>1410</v>
      </c>
      <c r="AO99" s="8" t="s">
        <v>121</v>
      </c>
      <c r="AP99" s="8">
        <v>0</v>
      </c>
      <c r="AQ99" s="8" t="s">
        <v>166</v>
      </c>
      <c r="AR99" s="8" t="s">
        <v>121</v>
      </c>
      <c r="AS99" s="8" t="s">
        <v>1411</v>
      </c>
      <c r="AT99" s="8">
        <v>0</v>
      </c>
      <c r="AU99" s="8">
        <v>0</v>
      </c>
      <c r="AV99" s="8">
        <v>0</v>
      </c>
      <c r="AW99" s="8">
        <v>0</v>
      </c>
      <c r="AX99" s="8" t="s">
        <v>117</v>
      </c>
      <c r="AY99" s="8">
        <v>0</v>
      </c>
      <c r="AZ99" s="8">
        <v>0</v>
      </c>
      <c r="BA99" s="8">
        <v>0</v>
      </c>
      <c r="BB99" s="8">
        <v>0</v>
      </c>
      <c r="BC99" s="9" t="s">
        <v>119</v>
      </c>
      <c r="BD99">
        <v>0</v>
      </c>
      <c r="BE99" t="s">
        <v>124</v>
      </c>
      <c r="BF99" t="s">
        <v>124</v>
      </c>
      <c r="BG99">
        <v>0</v>
      </c>
      <c r="BH99">
        <v>0</v>
      </c>
      <c r="BI99" s="6">
        <v>0</v>
      </c>
      <c r="BJ99" s="66"/>
      <c r="BK99" s="10" t="s">
        <v>117</v>
      </c>
      <c r="BL99">
        <v>0</v>
      </c>
      <c r="BM99">
        <v>0</v>
      </c>
      <c r="BN99" t="s">
        <v>124</v>
      </c>
      <c r="BO99">
        <v>0</v>
      </c>
      <c r="BP99">
        <v>0</v>
      </c>
      <c r="BQ99">
        <v>0</v>
      </c>
      <c r="BR99">
        <v>0</v>
      </c>
      <c r="BS99">
        <v>0</v>
      </c>
      <c r="BT99">
        <v>0</v>
      </c>
      <c r="BU99">
        <v>0</v>
      </c>
      <c r="BV99">
        <v>0</v>
      </c>
      <c r="BW99">
        <v>0</v>
      </c>
      <c r="BX99">
        <v>0</v>
      </c>
      <c r="BY99">
        <v>0</v>
      </c>
      <c r="BZ99">
        <v>0</v>
      </c>
      <c r="CA99">
        <v>0</v>
      </c>
      <c r="CB99">
        <v>0</v>
      </c>
      <c r="CC99">
        <v>0</v>
      </c>
      <c r="CD99">
        <v>0</v>
      </c>
      <c r="CE99">
        <v>0</v>
      </c>
      <c r="CF99" t="s">
        <v>124</v>
      </c>
      <c r="CG99" t="s">
        <v>169</v>
      </c>
      <c r="CH99" t="s">
        <v>124</v>
      </c>
      <c r="CI99">
        <v>0</v>
      </c>
      <c r="CJ99">
        <v>0</v>
      </c>
      <c r="CK99">
        <v>0</v>
      </c>
      <c r="CL99">
        <v>0</v>
      </c>
      <c r="CM99" t="s">
        <v>121</v>
      </c>
      <c r="CN99">
        <v>0</v>
      </c>
      <c r="CO99">
        <v>0</v>
      </c>
      <c r="CP99">
        <v>0</v>
      </c>
      <c r="CQ99">
        <v>0</v>
      </c>
      <c r="CR99">
        <v>0</v>
      </c>
      <c r="CS99">
        <v>0</v>
      </c>
      <c r="CT99">
        <v>0</v>
      </c>
      <c r="CU99">
        <v>0</v>
      </c>
      <c r="CV99">
        <v>0</v>
      </c>
      <c r="CW99">
        <v>0</v>
      </c>
      <c r="CX99">
        <v>0</v>
      </c>
      <c r="CY99">
        <v>0</v>
      </c>
      <c r="CZ99">
        <v>0</v>
      </c>
      <c r="DA99">
        <v>0</v>
      </c>
      <c r="DB99" t="s">
        <v>117</v>
      </c>
      <c r="DC99" s="8">
        <v>0</v>
      </c>
      <c r="DD99" t="s">
        <v>117</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t="s">
        <v>156</v>
      </c>
      <c r="EA99">
        <v>0</v>
      </c>
      <c r="EB99" t="s">
        <v>124</v>
      </c>
      <c r="EC99">
        <v>0</v>
      </c>
      <c r="ED99">
        <v>0</v>
      </c>
      <c r="EE99">
        <v>0</v>
      </c>
      <c r="EF99">
        <v>0</v>
      </c>
      <c r="EG99">
        <v>0</v>
      </c>
      <c r="EH99">
        <v>0</v>
      </c>
      <c r="EI99">
        <v>0</v>
      </c>
      <c r="EJ99">
        <v>0</v>
      </c>
      <c r="EK99">
        <v>0</v>
      </c>
      <c r="EL99">
        <v>0</v>
      </c>
      <c r="EM99">
        <v>0</v>
      </c>
      <c r="EN99">
        <v>0</v>
      </c>
      <c r="EO99">
        <v>0</v>
      </c>
      <c r="EP99">
        <v>0</v>
      </c>
      <c r="EQ99">
        <v>0</v>
      </c>
      <c r="ER99">
        <v>0</v>
      </c>
      <c r="ES99">
        <v>0</v>
      </c>
      <c r="ET99">
        <v>0</v>
      </c>
      <c r="EU99" t="s">
        <v>117</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t="s">
        <v>124</v>
      </c>
      <c r="GF99">
        <v>0</v>
      </c>
      <c r="GG99">
        <v>0</v>
      </c>
      <c r="GH99">
        <v>0</v>
      </c>
      <c r="GI99">
        <v>0</v>
      </c>
      <c r="GJ99">
        <v>0</v>
      </c>
      <c r="GK99">
        <v>0</v>
      </c>
      <c r="GL99">
        <v>0</v>
      </c>
      <c r="GM99" t="s">
        <v>124</v>
      </c>
      <c r="GN99">
        <v>0</v>
      </c>
      <c r="GO99" t="s">
        <v>124</v>
      </c>
      <c r="GP99" t="s">
        <v>124</v>
      </c>
      <c r="GQ99" t="s">
        <v>124</v>
      </c>
      <c r="GR99" t="s">
        <v>124</v>
      </c>
      <c r="GS99">
        <v>0</v>
      </c>
      <c r="GT99">
        <v>0</v>
      </c>
      <c r="GU99">
        <v>0</v>
      </c>
      <c r="GV99">
        <v>0</v>
      </c>
      <c r="GW99">
        <v>0</v>
      </c>
      <c r="GX99" t="s">
        <v>124</v>
      </c>
      <c r="GY99" t="s">
        <v>230</v>
      </c>
      <c r="GZ99">
        <v>0</v>
      </c>
      <c r="HA99">
        <v>0</v>
      </c>
      <c r="HB99" t="s">
        <v>124</v>
      </c>
      <c r="HC99">
        <v>0</v>
      </c>
      <c r="HD99">
        <v>0</v>
      </c>
      <c r="HE99">
        <v>0</v>
      </c>
      <c r="HF99">
        <v>0</v>
      </c>
      <c r="HG99">
        <v>0</v>
      </c>
      <c r="HH99">
        <v>0</v>
      </c>
      <c r="HI99">
        <v>0</v>
      </c>
      <c r="HJ99">
        <v>0</v>
      </c>
      <c r="HK99">
        <v>0</v>
      </c>
      <c r="HL99">
        <v>0</v>
      </c>
      <c r="HM99" t="s">
        <v>124</v>
      </c>
      <c r="HN99" t="s">
        <v>124</v>
      </c>
      <c r="HO99" t="s">
        <v>124</v>
      </c>
      <c r="HP99" t="s">
        <v>124</v>
      </c>
      <c r="HQ99">
        <v>0</v>
      </c>
      <c r="HR99">
        <v>0</v>
      </c>
      <c r="HS99" t="s">
        <v>124</v>
      </c>
      <c r="HT99" t="s">
        <v>124</v>
      </c>
      <c r="HU99" t="s">
        <v>124</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s="8" t="s">
        <v>124</v>
      </c>
      <c r="JD99" s="8" t="s">
        <v>127</v>
      </c>
      <c r="JE99" s="8" t="s">
        <v>128</v>
      </c>
      <c r="JF99" s="8">
        <v>0</v>
      </c>
      <c r="JG99" s="8">
        <v>0</v>
      </c>
      <c r="JH99" s="8">
        <v>0</v>
      </c>
      <c r="JI99" s="8">
        <v>0</v>
      </c>
      <c r="JJ99" s="8">
        <v>0</v>
      </c>
      <c r="JK99" s="42">
        <v>0</v>
      </c>
      <c r="JL99" s="42">
        <v>0</v>
      </c>
      <c r="JM99" s="42">
        <v>0</v>
      </c>
      <c r="JN99" s="42">
        <v>0</v>
      </c>
      <c r="JO99" s="42">
        <v>0</v>
      </c>
      <c r="JP99" s="42">
        <v>0</v>
      </c>
      <c r="JQ99" s="42">
        <v>0</v>
      </c>
      <c r="JR99" s="42">
        <v>0</v>
      </c>
      <c r="JS99" s="42">
        <v>0</v>
      </c>
      <c r="JT99" s="42">
        <v>0</v>
      </c>
      <c r="JU99" s="42">
        <v>0</v>
      </c>
      <c r="JV99" s="42">
        <v>0</v>
      </c>
      <c r="JW99" s="42">
        <v>0</v>
      </c>
      <c r="JX99" s="42">
        <v>0</v>
      </c>
      <c r="JY99" s="42">
        <v>0</v>
      </c>
      <c r="JZ99" s="42">
        <v>0</v>
      </c>
      <c r="KA99" s="42">
        <v>0</v>
      </c>
      <c r="KB99" s="42">
        <v>0</v>
      </c>
      <c r="KC99" s="42">
        <v>0</v>
      </c>
      <c r="KD99" s="42">
        <v>0</v>
      </c>
      <c r="KE99" s="42" t="s">
        <v>124</v>
      </c>
      <c r="KF99" s="42" t="s">
        <v>288</v>
      </c>
      <c r="KG99" s="42">
        <v>0</v>
      </c>
      <c r="KH99" s="42">
        <v>0</v>
      </c>
      <c r="KI99" s="42">
        <v>0</v>
      </c>
      <c r="KJ99" s="42">
        <v>0</v>
      </c>
      <c r="KK99" s="42">
        <v>0</v>
      </c>
      <c r="KL99" s="42">
        <v>0</v>
      </c>
      <c r="KM99" s="42">
        <v>0</v>
      </c>
      <c r="KN99" s="8" t="s">
        <v>124</v>
      </c>
      <c r="KO99" s="8">
        <v>0</v>
      </c>
      <c r="KP99" s="8">
        <v>0</v>
      </c>
      <c r="KQ99" s="8" t="s">
        <v>124</v>
      </c>
      <c r="KR99" t="s">
        <v>124</v>
      </c>
      <c r="KS99" t="s">
        <v>156</v>
      </c>
      <c r="KT99">
        <v>0</v>
      </c>
      <c r="KU99">
        <v>0</v>
      </c>
      <c r="KV99">
        <v>0</v>
      </c>
      <c r="KW99">
        <v>0</v>
      </c>
      <c r="KX99">
        <v>0</v>
      </c>
      <c r="KY99">
        <v>0</v>
      </c>
      <c r="KZ99">
        <v>0</v>
      </c>
      <c r="LA99">
        <v>0</v>
      </c>
      <c r="LB99">
        <v>0</v>
      </c>
      <c r="LC99">
        <v>0</v>
      </c>
      <c r="LD99" t="s">
        <v>124</v>
      </c>
      <c r="LE99">
        <v>0</v>
      </c>
      <c r="LF99">
        <v>0</v>
      </c>
      <c r="LG99" t="s">
        <v>124</v>
      </c>
      <c r="LH99">
        <v>0</v>
      </c>
      <c r="LI99">
        <v>0</v>
      </c>
      <c r="LJ99">
        <v>0</v>
      </c>
      <c r="LK99">
        <v>0</v>
      </c>
      <c r="LL99">
        <v>0</v>
      </c>
      <c r="LM99">
        <v>0</v>
      </c>
      <c r="LN99">
        <v>0</v>
      </c>
      <c r="LO99">
        <v>0</v>
      </c>
      <c r="LP99">
        <v>0</v>
      </c>
      <c r="LQ99">
        <v>0</v>
      </c>
      <c r="LR99">
        <v>0</v>
      </c>
      <c r="LS99">
        <v>0</v>
      </c>
      <c r="LT99">
        <v>0</v>
      </c>
      <c r="LU99">
        <v>0</v>
      </c>
      <c r="LV99">
        <v>0</v>
      </c>
      <c r="LW99">
        <v>0</v>
      </c>
      <c r="LX99">
        <v>0</v>
      </c>
      <c r="LY99">
        <v>0</v>
      </c>
      <c r="LZ99" s="9" t="s">
        <v>131</v>
      </c>
      <c r="MA99">
        <v>0</v>
      </c>
      <c r="MB99">
        <v>0</v>
      </c>
      <c r="MC99">
        <v>0</v>
      </c>
      <c r="MD99">
        <v>0</v>
      </c>
      <c r="ME99">
        <v>0</v>
      </c>
      <c r="MF99">
        <v>0</v>
      </c>
      <c r="MG99">
        <v>0</v>
      </c>
      <c r="MH99">
        <v>0</v>
      </c>
      <c r="MI99">
        <v>0</v>
      </c>
      <c r="MJ99">
        <v>0</v>
      </c>
      <c r="MK99">
        <v>0</v>
      </c>
      <c r="ML99">
        <v>0</v>
      </c>
      <c r="MM99">
        <v>0</v>
      </c>
      <c r="MN99">
        <v>0</v>
      </c>
      <c r="MO99">
        <v>0</v>
      </c>
      <c r="MP99">
        <v>0</v>
      </c>
      <c r="MQ99">
        <v>0</v>
      </c>
      <c r="MR99" s="35">
        <v>0</v>
      </c>
      <c r="MS99" s="69"/>
    </row>
    <row r="100" spans="1:357" ht="43.2" x14ac:dyDescent="0.3">
      <c r="A100">
        <v>8</v>
      </c>
      <c r="B100" s="29" t="s">
        <v>108</v>
      </c>
      <c r="C100" s="22" t="s">
        <v>109</v>
      </c>
      <c r="D100" s="8" t="s">
        <v>205</v>
      </c>
      <c r="E100" s="8" t="s">
        <v>206</v>
      </c>
      <c r="F100" s="8" t="s">
        <v>207</v>
      </c>
      <c r="G100" s="8" t="s">
        <v>208</v>
      </c>
      <c r="H100" s="8">
        <v>1975</v>
      </c>
      <c r="I100" t="s">
        <v>136</v>
      </c>
      <c r="J100" s="8" t="s">
        <v>209</v>
      </c>
      <c r="K100" s="8">
        <f>596*398</f>
        <v>237208</v>
      </c>
      <c r="L100" s="8" t="e">
        <f>MROUND([1]!tbData[[#This Row],[Surface (mm2)]],10000)/1000000</f>
        <v>#REF!</v>
      </c>
      <c r="M100" s="8" t="s">
        <v>115</v>
      </c>
      <c r="N100" s="8" t="s">
        <v>210</v>
      </c>
      <c r="O100" s="8" t="s">
        <v>144</v>
      </c>
      <c r="P100" s="8" t="s">
        <v>117</v>
      </c>
      <c r="Q100" t="s">
        <v>119</v>
      </c>
      <c r="R100" t="s">
        <v>119</v>
      </c>
      <c r="S100" s="8">
        <v>0</v>
      </c>
      <c r="T100" t="s">
        <v>119</v>
      </c>
      <c r="U100" s="8" t="s">
        <v>120</v>
      </c>
      <c r="V100" s="8" t="s">
        <v>121</v>
      </c>
      <c r="W100" s="8">
        <v>0</v>
      </c>
      <c r="X100" s="8">
        <v>0</v>
      </c>
      <c r="Y100" s="8">
        <v>0</v>
      </c>
      <c r="Z100" s="8">
        <v>0</v>
      </c>
      <c r="AA100" s="8">
        <v>0</v>
      </c>
      <c r="AB100" s="8">
        <v>0</v>
      </c>
      <c r="AC100" s="8">
        <v>0</v>
      </c>
      <c r="AD100" s="8">
        <v>0</v>
      </c>
      <c r="AE100" s="8">
        <v>0</v>
      </c>
      <c r="AF100" s="8">
        <v>0</v>
      </c>
      <c r="AG100" s="8">
        <v>0</v>
      </c>
      <c r="AH100" s="8">
        <v>0</v>
      </c>
      <c r="AI100" s="8">
        <v>0</v>
      </c>
      <c r="AJ100" s="8">
        <v>0</v>
      </c>
      <c r="AK100" s="8" t="s">
        <v>124</v>
      </c>
      <c r="AL100" s="8" t="s">
        <v>166</v>
      </c>
      <c r="AM100" s="8" t="s">
        <v>145</v>
      </c>
      <c r="AN100" s="8" t="s">
        <v>211</v>
      </c>
      <c r="AO100" s="8">
        <v>0</v>
      </c>
      <c r="AP100" s="8">
        <v>0</v>
      </c>
      <c r="AQ100" s="8">
        <v>0</v>
      </c>
      <c r="AR100" s="8">
        <v>0</v>
      </c>
      <c r="AS100" s="8">
        <v>0</v>
      </c>
      <c r="AT100" s="8">
        <v>0</v>
      </c>
      <c r="AU100" s="8" t="s">
        <v>117</v>
      </c>
      <c r="AV100" s="8">
        <v>0</v>
      </c>
      <c r="AW100" s="8">
        <v>0</v>
      </c>
      <c r="AX100" s="8" t="s">
        <v>117</v>
      </c>
      <c r="AY100" s="8">
        <v>0</v>
      </c>
      <c r="AZ100" s="8">
        <v>0</v>
      </c>
      <c r="BA100" s="8">
        <v>0</v>
      </c>
      <c r="BB100" s="8">
        <v>0</v>
      </c>
      <c r="BC100" s="9" t="s">
        <v>119</v>
      </c>
      <c r="BD100">
        <v>0</v>
      </c>
      <c r="BE100" t="s">
        <v>147</v>
      </c>
      <c r="BF100">
        <v>0</v>
      </c>
      <c r="BG100">
        <v>0</v>
      </c>
      <c r="BH100">
        <v>0</v>
      </c>
      <c r="BI100" s="6">
        <v>0</v>
      </c>
      <c r="BJ100" s="66"/>
      <c r="BK100" s="10" t="s">
        <v>51</v>
      </c>
      <c r="BL100" t="s">
        <v>122</v>
      </c>
      <c r="BM100" t="s">
        <v>123</v>
      </c>
      <c r="BN100" t="s">
        <v>117</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t="s">
        <v>117</v>
      </c>
      <c r="DC100" s="8">
        <v>0</v>
      </c>
      <c r="DD100" t="s">
        <v>117</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t="s">
        <v>117</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t="s">
        <v>117</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t="s">
        <v>117</v>
      </c>
      <c r="GF100">
        <v>0</v>
      </c>
      <c r="GG100">
        <v>0</v>
      </c>
      <c r="GH100">
        <v>0</v>
      </c>
      <c r="GI100">
        <v>0</v>
      </c>
      <c r="GJ100">
        <v>0</v>
      </c>
      <c r="GK100">
        <v>0</v>
      </c>
      <c r="GL100">
        <v>0</v>
      </c>
      <c r="GM100" t="s">
        <v>124</v>
      </c>
      <c r="GN100" t="s">
        <v>125</v>
      </c>
      <c r="GO100" t="s">
        <v>124</v>
      </c>
      <c r="GP100" t="s">
        <v>124</v>
      </c>
      <c r="GQ100" t="s">
        <v>124</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t="s">
        <v>124</v>
      </c>
      <c r="IF100" t="s">
        <v>124</v>
      </c>
      <c r="IG100" t="s">
        <v>119</v>
      </c>
      <c r="IH100" t="s">
        <v>189</v>
      </c>
      <c r="II100">
        <v>0</v>
      </c>
      <c r="IJ100" t="s">
        <v>212</v>
      </c>
      <c r="IK100">
        <v>0</v>
      </c>
      <c r="IL100">
        <v>0</v>
      </c>
      <c r="IM100">
        <v>0</v>
      </c>
      <c r="IN100">
        <v>0</v>
      </c>
      <c r="IO100">
        <v>0</v>
      </c>
      <c r="IP100">
        <v>0</v>
      </c>
      <c r="IQ100">
        <v>0</v>
      </c>
      <c r="IR100">
        <v>0</v>
      </c>
      <c r="IS100">
        <v>0</v>
      </c>
      <c r="IT100" t="s">
        <v>124</v>
      </c>
      <c r="IU100" t="s">
        <v>55</v>
      </c>
      <c r="IV100" t="s">
        <v>213</v>
      </c>
      <c r="IW100">
        <v>0</v>
      </c>
      <c r="IX100">
        <v>0</v>
      </c>
      <c r="IY100">
        <v>0</v>
      </c>
      <c r="IZ100">
        <v>0</v>
      </c>
      <c r="JA100">
        <v>0</v>
      </c>
      <c r="JB100">
        <v>0</v>
      </c>
      <c r="JC100" s="8" t="s">
        <v>124</v>
      </c>
      <c r="JD100" s="8" t="s">
        <v>148</v>
      </c>
      <c r="JE100" s="8" t="s">
        <v>128</v>
      </c>
      <c r="JF100" s="8">
        <v>0</v>
      </c>
      <c r="JG100" s="8">
        <v>0</v>
      </c>
      <c r="JH100" s="8">
        <v>0</v>
      </c>
      <c r="JI100" s="8">
        <v>0</v>
      </c>
      <c r="JJ100" s="8">
        <v>0</v>
      </c>
      <c r="JK100" s="8">
        <v>0</v>
      </c>
      <c r="JL100" s="8">
        <v>0</v>
      </c>
      <c r="JM100" s="8">
        <v>0</v>
      </c>
      <c r="JN100" s="8">
        <v>0</v>
      </c>
      <c r="JO100" s="8">
        <v>0</v>
      </c>
      <c r="JP100" s="8">
        <v>0</v>
      </c>
      <c r="JQ100" s="42">
        <v>0</v>
      </c>
      <c r="JR100" s="42">
        <v>0</v>
      </c>
      <c r="JS100" s="42">
        <v>0</v>
      </c>
      <c r="JT100" s="42">
        <v>0</v>
      </c>
      <c r="JU100" s="42">
        <v>0</v>
      </c>
      <c r="JV100" s="8">
        <v>0</v>
      </c>
      <c r="JW100" s="8">
        <v>0</v>
      </c>
      <c r="JX100" s="8">
        <v>0</v>
      </c>
      <c r="JY100" s="8">
        <v>0</v>
      </c>
      <c r="JZ100" s="8">
        <v>0</v>
      </c>
      <c r="KA100" s="8">
        <v>0</v>
      </c>
      <c r="KB100" s="8">
        <v>0</v>
      </c>
      <c r="KC100" s="8">
        <v>0</v>
      </c>
      <c r="KD100" s="8">
        <v>0</v>
      </c>
      <c r="KE100" s="8">
        <v>0</v>
      </c>
      <c r="KF100" s="8">
        <v>0</v>
      </c>
      <c r="KG100" s="8">
        <v>0</v>
      </c>
      <c r="KH100" s="8">
        <v>0</v>
      </c>
      <c r="KI100" s="8">
        <v>0</v>
      </c>
      <c r="KJ100" s="8">
        <v>0</v>
      </c>
      <c r="KK100" s="8">
        <v>0</v>
      </c>
      <c r="KL100" s="8">
        <v>0</v>
      </c>
      <c r="KM100" s="8">
        <v>0</v>
      </c>
      <c r="KN100" s="8" t="s">
        <v>117</v>
      </c>
      <c r="KO100" s="8">
        <v>0</v>
      </c>
      <c r="KP100" s="8">
        <v>0</v>
      </c>
      <c r="KQ100" s="8" t="s">
        <v>117</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s="9" t="s">
        <v>131</v>
      </c>
      <c r="MA100">
        <v>0</v>
      </c>
      <c r="MB100">
        <v>0</v>
      </c>
      <c r="MC100">
        <v>0</v>
      </c>
      <c r="MD100">
        <v>0</v>
      </c>
      <c r="ME100">
        <v>0</v>
      </c>
      <c r="MF100">
        <v>0</v>
      </c>
      <c r="MG100">
        <v>0</v>
      </c>
      <c r="MH100">
        <v>0</v>
      </c>
      <c r="MI100">
        <v>0</v>
      </c>
      <c r="MJ100">
        <v>0</v>
      </c>
      <c r="MK100">
        <v>0</v>
      </c>
      <c r="ML100">
        <v>0</v>
      </c>
      <c r="MM100">
        <v>0</v>
      </c>
      <c r="MN100">
        <v>0</v>
      </c>
      <c r="MO100">
        <v>0</v>
      </c>
      <c r="MP100">
        <v>0</v>
      </c>
      <c r="MQ100">
        <v>0</v>
      </c>
      <c r="MR100" s="35">
        <v>0</v>
      </c>
      <c r="MS100" s="69"/>
    </row>
    <row r="101" spans="1:357" ht="100.2" customHeight="1" x14ac:dyDescent="0.3">
      <c r="A101">
        <v>84</v>
      </c>
      <c r="B101" s="29" t="s">
        <v>108</v>
      </c>
      <c r="C101" s="24" t="s">
        <v>109</v>
      </c>
      <c r="D101" t="s">
        <v>590</v>
      </c>
      <c r="E101" t="s">
        <v>590</v>
      </c>
      <c r="F101" s="8" t="s">
        <v>591</v>
      </c>
      <c r="G101" s="8">
        <v>0</v>
      </c>
      <c r="H101" s="8">
        <v>1969</v>
      </c>
      <c r="I101" t="s">
        <v>136</v>
      </c>
      <c r="J101" s="8" t="s">
        <v>592</v>
      </c>
      <c r="K101" s="8">
        <f>600*400</f>
        <v>240000</v>
      </c>
      <c r="L101" s="8" t="e">
        <f>MROUND([1]!tbData[[#This Row],[Surface (mm2)]],10000)/1000000</f>
        <v>#REF!</v>
      </c>
      <c r="M101" s="8" t="s">
        <v>115</v>
      </c>
      <c r="N101" s="8" t="s">
        <v>197</v>
      </c>
      <c r="O101" s="8" t="s">
        <v>62</v>
      </c>
      <c r="P101" s="8" t="s">
        <v>117</v>
      </c>
      <c r="Q101" t="s">
        <v>593</v>
      </c>
      <c r="R101" t="s">
        <v>119</v>
      </c>
      <c r="S101" s="8">
        <v>0</v>
      </c>
      <c r="T101" t="s">
        <v>550</v>
      </c>
      <c r="U101" s="8" t="s">
        <v>166</v>
      </c>
      <c r="V101" s="8" t="s">
        <v>121</v>
      </c>
      <c r="W101" s="8" t="s">
        <v>145</v>
      </c>
      <c r="X101" s="8">
        <v>0</v>
      </c>
      <c r="Y101" s="8">
        <v>0</v>
      </c>
      <c r="Z101" s="8">
        <v>0</v>
      </c>
      <c r="AA101" s="8">
        <v>0</v>
      </c>
      <c r="AB101" s="8">
        <v>0</v>
      </c>
      <c r="AC101" s="8">
        <v>0</v>
      </c>
      <c r="AD101" s="8">
        <v>0</v>
      </c>
      <c r="AE101" s="8">
        <v>0</v>
      </c>
      <c r="AF101" s="8">
        <v>0</v>
      </c>
      <c r="AG101" s="8">
        <v>0</v>
      </c>
      <c r="AH101" s="8">
        <v>0</v>
      </c>
      <c r="AI101" s="8">
        <v>0</v>
      </c>
      <c r="AJ101" s="8">
        <v>0</v>
      </c>
      <c r="AK101" s="8" t="s">
        <v>124</v>
      </c>
      <c r="AL101" s="8" t="s">
        <v>392</v>
      </c>
      <c r="AM101" s="8" t="s">
        <v>154</v>
      </c>
      <c r="AN101" s="8" t="s">
        <v>594</v>
      </c>
      <c r="AO101" s="8">
        <v>0</v>
      </c>
      <c r="AP101" s="8">
        <v>0</v>
      </c>
      <c r="AQ101" s="8">
        <v>0</v>
      </c>
      <c r="AR101" s="8">
        <v>0</v>
      </c>
      <c r="AS101" s="8">
        <v>0</v>
      </c>
      <c r="AT101" s="8">
        <v>0</v>
      </c>
      <c r="AU101" s="8">
        <v>0</v>
      </c>
      <c r="AV101" s="8">
        <v>0</v>
      </c>
      <c r="AW101" s="8">
        <v>0</v>
      </c>
      <c r="AX101" s="8" t="s">
        <v>117</v>
      </c>
      <c r="AY101" s="8">
        <v>0</v>
      </c>
      <c r="AZ101" s="8">
        <v>0</v>
      </c>
      <c r="BA101" s="8">
        <v>0</v>
      </c>
      <c r="BB101" s="8">
        <v>0</v>
      </c>
      <c r="BC101" s="9" t="s">
        <v>119</v>
      </c>
      <c r="BD101">
        <v>0</v>
      </c>
      <c r="BE101" t="s">
        <v>124</v>
      </c>
      <c r="BF101">
        <v>0</v>
      </c>
      <c r="BG101">
        <v>0</v>
      </c>
      <c r="BH101" t="s">
        <v>124</v>
      </c>
      <c r="BI101" s="6" t="s">
        <v>595</v>
      </c>
      <c r="BJ101" s="66"/>
      <c r="BK101" s="10" t="s">
        <v>51</v>
      </c>
      <c r="BL101" t="s">
        <v>122</v>
      </c>
      <c r="BM101" t="s">
        <v>123</v>
      </c>
      <c r="BN101" t="s">
        <v>117</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t="s">
        <v>51</v>
      </c>
      <c r="DC101" s="8" t="s">
        <v>123</v>
      </c>
      <c r="DD101" t="s">
        <v>117</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t="s">
        <v>117</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t="s">
        <v>124</v>
      </c>
      <c r="EV101">
        <v>0</v>
      </c>
      <c r="EW101" t="s">
        <v>124</v>
      </c>
      <c r="EX101" t="s">
        <v>552</v>
      </c>
      <c r="EY101">
        <v>0</v>
      </c>
      <c r="EZ101">
        <v>0</v>
      </c>
      <c r="FA101">
        <v>0</v>
      </c>
      <c r="FB101" t="s">
        <v>124</v>
      </c>
      <c r="FC101" t="s">
        <v>124</v>
      </c>
      <c r="FD101" t="s">
        <v>228</v>
      </c>
      <c r="FE101">
        <v>0</v>
      </c>
      <c r="FF101" t="s">
        <v>124</v>
      </c>
      <c r="FG101" t="s">
        <v>124</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t="s">
        <v>596</v>
      </c>
      <c r="GE101" t="s">
        <v>124</v>
      </c>
      <c r="GF101">
        <v>0</v>
      </c>
      <c r="GG101">
        <v>0</v>
      </c>
      <c r="GH101">
        <v>0</v>
      </c>
      <c r="GI101">
        <v>0</v>
      </c>
      <c r="GJ101">
        <v>0</v>
      </c>
      <c r="GK101">
        <v>0</v>
      </c>
      <c r="GL101">
        <v>0</v>
      </c>
      <c r="GM101" t="s">
        <v>124</v>
      </c>
      <c r="GN101">
        <v>0</v>
      </c>
      <c r="GO101" t="s">
        <v>124</v>
      </c>
      <c r="GP101" t="s">
        <v>124</v>
      </c>
      <c r="GQ101" t="s">
        <v>124</v>
      </c>
      <c r="GR101" t="s">
        <v>124</v>
      </c>
      <c r="GS101">
        <v>0</v>
      </c>
      <c r="GT101">
        <v>0</v>
      </c>
      <c r="GU101">
        <v>0</v>
      </c>
      <c r="GV101">
        <v>0</v>
      </c>
      <c r="GW101">
        <v>0</v>
      </c>
      <c r="GX101" t="s">
        <v>124</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s="8" t="s">
        <v>124</v>
      </c>
      <c r="JD101" s="8" t="s">
        <v>148</v>
      </c>
      <c r="JE101" s="8">
        <v>0</v>
      </c>
      <c r="JF101" s="8">
        <v>0</v>
      </c>
      <c r="JG101" s="8">
        <v>0</v>
      </c>
      <c r="JH101" s="8">
        <v>0</v>
      </c>
      <c r="JI101" s="8">
        <v>0</v>
      </c>
      <c r="JJ101" s="8">
        <v>0</v>
      </c>
      <c r="JK101" s="42">
        <v>0</v>
      </c>
      <c r="JL101" s="42">
        <v>0</v>
      </c>
      <c r="JM101" s="42">
        <v>0</v>
      </c>
      <c r="JN101" s="42">
        <v>0</v>
      </c>
      <c r="JO101" s="42">
        <v>0</v>
      </c>
      <c r="JP101" s="42">
        <v>0</v>
      </c>
      <c r="JQ101" s="42">
        <v>0</v>
      </c>
      <c r="JR101" s="42">
        <v>0</v>
      </c>
      <c r="JS101" s="42">
        <v>0</v>
      </c>
      <c r="JT101" s="42">
        <v>0</v>
      </c>
      <c r="JU101" s="42">
        <v>0</v>
      </c>
      <c r="JV101" s="42">
        <v>0</v>
      </c>
      <c r="JW101" s="42">
        <v>0</v>
      </c>
      <c r="JX101" s="42">
        <v>0</v>
      </c>
      <c r="JY101" s="42">
        <v>0</v>
      </c>
      <c r="JZ101" s="42">
        <v>0</v>
      </c>
      <c r="KA101" s="42">
        <v>0</v>
      </c>
      <c r="KB101" s="42">
        <v>0</v>
      </c>
      <c r="KC101" s="42">
        <v>0</v>
      </c>
      <c r="KD101" s="42">
        <v>0</v>
      </c>
      <c r="KE101" s="42">
        <v>0</v>
      </c>
      <c r="KF101" s="42">
        <v>0</v>
      </c>
      <c r="KG101" s="42">
        <v>0</v>
      </c>
      <c r="KH101" s="42">
        <v>0</v>
      </c>
      <c r="KI101" s="42">
        <v>0</v>
      </c>
      <c r="KJ101" s="42">
        <v>0</v>
      </c>
      <c r="KK101" s="42">
        <v>0</v>
      </c>
      <c r="KL101" s="42">
        <v>0</v>
      </c>
      <c r="KM101" s="42">
        <v>0</v>
      </c>
      <c r="KN101" s="8" t="s">
        <v>117</v>
      </c>
      <c r="KO101" s="8">
        <v>0</v>
      </c>
      <c r="KP101" s="8">
        <v>0</v>
      </c>
      <c r="KQ101" s="8" t="s">
        <v>117</v>
      </c>
      <c r="KR101">
        <v>0</v>
      </c>
      <c r="KS101">
        <v>0</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s="9" t="s">
        <v>131</v>
      </c>
      <c r="MA101">
        <v>0</v>
      </c>
      <c r="MB101">
        <v>0</v>
      </c>
      <c r="MC101">
        <v>0</v>
      </c>
      <c r="MD101">
        <v>0</v>
      </c>
      <c r="ME101">
        <v>0</v>
      </c>
      <c r="MF101">
        <v>0</v>
      </c>
      <c r="MG101">
        <v>0</v>
      </c>
      <c r="MH101">
        <v>0</v>
      </c>
      <c r="MI101">
        <v>0</v>
      </c>
      <c r="MJ101">
        <v>0</v>
      </c>
      <c r="MK101">
        <v>0</v>
      </c>
      <c r="ML101">
        <v>0</v>
      </c>
      <c r="MM101">
        <v>0</v>
      </c>
      <c r="MN101">
        <v>0</v>
      </c>
      <c r="MO101">
        <v>0</v>
      </c>
      <c r="MP101">
        <v>0</v>
      </c>
      <c r="MQ101">
        <v>0</v>
      </c>
      <c r="MR101" s="35">
        <v>0</v>
      </c>
      <c r="MS101" s="69"/>
    </row>
    <row r="102" spans="1:357" ht="57.6" x14ac:dyDescent="0.3">
      <c r="A102">
        <v>163</v>
      </c>
      <c r="B102" s="29" t="s">
        <v>108</v>
      </c>
      <c r="C102" s="25" t="s">
        <v>753</v>
      </c>
      <c r="D102" s="8" t="s">
        <v>962</v>
      </c>
      <c r="E102" t="s">
        <v>963</v>
      </c>
      <c r="F102" s="8" t="s">
        <v>964</v>
      </c>
      <c r="G102" s="8" t="s">
        <v>895</v>
      </c>
      <c r="H102" s="8">
        <v>0</v>
      </c>
      <c r="I102" t="s">
        <v>113</v>
      </c>
      <c r="J102" s="8" t="s">
        <v>965</v>
      </c>
      <c r="K102" s="8">
        <f>439*557</f>
        <v>244523</v>
      </c>
      <c r="L102" s="8" t="e">
        <f>MROUND([1]!tbData[[#This Row],[Surface (mm2)]],10000)/1000000</f>
        <v>#REF!</v>
      </c>
      <c r="M102" s="8" t="s">
        <v>115</v>
      </c>
      <c r="N102" s="8" t="s">
        <v>144</v>
      </c>
      <c r="O102" s="8" t="s">
        <v>144</v>
      </c>
      <c r="P102" s="8" t="s">
        <v>117</v>
      </c>
      <c r="Q102" t="s">
        <v>119</v>
      </c>
      <c r="R102" t="s">
        <v>119</v>
      </c>
      <c r="S102" s="8">
        <v>0</v>
      </c>
      <c r="T102" t="s">
        <v>119</v>
      </c>
      <c r="U102" s="8" t="s">
        <v>198</v>
      </c>
      <c r="V102" s="8" t="s">
        <v>145</v>
      </c>
      <c r="W102" s="8">
        <v>0</v>
      </c>
      <c r="X102" s="8">
        <v>0</v>
      </c>
      <c r="Y102" s="8">
        <v>0</v>
      </c>
      <c r="Z102" s="8">
        <v>0</v>
      </c>
      <c r="AA102" s="8">
        <v>0</v>
      </c>
      <c r="AB102" s="8">
        <v>0</v>
      </c>
      <c r="AC102" s="8">
        <v>0</v>
      </c>
      <c r="AD102" s="8">
        <v>0</v>
      </c>
      <c r="AE102" s="8">
        <v>0</v>
      </c>
      <c r="AF102" s="8">
        <v>0</v>
      </c>
      <c r="AG102" s="8">
        <v>0</v>
      </c>
      <c r="AH102" s="8">
        <v>0</v>
      </c>
      <c r="AI102" s="8">
        <v>0</v>
      </c>
      <c r="AJ102" s="8">
        <v>0</v>
      </c>
      <c r="AK102" s="8" t="s">
        <v>117</v>
      </c>
      <c r="AL102" s="8">
        <v>0</v>
      </c>
      <c r="AM102" s="8">
        <v>0</v>
      </c>
      <c r="AN102" s="8">
        <v>0</v>
      </c>
      <c r="AO102" s="8">
        <v>0</v>
      </c>
      <c r="AP102" s="8">
        <v>0</v>
      </c>
      <c r="AQ102" s="8">
        <v>0</v>
      </c>
      <c r="AR102" s="8">
        <v>0</v>
      </c>
      <c r="AS102" s="8">
        <v>0</v>
      </c>
      <c r="AT102" s="8">
        <v>0</v>
      </c>
      <c r="AU102" s="8" t="s">
        <v>124</v>
      </c>
      <c r="AV102" s="8" t="s">
        <v>156</v>
      </c>
      <c r="AW102" s="8" t="s">
        <v>199</v>
      </c>
      <c r="AX102" s="8" t="s">
        <v>124</v>
      </c>
      <c r="AY102" s="8" t="s">
        <v>154</v>
      </c>
      <c r="AZ102" s="8">
        <v>1</v>
      </c>
      <c r="BA102" s="8" t="s">
        <v>898</v>
      </c>
      <c r="BB102" s="8">
        <v>0</v>
      </c>
      <c r="BC102" s="9" t="s">
        <v>124</v>
      </c>
      <c r="BD102" t="s">
        <v>155</v>
      </c>
      <c r="BE102" t="s">
        <v>147</v>
      </c>
      <c r="BF102">
        <v>0</v>
      </c>
      <c r="BG102">
        <v>0</v>
      </c>
      <c r="BH102">
        <v>0</v>
      </c>
      <c r="BI102" s="6" t="s">
        <v>853</v>
      </c>
      <c r="BJ102" s="66"/>
      <c r="BK102" s="10" t="s">
        <v>51</v>
      </c>
      <c r="BL102" t="s">
        <v>122</v>
      </c>
      <c r="BM102" t="s">
        <v>123</v>
      </c>
      <c r="BN102" t="s">
        <v>117</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t="s">
        <v>51</v>
      </c>
      <c r="DC102" s="8" t="s">
        <v>123</v>
      </c>
      <c r="DD102" t="s">
        <v>117</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t="s">
        <v>117</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t="s">
        <v>117</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t="s">
        <v>117</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s="8" t="s">
        <v>124</v>
      </c>
      <c r="JD102" s="8" t="s">
        <v>148</v>
      </c>
      <c r="JE102" s="8" t="s">
        <v>128</v>
      </c>
      <c r="JF102" s="8">
        <v>0</v>
      </c>
      <c r="JG102" s="8">
        <v>0</v>
      </c>
      <c r="JH102" s="8">
        <v>0</v>
      </c>
      <c r="JI102" s="8">
        <v>0</v>
      </c>
      <c r="JJ102" s="8">
        <v>0</v>
      </c>
      <c r="JK102" s="42">
        <v>0</v>
      </c>
      <c r="JL102" s="42">
        <v>0</v>
      </c>
      <c r="JM102" s="42">
        <v>0</v>
      </c>
      <c r="JN102" s="42">
        <v>0</v>
      </c>
      <c r="JO102" s="42">
        <v>0</v>
      </c>
      <c r="JP102" s="42">
        <v>0</v>
      </c>
      <c r="JQ102" s="42">
        <v>0</v>
      </c>
      <c r="JR102" s="42">
        <v>0</v>
      </c>
      <c r="JS102" s="42">
        <v>0</v>
      </c>
      <c r="JT102" s="42">
        <v>0</v>
      </c>
      <c r="JU102" s="42">
        <v>0</v>
      </c>
      <c r="JV102" s="42">
        <v>0</v>
      </c>
      <c r="JW102" s="42">
        <v>0</v>
      </c>
      <c r="JX102" s="42">
        <v>0</v>
      </c>
      <c r="JY102" s="42">
        <v>0</v>
      </c>
      <c r="JZ102" s="42">
        <v>0</v>
      </c>
      <c r="KA102" s="42">
        <v>0</v>
      </c>
      <c r="KB102" s="42">
        <v>0</v>
      </c>
      <c r="KC102" s="42">
        <v>0</v>
      </c>
      <c r="KD102" s="42">
        <v>0</v>
      </c>
      <c r="KE102" s="42">
        <v>0</v>
      </c>
      <c r="KF102" s="42">
        <v>0</v>
      </c>
      <c r="KG102" s="42">
        <v>0</v>
      </c>
      <c r="KH102" s="42">
        <v>0</v>
      </c>
      <c r="KI102" s="42">
        <v>0</v>
      </c>
      <c r="KJ102" s="42">
        <v>0</v>
      </c>
      <c r="KK102" s="42">
        <v>0</v>
      </c>
      <c r="KL102" s="42">
        <v>0</v>
      </c>
      <c r="KM102" s="42">
        <v>0</v>
      </c>
      <c r="KN102" s="8" t="s">
        <v>117</v>
      </c>
      <c r="KO102" s="8">
        <v>0</v>
      </c>
      <c r="KP102" s="8">
        <v>0</v>
      </c>
      <c r="KQ102" s="8" t="s">
        <v>117</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s="9" t="s">
        <v>131</v>
      </c>
      <c r="MA102">
        <v>0</v>
      </c>
      <c r="MB102">
        <v>0</v>
      </c>
      <c r="MC102">
        <v>0</v>
      </c>
      <c r="MD102">
        <v>0</v>
      </c>
      <c r="ME102">
        <v>0</v>
      </c>
      <c r="MF102">
        <v>0</v>
      </c>
      <c r="MG102">
        <v>0</v>
      </c>
      <c r="MH102">
        <v>0</v>
      </c>
      <c r="MI102">
        <v>0</v>
      </c>
      <c r="MJ102">
        <v>0</v>
      </c>
      <c r="MK102">
        <v>0</v>
      </c>
      <c r="ML102">
        <v>0</v>
      </c>
      <c r="MM102">
        <v>0</v>
      </c>
      <c r="MN102">
        <v>0</v>
      </c>
      <c r="MO102">
        <v>0</v>
      </c>
      <c r="MP102">
        <v>0</v>
      </c>
      <c r="MQ102">
        <v>0</v>
      </c>
      <c r="MR102" s="35">
        <v>0</v>
      </c>
      <c r="MS102" s="69"/>
    </row>
    <row r="103" spans="1:357" ht="107.4" customHeight="1" x14ac:dyDescent="0.3">
      <c r="A103">
        <v>164</v>
      </c>
      <c r="B103" s="29" t="s">
        <v>108</v>
      </c>
      <c r="C103" s="25" t="s">
        <v>753</v>
      </c>
      <c r="D103" s="8" t="s">
        <v>962</v>
      </c>
      <c r="E103" t="s">
        <v>966</v>
      </c>
      <c r="F103" s="8" t="s">
        <v>964</v>
      </c>
      <c r="G103" s="8" t="s">
        <v>895</v>
      </c>
      <c r="H103" s="8">
        <v>0</v>
      </c>
      <c r="I103" t="s">
        <v>113</v>
      </c>
      <c r="J103" s="8" t="s">
        <v>965</v>
      </c>
      <c r="K103" s="8">
        <f>439*557</f>
        <v>244523</v>
      </c>
      <c r="L103" s="8" t="e">
        <f>MROUND([1]!tbData[[#This Row],[Surface (mm2)]],10000)/1000000</f>
        <v>#REF!</v>
      </c>
      <c r="M103" s="8" t="s">
        <v>115</v>
      </c>
      <c r="N103" s="8" t="s">
        <v>144</v>
      </c>
      <c r="O103" s="8" t="s">
        <v>144</v>
      </c>
      <c r="P103" s="8" t="s">
        <v>117</v>
      </c>
      <c r="Q103" t="s">
        <v>119</v>
      </c>
      <c r="R103" t="s">
        <v>119</v>
      </c>
      <c r="S103" s="8">
        <v>0</v>
      </c>
      <c r="T103" t="s">
        <v>119</v>
      </c>
      <c r="U103" s="8" t="s">
        <v>198</v>
      </c>
      <c r="V103" s="8" t="s">
        <v>145</v>
      </c>
      <c r="W103" s="8">
        <v>0</v>
      </c>
      <c r="X103" s="8">
        <v>0</v>
      </c>
      <c r="Y103" s="8">
        <v>0</v>
      </c>
      <c r="Z103" s="8">
        <v>0</v>
      </c>
      <c r="AA103" s="8">
        <v>0</v>
      </c>
      <c r="AB103" s="8">
        <v>0</v>
      </c>
      <c r="AC103" s="8">
        <v>0</v>
      </c>
      <c r="AD103" s="8">
        <v>0</v>
      </c>
      <c r="AE103" s="8">
        <v>0</v>
      </c>
      <c r="AF103" s="8">
        <v>0</v>
      </c>
      <c r="AG103" s="8">
        <v>0</v>
      </c>
      <c r="AH103" s="8">
        <v>0</v>
      </c>
      <c r="AI103" s="8">
        <v>0</v>
      </c>
      <c r="AJ103" s="8">
        <v>0</v>
      </c>
      <c r="AK103" s="8" t="s">
        <v>117</v>
      </c>
      <c r="AL103" s="8">
        <v>0</v>
      </c>
      <c r="AM103" s="8">
        <v>0</v>
      </c>
      <c r="AN103" s="8">
        <v>0</v>
      </c>
      <c r="AO103" s="8">
        <v>0</v>
      </c>
      <c r="AP103" s="8">
        <v>0</v>
      </c>
      <c r="AQ103" s="8">
        <v>0</v>
      </c>
      <c r="AR103" s="8">
        <v>0</v>
      </c>
      <c r="AS103" s="8">
        <v>0</v>
      </c>
      <c r="AT103" s="8">
        <v>0</v>
      </c>
      <c r="AU103" s="8" t="s">
        <v>124</v>
      </c>
      <c r="AV103" s="8" t="s">
        <v>156</v>
      </c>
      <c r="AW103" s="8" t="s">
        <v>199</v>
      </c>
      <c r="AX103" s="8" t="s">
        <v>124</v>
      </c>
      <c r="AY103" s="8" t="s">
        <v>154</v>
      </c>
      <c r="AZ103" s="8">
        <v>1</v>
      </c>
      <c r="BA103" s="8" t="s">
        <v>898</v>
      </c>
      <c r="BB103" s="8">
        <v>0</v>
      </c>
      <c r="BC103" t="s">
        <v>124</v>
      </c>
      <c r="BD103" t="s">
        <v>155</v>
      </c>
      <c r="BE103" t="s">
        <v>147</v>
      </c>
      <c r="BF103">
        <v>0</v>
      </c>
      <c r="BG103">
        <v>0</v>
      </c>
      <c r="BH103">
        <v>0</v>
      </c>
      <c r="BI103" s="6" t="s">
        <v>853</v>
      </c>
      <c r="BJ103" s="66"/>
      <c r="BK103" s="10" t="s">
        <v>51</v>
      </c>
      <c r="BL103" t="s">
        <v>122</v>
      </c>
      <c r="BM103" t="s">
        <v>123</v>
      </c>
      <c r="BN103" t="s">
        <v>117</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t="s">
        <v>51</v>
      </c>
      <c r="DC103" s="8" t="s">
        <v>123</v>
      </c>
      <c r="DD103" t="s">
        <v>117</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t="s">
        <v>117</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t="s">
        <v>117</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t="s">
        <v>117</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s="8" t="s">
        <v>124</v>
      </c>
      <c r="JD103" s="8" t="s">
        <v>148</v>
      </c>
      <c r="JE103" s="8" t="s">
        <v>128</v>
      </c>
      <c r="JF103" s="8">
        <v>0</v>
      </c>
      <c r="JG103" s="8">
        <v>0</v>
      </c>
      <c r="JH103" s="8">
        <v>0</v>
      </c>
      <c r="JI103" s="8">
        <v>0</v>
      </c>
      <c r="JJ103" s="8">
        <v>0</v>
      </c>
      <c r="JK103" s="42">
        <v>0</v>
      </c>
      <c r="JL103" s="42">
        <v>0</v>
      </c>
      <c r="JM103" s="42">
        <v>0</v>
      </c>
      <c r="JN103" s="42">
        <v>0</v>
      </c>
      <c r="JO103" s="42">
        <v>0</v>
      </c>
      <c r="JP103" s="42">
        <v>0</v>
      </c>
      <c r="JQ103" s="42">
        <v>0</v>
      </c>
      <c r="JR103" s="42">
        <v>0</v>
      </c>
      <c r="JS103" s="42">
        <v>0</v>
      </c>
      <c r="JT103" s="42">
        <v>0</v>
      </c>
      <c r="JU103" s="42">
        <v>0</v>
      </c>
      <c r="JV103" s="42">
        <v>0</v>
      </c>
      <c r="JW103" s="42">
        <v>0</v>
      </c>
      <c r="JX103" s="42">
        <v>0</v>
      </c>
      <c r="JY103" s="42">
        <v>0</v>
      </c>
      <c r="JZ103" s="42">
        <v>0</v>
      </c>
      <c r="KA103" s="42">
        <v>0</v>
      </c>
      <c r="KB103" s="42">
        <v>0</v>
      </c>
      <c r="KC103" s="42">
        <v>0</v>
      </c>
      <c r="KD103" s="42">
        <v>0</v>
      </c>
      <c r="KE103" s="42">
        <v>0</v>
      </c>
      <c r="KF103" s="42">
        <v>0</v>
      </c>
      <c r="KG103" s="42">
        <v>0</v>
      </c>
      <c r="KH103" s="42">
        <v>0</v>
      </c>
      <c r="KI103" s="42">
        <v>0</v>
      </c>
      <c r="KJ103" s="42">
        <v>0</v>
      </c>
      <c r="KK103" s="42">
        <v>0</v>
      </c>
      <c r="KL103" s="42">
        <v>0</v>
      </c>
      <c r="KM103" s="42">
        <v>0</v>
      </c>
      <c r="KN103" s="8" t="s">
        <v>117</v>
      </c>
      <c r="KO103" s="8">
        <v>0</v>
      </c>
      <c r="KP103" s="8">
        <v>0</v>
      </c>
      <c r="KQ103" s="8" t="s">
        <v>117</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s="9" t="s">
        <v>131</v>
      </c>
      <c r="MA103">
        <v>0</v>
      </c>
      <c r="MB103">
        <v>0</v>
      </c>
      <c r="MC103">
        <v>0</v>
      </c>
      <c r="MD103">
        <v>0</v>
      </c>
      <c r="ME103">
        <v>0</v>
      </c>
      <c r="MF103">
        <v>0</v>
      </c>
      <c r="MG103">
        <v>0</v>
      </c>
      <c r="MH103">
        <v>0</v>
      </c>
      <c r="MI103">
        <v>0</v>
      </c>
      <c r="MJ103">
        <v>0</v>
      </c>
      <c r="MK103">
        <v>0</v>
      </c>
      <c r="ML103">
        <v>0</v>
      </c>
      <c r="MM103">
        <v>0</v>
      </c>
      <c r="MN103">
        <v>0</v>
      </c>
      <c r="MO103">
        <v>0</v>
      </c>
      <c r="MP103">
        <v>0</v>
      </c>
      <c r="MQ103">
        <v>0</v>
      </c>
      <c r="MR103" s="35">
        <v>0</v>
      </c>
      <c r="MS103" s="69"/>
    </row>
    <row r="104" spans="1:357" ht="79.2" customHeight="1" x14ac:dyDescent="0.3">
      <c r="A104">
        <v>165</v>
      </c>
      <c r="B104" s="29" t="s">
        <v>108</v>
      </c>
      <c r="C104" s="25" t="s">
        <v>753</v>
      </c>
      <c r="D104" s="8" t="s">
        <v>962</v>
      </c>
      <c r="E104" t="s">
        <v>967</v>
      </c>
      <c r="F104" s="8" t="s">
        <v>964</v>
      </c>
      <c r="G104" s="8" t="s">
        <v>895</v>
      </c>
      <c r="H104" s="8">
        <v>0</v>
      </c>
      <c r="I104" t="s">
        <v>113</v>
      </c>
      <c r="J104" s="8" t="s">
        <v>965</v>
      </c>
      <c r="K104" s="8">
        <f>439*557</f>
        <v>244523</v>
      </c>
      <c r="L104" s="8" t="e">
        <f>MROUND([1]!tbData[[#This Row],[Surface (mm2)]],10000)/1000000</f>
        <v>#REF!</v>
      </c>
      <c r="M104" s="8" t="s">
        <v>115</v>
      </c>
      <c r="N104" s="8" t="s">
        <v>144</v>
      </c>
      <c r="O104" s="8" t="s">
        <v>144</v>
      </c>
      <c r="P104" s="8" t="s">
        <v>117</v>
      </c>
      <c r="Q104" t="s">
        <v>119</v>
      </c>
      <c r="R104" t="s">
        <v>119</v>
      </c>
      <c r="S104" s="8">
        <v>0</v>
      </c>
      <c r="T104" t="s">
        <v>119</v>
      </c>
      <c r="U104" s="8" t="s">
        <v>198</v>
      </c>
      <c r="V104" s="8" t="s">
        <v>145</v>
      </c>
      <c r="W104" s="8">
        <v>0</v>
      </c>
      <c r="X104" s="8">
        <v>0</v>
      </c>
      <c r="Y104" s="8">
        <v>0</v>
      </c>
      <c r="Z104" s="8">
        <v>0</v>
      </c>
      <c r="AA104" s="8">
        <v>0</v>
      </c>
      <c r="AB104" s="8">
        <v>0</v>
      </c>
      <c r="AC104" s="8">
        <v>0</v>
      </c>
      <c r="AD104" s="8">
        <v>0</v>
      </c>
      <c r="AE104" s="8">
        <v>0</v>
      </c>
      <c r="AF104" s="8">
        <v>0</v>
      </c>
      <c r="AG104" s="8">
        <v>0</v>
      </c>
      <c r="AH104" s="8">
        <v>0</v>
      </c>
      <c r="AI104" s="8">
        <v>0</v>
      </c>
      <c r="AJ104" s="8">
        <v>0</v>
      </c>
      <c r="AK104" s="8" t="s">
        <v>117</v>
      </c>
      <c r="AL104" s="8">
        <v>0</v>
      </c>
      <c r="AM104" s="8">
        <v>0</v>
      </c>
      <c r="AN104" s="8">
        <v>0</v>
      </c>
      <c r="AO104" s="8">
        <v>0</v>
      </c>
      <c r="AP104" s="8">
        <v>0</v>
      </c>
      <c r="AQ104" s="8">
        <v>0</v>
      </c>
      <c r="AR104" s="8">
        <v>0</v>
      </c>
      <c r="AS104" s="8">
        <v>0</v>
      </c>
      <c r="AT104" s="8">
        <v>0</v>
      </c>
      <c r="AU104" s="8" t="s">
        <v>124</v>
      </c>
      <c r="AV104" s="8" t="s">
        <v>156</v>
      </c>
      <c r="AW104" s="8" t="s">
        <v>199</v>
      </c>
      <c r="AX104" s="8" t="s">
        <v>124</v>
      </c>
      <c r="AY104" s="8" t="s">
        <v>154</v>
      </c>
      <c r="AZ104" s="8">
        <v>1</v>
      </c>
      <c r="BA104" s="8" t="s">
        <v>898</v>
      </c>
      <c r="BB104" s="8">
        <v>0</v>
      </c>
      <c r="BC104" t="s">
        <v>124</v>
      </c>
      <c r="BD104" t="s">
        <v>155</v>
      </c>
      <c r="BE104" t="s">
        <v>147</v>
      </c>
      <c r="BF104">
        <v>0</v>
      </c>
      <c r="BG104">
        <v>0</v>
      </c>
      <c r="BH104">
        <v>0</v>
      </c>
      <c r="BI104" s="6" t="s">
        <v>853</v>
      </c>
      <c r="BJ104" s="66"/>
      <c r="BK104" s="10" t="s">
        <v>51</v>
      </c>
      <c r="BL104" t="s">
        <v>122</v>
      </c>
      <c r="BM104" t="s">
        <v>123</v>
      </c>
      <c r="BN104" t="s">
        <v>117</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t="s">
        <v>51</v>
      </c>
      <c r="DC104" s="8" t="s">
        <v>123</v>
      </c>
      <c r="DD104" t="s">
        <v>117</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t="s">
        <v>117</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t="s">
        <v>117</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t="s">
        <v>117</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s="8" t="s">
        <v>124</v>
      </c>
      <c r="JD104" s="8" t="s">
        <v>127</v>
      </c>
      <c r="JE104" s="8" t="s">
        <v>128</v>
      </c>
      <c r="JF104" s="8" t="s">
        <v>124</v>
      </c>
      <c r="JG104" s="8">
        <v>0</v>
      </c>
      <c r="JH104" s="8">
        <v>0</v>
      </c>
      <c r="JI104" s="8">
        <v>0</v>
      </c>
      <c r="JJ104" s="8">
        <v>0</v>
      </c>
      <c r="JK104" s="42">
        <v>0</v>
      </c>
      <c r="JL104" s="42">
        <v>0</v>
      </c>
      <c r="JM104" s="42">
        <v>0</v>
      </c>
      <c r="JN104" s="42">
        <v>0</v>
      </c>
      <c r="JO104" s="42">
        <v>0</v>
      </c>
      <c r="JP104" s="42">
        <v>0</v>
      </c>
      <c r="JQ104" s="42">
        <v>0</v>
      </c>
      <c r="JR104" s="42">
        <v>0</v>
      </c>
      <c r="JS104" s="42">
        <v>0</v>
      </c>
      <c r="JT104" s="42">
        <v>0</v>
      </c>
      <c r="JU104" s="42">
        <v>0</v>
      </c>
      <c r="JV104" s="42">
        <v>0</v>
      </c>
      <c r="JW104" s="42">
        <v>0</v>
      </c>
      <c r="JX104" s="42">
        <v>0</v>
      </c>
      <c r="JY104" s="42">
        <v>0</v>
      </c>
      <c r="JZ104" s="42">
        <v>0</v>
      </c>
      <c r="KA104" s="42">
        <v>0</v>
      </c>
      <c r="KB104" s="42">
        <v>0</v>
      </c>
      <c r="KC104" s="42">
        <v>0</v>
      </c>
      <c r="KD104" s="42">
        <v>0</v>
      </c>
      <c r="KE104" s="42">
        <v>0</v>
      </c>
      <c r="KF104" s="42">
        <v>0</v>
      </c>
      <c r="KG104" s="42">
        <v>0</v>
      </c>
      <c r="KH104" s="42">
        <v>0</v>
      </c>
      <c r="KI104" s="42">
        <v>0</v>
      </c>
      <c r="KJ104" s="42">
        <v>0</v>
      </c>
      <c r="KK104" s="42">
        <v>0</v>
      </c>
      <c r="KL104" s="42">
        <v>0</v>
      </c>
      <c r="KM104" s="42">
        <v>0</v>
      </c>
      <c r="KN104" s="8" t="s">
        <v>117</v>
      </c>
      <c r="KO104" s="8">
        <v>0</v>
      </c>
      <c r="KP104" s="8">
        <v>0</v>
      </c>
      <c r="KQ104" s="8" t="s">
        <v>117</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s="9" t="s">
        <v>131</v>
      </c>
      <c r="MA104">
        <v>0</v>
      </c>
      <c r="MB104">
        <v>0</v>
      </c>
      <c r="MC104">
        <v>0</v>
      </c>
      <c r="MD104">
        <v>0</v>
      </c>
      <c r="ME104">
        <v>0</v>
      </c>
      <c r="MF104">
        <v>0</v>
      </c>
      <c r="MG104">
        <v>0</v>
      </c>
      <c r="MH104">
        <v>0</v>
      </c>
      <c r="MI104">
        <v>0</v>
      </c>
      <c r="MJ104">
        <v>0</v>
      </c>
      <c r="MK104">
        <v>0</v>
      </c>
      <c r="ML104">
        <v>0</v>
      </c>
      <c r="MM104">
        <v>0</v>
      </c>
      <c r="MN104">
        <v>0</v>
      </c>
      <c r="MO104">
        <v>0</v>
      </c>
      <c r="MP104">
        <v>0</v>
      </c>
      <c r="MQ104">
        <v>0</v>
      </c>
      <c r="MR104" s="35">
        <v>0</v>
      </c>
      <c r="MS104" s="69"/>
    </row>
    <row r="105" spans="1:357" ht="28.8" x14ac:dyDescent="0.3">
      <c r="A105">
        <v>278</v>
      </c>
      <c r="B105" s="29" t="s">
        <v>108</v>
      </c>
      <c r="C105" s="27" t="s">
        <v>1217</v>
      </c>
      <c r="D105" s="8" t="s">
        <v>1412</v>
      </c>
      <c r="E105" s="8" t="s">
        <v>1412</v>
      </c>
      <c r="F105" s="8" t="s">
        <v>1413</v>
      </c>
      <c r="G105" s="8">
        <v>0</v>
      </c>
      <c r="H105" s="8">
        <v>0</v>
      </c>
      <c r="I105" t="s">
        <v>136</v>
      </c>
      <c r="J105" s="8" t="s">
        <v>1414</v>
      </c>
      <c r="K105" s="8">
        <f>572*416</f>
        <v>237952</v>
      </c>
      <c r="L105" s="8" t="e">
        <f>MROUND([1]!tbData[[#This Row],[Surface (mm2)]],10000)/1000000</f>
        <v>#REF!</v>
      </c>
      <c r="M105" s="8" t="s">
        <v>115</v>
      </c>
      <c r="N105" s="8" t="s">
        <v>144</v>
      </c>
      <c r="O105" s="8" t="s">
        <v>144</v>
      </c>
      <c r="P105" s="8" t="s">
        <v>117</v>
      </c>
      <c r="Q105" t="s">
        <v>487</v>
      </c>
      <c r="R105" t="s">
        <v>119</v>
      </c>
      <c r="S105" s="8">
        <v>0</v>
      </c>
      <c r="T105" t="s">
        <v>119</v>
      </c>
      <c r="U105" s="8" t="s">
        <v>120</v>
      </c>
      <c r="V105" s="8" t="s">
        <v>1071</v>
      </c>
      <c r="W105" s="8">
        <v>0</v>
      </c>
      <c r="X105" s="8">
        <v>0</v>
      </c>
      <c r="Y105" s="8">
        <v>0</v>
      </c>
      <c r="Z105" s="8">
        <v>0</v>
      </c>
      <c r="AA105" s="8">
        <v>0</v>
      </c>
      <c r="AB105" s="8">
        <v>0</v>
      </c>
      <c r="AC105" s="8">
        <v>0</v>
      </c>
      <c r="AD105" s="8">
        <v>0</v>
      </c>
      <c r="AE105" s="8">
        <v>0</v>
      </c>
      <c r="AF105" s="8">
        <v>0</v>
      </c>
      <c r="AG105" s="8">
        <v>0</v>
      </c>
      <c r="AH105" s="8">
        <v>0</v>
      </c>
      <c r="AI105" s="8">
        <v>0</v>
      </c>
      <c r="AJ105" s="8">
        <v>0</v>
      </c>
      <c r="AK105" s="8" t="s">
        <v>124</v>
      </c>
      <c r="AL105" s="8" t="s">
        <v>166</v>
      </c>
      <c r="AM105" s="8" t="s">
        <v>121</v>
      </c>
      <c r="AN105" s="8" t="s">
        <v>1415</v>
      </c>
      <c r="AO105" s="8">
        <v>0</v>
      </c>
      <c r="AP105" s="8">
        <v>0</v>
      </c>
      <c r="AQ105" s="8">
        <v>0</v>
      </c>
      <c r="AR105" s="8">
        <v>0</v>
      </c>
      <c r="AS105" s="8">
        <v>0</v>
      </c>
      <c r="AT105" s="8">
        <v>0</v>
      </c>
      <c r="AU105" s="8">
        <v>0</v>
      </c>
      <c r="AV105" s="8">
        <v>0</v>
      </c>
      <c r="AW105" s="8">
        <v>0</v>
      </c>
      <c r="AX105" s="8" t="s">
        <v>117</v>
      </c>
      <c r="AY105" s="8">
        <v>0</v>
      </c>
      <c r="AZ105" s="8">
        <v>0</v>
      </c>
      <c r="BA105" s="8">
        <v>0</v>
      </c>
      <c r="BB105" s="8" t="s">
        <v>1245</v>
      </c>
      <c r="BC105" s="9" t="s">
        <v>119</v>
      </c>
      <c r="BD105">
        <v>0</v>
      </c>
      <c r="BE105" t="s">
        <v>124</v>
      </c>
      <c r="BF105" t="s">
        <v>124</v>
      </c>
      <c r="BG105">
        <v>0</v>
      </c>
      <c r="BH105">
        <v>0</v>
      </c>
      <c r="BI105" s="6">
        <v>0</v>
      </c>
      <c r="BJ105" s="66"/>
      <c r="BK105" s="10" t="s">
        <v>117</v>
      </c>
      <c r="BL105">
        <v>0</v>
      </c>
      <c r="BM105">
        <v>0</v>
      </c>
      <c r="BN105" t="s">
        <v>117</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t="s">
        <v>51</v>
      </c>
      <c r="DC105" s="8" t="s">
        <v>123</v>
      </c>
      <c r="DD105" t="s">
        <v>117</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t="s">
        <v>156</v>
      </c>
      <c r="EA105">
        <v>0</v>
      </c>
      <c r="EB105" t="s">
        <v>124</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t="s">
        <v>117</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t="s">
        <v>124</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t="s">
        <v>124</v>
      </c>
      <c r="GY105">
        <v>0</v>
      </c>
      <c r="GZ105">
        <v>0</v>
      </c>
      <c r="HA105">
        <v>0</v>
      </c>
      <c r="HB105" t="s">
        <v>124</v>
      </c>
      <c r="HC105">
        <v>0</v>
      </c>
      <c r="HD105">
        <v>0</v>
      </c>
      <c r="HE105">
        <v>0</v>
      </c>
      <c r="HF105">
        <v>0</v>
      </c>
      <c r="HG105">
        <v>0</v>
      </c>
      <c r="HH105">
        <v>0</v>
      </c>
      <c r="HI105">
        <v>0</v>
      </c>
      <c r="HJ105">
        <v>0</v>
      </c>
      <c r="HK105">
        <v>0</v>
      </c>
      <c r="HL105">
        <v>0</v>
      </c>
      <c r="HM105" t="s">
        <v>124</v>
      </c>
      <c r="HN105" t="s">
        <v>124</v>
      </c>
      <c r="HO105">
        <v>0</v>
      </c>
      <c r="HP105" t="s">
        <v>124</v>
      </c>
      <c r="HQ105">
        <v>0</v>
      </c>
      <c r="HR105">
        <v>0</v>
      </c>
      <c r="HS105" t="s">
        <v>124</v>
      </c>
      <c r="HT105">
        <v>0</v>
      </c>
      <c r="HU105" t="s">
        <v>124</v>
      </c>
      <c r="HV105" t="s">
        <v>124</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s="8" t="s">
        <v>124</v>
      </c>
      <c r="JD105" s="8" t="s">
        <v>582</v>
      </c>
      <c r="JE105" s="8">
        <v>0</v>
      </c>
      <c r="JF105" s="8">
        <v>0</v>
      </c>
      <c r="JG105" s="8">
        <v>0</v>
      </c>
      <c r="JH105" s="8">
        <v>0</v>
      </c>
      <c r="JI105" s="8">
        <v>0</v>
      </c>
      <c r="JJ105" s="8">
        <v>0</v>
      </c>
      <c r="JK105" s="42">
        <v>0</v>
      </c>
      <c r="JL105" s="42">
        <v>0</v>
      </c>
      <c r="JM105" s="42">
        <v>0</v>
      </c>
      <c r="JN105" s="42">
        <v>0</v>
      </c>
      <c r="JO105" s="42">
        <v>0</v>
      </c>
      <c r="JP105" s="42">
        <v>0</v>
      </c>
      <c r="JQ105" s="42">
        <v>0</v>
      </c>
      <c r="JR105" s="42">
        <v>0</v>
      </c>
      <c r="JS105" s="42">
        <v>0</v>
      </c>
      <c r="JT105" s="42">
        <v>0</v>
      </c>
      <c r="JU105" s="42">
        <v>0</v>
      </c>
      <c r="JV105" s="42">
        <v>0</v>
      </c>
      <c r="JW105" s="42">
        <v>0</v>
      </c>
      <c r="JX105" s="42">
        <v>0</v>
      </c>
      <c r="JY105" s="42">
        <v>0</v>
      </c>
      <c r="JZ105" s="42">
        <v>0</v>
      </c>
      <c r="KA105" s="42">
        <v>0</v>
      </c>
      <c r="KB105" s="42">
        <v>0</v>
      </c>
      <c r="KC105" s="42">
        <v>0</v>
      </c>
      <c r="KD105" s="42">
        <v>0</v>
      </c>
      <c r="KE105" s="42" t="s">
        <v>124</v>
      </c>
      <c r="KF105" s="42" t="s">
        <v>288</v>
      </c>
      <c r="KG105" s="42">
        <v>0</v>
      </c>
      <c r="KH105" s="42" t="s">
        <v>124</v>
      </c>
      <c r="KI105" s="42">
        <v>0</v>
      </c>
      <c r="KJ105" s="42">
        <v>0</v>
      </c>
      <c r="KK105" s="42">
        <v>0</v>
      </c>
      <c r="KL105" s="42">
        <v>0</v>
      </c>
      <c r="KM105" s="42">
        <v>0</v>
      </c>
      <c r="KN105" s="8" t="s">
        <v>117</v>
      </c>
      <c r="KO105" s="8">
        <v>0</v>
      </c>
      <c r="KP105" s="8" t="s">
        <v>124</v>
      </c>
      <c r="KQ105" s="8" t="s">
        <v>117</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s="9" t="s">
        <v>131</v>
      </c>
      <c r="MA105">
        <v>0</v>
      </c>
      <c r="MB105">
        <v>0</v>
      </c>
      <c r="MC105">
        <v>0</v>
      </c>
      <c r="MD105">
        <v>0</v>
      </c>
      <c r="ME105">
        <v>0</v>
      </c>
      <c r="MF105">
        <v>0</v>
      </c>
      <c r="MG105">
        <v>0</v>
      </c>
      <c r="MH105">
        <v>0</v>
      </c>
      <c r="MI105">
        <v>0</v>
      </c>
      <c r="MJ105">
        <v>0</v>
      </c>
      <c r="MK105">
        <v>0</v>
      </c>
      <c r="ML105">
        <v>0</v>
      </c>
      <c r="MM105">
        <v>0</v>
      </c>
      <c r="MN105">
        <v>0</v>
      </c>
      <c r="MO105">
        <v>0</v>
      </c>
      <c r="MP105">
        <v>0</v>
      </c>
      <c r="MQ105">
        <v>0</v>
      </c>
      <c r="MR105" s="35" t="s">
        <v>1416</v>
      </c>
      <c r="MS105" s="69"/>
    </row>
    <row r="106" spans="1:357" ht="86.4" x14ac:dyDescent="0.3">
      <c r="A106">
        <v>279</v>
      </c>
      <c r="B106" s="29" t="s">
        <v>108</v>
      </c>
      <c r="C106" s="27" t="s">
        <v>1217</v>
      </c>
      <c r="D106" s="8" t="s">
        <v>1417</v>
      </c>
      <c r="E106" s="8" t="s">
        <v>1417</v>
      </c>
      <c r="F106" s="8" t="s">
        <v>1418</v>
      </c>
      <c r="G106" s="8">
        <v>0</v>
      </c>
      <c r="H106" s="8" t="s">
        <v>1419</v>
      </c>
      <c r="I106" t="s">
        <v>136</v>
      </c>
      <c r="J106" s="8" t="s">
        <v>1420</v>
      </c>
      <c r="K106" s="8">
        <f>562*425</f>
        <v>238850</v>
      </c>
      <c r="L106" s="8" t="e">
        <f>MROUND([1]!tbData[[#This Row],[Surface (mm2)]],10000)/1000000</f>
        <v>#REF!</v>
      </c>
      <c r="M106" s="8" t="s">
        <v>115</v>
      </c>
      <c r="N106" s="8" t="s">
        <v>144</v>
      </c>
      <c r="O106" s="8" t="s">
        <v>144</v>
      </c>
      <c r="P106" s="8" t="s">
        <v>117</v>
      </c>
      <c r="Q106" t="s">
        <v>119</v>
      </c>
      <c r="R106" t="s">
        <v>119</v>
      </c>
      <c r="S106" s="8">
        <v>0</v>
      </c>
      <c r="T106" t="s">
        <v>119</v>
      </c>
      <c r="U106" s="8" t="s">
        <v>120</v>
      </c>
      <c r="V106" s="8" t="s">
        <v>121</v>
      </c>
      <c r="W106" s="8" t="s">
        <v>145</v>
      </c>
      <c r="X106" s="8">
        <v>0</v>
      </c>
      <c r="Y106" s="8">
        <v>0</v>
      </c>
      <c r="Z106" s="8">
        <v>0</v>
      </c>
      <c r="AA106" s="8">
        <v>0</v>
      </c>
      <c r="AB106" s="8">
        <v>0</v>
      </c>
      <c r="AC106" s="8">
        <v>0</v>
      </c>
      <c r="AD106" s="8">
        <v>0</v>
      </c>
      <c r="AE106" s="8">
        <v>0</v>
      </c>
      <c r="AF106" s="8">
        <v>0</v>
      </c>
      <c r="AG106" s="8">
        <v>0</v>
      </c>
      <c r="AH106" s="8">
        <v>0</v>
      </c>
      <c r="AI106" s="8">
        <v>0</v>
      </c>
      <c r="AJ106" s="8" t="s">
        <v>1421</v>
      </c>
      <c r="AK106" s="8" t="s">
        <v>117</v>
      </c>
      <c r="AL106" s="8">
        <v>0</v>
      </c>
      <c r="AM106" s="8">
        <v>0</v>
      </c>
      <c r="AN106" s="8">
        <v>0</v>
      </c>
      <c r="AO106" s="8">
        <v>0</v>
      </c>
      <c r="AP106" s="8">
        <v>0</v>
      </c>
      <c r="AQ106" s="8">
        <v>0</v>
      </c>
      <c r="AR106" s="8">
        <v>0</v>
      </c>
      <c r="AS106" s="8">
        <v>0</v>
      </c>
      <c r="AT106" s="8">
        <v>0</v>
      </c>
      <c r="AU106" s="8" t="s">
        <v>124</v>
      </c>
      <c r="AV106" s="8" t="s">
        <v>156</v>
      </c>
      <c r="AW106" s="8" t="s">
        <v>199</v>
      </c>
      <c r="AX106" s="8" t="s">
        <v>117</v>
      </c>
      <c r="AY106" s="8">
        <v>0</v>
      </c>
      <c r="AZ106" s="8">
        <v>0</v>
      </c>
      <c r="BA106" s="8">
        <v>0</v>
      </c>
      <c r="BB106" s="8">
        <v>0</v>
      </c>
      <c r="BC106" s="9" t="s">
        <v>119</v>
      </c>
      <c r="BD106">
        <v>0</v>
      </c>
      <c r="BE106" t="s">
        <v>124</v>
      </c>
      <c r="BF106" t="s">
        <v>124</v>
      </c>
      <c r="BG106">
        <v>0</v>
      </c>
      <c r="BH106">
        <v>0</v>
      </c>
      <c r="BI106" s="6">
        <v>0</v>
      </c>
      <c r="BJ106" s="66"/>
      <c r="BK106" s="10" t="s">
        <v>117</v>
      </c>
      <c r="BL106">
        <v>0</v>
      </c>
      <c r="BM106">
        <v>0</v>
      </c>
      <c r="BN106" t="s">
        <v>124</v>
      </c>
      <c r="BO106">
        <v>0</v>
      </c>
      <c r="BP106">
        <v>0</v>
      </c>
      <c r="BQ106">
        <v>0</v>
      </c>
      <c r="BR106">
        <v>0</v>
      </c>
      <c r="BS106">
        <v>0</v>
      </c>
      <c r="BT106">
        <v>0</v>
      </c>
      <c r="BU106">
        <v>0</v>
      </c>
      <c r="BV106" t="s">
        <v>124</v>
      </c>
      <c r="BW106" t="s">
        <v>169</v>
      </c>
      <c r="BX106">
        <v>0</v>
      </c>
      <c r="BY106" t="s">
        <v>124</v>
      </c>
      <c r="BZ106">
        <v>0</v>
      </c>
      <c r="CA106">
        <v>0</v>
      </c>
      <c r="CB106" t="s">
        <v>121</v>
      </c>
      <c r="CC106">
        <v>0</v>
      </c>
      <c r="CD106">
        <v>0</v>
      </c>
      <c r="CE106">
        <v>0</v>
      </c>
      <c r="CF106" t="s">
        <v>124</v>
      </c>
      <c r="CG106" t="s">
        <v>169</v>
      </c>
      <c r="CH106" t="s">
        <v>124</v>
      </c>
      <c r="CI106" t="s">
        <v>124</v>
      </c>
      <c r="CJ106" t="s">
        <v>124</v>
      </c>
      <c r="CK106" t="s">
        <v>124</v>
      </c>
      <c r="CL106" t="s">
        <v>124</v>
      </c>
      <c r="CM106" t="s">
        <v>121</v>
      </c>
      <c r="CN106">
        <v>0</v>
      </c>
      <c r="CO106">
        <v>0</v>
      </c>
      <c r="CP106">
        <v>0</v>
      </c>
      <c r="CQ106">
        <v>0</v>
      </c>
      <c r="CR106">
        <v>0</v>
      </c>
      <c r="CS106">
        <v>0</v>
      </c>
      <c r="CT106">
        <v>0</v>
      </c>
      <c r="CU106">
        <v>0</v>
      </c>
      <c r="CV106" t="s">
        <v>124</v>
      </c>
      <c r="CW106" t="s">
        <v>1367</v>
      </c>
      <c r="CX106" t="s">
        <v>144</v>
      </c>
      <c r="CY106">
        <v>0</v>
      </c>
      <c r="CZ106">
        <v>0</v>
      </c>
      <c r="DA106">
        <v>0</v>
      </c>
      <c r="DB106" t="s">
        <v>51</v>
      </c>
      <c r="DC106" s="8" t="s">
        <v>123</v>
      </c>
      <c r="DD106" t="s">
        <v>117</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t="s">
        <v>156</v>
      </c>
      <c r="EA106" t="s">
        <v>156</v>
      </c>
      <c r="EB106">
        <v>0</v>
      </c>
      <c r="EC106">
        <v>0</v>
      </c>
      <c r="ED106">
        <v>0</v>
      </c>
      <c r="EE106">
        <v>0</v>
      </c>
      <c r="EF106">
        <v>0</v>
      </c>
      <c r="EG106">
        <v>0</v>
      </c>
      <c r="EH106">
        <v>0</v>
      </c>
      <c r="EI106">
        <v>0</v>
      </c>
      <c r="EJ106" t="s">
        <v>124</v>
      </c>
      <c r="EK106">
        <v>0</v>
      </c>
      <c r="EL106" t="s">
        <v>124</v>
      </c>
      <c r="EM106">
        <v>0</v>
      </c>
      <c r="EN106">
        <v>0</v>
      </c>
      <c r="EO106">
        <v>0</v>
      </c>
      <c r="EP106">
        <v>0</v>
      </c>
      <c r="EQ106">
        <v>0</v>
      </c>
      <c r="ER106">
        <v>0</v>
      </c>
      <c r="ES106">
        <v>0</v>
      </c>
      <c r="ET106">
        <v>0</v>
      </c>
      <c r="EU106" t="s">
        <v>117</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t="s">
        <v>124</v>
      </c>
      <c r="GF106">
        <v>0</v>
      </c>
      <c r="GG106">
        <v>0</v>
      </c>
      <c r="GH106">
        <v>0</v>
      </c>
      <c r="GI106">
        <v>0</v>
      </c>
      <c r="GJ106">
        <v>0</v>
      </c>
      <c r="GK106">
        <v>0</v>
      </c>
      <c r="GL106">
        <v>0</v>
      </c>
      <c r="GM106" t="s">
        <v>124</v>
      </c>
      <c r="GN106">
        <v>0</v>
      </c>
      <c r="GO106" t="s">
        <v>124</v>
      </c>
      <c r="GP106" t="s">
        <v>124</v>
      </c>
      <c r="GQ106" t="s">
        <v>124</v>
      </c>
      <c r="GR106" t="s">
        <v>124</v>
      </c>
      <c r="GS106">
        <v>0</v>
      </c>
      <c r="GT106">
        <v>0</v>
      </c>
      <c r="GU106">
        <v>0</v>
      </c>
      <c r="GV106">
        <v>0</v>
      </c>
      <c r="GW106">
        <v>0</v>
      </c>
      <c r="GX106" t="s">
        <v>124</v>
      </c>
      <c r="GY106">
        <v>0</v>
      </c>
      <c r="GZ106">
        <v>0</v>
      </c>
      <c r="HA106">
        <v>0</v>
      </c>
      <c r="HB106">
        <v>0</v>
      </c>
      <c r="HC106">
        <v>0</v>
      </c>
      <c r="HD106">
        <v>0</v>
      </c>
      <c r="HE106">
        <v>0</v>
      </c>
      <c r="HF106">
        <v>0</v>
      </c>
      <c r="HG106">
        <v>0</v>
      </c>
      <c r="HH106">
        <v>0</v>
      </c>
      <c r="HI106">
        <v>0</v>
      </c>
      <c r="HJ106">
        <v>0</v>
      </c>
      <c r="HK106">
        <v>0</v>
      </c>
      <c r="HL106">
        <v>0</v>
      </c>
      <c r="HM106" t="s">
        <v>124</v>
      </c>
      <c r="HN106" t="s">
        <v>124</v>
      </c>
      <c r="HO106">
        <v>0</v>
      </c>
      <c r="HP106" t="s">
        <v>124</v>
      </c>
      <c r="HQ106" t="s">
        <v>124</v>
      </c>
      <c r="HR106" t="s">
        <v>124</v>
      </c>
      <c r="HS106" t="s">
        <v>124</v>
      </c>
      <c r="HT106" t="s">
        <v>124</v>
      </c>
      <c r="HU106" t="s">
        <v>124</v>
      </c>
      <c r="HV106" t="s">
        <v>124</v>
      </c>
      <c r="HW106" t="s">
        <v>124</v>
      </c>
      <c r="HX106">
        <v>0</v>
      </c>
      <c r="HY106">
        <v>0</v>
      </c>
      <c r="HZ106">
        <v>0</v>
      </c>
      <c r="IA106">
        <v>0</v>
      </c>
      <c r="IB106">
        <v>0</v>
      </c>
      <c r="IC106">
        <v>0</v>
      </c>
      <c r="ID106">
        <v>0</v>
      </c>
      <c r="IE106" t="s">
        <v>124</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t="s">
        <v>124</v>
      </c>
      <c r="JA106" t="s">
        <v>55</v>
      </c>
      <c r="JB106" t="s">
        <v>1422</v>
      </c>
      <c r="JC106" s="8" t="s">
        <v>124</v>
      </c>
      <c r="JD106" s="8" t="s">
        <v>127</v>
      </c>
      <c r="JE106" s="8" t="s">
        <v>128</v>
      </c>
      <c r="JF106" s="8">
        <v>0</v>
      </c>
      <c r="JG106" s="8">
        <v>0</v>
      </c>
      <c r="JH106" s="8">
        <v>0</v>
      </c>
      <c r="JI106" s="8">
        <v>0</v>
      </c>
      <c r="JJ106" s="8">
        <v>0</v>
      </c>
      <c r="JK106" s="42">
        <v>0</v>
      </c>
      <c r="JL106" s="42">
        <v>0</v>
      </c>
      <c r="JM106" s="42">
        <v>0</v>
      </c>
      <c r="JN106" s="42">
        <v>0</v>
      </c>
      <c r="JO106" s="42">
        <v>0</v>
      </c>
      <c r="JP106" s="42">
        <v>0</v>
      </c>
      <c r="JQ106" s="42">
        <v>0</v>
      </c>
      <c r="JR106" s="42">
        <v>0</v>
      </c>
      <c r="JS106" s="42">
        <v>0</v>
      </c>
      <c r="JT106" s="42">
        <v>0</v>
      </c>
      <c r="JU106" s="42">
        <v>0</v>
      </c>
      <c r="JV106" s="42">
        <v>0</v>
      </c>
      <c r="JW106" s="42">
        <v>0</v>
      </c>
      <c r="JX106" s="42">
        <v>0</v>
      </c>
      <c r="JY106" s="42">
        <v>0</v>
      </c>
      <c r="JZ106" s="42">
        <v>0</v>
      </c>
      <c r="KA106" s="42">
        <v>0</v>
      </c>
      <c r="KB106" s="42">
        <v>0</v>
      </c>
      <c r="KC106" s="42">
        <v>0</v>
      </c>
      <c r="KD106" s="42">
        <v>0</v>
      </c>
      <c r="KE106" s="42" t="s">
        <v>124</v>
      </c>
      <c r="KF106" s="42" t="s">
        <v>288</v>
      </c>
      <c r="KG106" s="42">
        <v>0</v>
      </c>
      <c r="KH106" s="42">
        <v>0</v>
      </c>
      <c r="KI106" s="42">
        <v>0</v>
      </c>
      <c r="KJ106" s="42">
        <v>0</v>
      </c>
      <c r="KK106" s="42">
        <v>0</v>
      </c>
      <c r="KL106" s="42">
        <v>0</v>
      </c>
      <c r="KM106" s="42">
        <v>0</v>
      </c>
      <c r="KN106" s="8" t="s">
        <v>117</v>
      </c>
      <c r="KO106" s="8">
        <v>0</v>
      </c>
      <c r="KP106" s="8" t="s">
        <v>124</v>
      </c>
      <c r="KQ106" s="8" t="s">
        <v>117</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s="9" t="s">
        <v>174</v>
      </c>
      <c r="MA106">
        <v>0</v>
      </c>
      <c r="MB106">
        <v>0</v>
      </c>
      <c r="MC106">
        <v>0</v>
      </c>
      <c r="MD106">
        <v>0</v>
      </c>
      <c r="ME106">
        <v>0</v>
      </c>
      <c r="MF106">
        <v>0</v>
      </c>
      <c r="MG106">
        <v>0</v>
      </c>
      <c r="MH106">
        <v>0</v>
      </c>
      <c r="MI106">
        <v>0</v>
      </c>
      <c r="MJ106" t="s">
        <v>124</v>
      </c>
      <c r="MK106" t="s">
        <v>124</v>
      </c>
      <c r="ML106">
        <v>0</v>
      </c>
      <c r="MM106">
        <v>0</v>
      </c>
      <c r="MN106">
        <v>0</v>
      </c>
      <c r="MO106">
        <v>0</v>
      </c>
      <c r="MP106">
        <v>0</v>
      </c>
      <c r="MQ106" t="s">
        <v>1051</v>
      </c>
      <c r="MR106" s="35">
        <v>0</v>
      </c>
      <c r="MS106" s="69"/>
    </row>
    <row r="107" spans="1:357" ht="68.400000000000006" customHeight="1" x14ac:dyDescent="0.3">
      <c r="A107">
        <v>280</v>
      </c>
      <c r="B107" s="29" t="s">
        <v>108</v>
      </c>
      <c r="C107" s="27" t="s">
        <v>1217</v>
      </c>
      <c r="D107" s="8" t="s">
        <v>1423</v>
      </c>
      <c r="E107" s="8" t="s">
        <v>1423</v>
      </c>
      <c r="F107" s="8" t="s">
        <v>1424</v>
      </c>
      <c r="G107" s="8" t="s">
        <v>1425</v>
      </c>
      <c r="H107" s="8" t="s">
        <v>1426</v>
      </c>
      <c r="I107" t="s">
        <v>136</v>
      </c>
      <c r="J107" s="8" t="s">
        <v>592</v>
      </c>
      <c r="K107" s="8">
        <f>600*400</f>
        <v>240000</v>
      </c>
      <c r="L107" s="8" t="e">
        <f>MROUND([1]!tbData[[#This Row],[Surface (mm2)]],10000)/1000000</f>
        <v>#REF!</v>
      </c>
      <c r="M107" s="8" t="s">
        <v>115</v>
      </c>
      <c r="N107" s="8" t="s">
        <v>144</v>
      </c>
      <c r="O107" s="8" t="s">
        <v>144</v>
      </c>
      <c r="P107" s="8" t="s">
        <v>117</v>
      </c>
      <c r="Q107" t="s">
        <v>119</v>
      </c>
      <c r="R107" t="s">
        <v>119</v>
      </c>
      <c r="S107" s="8" t="s">
        <v>622</v>
      </c>
      <c r="T107" t="s">
        <v>119</v>
      </c>
      <c r="U107" s="8" t="s">
        <v>120</v>
      </c>
      <c r="V107" s="8" t="s">
        <v>1071</v>
      </c>
      <c r="W107" s="8">
        <v>0</v>
      </c>
      <c r="X107" s="8">
        <v>0</v>
      </c>
      <c r="Y107" s="8">
        <v>0</v>
      </c>
      <c r="Z107" s="8">
        <v>0</v>
      </c>
      <c r="AA107" s="8">
        <v>0</v>
      </c>
      <c r="AB107" s="8">
        <v>0</v>
      </c>
      <c r="AC107" s="8">
        <v>0</v>
      </c>
      <c r="AD107" s="8">
        <v>0</v>
      </c>
      <c r="AE107" s="8">
        <v>0</v>
      </c>
      <c r="AF107" s="8">
        <v>0</v>
      </c>
      <c r="AG107" s="8">
        <v>0</v>
      </c>
      <c r="AH107" s="8">
        <v>0</v>
      </c>
      <c r="AI107" s="8">
        <v>0</v>
      </c>
      <c r="AJ107" s="8">
        <v>0</v>
      </c>
      <c r="AK107" s="8" t="s">
        <v>124</v>
      </c>
      <c r="AL107" s="8" t="s">
        <v>184</v>
      </c>
      <c r="AM107" s="8" t="s">
        <v>145</v>
      </c>
      <c r="AN107" s="8" t="s">
        <v>1427</v>
      </c>
      <c r="AO107" s="8" t="s">
        <v>154</v>
      </c>
      <c r="AP107" s="8" t="s">
        <v>1428</v>
      </c>
      <c r="AQ107" s="8">
        <v>0</v>
      </c>
      <c r="AR107" s="8">
        <v>0</v>
      </c>
      <c r="AS107" s="8">
        <v>0</v>
      </c>
      <c r="AT107" s="8">
        <v>0</v>
      </c>
      <c r="AU107" s="8" t="s">
        <v>124</v>
      </c>
      <c r="AV107" s="8" t="s">
        <v>156</v>
      </c>
      <c r="AW107" s="8" t="s">
        <v>199</v>
      </c>
      <c r="AX107" s="8" t="s">
        <v>117</v>
      </c>
      <c r="AY107" s="8">
        <v>0</v>
      </c>
      <c r="AZ107" s="8">
        <v>0</v>
      </c>
      <c r="BA107" s="8">
        <v>0</v>
      </c>
      <c r="BB107" s="8">
        <v>0</v>
      </c>
      <c r="BC107" s="9" t="s">
        <v>119</v>
      </c>
      <c r="BD107">
        <v>0</v>
      </c>
      <c r="BE107" t="s">
        <v>124</v>
      </c>
      <c r="BF107" t="s">
        <v>124</v>
      </c>
      <c r="BG107">
        <v>0</v>
      </c>
      <c r="BH107">
        <v>0</v>
      </c>
      <c r="BI107" s="6">
        <v>0</v>
      </c>
      <c r="BJ107" s="66"/>
      <c r="BK107" s="10" t="s">
        <v>117</v>
      </c>
      <c r="BL107">
        <v>0</v>
      </c>
      <c r="BM107">
        <v>0</v>
      </c>
      <c r="BN107" t="s">
        <v>124</v>
      </c>
      <c r="BO107">
        <v>0</v>
      </c>
      <c r="BP107">
        <v>0</v>
      </c>
      <c r="BQ107">
        <v>0</v>
      </c>
      <c r="BR107">
        <v>0</v>
      </c>
      <c r="BS107">
        <v>0</v>
      </c>
      <c r="BT107">
        <v>0</v>
      </c>
      <c r="BU107">
        <v>0</v>
      </c>
      <c r="BV107" t="s">
        <v>124</v>
      </c>
      <c r="BW107" t="s">
        <v>156</v>
      </c>
      <c r="BX107">
        <v>0</v>
      </c>
      <c r="BY107" t="s">
        <v>124</v>
      </c>
      <c r="BZ107">
        <v>0</v>
      </c>
      <c r="CA107">
        <v>0</v>
      </c>
      <c r="CB107" t="s">
        <v>121</v>
      </c>
      <c r="CC107">
        <v>0</v>
      </c>
      <c r="CD107">
        <v>0</v>
      </c>
      <c r="CE107">
        <v>0</v>
      </c>
      <c r="CF107" t="s">
        <v>124</v>
      </c>
      <c r="CG107" t="s">
        <v>169</v>
      </c>
      <c r="CH107" t="s">
        <v>124</v>
      </c>
      <c r="CI107" t="s">
        <v>124</v>
      </c>
      <c r="CJ107" t="s">
        <v>124</v>
      </c>
      <c r="CK107" t="s">
        <v>124</v>
      </c>
      <c r="CL107" t="s">
        <v>124</v>
      </c>
      <c r="CM107" t="s">
        <v>121</v>
      </c>
      <c r="CN107">
        <v>0</v>
      </c>
      <c r="CO107">
        <v>0</v>
      </c>
      <c r="CP107">
        <v>0</v>
      </c>
      <c r="CQ107">
        <v>0</v>
      </c>
      <c r="CR107">
        <v>0</v>
      </c>
      <c r="CS107">
        <v>0</v>
      </c>
      <c r="CT107">
        <v>0</v>
      </c>
      <c r="CU107">
        <v>0</v>
      </c>
      <c r="CV107" t="s">
        <v>124</v>
      </c>
      <c r="CW107" t="s">
        <v>252</v>
      </c>
      <c r="CX107">
        <v>0</v>
      </c>
      <c r="CY107">
        <v>0</v>
      </c>
      <c r="CZ107" t="s">
        <v>169</v>
      </c>
      <c r="DA107">
        <v>0</v>
      </c>
      <c r="DB107" t="s">
        <v>51</v>
      </c>
      <c r="DC107" s="8" t="s">
        <v>123</v>
      </c>
      <c r="DD107" t="s">
        <v>117</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t="s">
        <v>51</v>
      </c>
      <c r="EA107">
        <v>0</v>
      </c>
      <c r="EB107" t="s">
        <v>124</v>
      </c>
      <c r="EC107">
        <v>0</v>
      </c>
      <c r="ED107">
        <v>0</v>
      </c>
      <c r="EE107">
        <v>0</v>
      </c>
      <c r="EF107">
        <v>0</v>
      </c>
      <c r="EG107">
        <v>0</v>
      </c>
      <c r="EH107">
        <v>0</v>
      </c>
      <c r="EI107">
        <v>0</v>
      </c>
      <c r="EJ107">
        <v>0</v>
      </c>
      <c r="EK107">
        <v>0</v>
      </c>
      <c r="EL107">
        <v>0</v>
      </c>
      <c r="EM107">
        <v>0</v>
      </c>
      <c r="EN107">
        <v>0</v>
      </c>
      <c r="EO107">
        <v>0</v>
      </c>
      <c r="EP107" t="s">
        <v>124</v>
      </c>
      <c r="EQ107" t="s">
        <v>124</v>
      </c>
      <c r="ER107">
        <v>0</v>
      </c>
      <c r="ES107">
        <v>0</v>
      </c>
      <c r="ET107">
        <v>0</v>
      </c>
      <c r="EU107" t="s">
        <v>117</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t="s">
        <v>117</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t="s">
        <v>124</v>
      </c>
      <c r="HN107">
        <v>0</v>
      </c>
      <c r="HO107">
        <v>0</v>
      </c>
      <c r="HP107">
        <v>0</v>
      </c>
      <c r="HQ107">
        <v>0</v>
      </c>
      <c r="HR107">
        <v>0</v>
      </c>
      <c r="HS107">
        <v>0</v>
      </c>
      <c r="HT107">
        <v>0</v>
      </c>
      <c r="HU107">
        <v>0</v>
      </c>
      <c r="HV107">
        <v>0</v>
      </c>
      <c r="HW107">
        <v>0</v>
      </c>
      <c r="HX107">
        <v>0</v>
      </c>
      <c r="HY107">
        <v>0</v>
      </c>
      <c r="HZ107">
        <v>0</v>
      </c>
      <c r="IA107">
        <v>0</v>
      </c>
      <c r="IB107">
        <v>0</v>
      </c>
      <c r="IC107">
        <v>0</v>
      </c>
      <c r="ID107">
        <v>0</v>
      </c>
      <c r="IE107" t="s">
        <v>124</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t="s">
        <v>124</v>
      </c>
      <c r="JA107" t="s">
        <v>55</v>
      </c>
      <c r="JB107" t="s">
        <v>57</v>
      </c>
      <c r="JC107" s="8" t="s">
        <v>124</v>
      </c>
      <c r="JD107" s="8" t="s">
        <v>148</v>
      </c>
      <c r="JE107" s="8">
        <v>0</v>
      </c>
      <c r="JF107" s="8">
        <v>0</v>
      </c>
      <c r="JG107" s="8">
        <v>0</v>
      </c>
      <c r="JH107" s="8">
        <v>0</v>
      </c>
      <c r="JI107" s="8">
        <v>0</v>
      </c>
      <c r="JJ107" s="8">
        <v>0</v>
      </c>
      <c r="JK107" s="42">
        <v>0</v>
      </c>
      <c r="JL107" s="42">
        <v>0</v>
      </c>
      <c r="JM107" s="42">
        <v>0</v>
      </c>
      <c r="JN107" s="42">
        <v>0</v>
      </c>
      <c r="JO107" s="42">
        <v>0</v>
      </c>
      <c r="JP107" s="42">
        <v>0</v>
      </c>
      <c r="JQ107" s="42">
        <v>0</v>
      </c>
      <c r="JR107" s="42">
        <v>0</v>
      </c>
      <c r="JS107" s="42">
        <v>0</v>
      </c>
      <c r="JT107" s="42">
        <v>0</v>
      </c>
      <c r="JU107" s="42">
        <v>0</v>
      </c>
      <c r="JV107" s="42">
        <v>0</v>
      </c>
      <c r="JW107" s="42">
        <v>0</v>
      </c>
      <c r="JX107" s="42">
        <v>0</v>
      </c>
      <c r="JY107" s="42">
        <v>0</v>
      </c>
      <c r="JZ107" s="42">
        <v>0</v>
      </c>
      <c r="KA107" s="42">
        <v>0</v>
      </c>
      <c r="KB107" s="42">
        <v>0</v>
      </c>
      <c r="KC107" s="42">
        <v>0</v>
      </c>
      <c r="KD107" s="42">
        <v>0</v>
      </c>
      <c r="KE107" s="42">
        <v>0</v>
      </c>
      <c r="KF107" s="42">
        <v>0</v>
      </c>
      <c r="KG107" s="42">
        <v>0</v>
      </c>
      <c r="KH107" s="42">
        <v>0</v>
      </c>
      <c r="KI107" s="42">
        <v>0</v>
      </c>
      <c r="KJ107" s="42">
        <v>0</v>
      </c>
      <c r="KK107" s="42">
        <v>0</v>
      </c>
      <c r="KL107" s="42">
        <v>0</v>
      </c>
      <c r="KM107" s="42">
        <v>0</v>
      </c>
      <c r="KN107" s="8" t="s">
        <v>124</v>
      </c>
      <c r="KO107" s="8">
        <v>0</v>
      </c>
      <c r="KP107" s="8" t="s">
        <v>124</v>
      </c>
      <c r="KQ107" s="8" t="s">
        <v>124</v>
      </c>
      <c r="KR107" t="s">
        <v>124</v>
      </c>
      <c r="KS107" t="s">
        <v>50</v>
      </c>
      <c r="KT107">
        <v>0</v>
      </c>
      <c r="KU107">
        <v>0</v>
      </c>
      <c r="KV107">
        <v>0</v>
      </c>
      <c r="KW107">
        <v>0</v>
      </c>
      <c r="KX107">
        <v>0</v>
      </c>
      <c r="KY107">
        <v>0</v>
      </c>
      <c r="KZ107">
        <v>0</v>
      </c>
      <c r="LA107">
        <v>0</v>
      </c>
      <c r="LB107">
        <v>0</v>
      </c>
      <c r="LC107">
        <v>0</v>
      </c>
      <c r="LD107" t="s">
        <v>124</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s="9" t="s">
        <v>131</v>
      </c>
      <c r="MA107">
        <v>0</v>
      </c>
      <c r="MB107">
        <v>0</v>
      </c>
      <c r="MC107">
        <v>0</v>
      </c>
      <c r="MD107">
        <v>0</v>
      </c>
      <c r="ME107">
        <v>0</v>
      </c>
      <c r="MF107">
        <v>0</v>
      </c>
      <c r="MG107">
        <v>0</v>
      </c>
      <c r="MH107">
        <v>0</v>
      </c>
      <c r="MI107">
        <v>0</v>
      </c>
      <c r="MJ107">
        <v>0</v>
      </c>
      <c r="MK107">
        <v>0</v>
      </c>
      <c r="ML107">
        <v>0</v>
      </c>
      <c r="MM107">
        <v>0</v>
      </c>
      <c r="MN107">
        <v>0</v>
      </c>
      <c r="MO107">
        <v>0</v>
      </c>
      <c r="MP107">
        <v>0</v>
      </c>
      <c r="MQ107">
        <v>0</v>
      </c>
      <c r="MR107" s="35" t="s">
        <v>1429</v>
      </c>
      <c r="MS107" s="69"/>
    </row>
    <row r="108" spans="1:357" ht="86.4" x14ac:dyDescent="0.3">
      <c r="A108">
        <v>9</v>
      </c>
      <c r="B108" s="29" t="s">
        <v>108</v>
      </c>
      <c r="C108" s="22" t="s">
        <v>109</v>
      </c>
      <c r="D108" s="8" t="s">
        <v>214</v>
      </c>
      <c r="E108" t="s">
        <v>215</v>
      </c>
      <c r="F108" s="8" t="s">
        <v>216</v>
      </c>
      <c r="G108" s="8" t="s">
        <v>217</v>
      </c>
      <c r="H108" s="8">
        <v>0</v>
      </c>
      <c r="I108" t="s">
        <v>136</v>
      </c>
      <c r="J108" s="8" t="s">
        <v>218</v>
      </c>
      <c r="K108" s="8">
        <f>570*430</f>
        <v>245100</v>
      </c>
      <c r="L108" s="8" t="e">
        <f>MROUND([1]!tbData[[#This Row],[Surface (mm2)]],10000)/1000000</f>
        <v>#REF!</v>
      </c>
      <c r="M108" s="8" t="s">
        <v>115</v>
      </c>
      <c r="N108" s="8" t="s">
        <v>144</v>
      </c>
      <c r="O108" s="8" t="s">
        <v>144</v>
      </c>
      <c r="P108" s="8" t="s">
        <v>117</v>
      </c>
      <c r="Q108" t="s">
        <v>219</v>
      </c>
      <c r="R108" t="s">
        <v>119</v>
      </c>
      <c r="S108" s="8" t="s">
        <v>220</v>
      </c>
      <c r="T108" t="s">
        <v>221</v>
      </c>
      <c r="U108" s="8" t="s">
        <v>120</v>
      </c>
      <c r="V108" s="8" t="s">
        <v>222</v>
      </c>
      <c r="W108" s="8">
        <v>0</v>
      </c>
      <c r="X108" s="8">
        <v>0</v>
      </c>
      <c r="Y108" s="8">
        <v>0</v>
      </c>
      <c r="Z108" s="8">
        <v>0</v>
      </c>
      <c r="AA108" s="8">
        <v>0</v>
      </c>
      <c r="AB108" s="8">
        <v>0</v>
      </c>
      <c r="AC108" s="8">
        <v>0</v>
      </c>
      <c r="AD108" s="8">
        <v>0</v>
      </c>
      <c r="AE108" s="8">
        <v>0</v>
      </c>
      <c r="AF108" s="8">
        <v>0</v>
      </c>
      <c r="AG108" s="8">
        <v>0</v>
      </c>
      <c r="AH108" s="8">
        <v>0</v>
      </c>
      <c r="AI108" s="8">
        <v>0</v>
      </c>
      <c r="AJ108" s="8">
        <v>0</v>
      </c>
      <c r="AK108" s="8" t="s">
        <v>117</v>
      </c>
      <c r="AL108" s="8">
        <v>0</v>
      </c>
      <c r="AM108" s="8">
        <v>0</v>
      </c>
      <c r="AN108" s="8">
        <v>0</v>
      </c>
      <c r="AO108" s="8" t="s">
        <v>223</v>
      </c>
      <c r="AP108" s="8" t="s">
        <v>224</v>
      </c>
      <c r="AQ108" s="8">
        <v>0</v>
      </c>
      <c r="AR108" s="8">
        <v>0</v>
      </c>
      <c r="AS108" s="8">
        <v>0</v>
      </c>
      <c r="AT108" s="8">
        <v>0</v>
      </c>
      <c r="AU108" s="8" t="s">
        <v>117</v>
      </c>
      <c r="AV108" s="8">
        <v>0</v>
      </c>
      <c r="AW108" s="8">
        <v>0</v>
      </c>
      <c r="AX108" s="8" t="s">
        <v>124</v>
      </c>
      <c r="AY108" s="8" t="s">
        <v>154</v>
      </c>
      <c r="AZ108" s="8">
        <v>1</v>
      </c>
      <c r="BA108" s="8">
        <v>0</v>
      </c>
      <c r="BB108" s="8" t="s">
        <v>225</v>
      </c>
      <c r="BC108" s="9" t="s">
        <v>119</v>
      </c>
      <c r="BD108">
        <v>0</v>
      </c>
      <c r="BE108" t="s">
        <v>124</v>
      </c>
      <c r="BF108" t="s">
        <v>124</v>
      </c>
      <c r="BG108">
        <v>0</v>
      </c>
      <c r="BH108">
        <v>0</v>
      </c>
      <c r="BI108" s="6" t="s">
        <v>226</v>
      </c>
      <c r="BJ108" s="66"/>
      <c r="BK108" s="10" t="s">
        <v>51</v>
      </c>
      <c r="BL108" t="s">
        <v>174</v>
      </c>
      <c r="BM108" t="s">
        <v>123</v>
      </c>
      <c r="BN108" t="s">
        <v>117</v>
      </c>
      <c r="BO108">
        <v>0</v>
      </c>
      <c r="BP108">
        <v>0</v>
      </c>
      <c r="BQ108">
        <v>0</v>
      </c>
      <c r="BR108">
        <v>0</v>
      </c>
      <c r="BS108">
        <v>0</v>
      </c>
      <c r="BT108">
        <v>0</v>
      </c>
      <c r="BU108">
        <v>0</v>
      </c>
      <c r="BV108">
        <v>0</v>
      </c>
      <c r="BW108">
        <v>0</v>
      </c>
      <c r="BX108">
        <v>0</v>
      </c>
      <c r="BY108">
        <v>0</v>
      </c>
      <c r="BZ108">
        <v>0</v>
      </c>
      <c r="CA108">
        <v>0</v>
      </c>
      <c r="CB108">
        <v>0</v>
      </c>
      <c r="CC108">
        <v>0</v>
      </c>
      <c r="CD108">
        <v>0</v>
      </c>
      <c r="CE108">
        <v>0</v>
      </c>
      <c r="CF108" t="s">
        <v>124</v>
      </c>
      <c r="CG108" t="s">
        <v>169</v>
      </c>
      <c r="CH108">
        <v>0</v>
      </c>
      <c r="CI108" t="s">
        <v>124</v>
      </c>
      <c r="CJ108">
        <v>0</v>
      </c>
      <c r="CK108">
        <v>0</v>
      </c>
      <c r="CL108">
        <v>0</v>
      </c>
      <c r="CM108" t="s">
        <v>175</v>
      </c>
      <c r="CN108">
        <v>0</v>
      </c>
      <c r="CO108">
        <v>0</v>
      </c>
      <c r="CP108">
        <v>0</v>
      </c>
      <c r="CQ108">
        <v>0</v>
      </c>
      <c r="CR108">
        <v>0</v>
      </c>
      <c r="CS108">
        <v>0</v>
      </c>
      <c r="CT108">
        <v>0</v>
      </c>
      <c r="CU108">
        <v>0</v>
      </c>
      <c r="CV108">
        <v>0</v>
      </c>
      <c r="CW108">
        <v>0</v>
      </c>
      <c r="CX108">
        <v>0</v>
      </c>
      <c r="CY108">
        <v>0</v>
      </c>
      <c r="CZ108">
        <v>0</v>
      </c>
      <c r="DA108">
        <v>0</v>
      </c>
      <c r="DB108" t="s">
        <v>169</v>
      </c>
      <c r="DC108" s="8" t="s">
        <v>123</v>
      </c>
      <c r="DD108" t="s">
        <v>117</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t="s">
        <v>51</v>
      </c>
      <c r="EA108" t="s">
        <v>156</v>
      </c>
      <c r="EB108" t="s">
        <v>124</v>
      </c>
      <c r="EC108">
        <v>0</v>
      </c>
      <c r="ED108">
        <v>0</v>
      </c>
      <c r="EE108">
        <v>0</v>
      </c>
      <c r="EF108">
        <v>0</v>
      </c>
      <c r="EG108">
        <v>0</v>
      </c>
      <c r="EH108">
        <v>0</v>
      </c>
      <c r="EI108">
        <v>0</v>
      </c>
      <c r="EJ108">
        <v>0</v>
      </c>
      <c r="EK108">
        <v>0</v>
      </c>
      <c r="EL108">
        <v>0</v>
      </c>
      <c r="EM108">
        <v>0</v>
      </c>
      <c r="EN108">
        <v>0</v>
      </c>
      <c r="EO108">
        <v>0</v>
      </c>
      <c r="EP108">
        <v>0</v>
      </c>
      <c r="EQ108">
        <v>0</v>
      </c>
      <c r="ER108">
        <v>0</v>
      </c>
      <c r="ES108">
        <v>0</v>
      </c>
      <c r="ET108" t="s">
        <v>227</v>
      </c>
      <c r="EU108" t="s">
        <v>124</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t="s">
        <v>124</v>
      </c>
      <c r="FX108" t="s">
        <v>228</v>
      </c>
      <c r="FY108" t="s">
        <v>50</v>
      </c>
      <c r="FZ108">
        <v>0</v>
      </c>
      <c r="GA108">
        <v>0</v>
      </c>
      <c r="GB108" t="s">
        <v>124</v>
      </c>
      <c r="GC108" t="s">
        <v>124</v>
      </c>
      <c r="GD108" t="s">
        <v>229</v>
      </c>
      <c r="GE108" t="s">
        <v>124</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t="s">
        <v>124</v>
      </c>
      <c r="GY108" t="s">
        <v>230</v>
      </c>
      <c r="GZ108">
        <v>0</v>
      </c>
      <c r="HA108">
        <v>0</v>
      </c>
      <c r="HB108">
        <v>0</v>
      </c>
      <c r="HC108">
        <v>0</v>
      </c>
      <c r="HD108" t="s">
        <v>231</v>
      </c>
      <c r="HE108">
        <v>0</v>
      </c>
      <c r="HF108">
        <v>0</v>
      </c>
      <c r="HG108">
        <v>0</v>
      </c>
      <c r="HH108">
        <v>0</v>
      </c>
      <c r="HI108">
        <v>0</v>
      </c>
      <c r="HJ108">
        <v>0</v>
      </c>
      <c r="HK108">
        <v>0</v>
      </c>
      <c r="HL108">
        <v>0</v>
      </c>
      <c r="HM108" t="s">
        <v>124</v>
      </c>
      <c r="HN108">
        <v>0</v>
      </c>
      <c r="HO108">
        <v>0</v>
      </c>
      <c r="HP108">
        <v>0</v>
      </c>
      <c r="HQ108">
        <v>0</v>
      </c>
      <c r="HR108">
        <v>0</v>
      </c>
      <c r="HS108">
        <v>0</v>
      </c>
      <c r="HT108">
        <v>0</v>
      </c>
      <c r="HU108">
        <v>0</v>
      </c>
      <c r="HV108">
        <v>0</v>
      </c>
      <c r="HW108">
        <v>0</v>
      </c>
      <c r="HX108" t="s">
        <v>124</v>
      </c>
      <c r="HY108">
        <v>0</v>
      </c>
      <c r="HZ108">
        <v>0</v>
      </c>
      <c r="IA108">
        <v>0</v>
      </c>
      <c r="IB108">
        <v>0</v>
      </c>
      <c r="IC108">
        <v>0</v>
      </c>
      <c r="ID108" t="s">
        <v>124</v>
      </c>
      <c r="IE108" t="s">
        <v>124</v>
      </c>
      <c r="IF108">
        <v>0</v>
      </c>
      <c r="IG108">
        <v>0</v>
      </c>
      <c r="IH108">
        <v>0</v>
      </c>
      <c r="II108">
        <v>0</v>
      </c>
      <c r="IJ108">
        <v>0</v>
      </c>
      <c r="IK108">
        <v>0</v>
      </c>
      <c r="IL108">
        <v>0</v>
      </c>
      <c r="IM108">
        <v>0</v>
      </c>
      <c r="IN108">
        <v>0</v>
      </c>
      <c r="IO108">
        <v>0</v>
      </c>
      <c r="IP108" t="s">
        <v>124</v>
      </c>
      <c r="IQ108" t="s">
        <v>70</v>
      </c>
      <c r="IR108">
        <v>0</v>
      </c>
      <c r="IS108" t="s">
        <v>232</v>
      </c>
      <c r="IT108">
        <v>0</v>
      </c>
      <c r="IU108">
        <v>0</v>
      </c>
      <c r="IV108">
        <v>0</v>
      </c>
      <c r="IW108">
        <v>0</v>
      </c>
      <c r="IX108">
        <v>0</v>
      </c>
      <c r="IY108">
        <v>0</v>
      </c>
      <c r="IZ108">
        <v>0</v>
      </c>
      <c r="JA108">
        <v>0</v>
      </c>
      <c r="JB108">
        <v>0</v>
      </c>
      <c r="JC108" s="8" t="s">
        <v>124</v>
      </c>
      <c r="JD108" s="8" t="s">
        <v>127</v>
      </c>
      <c r="JE108" s="8" t="s">
        <v>128</v>
      </c>
      <c r="JF108" s="8">
        <v>0</v>
      </c>
      <c r="JG108" s="8">
        <v>0</v>
      </c>
      <c r="JH108" s="8">
        <v>0</v>
      </c>
      <c r="JI108" s="8">
        <v>0</v>
      </c>
      <c r="JJ108" s="8">
        <v>0</v>
      </c>
      <c r="JK108" s="42">
        <v>0</v>
      </c>
      <c r="JL108" s="42">
        <v>0</v>
      </c>
      <c r="JM108" s="42">
        <v>0</v>
      </c>
      <c r="JN108" s="42">
        <v>0</v>
      </c>
      <c r="JO108" s="42">
        <v>0</v>
      </c>
      <c r="JP108" s="42">
        <v>0</v>
      </c>
      <c r="JQ108" s="42">
        <v>0</v>
      </c>
      <c r="JR108" s="42">
        <v>0</v>
      </c>
      <c r="JS108" s="42">
        <v>0</v>
      </c>
      <c r="JT108" s="42">
        <v>0</v>
      </c>
      <c r="JU108" s="42">
        <v>0</v>
      </c>
      <c r="JV108" s="42">
        <v>0</v>
      </c>
      <c r="JW108" s="42">
        <v>0</v>
      </c>
      <c r="JX108" s="42">
        <v>0</v>
      </c>
      <c r="JY108" s="42">
        <v>0</v>
      </c>
      <c r="JZ108" s="42">
        <v>0</v>
      </c>
      <c r="KA108" s="42">
        <v>0</v>
      </c>
      <c r="KB108" s="42">
        <v>0</v>
      </c>
      <c r="KC108" s="42">
        <v>0</v>
      </c>
      <c r="KD108" s="42">
        <v>0</v>
      </c>
      <c r="KE108" s="42" t="s">
        <v>124</v>
      </c>
      <c r="KF108" s="42">
        <v>0</v>
      </c>
      <c r="KG108" s="42">
        <v>0</v>
      </c>
      <c r="KH108" s="42">
        <v>0</v>
      </c>
      <c r="KI108" s="42">
        <v>0</v>
      </c>
      <c r="KJ108" s="42">
        <v>0</v>
      </c>
      <c r="KK108" s="42">
        <v>0</v>
      </c>
      <c r="KL108" s="42">
        <v>0</v>
      </c>
      <c r="KM108" s="42">
        <v>0</v>
      </c>
      <c r="KN108" s="8" t="s">
        <v>124</v>
      </c>
      <c r="KO108" s="8">
        <v>0</v>
      </c>
      <c r="KP108" s="8">
        <v>0</v>
      </c>
      <c r="KQ108" s="8" t="s">
        <v>117</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s="9" t="s">
        <v>131</v>
      </c>
      <c r="MA108">
        <v>0</v>
      </c>
      <c r="MB108">
        <v>0</v>
      </c>
      <c r="MC108">
        <v>0</v>
      </c>
      <c r="MD108">
        <v>0</v>
      </c>
      <c r="ME108">
        <v>0</v>
      </c>
      <c r="MF108">
        <v>0</v>
      </c>
      <c r="MG108">
        <v>0</v>
      </c>
      <c r="MH108">
        <v>0</v>
      </c>
      <c r="MI108">
        <v>0</v>
      </c>
      <c r="MJ108">
        <v>0</v>
      </c>
      <c r="MK108">
        <v>0</v>
      </c>
      <c r="ML108">
        <v>0</v>
      </c>
      <c r="MM108">
        <v>0</v>
      </c>
      <c r="MN108">
        <v>0</v>
      </c>
      <c r="MO108">
        <v>0</v>
      </c>
      <c r="MP108">
        <v>0</v>
      </c>
      <c r="MQ108">
        <v>0</v>
      </c>
      <c r="MR108" s="35" t="s">
        <v>233</v>
      </c>
      <c r="MS108" s="69"/>
    </row>
    <row r="109" spans="1:357" ht="28.8" x14ac:dyDescent="0.3">
      <c r="A109">
        <v>74</v>
      </c>
      <c r="B109" s="29" t="s">
        <v>108</v>
      </c>
      <c r="C109" s="22" t="s">
        <v>109</v>
      </c>
      <c r="D109" s="8" t="s">
        <v>248</v>
      </c>
      <c r="E109" t="s">
        <v>508</v>
      </c>
      <c r="F109" s="8" t="s">
        <v>539</v>
      </c>
      <c r="G109" s="8" t="s">
        <v>540</v>
      </c>
      <c r="H109" s="8">
        <v>0</v>
      </c>
      <c r="I109" t="s">
        <v>136</v>
      </c>
      <c r="J109" s="8" t="s">
        <v>541</v>
      </c>
      <c r="K109" s="8">
        <f>595*428</f>
        <v>254660</v>
      </c>
      <c r="L109" s="8" t="e">
        <f>MROUND([1]!tbData[[#This Row],[Surface (mm2)]],10000)/1000000</f>
        <v>#REF!</v>
      </c>
      <c r="M109" s="8" t="s">
        <v>115</v>
      </c>
      <c r="N109" s="8" t="s">
        <v>144</v>
      </c>
      <c r="O109" s="8" t="s">
        <v>144</v>
      </c>
      <c r="P109" s="8" t="s">
        <v>117</v>
      </c>
      <c r="Q109" t="s">
        <v>119</v>
      </c>
      <c r="R109" t="s">
        <v>119</v>
      </c>
      <c r="S109" s="8">
        <v>0</v>
      </c>
      <c r="T109" t="s">
        <v>119</v>
      </c>
      <c r="U109" s="8" t="s">
        <v>198</v>
      </c>
      <c r="V109" s="8" t="s">
        <v>145</v>
      </c>
      <c r="W109" s="8">
        <v>0</v>
      </c>
      <c r="X109" s="8">
        <v>0</v>
      </c>
      <c r="Y109" s="8">
        <v>0</v>
      </c>
      <c r="Z109" s="8">
        <v>0</v>
      </c>
      <c r="AA109" s="8">
        <v>0</v>
      </c>
      <c r="AB109" s="8">
        <v>0</v>
      </c>
      <c r="AC109" s="8">
        <v>0</v>
      </c>
      <c r="AD109" s="8">
        <v>0</v>
      </c>
      <c r="AE109" s="8">
        <v>0</v>
      </c>
      <c r="AF109" s="8">
        <v>0</v>
      </c>
      <c r="AG109" s="8">
        <v>0</v>
      </c>
      <c r="AH109" s="8">
        <v>0</v>
      </c>
      <c r="AI109" s="8">
        <v>0</v>
      </c>
      <c r="AJ109" s="8">
        <v>0</v>
      </c>
      <c r="AK109" s="8" t="s">
        <v>117</v>
      </c>
      <c r="AL109" s="8">
        <v>0</v>
      </c>
      <c r="AM109" s="8">
        <v>0</v>
      </c>
      <c r="AN109" s="8">
        <v>0</v>
      </c>
      <c r="AO109" s="8">
        <v>0</v>
      </c>
      <c r="AP109" s="8">
        <v>0</v>
      </c>
      <c r="AQ109" s="8">
        <v>0</v>
      </c>
      <c r="AR109" s="8">
        <v>0</v>
      </c>
      <c r="AS109" s="8">
        <v>0</v>
      </c>
      <c r="AT109" s="8">
        <v>0</v>
      </c>
      <c r="AU109" s="8">
        <v>0</v>
      </c>
      <c r="AV109" s="8">
        <v>0</v>
      </c>
      <c r="AW109" s="8">
        <v>0</v>
      </c>
      <c r="AX109" s="8" t="s">
        <v>117</v>
      </c>
      <c r="AY109" s="8">
        <v>0</v>
      </c>
      <c r="AZ109" s="8">
        <v>0</v>
      </c>
      <c r="BA109" s="8">
        <v>0</v>
      </c>
      <c r="BB109" s="8">
        <v>0</v>
      </c>
      <c r="BC109" s="9" t="s">
        <v>119</v>
      </c>
      <c r="BD109">
        <v>0</v>
      </c>
      <c r="BE109" t="s">
        <v>124</v>
      </c>
      <c r="BF109" t="s">
        <v>124</v>
      </c>
      <c r="BG109">
        <v>0</v>
      </c>
      <c r="BH109">
        <v>0</v>
      </c>
      <c r="BI109" s="6" t="s">
        <v>512</v>
      </c>
      <c r="BJ109" s="66"/>
      <c r="BK109" s="10" t="s">
        <v>51</v>
      </c>
      <c r="BL109" t="s">
        <v>122</v>
      </c>
      <c r="BM109" t="s">
        <v>123</v>
      </c>
      <c r="BN109" t="s">
        <v>124</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t="s">
        <v>117</v>
      </c>
      <c r="DC109" s="8">
        <v>0</v>
      </c>
      <c r="DD109" t="s">
        <v>117</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t="s">
        <v>156</v>
      </c>
      <c r="EA109" t="s">
        <v>124</v>
      </c>
      <c r="EB109" t="s">
        <v>124</v>
      </c>
      <c r="EC109">
        <v>0</v>
      </c>
      <c r="ED109">
        <v>0</v>
      </c>
      <c r="EE109">
        <v>0</v>
      </c>
      <c r="EF109">
        <v>0</v>
      </c>
      <c r="EG109">
        <v>0</v>
      </c>
      <c r="EH109">
        <v>0</v>
      </c>
      <c r="EI109">
        <v>0</v>
      </c>
      <c r="EJ109">
        <v>0</v>
      </c>
      <c r="EK109">
        <v>0</v>
      </c>
      <c r="EL109">
        <v>0</v>
      </c>
      <c r="EM109">
        <v>0</v>
      </c>
      <c r="EN109">
        <v>0</v>
      </c>
      <c r="EO109">
        <v>0</v>
      </c>
      <c r="EP109" t="s">
        <v>124</v>
      </c>
      <c r="EQ109" t="s">
        <v>169</v>
      </c>
      <c r="ER109" t="s">
        <v>121</v>
      </c>
      <c r="ES109">
        <v>0</v>
      </c>
      <c r="ET109" t="s">
        <v>542</v>
      </c>
      <c r="EU109" t="s">
        <v>117</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t="s">
        <v>117</v>
      </c>
      <c r="GF109">
        <v>0</v>
      </c>
      <c r="GG109">
        <v>0</v>
      </c>
      <c r="GH109">
        <v>0</v>
      </c>
      <c r="GI109">
        <v>0</v>
      </c>
      <c r="GJ109">
        <v>0</v>
      </c>
      <c r="GK109">
        <v>0</v>
      </c>
      <c r="GL109">
        <v>0</v>
      </c>
      <c r="GM109" t="s">
        <v>124</v>
      </c>
      <c r="GN109" t="s">
        <v>125</v>
      </c>
      <c r="GO109">
        <v>0</v>
      </c>
      <c r="GP109" t="s">
        <v>124</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t="s">
        <v>124</v>
      </c>
      <c r="HN109">
        <v>0</v>
      </c>
      <c r="HO109">
        <v>0</v>
      </c>
      <c r="HP109">
        <v>0</v>
      </c>
      <c r="HQ109">
        <v>0</v>
      </c>
      <c r="HR109">
        <v>0</v>
      </c>
      <c r="HS109">
        <v>0</v>
      </c>
      <c r="HT109">
        <v>0</v>
      </c>
      <c r="HU109">
        <v>0</v>
      </c>
      <c r="HV109">
        <v>0</v>
      </c>
      <c r="HW109">
        <v>0</v>
      </c>
      <c r="HX109" t="s">
        <v>124</v>
      </c>
      <c r="HY109">
        <v>0</v>
      </c>
      <c r="HZ109">
        <v>0</v>
      </c>
      <c r="IA109" t="s">
        <v>124</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s="8" t="s">
        <v>124</v>
      </c>
      <c r="JD109" s="8" t="s">
        <v>127</v>
      </c>
      <c r="JE109" s="8" t="s">
        <v>128</v>
      </c>
      <c r="JF109" s="8">
        <v>0</v>
      </c>
      <c r="JG109" s="8">
        <v>0</v>
      </c>
      <c r="JH109" s="8">
        <v>0</v>
      </c>
      <c r="JI109" s="8">
        <v>0</v>
      </c>
      <c r="JJ109" s="8">
        <v>0</v>
      </c>
      <c r="JK109" s="42" t="s">
        <v>124</v>
      </c>
      <c r="JL109" s="42" t="s">
        <v>129</v>
      </c>
      <c r="JM109" s="42">
        <v>0</v>
      </c>
      <c r="JN109" s="42" t="s">
        <v>124</v>
      </c>
      <c r="JO109" s="42">
        <v>0</v>
      </c>
      <c r="JP109" s="42">
        <v>0</v>
      </c>
      <c r="JQ109" s="42">
        <v>0</v>
      </c>
      <c r="JR109" s="42">
        <v>0</v>
      </c>
      <c r="JS109" s="42">
        <v>0</v>
      </c>
      <c r="JT109" s="42">
        <v>0</v>
      </c>
      <c r="JU109" s="42">
        <v>0</v>
      </c>
      <c r="JV109" s="42" t="s">
        <v>124</v>
      </c>
      <c r="JW109" s="42" t="s">
        <v>129</v>
      </c>
      <c r="JX109" s="42">
        <v>0</v>
      </c>
      <c r="JY109" s="42" t="s">
        <v>124</v>
      </c>
      <c r="JZ109" s="42" t="s">
        <v>124</v>
      </c>
      <c r="KA109" s="42">
        <v>0</v>
      </c>
      <c r="KB109" s="42">
        <v>0</v>
      </c>
      <c r="KC109" s="42">
        <v>0</v>
      </c>
      <c r="KD109" s="42">
        <v>0</v>
      </c>
      <c r="KE109" s="42">
        <v>0</v>
      </c>
      <c r="KF109" s="42">
        <v>0</v>
      </c>
      <c r="KG109" s="42">
        <v>0</v>
      </c>
      <c r="KH109" s="42">
        <v>0</v>
      </c>
      <c r="KI109" s="42">
        <v>0</v>
      </c>
      <c r="KJ109" s="42">
        <v>0</v>
      </c>
      <c r="KK109" s="42">
        <v>0</v>
      </c>
      <c r="KL109" s="42">
        <v>0</v>
      </c>
      <c r="KM109" s="42">
        <v>0</v>
      </c>
      <c r="KN109" s="8" t="s">
        <v>124</v>
      </c>
      <c r="KO109" s="8">
        <v>0</v>
      </c>
      <c r="KP109" s="8">
        <v>0</v>
      </c>
      <c r="KQ109" s="8" t="s">
        <v>117</v>
      </c>
      <c r="KR109">
        <v>0</v>
      </c>
      <c r="KS109">
        <v>0</v>
      </c>
      <c r="KT109">
        <v>0</v>
      </c>
      <c r="KU109">
        <v>0</v>
      </c>
      <c r="KV109">
        <v>0</v>
      </c>
      <c r="KW109">
        <v>0</v>
      </c>
      <c r="KX109">
        <v>0</v>
      </c>
      <c r="KY109">
        <v>0</v>
      </c>
      <c r="KZ109">
        <v>0</v>
      </c>
      <c r="LA109">
        <v>0</v>
      </c>
      <c r="LB109">
        <v>0</v>
      </c>
      <c r="LC109">
        <v>0</v>
      </c>
      <c r="LD109">
        <v>0</v>
      </c>
      <c r="LE109">
        <v>0</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s="9" t="s">
        <v>131</v>
      </c>
      <c r="MA109">
        <v>0</v>
      </c>
      <c r="MB109">
        <v>0</v>
      </c>
      <c r="MC109">
        <v>0</v>
      </c>
      <c r="MD109">
        <v>0</v>
      </c>
      <c r="ME109">
        <v>0</v>
      </c>
      <c r="MF109">
        <v>0</v>
      </c>
      <c r="MG109">
        <v>0</v>
      </c>
      <c r="MH109">
        <v>0</v>
      </c>
      <c r="MI109">
        <v>0</v>
      </c>
      <c r="MJ109">
        <v>0</v>
      </c>
      <c r="MK109">
        <v>0</v>
      </c>
      <c r="ML109">
        <v>0</v>
      </c>
      <c r="MM109">
        <v>0</v>
      </c>
      <c r="MN109">
        <v>0</v>
      </c>
      <c r="MO109">
        <v>0</v>
      </c>
      <c r="MP109">
        <v>0</v>
      </c>
      <c r="MQ109">
        <v>0</v>
      </c>
      <c r="MR109" s="35">
        <v>0</v>
      </c>
      <c r="MS109" s="69"/>
    </row>
    <row r="110" spans="1:357" ht="72" x14ac:dyDescent="0.3">
      <c r="A110">
        <v>85</v>
      </c>
      <c r="B110" s="29" t="s">
        <v>108</v>
      </c>
      <c r="C110" s="24" t="s">
        <v>109</v>
      </c>
      <c r="D110" s="8" t="s">
        <v>597</v>
      </c>
      <c r="E110" s="8" t="s">
        <v>597</v>
      </c>
      <c r="F110" s="8" t="s">
        <v>598</v>
      </c>
      <c r="G110" s="8">
        <v>0</v>
      </c>
      <c r="H110" s="8">
        <v>1970</v>
      </c>
      <c r="I110" t="s">
        <v>136</v>
      </c>
      <c r="J110" s="8" t="s">
        <v>599</v>
      </c>
      <c r="K110" s="8">
        <f>613*415</f>
        <v>254395</v>
      </c>
      <c r="L110" s="8" t="e">
        <f>MROUND([1]!tbData[[#This Row],[Surface (mm2)]],10000)/1000000</f>
        <v>#REF!</v>
      </c>
      <c r="M110" s="8" t="s">
        <v>115</v>
      </c>
      <c r="N110" s="8" t="s">
        <v>144</v>
      </c>
      <c r="O110" s="8" t="s">
        <v>144</v>
      </c>
      <c r="P110" s="8" t="s">
        <v>117</v>
      </c>
      <c r="Q110" t="s">
        <v>119</v>
      </c>
      <c r="R110" t="s">
        <v>119</v>
      </c>
      <c r="S110" s="8">
        <v>0</v>
      </c>
      <c r="T110" t="s">
        <v>600</v>
      </c>
      <c r="U110" s="8" t="s">
        <v>120</v>
      </c>
      <c r="V110" s="8" t="s">
        <v>121</v>
      </c>
      <c r="W110" s="8">
        <v>0</v>
      </c>
      <c r="X110" s="8">
        <v>0</v>
      </c>
      <c r="Y110" s="8">
        <v>0</v>
      </c>
      <c r="Z110" s="8">
        <v>0</v>
      </c>
      <c r="AA110" s="8">
        <v>0</v>
      </c>
      <c r="AB110" s="8">
        <v>0</v>
      </c>
      <c r="AC110" s="8">
        <v>0</v>
      </c>
      <c r="AD110" s="8">
        <v>0</v>
      </c>
      <c r="AE110" s="8">
        <v>0</v>
      </c>
      <c r="AF110" s="8">
        <v>0</v>
      </c>
      <c r="AG110" s="8">
        <v>0</v>
      </c>
      <c r="AH110" s="8">
        <v>0</v>
      </c>
      <c r="AI110" s="8">
        <v>0</v>
      </c>
      <c r="AJ110" s="8">
        <v>0</v>
      </c>
      <c r="AK110" s="8" t="s">
        <v>117</v>
      </c>
      <c r="AL110" s="8">
        <v>0</v>
      </c>
      <c r="AM110" s="8">
        <v>0</v>
      </c>
      <c r="AN110" s="8">
        <v>0</v>
      </c>
      <c r="AO110" s="8">
        <v>0</v>
      </c>
      <c r="AP110" s="8">
        <v>0</v>
      </c>
      <c r="AQ110" s="8">
        <v>0</v>
      </c>
      <c r="AR110" s="8">
        <v>0</v>
      </c>
      <c r="AS110" s="8">
        <v>0</v>
      </c>
      <c r="AT110" s="8">
        <v>0</v>
      </c>
      <c r="AU110" s="8" t="s">
        <v>124</v>
      </c>
      <c r="AV110" s="8" t="s">
        <v>156</v>
      </c>
      <c r="AW110" s="8" t="s">
        <v>601</v>
      </c>
      <c r="AX110" s="8" t="s">
        <v>117</v>
      </c>
      <c r="AY110" s="8">
        <v>0</v>
      </c>
      <c r="AZ110" s="8">
        <v>0</v>
      </c>
      <c r="BA110" s="8">
        <v>0</v>
      </c>
      <c r="BB110" s="8">
        <v>0</v>
      </c>
      <c r="BC110" s="9" t="s">
        <v>119</v>
      </c>
      <c r="BD110">
        <v>0</v>
      </c>
      <c r="BE110" t="s">
        <v>124</v>
      </c>
      <c r="BF110">
        <v>0</v>
      </c>
      <c r="BG110">
        <v>0</v>
      </c>
      <c r="BH110" t="s">
        <v>124</v>
      </c>
      <c r="BI110" s="6">
        <v>0</v>
      </c>
      <c r="BJ110" s="66"/>
      <c r="BK110" s="10" t="s">
        <v>51</v>
      </c>
      <c r="BL110" t="s">
        <v>122</v>
      </c>
      <c r="BM110" t="s">
        <v>123</v>
      </c>
      <c r="BN110" t="s">
        <v>124</v>
      </c>
      <c r="BO110">
        <v>0</v>
      </c>
      <c r="BP110">
        <v>0</v>
      </c>
      <c r="BQ110">
        <v>0</v>
      </c>
      <c r="BR110">
        <v>0</v>
      </c>
      <c r="BS110">
        <v>0</v>
      </c>
      <c r="BT110">
        <v>0</v>
      </c>
      <c r="BU110">
        <v>0</v>
      </c>
      <c r="BV110">
        <v>0</v>
      </c>
      <c r="BW110">
        <v>0</v>
      </c>
      <c r="BX110">
        <v>0</v>
      </c>
      <c r="BY110">
        <v>0</v>
      </c>
      <c r="BZ110">
        <v>0</v>
      </c>
      <c r="CA110">
        <v>0</v>
      </c>
      <c r="CB110">
        <v>0</v>
      </c>
      <c r="CC110">
        <v>0</v>
      </c>
      <c r="CD110">
        <v>0</v>
      </c>
      <c r="CE110">
        <v>0</v>
      </c>
      <c r="CF110" t="s">
        <v>124</v>
      </c>
      <c r="CG110" t="s">
        <v>169</v>
      </c>
      <c r="CH110" t="s">
        <v>124</v>
      </c>
      <c r="CI110">
        <v>0</v>
      </c>
      <c r="CJ110">
        <v>0</v>
      </c>
      <c r="CK110">
        <v>0</v>
      </c>
      <c r="CL110">
        <v>0</v>
      </c>
      <c r="CM110" t="s">
        <v>121</v>
      </c>
      <c r="CN110" t="s">
        <v>156</v>
      </c>
      <c r="CO110">
        <v>0</v>
      </c>
      <c r="CP110" t="s">
        <v>124</v>
      </c>
      <c r="CQ110">
        <v>0</v>
      </c>
      <c r="CR110">
        <v>0</v>
      </c>
      <c r="CS110">
        <v>0</v>
      </c>
      <c r="CT110" t="s">
        <v>197</v>
      </c>
      <c r="CU110">
        <v>0</v>
      </c>
      <c r="CV110">
        <v>0</v>
      </c>
      <c r="CW110">
        <v>0</v>
      </c>
      <c r="CX110">
        <v>0</v>
      </c>
      <c r="CY110">
        <v>0</v>
      </c>
      <c r="CZ110">
        <v>0</v>
      </c>
      <c r="DA110">
        <v>0</v>
      </c>
      <c r="DB110" t="s">
        <v>117</v>
      </c>
      <c r="DC110" s="8">
        <v>0</v>
      </c>
      <c r="DD110" t="s">
        <v>117</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t="s">
        <v>117</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t="s">
        <v>551</v>
      </c>
      <c r="EV110">
        <v>0</v>
      </c>
      <c r="EW110" t="s">
        <v>124</v>
      </c>
      <c r="EX110" t="s">
        <v>552</v>
      </c>
      <c r="EY110">
        <v>0</v>
      </c>
      <c r="EZ110" t="s">
        <v>124</v>
      </c>
      <c r="FA110" t="s">
        <v>124</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t="s">
        <v>124</v>
      </c>
      <c r="GF110">
        <v>0</v>
      </c>
      <c r="GG110">
        <v>0</v>
      </c>
      <c r="GH110">
        <v>0</v>
      </c>
      <c r="GI110">
        <v>0</v>
      </c>
      <c r="GJ110">
        <v>0</v>
      </c>
      <c r="GK110">
        <v>0</v>
      </c>
      <c r="GL110">
        <v>0</v>
      </c>
      <c r="GM110" t="s">
        <v>124</v>
      </c>
      <c r="GN110">
        <v>0</v>
      </c>
      <c r="GO110">
        <v>0</v>
      </c>
      <c r="GP110" t="s">
        <v>124</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t="s">
        <v>124</v>
      </c>
      <c r="IF110" t="s">
        <v>124</v>
      </c>
      <c r="IG110" t="s">
        <v>124</v>
      </c>
      <c r="IH110" t="s">
        <v>71</v>
      </c>
      <c r="II110">
        <v>0</v>
      </c>
      <c r="IJ110" s="8" t="s">
        <v>602</v>
      </c>
      <c r="IK110" t="s">
        <v>124</v>
      </c>
      <c r="IL110" t="s">
        <v>202</v>
      </c>
      <c r="IM110" t="s">
        <v>70</v>
      </c>
      <c r="IN110">
        <v>0</v>
      </c>
      <c r="IO110" t="s">
        <v>588</v>
      </c>
      <c r="IP110">
        <v>0</v>
      </c>
      <c r="IQ110">
        <v>0</v>
      </c>
      <c r="IR110">
        <v>0</v>
      </c>
      <c r="IS110">
        <v>0</v>
      </c>
      <c r="IT110">
        <v>0</v>
      </c>
      <c r="IU110">
        <v>0</v>
      </c>
      <c r="IV110">
        <v>0</v>
      </c>
      <c r="IW110">
        <v>0</v>
      </c>
      <c r="IX110">
        <v>0</v>
      </c>
      <c r="IY110">
        <v>0</v>
      </c>
      <c r="IZ110">
        <v>0</v>
      </c>
      <c r="JA110">
        <v>0</v>
      </c>
      <c r="JB110">
        <v>0</v>
      </c>
      <c r="JC110" s="8" t="s">
        <v>124</v>
      </c>
      <c r="JD110" s="8" t="s">
        <v>148</v>
      </c>
      <c r="JE110" s="8">
        <v>0</v>
      </c>
      <c r="JF110" s="8">
        <v>0</v>
      </c>
      <c r="JG110" s="8">
        <v>0</v>
      </c>
      <c r="JH110" s="8">
        <v>0</v>
      </c>
      <c r="JI110" s="8">
        <v>0</v>
      </c>
      <c r="JJ110" s="8">
        <v>0</v>
      </c>
      <c r="JK110" s="42">
        <v>0</v>
      </c>
      <c r="JL110" s="42">
        <v>0</v>
      </c>
      <c r="JM110" s="42">
        <v>0</v>
      </c>
      <c r="JN110" s="42">
        <v>0</v>
      </c>
      <c r="JO110" s="42">
        <v>0</v>
      </c>
      <c r="JP110" s="42">
        <v>0</v>
      </c>
      <c r="JQ110" s="42">
        <v>0</v>
      </c>
      <c r="JR110" s="42">
        <v>0</v>
      </c>
      <c r="JS110" s="42">
        <v>0</v>
      </c>
      <c r="JT110" s="42">
        <v>0</v>
      </c>
      <c r="JU110" s="42">
        <v>0</v>
      </c>
      <c r="JV110" s="42">
        <v>0</v>
      </c>
      <c r="JW110" s="42">
        <v>0</v>
      </c>
      <c r="JX110" s="42">
        <v>0</v>
      </c>
      <c r="JY110" s="42">
        <v>0</v>
      </c>
      <c r="JZ110" s="42">
        <v>0</v>
      </c>
      <c r="KA110" s="42">
        <v>0</v>
      </c>
      <c r="KB110" s="42">
        <v>0</v>
      </c>
      <c r="KC110" s="42">
        <v>0</v>
      </c>
      <c r="KD110" s="42">
        <v>0</v>
      </c>
      <c r="KE110" s="42">
        <v>0</v>
      </c>
      <c r="KF110" s="42">
        <v>0</v>
      </c>
      <c r="KG110" s="42">
        <v>0</v>
      </c>
      <c r="KH110" s="42">
        <v>0</v>
      </c>
      <c r="KI110" s="42">
        <v>0</v>
      </c>
      <c r="KJ110" s="42">
        <v>0</v>
      </c>
      <c r="KK110" s="42">
        <v>0</v>
      </c>
      <c r="KL110" s="42">
        <v>0</v>
      </c>
      <c r="KM110" s="42">
        <v>0</v>
      </c>
      <c r="KN110" s="8" t="s">
        <v>117</v>
      </c>
      <c r="KO110" s="8">
        <v>0</v>
      </c>
      <c r="KP110" s="8">
        <v>0</v>
      </c>
      <c r="KQ110" s="8" t="s">
        <v>117</v>
      </c>
      <c r="KR110">
        <v>0</v>
      </c>
      <c r="KS110">
        <v>0</v>
      </c>
      <c r="KT110">
        <v>0</v>
      </c>
      <c r="KU110">
        <v>0</v>
      </c>
      <c r="KV110">
        <v>0</v>
      </c>
      <c r="KW110">
        <v>0</v>
      </c>
      <c r="KX110">
        <v>0</v>
      </c>
      <c r="KY110">
        <v>0</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s="9" t="s">
        <v>131</v>
      </c>
      <c r="MA110">
        <v>0</v>
      </c>
      <c r="MB110">
        <v>0</v>
      </c>
      <c r="MC110">
        <v>0</v>
      </c>
      <c r="MD110">
        <v>0</v>
      </c>
      <c r="ME110">
        <v>0</v>
      </c>
      <c r="MF110">
        <v>0</v>
      </c>
      <c r="MG110">
        <v>0</v>
      </c>
      <c r="MH110">
        <v>0</v>
      </c>
      <c r="MI110">
        <v>0</v>
      </c>
      <c r="MJ110">
        <v>0</v>
      </c>
      <c r="MK110">
        <v>0</v>
      </c>
      <c r="ML110">
        <v>0</v>
      </c>
      <c r="MM110">
        <v>0</v>
      </c>
      <c r="MN110">
        <v>0</v>
      </c>
      <c r="MO110">
        <v>0</v>
      </c>
      <c r="MP110">
        <v>0</v>
      </c>
      <c r="MQ110">
        <v>0</v>
      </c>
      <c r="MR110" s="35">
        <v>0</v>
      </c>
      <c r="MS110" s="69"/>
    </row>
    <row r="111" spans="1:357" ht="28.8" x14ac:dyDescent="0.3">
      <c r="A111">
        <v>166</v>
      </c>
      <c r="B111" s="29" t="s">
        <v>108</v>
      </c>
      <c r="C111" s="25" t="s">
        <v>753</v>
      </c>
      <c r="D111" s="8" t="s">
        <v>968</v>
      </c>
      <c r="E111" t="s">
        <v>969</v>
      </c>
      <c r="F111" s="8" t="s">
        <v>970</v>
      </c>
      <c r="G111" s="8">
        <v>0</v>
      </c>
      <c r="H111" s="8">
        <v>0</v>
      </c>
      <c r="I111" t="s">
        <v>113</v>
      </c>
      <c r="J111" s="8" t="s">
        <v>971</v>
      </c>
      <c r="K111" s="8">
        <f>444*560</f>
        <v>248640</v>
      </c>
      <c r="L111" s="8" t="e">
        <f>MROUND([1]!tbData[[#This Row],[Surface (mm2)]],10000)/1000000</f>
        <v>#REF!</v>
      </c>
      <c r="M111" s="8" t="s">
        <v>115</v>
      </c>
      <c r="N111" s="8" t="s">
        <v>144</v>
      </c>
      <c r="O111" s="8" t="s">
        <v>144</v>
      </c>
      <c r="P111" s="8" t="s">
        <v>117</v>
      </c>
      <c r="Q111" t="s">
        <v>119</v>
      </c>
      <c r="R111" t="s">
        <v>119</v>
      </c>
      <c r="S111" s="8">
        <v>0</v>
      </c>
      <c r="T111" t="s">
        <v>119</v>
      </c>
      <c r="U111" s="8" t="s">
        <v>198</v>
      </c>
      <c r="V111" s="8" t="s">
        <v>210</v>
      </c>
      <c r="W111" s="8">
        <v>0</v>
      </c>
      <c r="X111" s="8">
        <v>0</v>
      </c>
      <c r="Y111" s="8">
        <v>0</v>
      </c>
      <c r="Z111" s="8">
        <v>0</v>
      </c>
      <c r="AA111" s="8">
        <v>0</v>
      </c>
      <c r="AB111" s="8">
        <v>0</v>
      </c>
      <c r="AC111" s="8">
        <v>0</v>
      </c>
      <c r="AD111" s="8">
        <v>0</v>
      </c>
      <c r="AE111" s="8">
        <v>0</v>
      </c>
      <c r="AF111" s="8">
        <v>0</v>
      </c>
      <c r="AG111" s="8">
        <v>0</v>
      </c>
      <c r="AH111" s="8">
        <v>0</v>
      </c>
      <c r="AI111" s="8">
        <v>0</v>
      </c>
      <c r="AJ111" s="8">
        <v>0</v>
      </c>
      <c r="AK111" s="8" t="s">
        <v>117</v>
      </c>
      <c r="AL111" s="8">
        <v>0</v>
      </c>
      <c r="AM111" s="8">
        <v>0</v>
      </c>
      <c r="AN111" s="8">
        <v>0</v>
      </c>
      <c r="AO111" s="8">
        <v>0</v>
      </c>
      <c r="AP111" s="8">
        <v>0</v>
      </c>
      <c r="AQ111" s="8">
        <v>0</v>
      </c>
      <c r="AR111" s="8">
        <v>0</v>
      </c>
      <c r="AS111" s="8">
        <v>0</v>
      </c>
      <c r="AT111" s="8">
        <v>0</v>
      </c>
      <c r="AU111" s="8" t="s">
        <v>124</v>
      </c>
      <c r="AV111" s="8" t="s">
        <v>156</v>
      </c>
      <c r="AW111" s="8" t="s">
        <v>199</v>
      </c>
      <c r="AX111" s="8" t="s">
        <v>117</v>
      </c>
      <c r="AY111" s="8">
        <v>0</v>
      </c>
      <c r="AZ111" s="8">
        <v>0</v>
      </c>
      <c r="BA111" s="8">
        <v>0</v>
      </c>
      <c r="BB111" s="8">
        <v>0</v>
      </c>
      <c r="BC111" s="9" t="s">
        <v>119</v>
      </c>
      <c r="BD111">
        <v>0</v>
      </c>
      <c r="BE111" t="s">
        <v>124</v>
      </c>
      <c r="BF111">
        <v>0</v>
      </c>
      <c r="BG111">
        <v>0</v>
      </c>
      <c r="BH111" t="s">
        <v>124</v>
      </c>
      <c r="BI111" s="6">
        <v>0</v>
      </c>
      <c r="BJ111" s="66"/>
      <c r="BK111" s="10" t="s">
        <v>51</v>
      </c>
      <c r="BL111" t="s">
        <v>122</v>
      </c>
      <c r="BM111" t="s">
        <v>123</v>
      </c>
      <c r="BN111" t="s">
        <v>117</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t="s">
        <v>51</v>
      </c>
      <c r="DC111" s="8" t="s">
        <v>123</v>
      </c>
      <c r="DD111" t="s">
        <v>117</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t="s">
        <v>117</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t="s">
        <v>551</v>
      </c>
      <c r="EV111">
        <v>0</v>
      </c>
      <c r="EW111" t="s">
        <v>124</v>
      </c>
      <c r="EX111">
        <v>0</v>
      </c>
      <c r="EY111">
        <v>0</v>
      </c>
      <c r="EZ111" t="s">
        <v>124</v>
      </c>
      <c r="FA111" t="s">
        <v>124</v>
      </c>
      <c r="FB111">
        <v>0</v>
      </c>
      <c r="FC111" t="s">
        <v>124</v>
      </c>
      <c r="FD111">
        <v>0</v>
      </c>
      <c r="FE111">
        <v>0</v>
      </c>
      <c r="FF111">
        <v>0</v>
      </c>
      <c r="FG111">
        <v>0</v>
      </c>
      <c r="FH111">
        <v>0</v>
      </c>
      <c r="FI111">
        <v>0</v>
      </c>
      <c r="FJ111">
        <v>0</v>
      </c>
      <c r="FK111">
        <v>0</v>
      </c>
      <c r="FL111">
        <v>0</v>
      </c>
      <c r="FM111">
        <v>0</v>
      </c>
      <c r="FN111">
        <v>0</v>
      </c>
      <c r="FO111">
        <v>0</v>
      </c>
      <c r="FP111" t="s">
        <v>124</v>
      </c>
      <c r="FQ111">
        <v>0</v>
      </c>
      <c r="FR111">
        <v>0</v>
      </c>
      <c r="FS111" t="s">
        <v>124</v>
      </c>
      <c r="FT111">
        <v>0</v>
      </c>
      <c r="FU111">
        <v>0</v>
      </c>
      <c r="FV111">
        <v>0</v>
      </c>
      <c r="FW111">
        <v>0</v>
      </c>
      <c r="FX111">
        <v>0</v>
      </c>
      <c r="FY111">
        <v>0</v>
      </c>
      <c r="FZ111">
        <v>0</v>
      </c>
      <c r="GA111">
        <v>0</v>
      </c>
      <c r="GB111">
        <v>0</v>
      </c>
      <c r="GC111">
        <v>0</v>
      </c>
      <c r="GD111">
        <v>0</v>
      </c>
      <c r="GE111" t="s">
        <v>124</v>
      </c>
      <c r="GF111" t="s">
        <v>124</v>
      </c>
      <c r="GG111">
        <v>0</v>
      </c>
      <c r="GH111">
        <v>0</v>
      </c>
      <c r="GI111" t="s">
        <v>124</v>
      </c>
      <c r="GJ111">
        <v>0</v>
      </c>
      <c r="GK111">
        <v>0</v>
      </c>
      <c r="GL111">
        <v>0</v>
      </c>
      <c r="GM111" t="s">
        <v>124</v>
      </c>
      <c r="GN111">
        <v>0</v>
      </c>
      <c r="GO111">
        <v>0</v>
      </c>
      <c r="GP111" t="s">
        <v>124</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s="8" t="s">
        <v>124</v>
      </c>
      <c r="JD111" s="8" t="s">
        <v>127</v>
      </c>
      <c r="JE111" s="8" t="s">
        <v>128</v>
      </c>
      <c r="JF111" s="8">
        <v>0</v>
      </c>
      <c r="JG111" s="8">
        <v>0</v>
      </c>
      <c r="JH111" s="8">
        <v>0</v>
      </c>
      <c r="JI111" s="8">
        <v>0</v>
      </c>
      <c r="JJ111" s="8">
        <v>0</v>
      </c>
      <c r="JK111" s="42" t="s">
        <v>124</v>
      </c>
      <c r="JL111" s="42" t="s">
        <v>129</v>
      </c>
      <c r="JM111" s="42" t="s">
        <v>124</v>
      </c>
      <c r="JN111" s="42">
        <v>0</v>
      </c>
      <c r="JO111" s="42">
        <v>0</v>
      </c>
      <c r="JP111" s="42">
        <v>0</v>
      </c>
      <c r="JQ111" s="42" t="s">
        <v>204</v>
      </c>
      <c r="JR111" s="42">
        <v>0</v>
      </c>
      <c r="JS111" s="42" t="s">
        <v>124</v>
      </c>
      <c r="JT111" s="42">
        <v>0</v>
      </c>
      <c r="JU111" s="42">
        <v>0</v>
      </c>
      <c r="JV111" s="42">
        <v>0</v>
      </c>
      <c r="JW111" s="42">
        <v>0</v>
      </c>
      <c r="JX111" s="42">
        <v>0</v>
      </c>
      <c r="JY111" s="42">
        <v>0</v>
      </c>
      <c r="JZ111" s="42">
        <v>0</v>
      </c>
      <c r="KA111" s="42">
        <v>0</v>
      </c>
      <c r="KB111" s="42">
        <v>0</v>
      </c>
      <c r="KC111" s="42">
        <v>0</v>
      </c>
      <c r="KD111" s="42">
        <v>0</v>
      </c>
      <c r="KE111" s="42">
        <v>0</v>
      </c>
      <c r="KF111" s="42">
        <v>0</v>
      </c>
      <c r="KG111" s="42">
        <v>0</v>
      </c>
      <c r="KH111" s="42">
        <v>0</v>
      </c>
      <c r="KI111" s="42">
        <v>0</v>
      </c>
      <c r="KJ111" s="42">
        <v>0</v>
      </c>
      <c r="KK111" s="42">
        <v>0</v>
      </c>
      <c r="KL111" s="42">
        <v>0</v>
      </c>
      <c r="KM111" s="42">
        <v>0</v>
      </c>
      <c r="KN111" s="8" t="s">
        <v>117</v>
      </c>
      <c r="KO111" s="8">
        <v>0</v>
      </c>
      <c r="KP111" s="8">
        <v>0</v>
      </c>
      <c r="KQ111" s="8" t="s">
        <v>124</v>
      </c>
      <c r="KR111" t="s">
        <v>124</v>
      </c>
      <c r="KS111">
        <v>0</v>
      </c>
      <c r="KT111" t="s">
        <v>124</v>
      </c>
      <c r="KU111">
        <v>0</v>
      </c>
      <c r="KV111">
        <v>0</v>
      </c>
      <c r="KW111" t="s">
        <v>124</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s="9" t="s">
        <v>131</v>
      </c>
      <c r="MA111">
        <v>0</v>
      </c>
      <c r="MB111">
        <v>0</v>
      </c>
      <c r="MC111">
        <v>0</v>
      </c>
      <c r="MD111">
        <v>0</v>
      </c>
      <c r="ME111">
        <v>0</v>
      </c>
      <c r="MF111">
        <v>0</v>
      </c>
      <c r="MG111">
        <v>0</v>
      </c>
      <c r="MH111">
        <v>0</v>
      </c>
      <c r="MI111">
        <v>0</v>
      </c>
      <c r="MJ111">
        <v>0</v>
      </c>
      <c r="MK111">
        <v>0</v>
      </c>
      <c r="ML111">
        <v>0</v>
      </c>
      <c r="MM111">
        <v>0</v>
      </c>
      <c r="MN111">
        <v>0</v>
      </c>
      <c r="MO111">
        <v>0</v>
      </c>
      <c r="MP111">
        <v>0</v>
      </c>
      <c r="MQ111">
        <v>0</v>
      </c>
      <c r="MR111" s="35">
        <v>0</v>
      </c>
      <c r="MS111" s="69"/>
    </row>
    <row r="112" spans="1:357" ht="52.95" customHeight="1" x14ac:dyDescent="0.3">
      <c r="A112">
        <v>167</v>
      </c>
      <c r="B112" s="29" t="s">
        <v>108</v>
      </c>
      <c r="C112" s="25" t="s">
        <v>753</v>
      </c>
      <c r="D112" s="8" t="s">
        <v>972</v>
      </c>
      <c r="E112" t="s">
        <v>973</v>
      </c>
      <c r="F112" s="8" t="s">
        <v>974</v>
      </c>
      <c r="G112" s="8" t="s">
        <v>895</v>
      </c>
      <c r="H112" s="8">
        <v>0</v>
      </c>
      <c r="I112" t="s">
        <v>136</v>
      </c>
      <c r="J112" s="8" t="s">
        <v>975</v>
      </c>
      <c r="K112" s="8">
        <f>560*446</f>
        <v>249760</v>
      </c>
      <c r="L112" s="8" t="e">
        <f>MROUND([1]!tbData[[#This Row],[Surface (mm2)]],10000)/1000000</f>
        <v>#REF!</v>
      </c>
      <c r="M112" s="8" t="s">
        <v>115</v>
      </c>
      <c r="N112" s="8" t="s">
        <v>144</v>
      </c>
      <c r="O112" s="8" t="s">
        <v>144</v>
      </c>
      <c r="P112" s="8" t="s">
        <v>117</v>
      </c>
      <c r="Q112" t="s">
        <v>119</v>
      </c>
      <c r="R112" t="s">
        <v>119</v>
      </c>
      <c r="S112" s="8">
        <v>0</v>
      </c>
      <c r="T112" t="s">
        <v>119</v>
      </c>
      <c r="U112" s="8" t="s">
        <v>198</v>
      </c>
      <c r="V112" s="8" t="s">
        <v>296</v>
      </c>
      <c r="W112" s="8">
        <v>0</v>
      </c>
      <c r="X112" s="8">
        <v>0</v>
      </c>
      <c r="Y112" s="8">
        <v>0</v>
      </c>
      <c r="Z112" s="8">
        <v>0</v>
      </c>
      <c r="AA112" s="8">
        <v>0</v>
      </c>
      <c r="AB112" s="8">
        <v>0</v>
      </c>
      <c r="AC112" s="8">
        <v>0</v>
      </c>
      <c r="AD112" s="8">
        <v>0</v>
      </c>
      <c r="AE112" s="8">
        <v>0</v>
      </c>
      <c r="AF112" s="8">
        <v>0</v>
      </c>
      <c r="AG112" s="8">
        <v>0</v>
      </c>
      <c r="AH112" s="8">
        <v>0</v>
      </c>
      <c r="AI112" s="8">
        <v>0</v>
      </c>
      <c r="AJ112" s="8">
        <v>0</v>
      </c>
      <c r="AK112" s="8" t="s">
        <v>117</v>
      </c>
      <c r="AL112" s="8">
        <v>0</v>
      </c>
      <c r="AM112" s="8">
        <v>0</v>
      </c>
      <c r="AN112" s="8">
        <v>0</v>
      </c>
      <c r="AO112" s="8">
        <v>0</v>
      </c>
      <c r="AP112" s="8">
        <v>0</v>
      </c>
      <c r="AQ112" s="8">
        <v>0</v>
      </c>
      <c r="AR112" s="8">
        <v>0</v>
      </c>
      <c r="AS112" s="8">
        <v>0</v>
      </c>
      <c r="AT112" s="8">
        <v>0</v>
      </c>
      <c r="AU112" s="8" t="s">
        <v>124</v>
      </c>
      <c r="AV112" s="8" t="s">
        <v>156</v>
      </c>
      <c r="AW112" s="8" t="s">
        <v>199</v>
      </c>
      <c r="AX112" s="8" t="s">
        <v>124</v>
      </c>
      <c r="AY112" s="8" t="s">
        <v>154</v>
      </c>
      <c r="AZ112" s="8">
        <v>1</v>
      </c>
      <c r="BA112" s="8" t="s">
        <v>898</v>
      </c>
      <c r="BB112" s="8">
        <v>0</v>
      </c>
      <c r="BC112" s="9" t="s">
        <v>119</v>
      </c>
      <c r="BD112">
        <v>0</v>
      </c>
      <c r="BE112" t="s">
        <v>124</v>
      </c>
      <c r="BF112">
        <v>0</v>
      </c>
      <c r="BG112">
        <v>0</v>
      </c>
      <c r="BH112" t="s">
        <v>124</v>
      </c>
      <c r="BI112" s="6">
        <v>0</v>
      </c>
      <c r="BJ112" s="66"/>
      <c r="BK112" s="10" t="s">
        <v>51</v>
      </c>
      <c r="BL112" t="s">
        <v>122</v>
      </c>
      <c r="BM112" t="s">
        <v>123</v>
      </c>
      <c r="BN112" t="s">
        <v>117</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t="s">
        <v>51</v>
      </c>
      <c r="DC112" s="8" t="s">
        <v>123</v>
      </c>
      <c r="DD112" t="s">
        <v>117</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t="s">
        <v>117</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t="s">
        <v>124</v>
      </c>
      <c r="EV112">
        <v>0</v>
      </c>
      <c r="EW112" t="s">
        <v>124</v>
      </c>
      <c r="EX112" t="s">
        <v>228</v>
      </c>
      <c r="EY112">
        <v>0</v>
      </c>
      <c r="EZ112" t="s">
        <v>124</v>
      </c>
      <c r="FA112" t="s">
        <v>124</v>
      </c>
      <c r="FB112" t="s">
        <v>124</v>
      </c>
      <c r="FC112" t="s">
        <v>124</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t="s">
        <v>124</v>
      </c>
      <c r="GF112" t="s">
        <v>124</v>
      </c>
      <c r="GG112">
        <v>0</v>
      </c>
      <c r="GH112">
        <v>0</v>
      </c>
      <c r="GI112">
        <v>0</v>
      </c>
      <c r="GJ112" t="s">
        <v>124</v>
      </c>
      <c r="GK112">
        <v>0</v>
      </c>
      <c r="GL112">
        <v>0</v>
      </c>
      <c r="GM112" t="s">
        <v>124</v>
      </c>
      <c r="GN112">
        <v>0</v>
      </c>
      <c r="GO112">
        <v>0</v>
      </c>
      <c r="GP112">
        <v>0</v>
      </c>
      <c r="GQ112" t="s">
        <v>124</v>
      </c>
      <c r="GR112" t="s">
        <v>124</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s="8" t="s">
        <v>124</v>
      </c>
      <c r="JD112" s="8" t="s">
        <v>127</v>
      </c>
      <c r="JE112" s="8" t="s">
        <v>128</v>
      </c>
      <c r="JF112" s="8">
        <v>0</v>
      </c>
      <c r="JG112" s="8">
        <v>0</v>
      </c>
      <c r="JH112" s="8">
        <v>0</v>
      </c>
      <c r="JI112" s="8">
        <v>0</v>
      </c>
      <c r="JJ112" s="8">
        <v>0</v>
      </c>
      <c r="JK112" s="42" t="s">
        <v>124</v>
      </c>
      <c r="JL112" s="42" t="s">
        <v>204</v>
      </c>
      <c r="JM112" s="42">
        <v>0</v>
      </c>
      <c r="JN112" s="42" t="s">
        <v>124</v>
      </c>
      <c r="JO112" s="42" t="s">
        <v>124</v>
      </c>
      <c r="JP112" s="42">
        <v>0</v>
      </c>
      <c r="JQ112" s="42">
        <v>0</v>
      </c>
      <c r="JR112" s="42">
        <v>0</v>
      </c>
      <c r="JS112" s="42">
        <v>0</v>
      </c>
      <c r="JT112" s="42">
        <v>0</v>
      </c>
      <c r="JU112" s="42">
        <v>0</v>
      </c>
      <c r="JV112" s="42">
        <v>0</v>
      </c>
      <c r="JW112" s="42">
        <v>0</v>
      </c>
      <c r="JX112" s="42">
        <v>0</v>
      </c>
      <c r="JY112" s="42">
        <v>0</v>
      </c>
      <c r="JZ112" s="42">
        <v>0</v>
      </c>
      <c r="KA112" s="42">
        <v>0</v>
      </c>
      <c r="KB112" s="42">
        <v>0</v>
      </c>
      <c r="KC112" s="42">
        <v>0</v>
      </c>
      <c r="KD112" s="42">
        <v>0</v>
      </c>
      <c r="KE112" s="42">
        <v>0</v>
      </c>
      <c r="KF112" s="42">
        <v>0</v>
      </c>
      <c r="KG112" s="42">
        <v>0</v>
      </c>
      <c r="KH112" s="42">
        <v>0</v>
      </c>
      <c r="KI112" s="42">
        <v>0</v>
      </c>
      <c r="KJ112" s="42">
        <v>0</v>
      </c>
      <c r="KK112" s="42">
        <v>0</v>
      </c>
      <c r="KL112" s="42">
        <v>0</v>
      </c>
      <c r="KM112" s="42">
        <v>0</v>
      </c>
      <c r="KN112" s="8" t="s">
        <v>117</v>
      </c>
      <c r="KO112" s="8">
        <v>0</v>
      </c>
      <c r="KP112" s="8">
        <v>0</v>
      </c>
      <c r="KQ112" s="8" t="s">
        <v>117</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0</v>
      </c>
      <c r="LW112">
        <v>0</v>
      </c>
      <c r="LX112">
        <v>0</v>
      </c>
      <c r="LY112">
        <v>0</v>
      </c>
      <c r="LZ112" s="9" t="s">
        <v>131</v>
      </c>
      <c r="MA112">
        <v>0</v>
      </c>
      <c r="MB112">
        <v>0</v>
      </c>
      <c r="MC112">
        <v>0</v>
      </c>
      <c r="MD112">
        <v>0</v>
      </c>
      <c r="ME112">
        <v>0</v>
      </c>
      <c r="MF112">
        <v>0</v>
      </c>
      <c r="MG112">
        <v>0</v>
      </c>
      <c r="MH112">
        <v>0</v>
      </c>
      <c r="MI112">
        <v>0</v>
      </c>
      <c r="MJ112">
        <v>0</v>
      </c>
      <c r="MK112">
        <v>0</v>
      </c>
      <c r="ML112">
        <v>0</v>
      </c>
      <c r="MM112">
        <v>0</v>
      </c>
      <c r="MN112">
        <v>0</v>
      </c>
      <c r="MO112">
        <v>0</v>
      </c>
      <c r="MP112">
        <v>0</v>
      </c>
      <c r="MQ112">
        <v>0</v>
      </c>
      <c r="MR112" s="35">
        <v>0</v>
      </c>
      <c r="MS112" s="69"/>
    </row>
    <row r="113" spans="1:357" ht="43.2" x14ac:dyDescent="0.3">
      <c r="A113">
        <v>168</v>
      </c>
      <c r="B113" s="29" t="s">
        <v>108</v>
      </c>
      <c r="C113" s="25" t="s">
        <v>753</v>
      </c>
      <c r="D113" s="8" t="s">
        <v>976</v>
      </c>
      <c r="E113" t="s">
        <v>977</v>
      </c>
      <c r="F113" s="8" t="s">
        <v>978</v>
      </c>
      <c r="G113" s="8" t="s">
        <v>895</v>
      </c>
      <c r="H113" s="8">
        <v>0</v>
      </c>
      <c r="I113" t="s">
        <v>113</v>
      </c>
      <c r="J113" s="8" t="s">
        <v>979</v>
      </c>
      <c r="K113" s="8">
        <f>447*560</f>
        <v>250320</v>
      </c>
      <c r="L113" s="8" t="e">
        <f>MROUND([1]!tbData[[#This Row],[Surface (mm2)]],10000)/1000000</f>
        <v>#REF!</v>
      </c>
      <c r="M113" s="8" t="s">
        <v>115</v>
      </c>
      <c r="N113" s="8" t="s">
        <v>144</v>
      </c>
      <c r="O113" s="8" t="s">
        <v>144</v>
      </c>
      <c r="P113" s="8" t="s">
        <v>117</v>
      </c>
      <c r="Q113" t="s">
        <v>119</v>
      </c>
      <c r="R113" t="s">
        <v>119</v>
      </c>
      <c r="S113" s="8">
        <v>0</v>
      </c>
      <c r="T113" t="s">
        <v>119</v>
      </c>
      <c r="U113" s="8" t="s">
        <v>198</v>
      </c>
      <c r="V113" s="8" t="s">
        <v>145</v>
      </c>
      <c r="W113" s="8">
        <v>0</v>
      </c>
      <c r="X113" s="8">
        <v>0</v>
      </c>
      <c r="Y113" s="8">
        <v>0</v>
      </c>
      <c r="Z113" s="8">
        <v>0</v>
      </c>
      <c r="AA113" s="8">
        <v>0</v>
      </c>
      <c r="AB113" s="8">
        <v>0</v>
      </c>
      <c r="AC113" s="8">
        <v>0</v>
      </c>
      <c r="AD113" s="8">
        <v>0</v>
      </c>
      <c r="AE113" s="8">
        <v>0</v>
      </c>
      <c r="AF113" s="8">
        <v>0</v>
      </c>
      <c r="AG113" s="8">
        <v>0</v>
      </c>
      <c r="AH113" s="8">
        <v>0</v>
      </c>
      <c r="AI113" s="8">
        <v>0</v>
      </c>
      <c r="AJ113" s="8">
        <v>0</v>
      </c>
      <c r="AK113" s="8" t="s">
        <v>117</v>
      </c>
      <c r="AL113" s="8">
        <v>0</v>
      </c>
      <c r="AM113" s="8">
        <v>0</v>
      </c>
      <c r="AN113" s="8">
        <v>0</v>
      </c>
      <c r="AO113" s="8">
        <v>0</v>
      </c>
      <c r="AP113" s="8">
        <v>0</v>
      </c>
      <c r="AQ113" s="8">
        <v>0</v>
      </c>
      <c r="AR113" s="8">
        <v>0</v>
      </c>
      <c r="AS113" s="8">
        <v>0</v>
      </c>
      <c r="AT113" s="8">
        <v>0</v>
      </c>
      <c r="AU113" s="8" t="s">
        <v>124</v>
      </c>
      <c r="AV113" s="8" t="s">
        <v>156</v>
      </c>
      <c r="AW113" s="8" t="s">
        <v>199</v>
      </c>
      <c r="AX113" s="8" t="s">
        <v>117</v>
      </c>
      <c r="AY113" s="8">
        <v>0</v>
      </c>
      <c r="AZ113" s="8">
        <v>0</v>
      </c>
      <c r="BA113" s="8">
        <v>0</v>
      </c>
      <c r="BB113" s="8">
        <v>0</v>
      </c>
      <c r="BC113" s="9" t="s">
        <v>124</v>
      </c>
      <c r="BD113" t="s">
        <v>787</v>
      </c>
      <c r="BE113" t="s">
        <v>124</v>
      </c>
      <c r="BF113">
        <v>0</v>
      </c>
      <c r="BG113">
        <v>0</v>
      </c>
      <c r="BH113" t="s">
        <v>124</v>
      </c>
      <c r="BI113" s="6">
        <v>0</v>
      </c>
      <c r="BJ113" s="66"/>
      <c r="BK113" s="10" t="s">
        <v>51</v>
      </c>
      <c r="BL113" t="s">
        <v>122</v>
      </c>
      <c r="BM113" t="s">
        <v>123</v>
      </c>
      <c r="BN113" t="s">
        <v>117</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t="s">
        <v>51</v>
      </c>
      <c r="DC113" s="8" t="s">
        <v>123</v>
      </c>
      <c r="DD113" t="s">
        <v>117</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t="s">
        <v>117</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t="s">
        <v>551</v>
      </c>
      <c r="EV113">
        <v>0</v>
      </c>
      <c r="EW113" t="s">
        <v>124</v>
      </c>
      <c r="EX113">
        <v>0</v>
      </c>
      <c r="EY113">
        <v>0</v>
      </c>
      <c r="EZ113" t="s">
        <v>124</v>
      </c>
      <c r="FA113">
        <v>0</v>
      </c>
      <c r="FB113">
        <v>0</v>
      </c>
      <c r="FC113" t="s">
        <v>124</v>
      </c>
      <c r="FD113">
        <v>0</v>
      </c>
      <c r="FE113">
        <v>0</v>
      </c>
      <c r="FF113">
        <v>0</v>
      </c>
      <c r="FG113">
        <v>0</v>
      </c>
      <c r="FH113">
        <v>0</v>
      </c>
      <c r="FI113">
        <v>0</v>
      </c>
      <c r="FJ113">
        <v>0</v>
      </c>
      <c r="FK113">
        <v>0</v>
      </c>
      <c r="FL113">
        <v>0</v>
      </c>
      <c r="FM113">
        <v>0</v>
      </c>
      <c r="FN113">
        <v>0</v>
      </c>
      <c r="FO113">
        <v>0</v>
      </c>
      <c r="FP113" t="s">
        <v>124</v>
      </c>
      <c r="FQ113">
        <v>0</v>
      </c>
      <c r="FR113">
        <v>0</v>
      </c>
      <c r="FS113" t="s">
        <v>124</v>
      </c>
      <c r="FT113">
        <v>0</v>
      </c>
      <c r="FU113">
        <v>0</v>
      </c>
      <c r="FV113">
        <v>0</v>
      </c>
      <c r="FW113">
        <v>0</v>
      </c>
      <c r="FX113">
        <v>0</v>
      </c>
      <c r="FY113">
        <v>0</v>
      </c>
      <c r="FZ113">
        <v>0</v>
      </c>
      <c r="GA113">
        <v>0</v>
      </c>
      <c r="GB113">
        <v>0</v>
      </c>
      <c r="GC113">
        <v>0</v>
      </c>
      <c r="GD113">
        <v>0</v>
      </c>
      <c r="GE113" t="s">
        <v>124</v>
      </c>
      <c r="GF113">
        <v>0</v>
      </c>
      <c r="GG113">
        <v>0</v>
      </c>
      <c r="GH113">
        <v>0</v>
      </c>
      <c r="GI113">
        <v>0</v>
      </c>
      <c r="GJ113">
        <v>0</v>
      </c>
      <c r="GK113">
        <v>0</v>
      </c>
      <c r="GL113">
        <v>0</v>
      </c>
      <c r="GM113" t="s">
        <v>124</v>
      </c>
      <c r="GN113">
        <v>0</v>
      </c>
      <c r="GO113" t="s">
        <v>124</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t="s">
        <v>124</v>
      </c>
      <c r="HN113" t="s">
        <v>124</v>
      </c>
      <c r="HO113">
        <v>0</v>
      </c>
      <c r="HP113" t="s">
        <v>124</v>
      </c>
      <c r="HQ113" t="s">
        <v>124</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s="8" t="s">
        <v>124</v>
      </c>
      <c r="JD113" s="8" t="s">
        <v>127</v>
      </c>
      <c r="JE113" s="8" t="s">
        <v>128</v>
      </c>
      <c r="JF113" s="8">
        <v>0</v>
      </c>
      <c r="JG113" s="8">
        <v>0</v>
      </c>
      <c r="JH113" s="8">
        <v>0</v>
      </c>
      <c r="JI113" s="8">
        <v>0</v>
      </c>
      <c r="JJ113" s="8">
        <v>0</v>
      </c>
      <c r="JK113" s="42">
        <v>0</v>
      </c>
      <c r="JL113" s="42">
        <v>0</v>
      </c>
      <c r="JM113" s="42">
        <v>0</v>
      </c>
      <c r="JN113" s="42">
        <v>0</v>
      </c>
      <c r="JO113" s="42">
        <v>0</v>
      </c>
      <c r="JP113" s="42">
        <v>0</v>
      </c>
      <c r="JQ113" s="42">
        <v>0</v>
      </c>
      <c r="JR113" s="42">
        <v>0</v>
      </c>
      <c r="JS113" s="42">
        <v>0</v>
      </c>
      <c r="JT113" s="42">
        <v>0</v>
      </c>
      <c r="JU113" s="42">
        <v>0</v>
      </c>
      <c r="JV113" s="42" t="s">
        <v>124</v>
      </c>
      <c r="JW113" s="42" t="s">
        <v>204</v>
      </c>
      <c r="JX113" s="42" t="s">
        <v>124</v>
      </c>
      <c r="JY113" s="42">
        <v>0</v>
      </c>
      <c r="JZ113" s="42">
        <v>0</v>
      </c>
      <c r="KA113" s="42">
        <v>0</v>
      </c>
      <c r="KB113" s="42">
        <v>0</v>
      </c>
      <c r="KC113" s="42">
        <v>0</v>
      </c>
      <c r="KD113" s="42">
        <v>0</v>
      </c>
      <c r="KE113" s="42">
        <v>0</v>
      </c>
      <c r="KF113" s="42">
        <v>0</v>
      </c>
      <c r="KG113" s="42">
        <v>0</v>
      </c>
      <c r="KH113" s="42">
        <v>0</v>
      </c>
      <c r="KI113" s="42">
        <v>0</v>
      </c>
      <c r="KJ113" s="42">
        <v>0</v>
      </c>
      <c r="KK113" s="42">
        <v>0</v>
      </c>
      <c r="KL113" s="42">
        <v>0</v>
      </c>
      <c r="KM113" s="42">
        <v>0</v>
      </c>
      <c r="KN113" s="8" t="s">
        <v>117</v>
      </c>
      <c r="KO113" s="8">
        <v>0</v>
      </c>
      <c r="KP113" s="8">
        <v>0</v>
      </c>
      <c r="KQ113" s="8" t="s">
        <v>124</v>
      </c>
      <c r="KR113" t="s">
        <v>124</v>
      </c>
      <c r="KS113">
        <v>0</v>
      </c>
      <c r="KT113" t="s">
        <v>124</v>
      </c>
      <c r="KU113">
        <v>0</v>
      </c>
      <c r="KV113">
        <v>0</v>
      </c>
      <c r="KW113" t="s">
        <v>124</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s="9" t="s">
        <v>131</v>
      </c>
      <c r="MA113">
        <v>0</v>
      </c>
      <c r="MB113">
        <v>0</v>
      </c>
      <c r="MC113">
        <v>0</v>
      </c>
      <c r="MD113">
        <v>0</v>
      </c>
      <c r="ME113">
        <v>0</v>
      </c>
      <c r="MF113">
        <v>0</v>
      </c>
      <c r="MG113">
        <v>0</v>
      </c>
      <c r="MH113">
        <v>0</v>
      </c>
      <c r="MI113">
        <v>0</v>
      </c>
      <c r="MJ113">
        <v>0</v>
      </c>
      <c r="MK113">
        <v>0</v>
      </c>
      <c r="ML113">
        <v>0</v>
      </c>
      <c r="MM113">
        <v>0</v>
      </c>
      <c r="MN113">
        <v>0</v>
      </c>
      <c r="MO113">
        <v>0</v>
      </c>
      <c r="MP113">
        <v>0</v>
      </c>
      <c r="MQ113">
        <v>0</v>
      </c>
      <c r="MR113" s="35">
        <v>0</v>
      </c>
      <c r="MS113" s="69"/>
    </row>
    <row r="114" spans="1:357" ht="57.6" x14ac:dyDescent="0.3">
      <c r="A114">
        <v>169</v>
      </c>
      <c r="B114" s="29" t="s">
        <v>108</v>
      </c>
      <c r="C114" s="25" t="s">
        <v>753</v>
      </c>
      <c r="D114" s="8" t="s">
        <v>939</v>
      </c>
      <c r="E114" t="s">
        <v>980</v>
      </c>
      <c r="F114" s="8" t="s">
        <v>981</v>
      </c>
      <c r="G114" s="8" t="s">
        <v>895</v>
      </c>
      <c r="H114" s="8">
        <v>0</v>
      </c>
      <c r="I114" t="s">
        <v>113</v>
      </c>
      <c r="J114" s="8" t="s">
        <v>982</v>
      </c>
      <c r="K114" s="8">
        <f>443*569</f>
        <v>252067</v>
      </c>
      <c r="L114" s="8" t="e">
        <f>MROUND([1]!tbData[[#This Row],[Surface (mm2)]],10000)/1000000</f>
        <v>#REF!</v>
      </c>
      <c r="M114" s="8" t="s">
        <v>115</v>
      </c>
      <c r="N114" s="8" t="s">
        <v>144</v>
      </c>
      <c r="O114" s="8" t="s">
        <v>144</v>
      </c>
      <c r="P114" s="8" t="s">
        <v>117</v>
      </c>
      <c r="Q114" t="s">
        <v>119</v>
      </c>
      <c r="R114" t="s">
        <v>119</v>
      </c>
      <c r="S114" s="8">
        <v>0</v>
      </c>
      <c r="T114" t="s">
        <v>119</v>
      </c>
      <c r="U114" s="8" t="s">
        <v>198</v>
      </c>
      <c r="V114" s="8" t="s">
        <v>121</v>
      </c>
      <c r="W114" s="8">
        <v>0</v>
      </c>
      <c r="X114" s="8">
        <v>0</v>
      </c>
      <c r="Y114" s="8">
        <v>0</v>
      </c>
      <c r="Z114" s="8">
        <v>0</v>
      </c>
      <c r="AA114" s="8">
        <v>0</v>
      </c>
      <c r="AB114" s="8">
        <v>0</v>
      </c>
      <c r="AC114" s="8">
        <v>0</v>
      </c>
      <c r="AD114" s="8">
        <v>0</v>
      </c>
      <c r="AE114" s="8">
        <v>0</v>
      </c>
      <c r="AF114" s="8">
        <v>0</v>
      </c>
      <c r="AG114" s="8">
        <v>0</v>
      </c>
      <c r="AH114" s="8">
        <v>0</v>
      </c>
      <c r="AI114" s="8">
        <v>0</v>
      </c>
      <c r="AJ114" s="8" t="s">
        <v>459</v>
      </c>
      <c r="AK114" s="8" t="s">
        <v>117</v>
      </c>
      <c r="AL114" s="8">
        <v>0</v>
      </c>
      <c r="AM114" s="8">
        <v>0</v>
      </c>
      <c r="AN114" s="8">
        <v>0</v>
      </c>
      <c r="AO114" s="8">
        <v>0</v>
      </c>
      <c r="AP114" s="8">
        <v>0</v>
      </c>
      <c r="AQ114" s="8">
        <v>0</v>
      </c>
      <c r="AR114" s="8">
        <v>0</v>
      </c>
      <c r="AS114" s="8">
        <v>0</v>
      </c>
      <c r="AT114" s="8">
        <v>0</v>
      </c>
      <c r="AU114" s="8" t="s">
        <v>124</v>
      </c>
      <c r="AV114" s="8" t="s">
        <v>156</v>
      </c>
      <c r="AW114" s="8" t="s">
        <v>199</v>
      </c>
      <c r="AX114" s="8" t="s">
        <v>124</v>
      </c>
      <c r="AY114" s="8" t="s">
        <v>154</v>
      </c>
      <c r="AZ114" s="8">
        <v>1</v>
      </c>
      <c r="BA114" s="8" t="s">
        <v>898</v>
      </c>
      <c r="BB114" s="8">
        <v>0</v>
      </c>
      <c r="BC114" s="9" t="s">
        <v>119</v>
      </c>
      <c r="BD114">
        <v>0</v>
      </c>
      <c r="BE114" t="s">
        <v>124</v>
      </c>
      <c r="BF114">
        <v>0</v>
      </c>
      <c r="BG114">
        <v>0</v>
      </c>
      <c r="BH114" t="s">
        <v>124</v>
      </c>
      <c r="BI114" s="6">
        <v>0</v>
      </c>
      <c r="BJ114" s="66"/>
      <c r="BK114" s="10" t="s">
        <v>51</v>
      </c>
      <c r="BL114" t="s">
        <v>122</v>
      </c>
      <c r="BM114" t="s">
        <v>123</v>
      </c>
      <c r="BN114" t="s">
        <v>117</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t="s">
        <v>51</v>
      </c>
      <c r="DC114" s="8" t="s">
        <v>123</v>
      </c>
      <c r="DD114" t="s">
        <v>117</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t="s">
        <v>117</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t="s">
        <v>551</v>
      </c>
      <c r="EV114">
        <v>0</v>
      </c>
      <c r="EW114" t="s">
        <v>124</v>
      </c>
      <c r="EX114" t="s">
        <v>552</v>
      </c>
      <c r="EY114">
        <v>0</v>
      </c>
      <c r="EZ114" t="s">
        <v>124</v>
      </c>
      <c r="FA114" t="s">
        <v>124</v>
      </c>
      <c r="FB114" t="s">
        <v>124</v>
      </c>
      <c r="FC114" t="s">
        <v>124</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t="s">
        <v>124</v>
      </c>
      <c r="GF114">
        <v>0</v>
      </c>
      <c r="GG114">
        <v>0</v>
      </c>
      <c r="GH114">
        <v>0</v>
      </c>
      <c r="GI114">
        <v>0</v>
      </c>
      <c r="GJ114">
        <v>0</v>
      </c>
      <c r="GK114">
        <v>0</v>
      </c>
      <c r="GL114">
        <v>0</v>
      </c>
      <c r="GM114" t="s">
        <v>124</v>
      </c>
      <c r="GN114">
        <v>0</v>
      </c>
      <c r="GO114">
        <v>0</v>
      </c>
      <c r="GP114">
        <v>0</v>
      </c>
      <c r="GQ114" t="s">
        <v>124</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s="8" t="s">
        <v>124</v>
      </c>
      <c r="JD114" s="8" t="s">
        <v>127</v>
      </c>
      <c r="JE114" s="8" t="s">
        <v>128</v>
      </c>
      <c r="JF114" s="8">
        <v>0</v>
      </c>
      <c r="JG114" s="8">
        <v>0</v>
      </c>
      <c r="JH114" s="8">
        <v>0</v>
      </c>
      <c r="JI114" s="8">
        <v>0</v>
      </c>
      <c r="JJ114" s="8">
        <v>0</v>
      </c>
      <c r="JK114" s="42">
        <v>0</v>
      </c>
      <c r="JL114" s="42">
        <v>0</v>
      </c>
      <c r="JM114" s="42">
        <v>0</v>
      </c>
      <c r="JN114" s="42">
        <v>0</v>
      </c>
      <c r="JO114" s="42">
        <v>0</v>
      </c>
      <c r="JP114" s="42">
        <v>0</v>
      </c>
      <c r="JQ114" s="42">
        <v>0</v>
      </c>
      <c r="JR114" s="42">
        <v>0</v>
      </c>
      <c r="JS114" s="42">
        <v>0</v>
      </c>
      <c r="JT114" s="42">
        <v>0</v>
      </c>
      <c r="JU114" s="42">
        <v>0</v>
      </c>
      <c r="JV114" s="42" t="s">
        <v>124</v>
      </c>
      <c r="JW114" s="42" t="s">
        <v>129</v>
      </c>
      <c r="JX114" s="42">
        <v>0</v>
      </c>
      <c r="JY114" s="42">
        <v>0</v>
      </c>
      <c r="JZ114" s="42" t="s">
        <v>124</v>
      </c>
      <c r="KA114" s="42">
        <v>0</v>
      </c>
      <c r="KB114" s="42" t="s">
        <v>204</v>
      </c>
      <c r="KC114" s="42">
        <v>0</v>
      </c>
      <c r="KD114" s="42" t="s">
        <v>124</v>
      </c>
      <c r="KE114" s="42">
        <v>0</v>
      </c>
      <c r="KF114" s="42">
        <v>0</v>
      </c>
      <c r="KG114" s="42">
        <v>0</v>
      </c>
      <c r="KH114" s="42">
        <v>0</v>
      </c>
      <c r="KI114" s="42">
        <v>0</v>
      </c>
      <c r="KJ114" s="42">
        <v>0</v>
      </c>
      <c r="KK114" s="42">
        <v>0</v>
      </c>
      <c r="KL114" s="42">
        <v>0</v>
      </c>
      <c r="KM114" s="42">
        <v>0</v>
      </c>
      <c r="KN114" s="8" t="s">
        <v>117</v>
      </c>
      <c r="KO114" s="8">
        <v>0</v>
      </c>
      <c r="KP114" s="8">
        <v>0</v>
      </c>
      <c r="KQ114" s="8" t="s">
        <v>117</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s="9" t="s">
        <v>131</v>
      </c>
      <c r="MA114">
        <v>0</v>
      </c>
      <c r="MB114">
        <v>0</v>
      </c>
      <c r="MC114">
        <v>0</v>
      </c>
      <c r="MD114">
        <v>0</v>
      </c>
      <c r="ME114">
        <v>0</v>
      </c>
      <c r="MF114">
        <v>0</v>
      </c>
      <c r="MG114">
        <v>0</v>
      </c>
      <c r="MH114">
        <v>0</v>
      </c>
      <c r="MI114">
        <v>0</v>
      </c>
      <c r="MJ114">
        <v>0</v>
      </c>
      <c r="MK114">
        <v>0</v>
      </c>
      <c r="ML114">
        <v>0</v>
      </c>
      <c r="MM114">
        <v>0</v>
      </c>
      <c r="MN114">
        <v>0</v>
      </c>
      <c r="MO114">
        <v>0</v>
      </c>
      <c r="MP114">
        <v>0</v>
      </c>
      <c r="MQ114">
        <v>0</v>
      </c>
      <c r="MR114" s="35">
        <v>0</v>
      </c>
      <c r="MS114" s="69"/>
    </row>
    <row r="115" spans="1:357" ht="43.2" x14ac:dyDescent="0.3">
      <c r="A115">
        <v>281</v>
      </c>
      <c r="B115" s="29" t="s">
        <v>108</v>
      </c>
      <c r="C115" s="27" t="s">
        <v>1217</v>
      </c>
      <c r="D115" s="8" t="s">
        <v>1430</v>
      </c>
      <c r="E115" s="8" t="s">
        <v>1430</v>
      </c>
      <c r="F115" s="8" t="s">
        <v>1431</v>
      </c>
      <c r="G115" s="8" t="s">
        <v>389</v>
      </c>
      <c r="H115" s="8">
        <v>1972</v>
      </c>
      <c r="I115" t="s">
        <v>136</v>
      </c>
      <c r="J115" s="8" t="s">
        <v>1432</v>
      </c>
      <c r="K115" s="8">
        <f>578*427</f>
        <v>246806</v>
      </c>
      <c r="L115" s="8" t="e">
        <f>MROUND([1]!tbData[[#This Row],[Surface (mm2)]],10000)/1000000</f>
        <v>#REF!</v>
      </c>
      <c r="M115" s="8" t="s">
        <v>115</v>
      </c>
      <c r="N115" s="8" t="s">
        <v>144</v>
      </c>
      <c r="O115" s="8" t="s">
        <v>144</v>
      </c>
      <c r="P115" s="8" t="s">
        <v>117</v>
      </c>
      <c r="Q115" t="s">
        <v>119</v>
      </c>
      <c r="R115" t="s">
        <v>119</v>
      </c>
      <c r="S115" s="8">
        <v>0</v>
      </c>
      <c r="T115" t="s">
        <v>119</v>
      </c>
      <c r="U115" s="8" t="s">
        <v>120</v>
      </c>
      <c r="V115" s="8" t="s">
        <v>154</v>
      </c>
      <c r="W115" s="8">
        <v>0</v>
      </c>
      <c r="X115" s="8">
        <v>0</v>
      </c>
      <c r="Y115" s="8">
        <v>0</v>
      </c>
      <c r="Z115" s="8">
        <v>0</v>
      </c>
      <c r="AA115" s="8">
        <v>0</v>
      </c>
      <c r="AB115" s="8">
        <v>0</v>
      </c>
      <c r="AC115" s="8">
        <v>0</v>
      </c>
      <c r="AD115" s="8">
        <v>0</v>
      </c>
      <c r="AE115" s="8">
        <v>0</v>
      </c>
      <c r="AF115" s="8">
        <v>0</v>
      </c>
      <c r="AG115" s="8">
        <v>0</v>
      </c>
      <c r="AH115" s="8">
        <v>0</v>
      </c>
      <c r="AI115" s="8">
        <v>0</v>
      </c>
      <c r="AJ115" s="8" t="s">
        <v>1433</v>
      </c>
      <c r="AK115" s="8" t="s">
        <v>117</v>
      </c>
      <c r="AL115" s="8">
        <v>0</v>
      </c>
      <c r="AM115" s="8">
        <v>0</v>
      </c>
      <c r="AN115" s="8">
        <v>0</v>
      </c>
      <c r="AO115" s="8">
        <v>0</v>
      </c>
      <c r="AP115" s="8">
        <v>0</v>
      </c>
      <c r="AQ115" s="8">
        <v>0</v>
      </c>
      <c r="AR115" s="8">
        <v>0</v>
      </c>
      <c r="AS115" s="8">
        <v>0</v>
      </c>
      <c r="AT115" s="8">
        <v>0</v>
      </c>
      <c r="AU115" s="8" t="s">
        <v>124</v>
      </c>
      <c r="AV115" s="8" t="s">
        <v>156</v>
      </c>
      <c r="AW115" s="8" t="s">
        <v>199</v>
      </c>
      <c r="AX115" s="8" t="s">
        <v>117</v>
      </c>
      <c r="AY115" s="8">
        <v>0</v>
      </c>
      <c r="AZ115" s="8">
        <v>0</v>
      </c>
      <c r="BA115" s="8">
        <v>0</v>
      </c>
      <c r="BB115" s="8">
        <v>0</v>
      </c>
      <c r="BC115" s="9" t="s">
        <v>119</v>
      </c>
      <c r="BD115">
        <v>0</v>
      </c>
      <c r="BE115" t="s">
        <v>124</v>
      </c>
      <c r="BF115" t="s">
        <v>124</v>
      </c>
      <c r="BG115">
        <v>0</v>
      </c>
      <c r="BH115">
        <v>0</v>
      </c>
      <c r="BI115" s="6">
        <v>0</v>
      </c>
      <c r="BJ115" s="66"/>
      <c r="BK115" s="10" t="s">
        <v>117</v>
      </c>
      <c r="BL115">
        <v>0</v>
      </c>
      <c r="BM115">
        <v>0</v>
      </c>
      <c r="BN115" t="s">
        <v>124</v>
      </c>
      <c r="BO115">
        <v>0</v>
      </c>
      <c r="BP115">
        <v>0</v>
      </c>
      <c r="BQ115">
        <v>0</v>
      </c>
      <c r="BR115">
        <v>0</v>
      </c>
      <c r="BS115">
        <v>0</v>
      </c>
      <c r="BT115">
        <v>0</v>
      </c>
      <c r="BU115">
        <v>0</v>
      </c>
      <c r="BV115" t="s">
        <v>124</v>
      </c>
      <c r="BW115" t="s">
        <v>169</v>
      </c>
      <c r="BX115" t="s">
        <v>124</v>
      </c>
      <c r="BY115">
        <v>0</v>
      </c>
      <c r="BZ115">
        <v>0</v>
      </c>
      <c r="CA115">
        <v>0</v>
      </c>
      <c r="CB115" t="s">
        <v>121</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t="s">
        <v>51</v>
      </c>
      <c r="DC115" s="8" t="s">
        <v>123</v>
      </c>
      <c r="DD115" t="s">
        <v>117</v>
      </c>
      <c r="DE115">
        <v>0</v>
      </c>
      <c r="DF115">
        <v>0</v>
      </c>
      <c r="DG115">
        <v>0</v>
      </c>
      <c r="DH115">
        <v>0</v>
      </c>
      <c r="DI115">
        <v>0</v>
      </c>
      <c r="DJ115">
        <v>0</v>
      </c>
      <c r="DK115">
        <v>0</v>
      </c>
      <c r="DL115">
        <v>0</v>
      </c>
      <c r="DM115">
        <v>0</v>
      </c>
      <c r="DN115">
        <v>0</v>
      </c>
      <c r="DO115">
        <v>0</v>
      </c>
      <c r="DP115">
        <v>0</v>
      </c>
      <c r="DQ115">
        <v>0</v>
      </c>
      <c r="DR115">
        <v>0</v>
      </c>
      <c r="DS115">
        <v>0</v>
      </c>
      <c r="DT115">
        <v>0</v>
      </c>
      <c r="DU115" t="s">
        <v>124</v>
      </c>
      <c r="DV115" t="s">
        <v>156</v>
      </c>
      <c r="DW115" t="s">
        <v>197</v>
      </c>
      <c r="DX115">
        <v>0</v>
      </c>
      <c r="DY115">
        <v>0</v>
      </c>
      <c r="DZ115" t="s">
        <v>117</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t="s">
        <v>117</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t="s">
        <v>124</v>
      </c>
      <c r="GF115">
        <v>0</v>
      </c>
      <c r="GG115">
        <v>0</v>
      </c>
      <c r="GH115">
        <v>0</v>
      </c>
      <c r="GI115">
        <v>0</v>
      </c>
      <c r="GJ115">
        <v>0</v>
      </c>
      <c r="GK115">
        <v>0</v>
      </c>
      <c r="GL115">
        <v>0</v>
      </c>
      <c r="GM115" t="s">
        <v>124</v>
      </c>
      <c r="GN115" t="s">
        <v>230</v>
      </c>
      <c r="GO115" t="s">
        <v>124</v>
      </c>
      <c r="GP115" t="s">
        <v>124</v>
      </c>
      <c r="GQ115" t="s">
        <v>124</v>
      </c>
      <c r="GR115" t="s">
        <v>124</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t="s">
        <v>124</v>
      </c>
      <c r="HN115" t="s">
        <v>124</v>
      </c>
      <c r="HO115" t="s">
        <v>124</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C115" s="8" t="s">
        <v>124</v>
      </c>
      <c r="JD115" s="8" t="s">
        <v>582</v>
      </c>
      <c r="JE115" s="8">
        <v>0</v>
      </c>
      <c r="JF115" s="8">
        <v>0</v>
      </c>
      <c r="JG115" s="8">
        <v>0</v>
      </c>
      <c r="JH115" s="8">
        <v>0</v>
      </c>
      <c r="JI115" s="8">
        <v>0</v>
      </c>
      <c r="JJ115" s="8">
        <v>0</v>
      </c>
      <c r="JK115" s="42">
        <v>0</v>
      </c>
      <c r="JL115" s="42">
        <v>0</v>
      </c>
      <c r="JM115" s="42">
        <v>0</v>
      </c>
      <c r="JN115" s="42">
        <v>0</v>
      </c>
      <c r="JO115" s="42">
        <v>0</v>
      </c>
      <c r="JP115" s="42">
        <v>0</v>
      </c>
      <c r="JQ115" s="42">
        <v>0</v>
      </c>
      <c r="JR115" s="42">
        <v>0</v>
      </c>
      <c r="JS115" s="42">
        <v>0</v>
      </c>
      <c r="JT115" s="42">
        <v>0</v>
      </c>
      <c r="JU115" s="42">
        <v>0</v>
      </c>
      <c r="JV115" s="42" t="s">
        <v>124</v>
      </c>
      <c r="JW115" s="42" t="s">
        <v>288</v>
      </c>
      <c r="JX115" s="42">
        <v>0</v>
      </c>
      <c r="JY115" s="42">
        <v>0</v>
      </c>
      <c r="JZ115" s="42">
        <v>0</v>
      </c>
      <c r="KA115" s="42" t="s">
        <v>124</v>
      </c>
      <c r="KB115" s="42">
        <v>0</v>
      </c>
      <c r="KC115" s="42">
        <v>0</v>
      </c>
      <c r="KD115" s="42">
        <v>0</v>
      </c>
      <c r="KE115" s="42">
        <v>0</v>
      </c>
      <c r="KF115" s="42">
        <v>0</v>
      </c>
      <c r="KG115" s="42">
        <v>0</v>
      </c>
      <c r="KH115" s="42">
        <v>0</v>
      </c>
      <c r="KI115" s="42">
        <v>0</v>
      </c>
      <c r="KJ115" s="42">
        <v>0</v>
      </c>
      <c r="KK115" s="42">
        <v>0</v>
      </c>
      <c r="KL115" s="42">
        <v>0</v>
      </c>
      <c r="KM115" s="42">
        <v>0</v>
      </c>
      <c r="KN115" s="8" t="s">
        <v>124</v>
      </c>
      <c r="KO115" s="8">
        <v>0</v>
      </c>
      <c r="KP115" s="8" t="s">
        <v>124</v>
      </c>
      <c r="KQ115" s="8" t="s">
        <v>117</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s="9" t="s">
        <v>131</v>
      </c>
      <c r="MA115">
        <v>0</v>
      </c>
      <c r="MB115">
        <v>0</v>
      </c>
      <c r="MC115">
        <v>0</v>
      </c>
      <c r="MD115">
        <v>0</v>
      </c>
      <c r="ME115">
        <v>0</v>
      </c>
      <c r="MF115">
        <v>0</v>
      </c>
      <c r="MG115">
        <v>0</v>
      </c>
      <c r="MH115">
        <v>0</v>
      </c>
      <c r="MI115">
        <v>0</v>
      </c>
      <c r="MJ115" t="s">
        <v>124</v>
      </c>
      <c r="MK115" t="s">
        <v>124</v>
      </c>
      <c r="ML115">
        <v>0</v>
      </c>
      <c r="MM115">
        <v>0</v>
      </c>
      <c r="MN115">
        <v>0</v>
      </c>
      <c r="MO115">
        <v>0</v>
      </c>
      <c r="MP115">
        <v>0</v>
      </c>
      <c r="MQ115" t="s">
        <v>1241</v>
      </c>
      <c r="MR115" s="35" t="s">
        <v>1434</v>
      </c>
      <c r="MS115" s="69"/>
    </row>
    <row r="116" spans="1:357" ht="141" customHeight="1" x14ac:dyDescent="0.3">
      <c r="A116">
        <v>282</v>
      </c>
      <c r="B116" s="29" t="s">
        <v>108</v>
      </c>
      <c r="C116" s="27" t="s">
        <v>1217</v>
      </c>
      <c r="D116" s="8" t="s">
        <v>1435</v>
      </c>
      <c r="E116" s="8" t="s">
        <v>1435</v>
      </c>
      <c r="F116" s="8" t="s">
        <v>1436</v>
      </c>
      <c r="G116" s="8" t="s">
        <v>1437</v>
      </c>
      <c r="H116" s="8">
        <v>0</v>
      </c>
      <c r="I116" t="s">
        <v>136</v>
      </c>
      <c r="J116" s="8" t="s">
        <v>1438</v>
      </c>
      <c r="K116" s="8">
        <f>554*447</f>
        <v>247638</v>
      </c>
      <c r="L116" s="8" t="e">
        <f>MROUND([1]!tbData[[#This Row],[Surface (mm2)]],10000)/1000000</f>
        <v>#REF!</v>
      </c>
      <c r="M116" s="8" t="s">
        <v>115</v>
      </c>
      <c r="N116" s="8" t="s">
        <v>144</v>
      </c>
      <c r="O116" s="8" t="s">
        <v>144</v>
      </c>
      <c r="P116" s="8" t="s">
        <v>117</v>
      </c>
      <c r="Q116" t="s">
        <v>487</v>
      </c>
      <c r="R116" t="s">
        <v>119</v>
      </c>
      <c r="S116" s="8">
        <v>0</v>
      </c>
      <c r="T116" t="s">
        <v>119</v>
      </c>
      <c r="U116" s="8" t="s">
        <v>120</v>
      </c>
      <c r="V116" s="8" t="s">
        <v>154</v>
      </c>
      <c r="W116" s="8">
        <v>0</v>
      </c>
      <c r="X116" s="8">
        <v>0</v>
      </c>
      <c r="Y116" s="8">
        <v>0</v>
      </c>
      <c r="Z116" s="8">
        <v>0</v>
      </c>
      <c r="AA116" s="8">
        <v>0</v>
      </c>
      <c r="AB116" s="8">
        <v>0</v>
      </c>
      <c r="AC116" s="8">
        <v>0</v>
      </c>
      <c r="AD116" s="8">
        <v>0</v>
      </c>
      <c r="AE116" s="8">
        <v>0</v>
      </c>
      <c r="AF116" s="8">
        <v>0</v>
      </c>
      <c r="AG116" s="8">
        <v>0</v>
      </c>
      <c r="AH116" s="8">
        <v>0</v>
      </c>
      <c r="AI116" s="8">
        <v>0</v>
      </c>
      <c r="AJ116" s="8" t="s">
        <v>1439</v>
      </c>
      <c r="AK116" s="8" t="s">
        <v>124</v>
      </c>
      <c r="AL116" s="8" t="s">
        <v>184</v>
      </c>
      <c r="AM116" s="8" t="s">
        <v>121</v>
      </c>
      <c r="AN116" s="8" t="s">
        <v>1440</v>
      </c>
      <c r="AO116" s="8" t="s">
        <v>154</v>
      </c>
      <c r="AP116" s="8" t="s">
        <v>1441</v>
      </c>
      <c r="AQ116" s="8">
        <v>0</v>
      </c>
      <c r="AR116" s="8">
        <v>0</v>
      </c>
      <c r="AS116" s="8">
        <v>0</v>
      </c>
      <c r="AT116" s="8">
        <v>0</v>
      </c>
      <c r="AU116" s="8" t="s">
        <v>124</v>
      </c>
      <c r="AV116" s="8" t="s">
        <v>156</v>
      </c>
      <c r="AW116" s="8" t="s">
        <v>199</v>
      </c>
      <c r="AX116" s="8" t="s">
        <v>117</v>
      </c>
      <c r="AY116" s="8">
        <v>0</v>
      </c>
      <c r="AZ116" s="8">
        <v>0</v>
      </c>
      <c r="BA116" s="8">
        <v>0</v>
      </c>
      <c r="BB116" s="8">
        <v>0</v>
      </c>
      <c r="BC116" s="9" t="s">
        <v>119</v>
      </c>
      <c r="BD116">
        <v>0</v>
      </c>
      <c r="BE116" t="s">
        <v>124</v>
      </c>
      <c r="BF116" t="s">
        <v>124</v>
      </c>
      <c r="BG116">
        <v>0</v>
      </c>
      <c r="BH116">
        <v>0</v>
      </c>
      <c r="BI116" s="6">
        <v>0</v>
      </c>
      <c r="BJ116" s="66"/>
      <c r="BK116" s="10" t="s">
        <v>117</v>
      </c>
      <c r="BL116">
        <v>0</v>
      </c>
      <c r="BM116">
        <v>0</v>
      </c>
      <c r="BN116" t="s">
        <v>117</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t="s">
        <v>51</v>
      </c>
      <c r="DC116" s="8" t="s">
        <v>123</v>
      </c>
      <c r="DD116" t="s">
        <v>117</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t="s">
        <v>117</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t="s">
        <v>117</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t="s">
        <v>124</v>
      </c>
      <c r="GF116">
        <v>0</v>
      </c>
      <c r="GG116">
        <v>0</v>
      </c>
      <c r="GH116">
        <v>0</v>
      </c>
      <c r="GI116">
        <v>0</v>
      </c>
      <c r="GJ116">
        <v>0</v>
      </c>
      <c r="GK116">
        <v>0</v>
      </c>
      <c r="GL116">
        <v>0</v>
      </c>
      <c r="GM116" t="s">
        <v>124</v>
      </c>
      <c r="GN116">
        <v>0</v>
      </c>
      <c r="GO116" t="s">
        <v>124</v>
      </c>
      <c r="GP116" t="s">
        <v>124</v>
      </c>
      <c r="GQ116" t="s">
        <v>124</v>
      </c>
      <c r="GR116" t="s">
        <v>124</v>
      </c>
      <c r="GS116">
        <v>0</v>
      </c>
      <c r="GT116">
        <v>0</v>
      </c>
      <c r="GU116">
        <v>0</v>
      </c>
      <c r="GV116">
        <v>0</v>
      </c>
      <c r="GW116">
        <v>0</v>
      </c>
      <c r="GX116" t="s">
        <v>124</v>
      </c>
      <c r="GY116">
        <v>0</v>
      </c>
      <c r="GZ116">
        <v>0</v>
      </c>
      <c r="HA116">
        <v>0</v>
      </c>
      <c r="HB116" t="s">
        <v>124</v>
      </c>
      <c r="HC116">
        <v>0</v>
      </c>
      <c r="HD116">
        <v>0</v>
      </c>
      <c r="HE116">
        <v>0</v>
      </c>
      <c r="HF116">
        <v>0</v>
      </c>
      <c r="HG116">
        <v>0</v>
      </c>
      <c r="HH116">
        <v>0</v>
      </c>
      <c r="HI116">
        <v>0</v>
      </c>
      <c r="HJ116">
        <v>0</v>
      </c>
      <c r="HK116">
        <v>0</v>
      </c>
      <c r="HL116">
        <v>0</v>
      </c>
      <c r="HM116" t="s">
        <v>124</v>
      </c>
      <c r="HN116" t="s">
        <v>124</v>
      </c>
      <c r="HO116">
        <v>0</v>
      </c>
      <c r="HP116" t="s">
        <v>124</v>
      </c>
      <c r="HQ116">
        <v>0</v>
      </c>
      <c r="HR116">
        <v>0</v>
      </c>
      <c r="HS116" t="s">
        <v>124</v>
      </c>
      <c r="HT116" t="s">
        <v>124</v>
      </c>
      <c r="HU116">
        <v>0</v>
      </c>
      <c r="HV116" t="s">
        <v>124</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s="8">
        <v>0</v>
      </c>
      <c r="JD116" s="8">
        <v>0</v>
      </c>
      <c r="JE116" s="8">
        <v>0</v>
      </c>
      <c r="JF116" s="8">
        <v>0</v>
      </c>
      <c r="JG116" s="8">
        <v>0</v>
      </c>
      <c r="JH116" s="8">
        <v>0</v>
      </c>
      <c r="JI116" s="8">
        <v>0</v>
      </c>
      <c r="JJ116" s="8">
        <v>0</v>
      </c>
      <c r="JK116" s="42">
        <v>0</v>
      </c>
      <c r="JL116" s="42">
        <v>0</v>
      </c>
      <c r="JM116" s="42">
        <v>0</v>
      </c>
      <c r="JN116" s="42">
        <v>0</v>
      </c>
      <c r="JO116" s="42">
        <v>0</v>
      </c>
      <c r="JP116" s="42">
        <v>0</v>
      </c>
      <c r="JQ116" s="42">
        <v>0</v>
      </c>
      <c r="JR116" s="42">
        <v>0</v>
      </c>
      <c r="JS116" s="42">
        <v>0</v>
      </c>
      <c r="JT116" s="42">
        <v>0</v>
      </c>
      <c r="JU116" s="42">
        <v>0</v>
      </c>
      <c r="JV116" s="42">
        <v>0</v>
      </c>
      <c r="JW116" s="42">
        <v>0</v>
      </c>
      <c r="JX116" s="42">
        <v>0</v>
      </c>
      <c r="JY116" s="42">
        <v>0</v>
      </c>
      <c r="JZ116" s="42">
        <v>0</v>
      </c>
      <c r="KA116" s="42">
        <v>0</v>
      </c>
      <c r="KB116" s="42">
        <v>0</v>
      </c>
      <c r="KC116" s="42">
        <v>0</v>
      </c>
      <c r="KD116" s="42">
        <v>0</v>
      </c>
      <c r="KE116" s="42">
        <v>0</v>
      </c>
      <c r="KF116" s="42">
        <v>0</v>
      </c>
      <c r="KG116" s="42">
        <v>0</v>
      </c>
      <c r="KH116" s="42">
        <v>0</v>
      </c>
      <c r="KI116" s="42">
        <v>0</v>
      </c>
      <c r="KJ116" s="42">
        <v>0</v>
      </c>
      <c r="KK116" s="42">
        <v>0</v>
      </c>
      <c r="KL116" s="42">
        <v>0</v>
      </c>
      <c r="KM116" s="42">
        <v>0</v>
      </c>
      <c r="KN116" s="8" t="s">
        <v>117</v>
      </c>
      <c r="KO116" s="8">
        <v>0</v>
      </c>
      <c r="KP116" s="8">
        <v>0</v>
      </c>
      <c r="KQ116" s="8" t="s">
        <v>124</v>
      </c>
      <c r="KR116" t="s">
        <v>130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s="9" t="s">
        <v>131</v>
      </c>
      <c r="MA116">
        <v>0</v>
      </c>
      <c r="MB116">
        <v>0</v>
      </c>
      <c r="MC116">
        <v>0</v>
      </c>
      <c r="MD116">
        <v>0</v>
      </c>
      <c r="ME116">
        <v>0</v>
      </c>
      <c r="MF116">
        <v>0</v>
      </c>
      <c r="MG116">
        <v>0</v>
      </c>
      <c r="MH116">
        <v>0</v>
      </c>
      <c r="MI116">
        <v>0</v>
      </c>
      <c r="MJ116" t="s">
        <v>124</v>
      </c>
      <c r="MK116" t="s">
        <v>124</v>
      </c>
      <c r="ML116">
        <v>0</v>
      </c>
      <c r="MM116">
        <v>0</v>
      </c>
      <c r="MN116">
        <v>0</v>
      </c>
      <c r="MO116">
        <v>0</v>
      </c>
      <c r="MP116">
        <v>0</v>
      </c>
      <c r="MQ116" t="s">
        <v>1241</v>
      </c>
      <c r="MR116" s="35">
        <v>0</v>
      </c>
      <c r="MS116" s="69"/>
    </row>
    <row r="117" spans="1:357" ht="43.2" x14ac:dyDescent="0.3">
      <c r="A117">
        <v>283</v>
      </c>
      <c r="B117" s="29" t="s">
        <v>108</v>
      </c>
      <c r="C117" s="27" t="s">
        <v>1217</v>
      </c>
      <c r="D117" s="8" t="s">
        <v>1442</v>
      </c>
      <c r="E117" s="8" t="s">
        <v>1442</v>
      </c>
      <c r="F117" s="8" t="s">
        <v>1443</v>
      </c>
      <c r="G117" s="8">
        <v>0</v>
      </c>
      <c r="H117" s="8" t="s">
        <v>1419</v>
      </c>
      <c r="I117" t="s">
        <v>136</v>
      </c>
      <c r="J117" s="8" t="s">
        <v>1444</v>
      </c>
      <c r="K117" s="8">
        <f>559*450</f>
        <v>251550</v>
      </c>
      <c r="L117" s="8" t="e">
        <f>MROUND([1]!tbData[[#This Row],[Surface (mm2)]],10000)/1000000</f>
        <v>#REF!</v>
      </c>
      <c r="M117" s="8" t="s">
        <v>115</v>
      </c>
      <c r="N117" s="8" t="s">
        <v>144</v>
      </c>
      <c r="O117" s="8" t="s">
        <v>144</v>
      </c>
      <c r="P117" s="8" t="s">
        <v>117</v>
      </c>
      <c r="Q117" t="s">
        <v>119</v>
      </c>
      <c r="R117" t="s">
        <v>119</v>
      </c>
      <c r="S117" s="8">
        <v>0</v>
      </c>
      <c r="T117" t="s">
        <v>119</v>
      </c>
      <c r="U117" s="8" t="s">
        <v>120</v>
      </c>
      <c r="V117" s="8" t="s">
        <v>222</v>
      </c>
      <c r="W117" s="8">
        <v>0</v>
      </c>
      <c r="X117" s="8">
        <v>0</v>
      </c>
      <c r="Y117" s="8">
        <v>0</v>
      </c>
      <c r="Z117" s="8">
        <v>0</v>
      </c>
      <c r="AA117" s="8">
        <v>0</v>
      </c>
      <c r="AB117" s="8">
        <v>0</v>
      </c>
      <c r="AC117" s="8">
        <v>0</v>
      </c>
      <c r="AD117" s="8">
        <v>0</v>
      </c>
      <c r="AE117" s="8">
        <v>0</v>
      </c>
      <c r="AF117" s="8">
        <v>0</v>
      </c>
      <c r="AG117" s="8">
        <v>0</v>
      </c>
      <c r="AH117" s="8">
        <v>0</v>
      </c>
      <c r="AI117" s="8">
        <v>0</v>
      </c>
      <c r="AJ117" s="8" t="s">
        <v>1445</v>
      </c>
      <c r="AK117" s="8" t="s">
        <v>117</v>
      </c>
      <c r="AL117" s="8">
        <v>0</v>
      </c>
      <c r="AM117" s="8">
        <v>0</v>
      </c>
      <c r="AN117" s="8">
        <v>0</v>
      </c>
      <c r="AO117" s="8">
        <v>0</v>
      </c>
      <c r="AP117" s="8">
        <v>0</v>
      </c>
      <c r="AQ117" s="8">
        <v>0</v>
      </c>
      <c r="AR117" s="8">
        <v>0</v>
      </c>
      <c r="AS117" s="8">
        <v>0</v>
      </c>
      <c r="AT117" s="8">
        <v>0</v>
      </c>
      <c r="AU117" s="8" t="s">
        <v>124</v>
      </c>
      <c r="AV117" s="8" t="s">
        <v>156</v>
      </c>
      <c r="AW117" s="8" t="s">
        <v>199</v>
      </c>
      <c r="AX117" s="8" t="s">
        <v>117</v>
      </c>
      <c r="AY117" s="8">
        <v>0</v>
      </c>
      <c r="AZ117" s="8">
        <v>0</v>
      </c>
      <c r="BA117" s="8">
        <v>0</v>
      </c>
      <c r="BB117" s="8">
        <v>0</v>
      </c>
      <c r="BC117" s="9" t="s">
        <v>124</v>
      </c>
      <c r="BD117" t="s">
        <v>155</v>
      </c>
      <c r="BE117" t="s">
        <v>124</v>
      </c>
      <c r="BF117" t="s">
        <v>124</v>
      </c>
      <c r="BG117">
        <v>0</v>
      </c>
      <c r="BH117">
        <v>0</v>
      </c>
      <c r="BI117" s="6" t="s">
        <v>1446</v>
      </c>
      <c r="BJ117" s="66"/>
      <c r="BK117" s="10" t="s">
        <v>117</v>
      </c>
      <c r="BL117">
        <v>0</v>
      </c>
      <c r="BM117">
        <v>0</v>
      </c>
      <c r="BN117" t="s">
        <v>124</v>
      </c>
      <c r="BO117" t="s">
        <v>124</v>
      </c>
      <c r="BP117" t="s">
        <v>169</v>
      </c>
      <c r="BQ117" t="s">
        <v>124</v>
      </c>
      <c r="BR117" t="s">
        <v>124</v>
      </c>
      <c r="BS117">
        <v>0</v>
      </c>
      <c r="BT117">
        <v>0</v>
      </c>
      <c r="BU117" t="s">
        <v>121</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t="s">
        <v>124</v>
      </c>
      <c r="CW117" t="s">
        <v>252</v>
      </c>
      <c r="CX117">
        <v>0</v>
      </c>
      <c r="CY117">
        <v>0</v>
      </c>
      <c r="CZ117" t="s">
        <v>156</v>
      </c>
      <c r="DA117">
        <v>0</v>
      </c>
      <c r="DB117" t="s">
        <v>51</v>
      </c>
      <c r="DC117" s="8" t="s">
        <v>123</v>
      </c>
      <c r="DD117" t="s">
        <v>117</v>
      </c>
      <c r="DE117">
        <v>0</v>
      </c>
      <c r="DF117">
        <v>0</v>
      </c>
      <c r="DG117">
        <v>0</v>
      </c>
      <c r="DH117">
        <v>0</v>
      </c>
      <c r="DI117">
        <v>0</v>
      </c>
      <c r="DJ117">
        <v>0</v>
      </c>
      <c r="DK117">
        <v>0</v>
      </c>
      <c r="DL117">
        <v>0</v>
      </c>
      <c r="DM117">
        <v>0</v>
      </c>
      <c r="DN117">
        <v>0</v>
      </c>
      <c r="DO117">
        <v>0</v>
      </c>
      <c r="DP117">
        <v>0</v>
      </c>
      <c r="DQ117">
        <v>0</v>
      </c>
      <c r="DR117">
        <v>0</v>
      </c>
      <c r="DS117">
        <v>0</v>
      </c>
      <c r="DT117">
        <v>0</v>
      </c>
      <c r="DU117" t="s">
        <v>124</v>
      </c>
      <c r="DV117" t="s">
        <v>156</v>
      </c>
      <c r="DW117" t="s">
        <v>197</v>
      </c>
      <c r="DX117">
        <v>0</v>
      </c>
      <c r="DY117">
        <v>0</v>
      </c>
      <c r="DZ117" t="s">
        <v>156</v>
      </c>
      <c r="EA117">
        <v>0</v>
      </c>
      <c r="EB117" t="s">
        <v>124</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t="s">
        <v>117</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t="s">
        <v>124</v>
      </c>
      <c r="GF117">
        <v>0</v>
      </c>
      <c r="GG117">
        <v>0</v>
      </c>
      <c r="GH117">
        <v>0</v>
      </c>
      <c r="GI117">
        <v>0</v>
      </c>
      <c r="GJ117">
        <v>0</v>
      </c>
      <c r="GK117">
        <v>0</v>
      </c>
      <c r="GL117">
        <v>0</v>
      </c>
      <c r="GM117" t="s">
        <v>124</v>
      </c>
      <c r="GN117" t="s">
        <v>125</v>
      </c>
      <c r="GO117" t="s">
        <v>124</v>
      </c>
      <c r="GP117" t="s">
        <v>124</v>
      </c>
      <c r="GQ117" t="s">
        <v>124</v>
      </c>
      <c r="GR117" t="s">
        <v>124</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t="s">
        <v>124</v>
      </c>
      <c r="HN117">
        <v>0</v>
      </c>
      <c r="HO117">
        <v>0</v>
      </c>
      <c r="HP117">
        <v>0</v>
      </c>
      <c r="HQ117">
        <v>0</v>
      </c>
      <c r="HR117">
        <v>0</v>
      </c>
      <c r="HS117">
        <v>0</v>
      </c>
      <c r="HT117">
        <v>0</v>
      </c>
      <c r="HU117">
        <v>0</v>
      </c>
      <c r="HV117">
        <v>0</v>
      </c>
      <c r="HW117">
        <v>0</v>
      </c>
      <c r="HX117" t="s">
        <v>124</v>
      </c>
      <c r="HY117">
        <v>0</v>
      </c>
      <c r="HZ117">
        <v>0</v>
      </c>
      <c r="IA117" t="s">
        <v>124</v>
      </c>
      <c r="IB117">
        <v>0</v>
      </c>
      <c r="IC117">
        <v>0</v>
      </c>
      <c r="ID117" t="s">
        <v>1447</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s="8" t="s">
        <v>124</v>
      </c>
      <c r="JD117" s="8" t="s">
        <v>582</v>
      </c>
      <c r="JE117" s="8">
        <v>0</v>
      </c>
      <c r="JF117" s="8">
        <v>0</v>
      </c>
      <c r="JG117" s="8">
        <v>0</v>
      </c>
      <c r="JH117" s="8">
        <v>0</v>
      </c>
      <c r="JI117" s="8">
        <v>0</v>
      </c>
      <c r="JJ117" s="8">
        <v>0</v>
      </c>
      <c r="JK117" s="42" t="s">
        <v>124</v>
      </c>
      <c r="JL117" s="42" t="s">
        <v>288</v>
      </c>
      <c r="JM117" s="42">
        <v>0</v>
      </c>
      <c r="JN117" s="42">
        <v>0</v>
      </c>
      <c r="JO117" s="42">
        <v>0</v>
      </c>
      <c r="JP117" s="42" t="s">
        <v>124</v>
      </c>
      <c r="JQ117" s="42">
        <v>0</v>
      </c>
      <c r="JR117" s="42">
        <v>0</v>
      </c>
      <c r="JS117" s="42">
        <v>0</v>
      </c>
      <c r="JT117" s="42">
        <v>0</v>
      </c>
      <c r="JU117" s="42">
        <v>0</v>
      </c>
      <c r="JV117" s="42" t="s">
        <v>124</v>
      </c>
      <c r="JW117" s="42">
        <v>0</v>
      </c>
      <c r="JX117" s="42" t="s">
        <v>124</v>
      </c>
      <c r="JY117" s="42">
        <v>0</v>
      </c>
      <c r="JZ117" s="42">
        <v>0</v>
      </c>
      <c r="KA117" s="42">
        <v>0</v>
      </c>
      <c r="KB117" s="42">
        <v>0</v>
      </c>
      <c r="KC117" s="42">
        <v>0</v>
      </c>
      <c r="KD117" s="42">
        <v>0</v>
      </c>
      <c r="KE117" s="42">
        <v>0</v>
      </c>
      <c r="KF117" s="42">
        <v>0</v>
      </c>
      <c r="KG117" s="42">
        <v>0</v>
      </c>
      <c r="KH117" s="42">
        <v>0</v>
      </c>
      <c r="KI117" s="42">
        <v>0</v>
      </c>
      <c r="KJ117" s="42">
        <v>0</v>
      </c>
      <c r="KK117" s="42">
        <v>0</v>
      </c>
      <c r="KL117" s="42">
        <v>0</v>
      </c>
      <c r="KM117" s="42">
        <v>0</v>
      </c>
      <c r="KN117" s="8" t="s">
        <v>124</v>
      </c>
      <c r="KO117" s="8">
        <v>0</v>
      </c>
      <c r="KP117" s="8">
        <v>0</v>
      </c>
      <c r="KQ117" s="8" t="s">
        <v>124</v>
      </c>
      <c r="KR117" t="s">
        <v>130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s="9" t="s">
        <v>131</v>
      </c>
      <c r="MA117">
        <v>0</v>
      </c>
      <c r="MB117">
        <v>0</v>
      </c>
      <c r="MC117">
        <v>0</v>
      </c>
      <c r="MD117">
        <v>0</v>
      </c>
      <c r="ME117">
        <v>0</v>
      </c>
      <c r="MF117">
        <v>0</v>
      </c>
      <c r="MG117">
        <v>0</v>
      </c>
      <c r="MH117">
        <v>0</v>
      </c>
      <c r="MI117">
        <v>0</v>
      </c>
      <c r="MJ117" t="s">
        <v>124</v>
      </c>
      <c r="MK117">
        <v>0</v>
      </c>
      <c r="ML117">
        <v>0</v>
      </c>
      <c r="MM117">
        <v>0</v>
      </c>
      <c r="MN117">
        <v>0</v>
      </c>
      <c r="MO117">
        <v>0</v>
      </c>
      <c r="MP117">
        <v>0</v>
      </c>
      <c r="MQ117" t="s">
        <v>1241</v>
      </c>
      <c r="MR117" s="35" t="s">
        <v>1448</v>
      </c>
      <c r="MS117" s="69"/>
    </row>
    <row r="118" spans="1:357" ht="94.95" customHeight="1" x14ac:dyDescent="0.3">
      <c r="A118">
        <v>284</v>
      </c>
      <c r="B118" s="29" t="s">
        <v>108</v>
      </c>
      <c r="C118" s="27" t="s">
        <v>1217</v>
      </c>
      <c r="D118" s="8" t="s">
        <v>1449</v>
      </c>
      <c r="E118" s="8" t="s">
        <v>1449</v>
      </c>
      <c r="F118" s="8" t="s">
        <v>1450</v>
      </c>
      <c r="G118" s="8">
        <v>0</v>
      </c>
      <c r="H118" s="8">
        <v>1971</v>
      </c>
      <c r="I118" t="s">
        <v>136</v>
      </c>
      <c r="J118" s="8" t="s">
        <v>1451</v>
      </c>
      <c r="K118" s="8">
        <f>615*412</f>
        <v>253380</v>
      </c>
      <c r="L118" s="8" t="e">
        <f>MROUND([1]!tbData[[#This Row],[Surface (mm2)]],10000)/1000000</f>
        <v>#REF!</v>
      </c>
      <c r="M118" s="8" t="s">
        <v>115</v>
      </c>
      <c r="N118" s="8" t="s">
        <v>144</v>
      </c>
      <c r="O118" s="8" t="s">
        <v>144</v>
      </c>
      <c r="P118" s="8" t="s">
        <v>117</v>
      </c>
      <c r="Q118" t="s">
        <v>119</v>
      </c>
      <c r="R118" t="s">
        <v>119</v>
      </c>
      <c r="S118" s="8">
        <v>0</v>
      </c>
      <c r="T118" t="s">
        <v>119</v>
      </c>
      <c r="U118" s="8" t="s">
        <v>120</v>
      </c>
      <c r="V118" s="8" t="s">
        <v>154</v>
      </c>
      <c r="W118" s="8">
        <v>0</v>
      </c>
      <c r="X118" s="8">
        <v>0</v>
      </c>
      <c r="Y118" s="8">
        <v>0</v>
      </c>
      <c r="Z118" s="8">
        <v>0</v>
      </c>
      <c r="AA118" s="8">
        <v>0</v>
      </c>
      <c r="AB118" s="8">
        <v>0</v>
      </c>
      <c r="AC118" s="8">
        <v>0</v>
      </c>
      <c r="AD118" s="8">
        <v>0</v>
      </c>
      <c r="AE118" s="8">
        <v>0</v>
      </c>
      <c r="AF118" s="8">
        <v>0</v>
      </c>
      <c r="AG118" s="8">
        <v>0</v>
      </c>
      <c r="AH118" s="8">
        <v>0</v>
      </c>
      <c r="AI118" s="8">
        <v>0</v>
      </c>
      <c r="AJ118" s="8">
        <v>0</v>
      </c>
      <c r="AK118" s="8" t="s">
        <v>117</v>
      </c>
      <c r="AL118" s="8">
        <v>0</v>
      </c>
      <c r="AM118" s="8">
        <v>0</v>
      </c>
      <c r="AN118" s="8">
        <v>0</v>
      </c>
      <c r="AO118" s="8">
        <v>0</v>
      </c>
      <c r="AP118" s="8">
        <v>0</v>
      </c>
      <c r="AQ118" s="8">
        <v>0</v>
      </c>
      <c r="AR118" s="8">
        <v>0</v>
      </c>
      <c r="AS118" s="8">
        <v>0</v>
      </c>
      <c r="AT118" s="8">
        <v>0</v>
      </c>
      <c r="AU118" s="8" t="s">
        <v>124</v>
      </c>
      <c r="AV118" s="8" t="s">
        <v>156</v>
      </c>
      <c r="AW118" s="8" t="s">
        <v>199</v>
      </c>
      <c r="AX118" s="8" t="s">
        <v>117</v>
      </c>
      <c r="AY118" s="8">
        <v>0</v>
      </c>
      <c r="AZ118" s="8">
        <v>0</v>
      </c>
      <c r="BA118" s="8">
        <v>0</v>
      </c>
      <c r="BB118" s="8">
        <v>0</v>
      </c>
      <c r="BC118" s="9" t="s">
        <v>119</v>
      </c>
      <c r="BD118">
        <v>0</v>
      </c>
      <c r="BE118" t="s">
        <v>124</v>
      </c>
      <c r="BF118" t="s">
        <v>124</v>
      </c>
      <c r="BG118">
        <v>0</v>
      </c>
      <c r="BH118">
        <v>0</v>
      </c>
      <c r="BI118" s="6" t="s">
        <v>1452</v>
      </c>
      <c r="BJ118" s="66"/>
      <c r="BK118" s="10" t="s">
        <v>117</v>
      </c>
      <c r="BL118">
        <v>0</v>
      </c>
      <c r="BM118">
        <v>0</v>
      </c>
      <c r="BN118" t="s">
        <v>124</v>
      </c>
      <c r="BO118">
        <v>0</v>
      </c>
      <c r="BP118">
        <v>0</v>
      </c>
      <c r="BQ118">
        <v>0</v>
      </c>
      <c r="BR118">
        <v>0</v>
      </c>
      <c r="BS118">
        <v>0</v>
      </c>
      <c r="BT118">
        <v>0</v>
      </c>
      <c r="BU118">
        <v>0</v>
      </c>
      <c r="BV118">
        <v>0</v>
      </c>
      <c r="BW118">
        <v>0</v>
      </c>
      <c r="BX118">
        <v>0</v>
      </c>
      <c r="BY118">
        <v>0</v>
      </c>
      <c r="BZ118">
        <v>0</v>
      </c>
      <c r="CA118">
        <v>0</v>
      </c>
      <c r="CB118">
        <v>0</v>
      </c>
      <c r="CC118">
        <v>0</v>
      </c>
      <c r="CD118">
        <v>0</v>
      </c>
      <c r="CE118">
        <v>0</v>
      </c>
      <c r="CF118" t="s">
        <v>124</v>
      </c>
      <c r="CG118" t="s">
        <v>169</v>
      </c>
      <c r="CH118" t="s">
        <v>124</v>
      </c>
      <c r="CI118">
        <v>0</v>
      </c>
      <c r="CJ118">
        <v>0</v>
      </c>
      <c r="CK118">
        <v>0</v>
      </c>
      <c r="CL118">
        <v>0</v>
      </c>
      <c r="CM118" t="s">
        <v>121</v>
      </c>
      <c r="CN118">
        <v>0</v>
      </c>
      <c r="CO118">
        <v>0</v>
      </c>
      <c r="CP118">
        <v>0</v>
      </c>
      <c r="CQ118">
        <v>0</v>
      </c>
      <c r="CR118">
        <v>0</v>
      </c>
      <c r="CS118">
        <v>0</v>
      </c>
      <c r="CT118">
        <v>0</v>
      </c>
      <c r="CU118">
        <v>0</v>
      </c>
      <c r="CV118">
        <v>0</v>
      </c>
      <c r="CW118">
        <v>0</v>
      </c>
      <c r="CX118">
        <v>0</v>
      </c>
      <c r="CY118">
        <v>0</v>
      </c>
      <c r="CZ118">
        <v>0</v>
      </c>
      <c r="DA118">
        <v>0</v>
      </c>
      <c r="DB118" t="s">
        <v>51</v>
      </c>
      <c r="DC118" s="8" t="s">
        <v>123</v>
      </c>
      <c r="DD118" t="s">
        <v>117</v>
      </c>
      <c r="DE118">
        <v>0</v>
      </c>
      <c r="DF118">
        <v>0</v>
      </c>
      <c r="DG118">
        <v>0</v>
      </c>
      <c r="DH118">
        <v>0</v>
      </c>
      <c r="DI118">
        <v>0</v>
      </c>
      <c r="DJ118">
        <v>0</v>
      </c>
      <c r="DK118">
        <v>0</v>
      </c>
      <c r="DL118">
        <v>0</v>
      </c>
      <c r="DM118">
        <v>0</v>
      </c>
      <c r="DN118">
        <v>0</v>
      </c>
      <c r="DO118">
        <v>0</v>
      </c>
      <c r="DP118">
        <v>0</v>
      </c>
      <c r="DQ118">
        <v>0</v>
      </c>
      <c r="DR118">
        <v>0</v>
      </c>
      <c r="DS118">
        <v>0</v>
      </c>
      <c r="DT118">
        <v>0</v>
      </c>
      <c r="DU118" t="s">
        <v>124</v>
      </c>
      <c r="DV118" t="s">
        <v>156</v>
      </c>
      <c r="DW118" t="s">
        <v>197</v>
      </c>
      <c r="DX118">
        <v>0</v>
      </c>
      <c r="DY118">
        <v>0</v>
      </c>
      <c r="DZ118" t="s">
        <v>117</v>
      </c>
      <c r="EA118">
        <v>0</v>
      </c>
      <c r="EB118">
        <v>0</v>
      </c>
      <c r="EC118">
        <v>0</v>
      </c>
      <c r="ED118">
        <v>0</v>
      </c>
      <c r="EE118">
        <v>0</v>
      </c>
      <c r="EF118">
        <v>0</v>
      </c>
      <c r="EG118">
        <v>0</v>
      </c>
      <c r="EH118">
        <v>0</v>
      </c>
      <c r="EI118">
        <v>0</v>
      </c>
      <c r="EJ118">
        <v>0</v>
      </c>
      <c r="EK118">
        <v>0</v>
      </c>
      <c r="EL118">
        <v>0</v>
      </c>
      <c r="EM118">
        <v>0</v>
      </c>
      <c r="EN118">
        <v>0</v>
      </c>
      <c r="EO118">
        <v>0</v>
      </c>
      <c r="EP118" t="s">
        <v>124</v>
      </c>
      <c r="EQ118" t="s">
        <v>156</v>
      </c>
      <c r="ER118">
        <v>0</v>
      </c>
      <c r="ES118">
        <v>0</v>
      </c>
      <c r="ET118">
        <v>0</v>
      </c>
      <c r="EU118" t="s">
        <v>117</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t="s">
        <v>124</v>
      </c>
      <c r="GF118">
        <v>0</v>
      </c>
      <c r="GG118">
        <v>0</v>
      </c>
      <c r="GH118">
        <v>0</v>
      </c>
      <c r="GI118">
        <v>0</v>
      </c>
      <c r="GJ118">
        <v>0</v>
      </c>
      <c r="GK118">
        <v>0</v>
      </c>
      <c r="GL118">
        <v>0</v>
      </c>
      <c r="GM118" t="s">
        <v>124</v>
      </c>
      <c r="GN118">
        <v>0</v>
      </c>
      <c r="GO118">
        <v>0</v>
      </c>
      <c r="GP118" t="s">
        <v>124</v>
      </c>
      <c r="GQ118" t="s">
        <v>124</v>
      </c>
      <c r="GR118" t="s">
        <v>124</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t="s">
        <v>124</v>
      </c>
      <c r="HN118">
        <v>0</v>
      </c>
      <c r="HO118">
        <v>0</v>
      </c>
      <c r="HP118">
        <v>0</v>
      </c>
      <c r="HQ118">
        <v>0</v>
      </c>
      <c r="HR118">
        <v>0</v>
      </c>
      <c r="HS118" t="s">
        <v>124</v>
      </c>
      <c r="HT118">
        <v>0</v>
      </c>
      <c r="HU118" t="s">
        <v>124</v>
      </c>
      <c r="HV118">
        <v>0</v>
      </c>
      <c r="HW118" t="s">
        <v>124</v>
      </c>
      <c r="HX118" t="s">
        <v>124</v>
      </c>
      <c r="HY118">
        <v>0</v>
      </c>
      <c r="HZ118">
        <v>0</v>
      </c>
      <c r="IA118" t="s">
        <v>124</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s="8">
        <v>0</v>
      </c>
      <c r="JD118" s="8">
        <v>0</v>
      </c>
      <c r="JE118" s="8">
        <v>0</v>
      </c>
      <c r="JF118" s="8">
        <v>0</v>
      </c>
      <c r="JG118" s="8">
        <v>0</v>
      </c>
      <c r="JH118" s="8">
        <v>0</v>
      </c>
      <c r="JI118" s="8">
        <v>0</v>
      </c>
      <c r="JJ118" s="8">
        <v>0</v>
      </c>
      <c r="JK118" s="42">
        <v>0</v>
      </c>
      <c r="JL118" s="42">
        <v>0</v>
      </c>
      <c r="JM118" s="42">
        <v>0</v>
      </c>
      <c r="JN118" s="42">
        <v>0</v>
      </c>
      <c r="JO118" s="42">
        <v>0</v>
      </c>
      <c r="JP118" s="42">
        <v>0</v>
      </c>
      <c r="JQ118" s="42">
        <v>0</v>
      </c>
      <c r="JR118" s="42">
        <v>0</v>
      </c>
      <c r="JS118" s="42">
        <v>0</v>
      </c>
      <c r="JT118" s="42">
        <v>0</v>
      </c>
      <c r="JU118" s="42">
        <v>0</v>
      </c>
      <c r="JV118" s="42">
        <v>0</v>
      </c>
      <c r="JW118" s="42">
        <v>0</v>
      </c>
      <c r="JX118" s="42">
        <v>0</v>
      </c>
      <c r="JY118" s="42">
        <v>0</v>
      </c>
      <c r="JZ118" s="42">
        <v>0</v>
      </c>
      <c r="KA118" s="42">
        <v>0</v>
      </c>
      <c r="KB118" s="42">
        <v>0</v>
      </c>
      <c r="KC118" s="42">
        <v>0</v>
      </c>
      <c r="KD118" s="42">
        <v>0</v>
      </c>
      <c r="KE118" s="42">
        <v>0</v>
      </c>
      <c r="KF118" s="42">
        <v>0</v>
      </c>
      <c r="KG118" s="42">
        <v>0</v>
      </c>
      <c r="KH118" s="42">
        <v>0</v>
      </c>
      <c r="KI118" s="42">
        <v>0</v>
      </c>
      <c r="KJ118" s="42">
        <v>0</v>
      </c>
      <c r="KK118" s="42">
        <v>0</v>
      </c>
      <c r="KL118" s="42">
        <v>0</v>
      </c>
      <c r="KM118" s="42">
        <v>0</v>
      </c>
      <c r="KN118" s="8" t="s">
        <v>117</v>
      </c>
      <c r="KO118" s="8">
        <v>0</v>
      </c>
      <c r="KP118" s="8" t="s">
        <v>124</v>
      </c>
      <c r="KQ118" s="8" t="s">
        <v>124</v>
      </c>
      <c r="KR118" t="s">
        <v>124</v>
      </c>
      <c r="KS118">
        <v>0</v>
      </c>
      <c r="KT118">
        <v>0</v>
      </c>
      <c r="KU118">
        <v>0</v>
      </c>
      <c r="KV118">
        <v>0</v>
      </c>
      <c r="KW118">
        <v>0</v>
      </c>
      <c r="KX118">
        <v>0</v>
      </c>
      <c r="KY118">
        <v>0</v>
      </c>
      <c r="KZ118">
        <v>0</v>
      </c>
      <c r="LA118">
        <v>0</v>
      </c>
      <c r="LB118">
        <v>0</v>
      </c>
      <c r="LC118">
        <v>0</v>
      </c>
      <c r="LD118" t="s">
        <v>124</v>
      </c>
      <c r="LE118">
        <v>0</v>
      </c>
      <c r="LF118">
        <v>0</v>
      </c>
      <c r="LG118">
        <v>0</v>
      </c>
      <c r="LH118" t="s">
        <v>124</v>
      </c>
      <c r="LI118">
        <v>0</v>
      </c>
      <c r="LJ118">
        <v>0</v>
      </c>
      <c r="LK118">
        <v>0</v>
      </c>
      <c r="LL118">
        <v>0</v>
      </c>
      <c r="LM118">
        <v>0</v>
      </c>
      <c r="LN118">
        <v>0</v>
      </c>
      <c r="LO118">
        <v>0</v>
      </c>
      <c r="LP118">
        <v>0</v>
      </c>
      <c r="LQ118">
        <v>0</v>
      </c>
      <c r="LR118">
        <v>0</v>
      </c>
      <c r="LS118">
        <v>0</v>
      </c>
      <c r="LT118">
        <v>0</v>
      </c>
      <c r="LU118">
        <v>0</v>
      </c>
      <c r="LV118">
        <v>0</v>
      </c>
      <c r="LW118">
        <v>0</v>
      </c>
      <c r="LX118">
        <v>0</v>
      </c>
      <c r="LY118">
        <v>0</v>
      </c>
      <c r="LZ118" s="9" t="s">
        <v>131</v>
      </c>
      <c r="MA118">
        <v>0</v>
      </c>
      <c r="MB118">
        <v>0</v>
      </c>
      <c r="MC118">
        <v>0</v>
      </c>
      <c r="MD118">
        <v>0</v>
      </c>
      <c r="ME118">
        <v>0</v>
      </c>
      <c r="MF118">
        <v>0</v>
      </c>
      <c r="MG118">
        <v>0</v>
      </c>
      <c r="MH118">
        <v>0</v>
      </c>
      <c r="MI118">
        <v>0</v>
      </c>
      <c r="MJ118">
        <v>0</v>
      </c>
      <c r="MK118">
        <v>0</v>
      </c>
      <c r="ML118">
        <v>0</v>
      </c>
      <c r="MM118">
        <v>0</v>
      </c>
      <c r="MN118">
        <v>0</v>
      </c>
      <c r="MO118">
        <v>0</v>
      </c>
      <c r="MP118">
        <v>0</v>
      </c>
      <c r="MQ118">
        <v>0</v>
      </c>
      <c r="MR118" s="35" t="s">
        <v>1453</v>
      </c>
      <c r="MS118" s="69"/>
    </row>
    <row r="119" spans="1:357" ht="66.599999999999994" customHeight="1" x14ac:dyDescent="0.3">
      <c r="A119">
        <v>285</v>
      </c>
      <c r="B119" s="29" t="s">
        <v>108</v>
      </c>
      <c r="C119" s="27" t="s">
        <v>1217</v>
      </c>
      <c r="D119" s="8" t="s">
        <v>1454</v>
      </c>
      <c r="E119" s="8" t="s">
        <v>1454</v>
      </c>
      <c r="F119" s="8" t="s">
        <v>1455</v>
      </c>
      <c r="G119" s="8">
        <v>0</v>
      </c>
      <c r="H119" s="8">
        <v>0</v>
      </c>
      <c r="I119" t="s">
        <v>113</v>
      </c>
      <c r="J119" s="8" t="s">
        <v>1456</v>
      </c>
      <c r="K119" s="8">
        <f>415*630</f>
        <v>261450</v>
      </c>
      <c r="L119" s="8" t="e">
        <f>MROUND([1]!tbData[[#This Row],[Surface (mm2)]],10000)/1000000</f>
        <v>#REF!</v>
      </c>
      <c r="M119" s="8" t="s">
        <v>115</v>
      </c>
      <c r="N119" s="8" t="s">
        <v>144</v>
      </c>
      <c r="O119" s="8" t="s">
        <v>144</v>
      </c>
      <c r="P119" s="8" t="s">
        <v>117</v>
      </c>
      <c r="Q119" t="s">
        <v>118</v>
      </c>
      <c r="R119" t="s">
        <v>119</v>
      </c>
      <c r="S119" s="8">
        <v>0</v>
      </c>
      <c r="T119" t="s">
        <v>119</v>
      </c>
      <c r="U119" s="8" t="s">
        <v>198</v>
      </c>
      <c r="V119" s="8" t="s">
        <v>154</v>
      </c>
      <c r="W119" s="8" t="s">
        <v>145</v>
      </c>
      <c r="X119" s="8">
        <v>0</v>
      </c>
      <c r="Y119" s="8">
        <v>0</v>
      </c>
      <c r="Z119" s="8">
        <v>0</v>
      </c>
      <c r="AA119" s="8">
        <v>0</v>
      </c>
      <c r="AB119" s="8">
        <v>0</v>
      </c>
      <c r="AC119" s="8" t="s">
        <v>120</v>
      </c>
      <c r="AD119" s="8" t="s">
        <v>121</v>
      </c>
      <c r="AE119" s="8" t="s">
        <v>145</v>
      </c>
      <c r="AF119" s="8">
        <v>0</v>
      </c>
      <c r="AG119" s="8">
        <v>0</v>
      </c>
      <c r="AH119" s="8">
        <v>0</v>
      </c>
      <c r="AI119" s="8">
        <v>0</v>
      </c>
      <c r="AJ119" s="8">
        <v>0</v>
      </c>
      <c r="AK119" s="8" t="s">
        <v>117</v>
      </c>
      <c r="AL119" s="8">
        <v>0</v>
      </c>
      <c r="AM119" s="8">
        <v>0</v>
      </c>
      <c r="AN119" s="8">
        <v>0</v>
      </c>
      <c r="AO119" s="8">
        <v>0</v>
      </c>
      <c r="AP119" s="8">
        <v>0</v>
      </c>
      <c r="AQ119" s="8">
        <v>0</v>
      </c>
      <c r="AR119" s="8">
        <v>0</v>
      </c>
      <c r="AS119" s="8">
        <v>0</v>
      </c>
      <c r="AT119" s="8">
        <v>0</v>
      </c>
      <c r="AU119" s="8" t="s">
        <v>124</v>
      </c>
      <c r="AV119" s="8" t="s">
        <v>156</v>
      </c>
      <c r="AW119" s="8" t="s">
        <v>199</v>
      </c>
      <c r="AX119" s="8" t="s">
        <v>117</v>
      </c>
      <c r="AY119" s="8">
        <v>0</v>
      </c>
      <c r="AZ119" s="8">
        <v>0</v>
      </c>
      <c r="BA119" s="8">
        <v>0</v>
      </c>
      <c r="BB119" s="8">
        <v>0</v>
      </c>
      <c r="BC119" s="9" t="s">
        <v>119</v>
      </c>
      <c r="BD119">
        <v>0</v>
      </c>
      <c r="BE119" t="s">
        <v>124</v>
      </c>
      <c r="BF119" t="s">
        <v>124</v>
      </c>
      <c r="BG119">
        <v>0</v>
      </c>
      <c r="BH119">
        <v>0</v>
      </c>
      <c r="BI119" s="6" t="s">
        <v>1457</v>
      </c>
      <c r="BJ119" s="66"/>
      <c r="BK119" s="10" t="s">
        <v>117</v>
      </c>
      <c r="BL119">
        <v>0</v>
      </c>
      <c r="BM119">
        <v>0</v>
      </c>
      <c r="BN119" t="s">
        <v>124</v>
      </c>
      <c r="BO119">
        <v>0</v>
      </c>
      <c r="BP119">
        <v>0</v>
      </c>
      <c r="BQ119">
        <v>0</v>
      </c>
      <c r="BR119">
        <v>0</v>
      </c>
      <c r="BS119">
        <v>0</v>
      </c>
      <c r="BT119">
        <v>0</v>
      </c>
      <c r="BU119">
        <v>0</v>
      </c>
      <c r="BV119">
        <v>0</v>
      </c>
      <c r="BW119">
        <v>0</v>
      </c>
      <c r="BX119">
        <v>0</v>
      </c>
      <c r="BY119">
        <v>0</v>
      </c>
      <c r="BZ119">
        <v>0</v>
      </c>
      <c r="CA119">
        <v>0</v>
      </c>
      <c r="CB119">
        <v>0</v>
      </c>
      <c r="CC119">
        <v>0</v>
      </c>
      <c r="CD119">
        <v>0</v>
      </c>
      <c r="CE119">
        <v>0</v>
      </c>
      <c r="CF119" t="s">
        <v>124</v>
      </c>
      <c r="CG119" t="s">
        <v>169</v>
      </c>
      <c r="CH119">
        <v>0</v>
      </c>
      <c r="CI119">
        <v>0</v>
      </c>
      <c r="CJ119" t="s">
        <v>124</v>
      </c>
      <c r="CK119">
        <v>0</v>
      </c>
      <c r="CL119">
        <v>0</v>
      </c>
      <c r="CM119" t="s">
        <v>121</v>
      </c>
      <c r="CN119">
        <v>0</v>
      </c>
      <c r="CO119">
        <v>0</v>
      </c>
      <c r="CP119">
        <v>0</v>
      </c>
      <c r="CQ119">
        <v>0</v>
      </c>
      <c r="CR119">
        <v>0</v>
      </c>
      <c r="CS119">
        <v>0</v>
      </c>
      <c r="CT119">
        <v>0</v>
      </c>
      <c r="CU119">
        <v>0</v>
      </c>
      <c r="CV119" t="s">
        <v>124</v>
      </c>
      <c r="CW119" t="s">
        <v>252</v>
      </c>
      <c r="CX119">
        <v>0</v>
      </c>
      <c r="CY119">
        <v>0</v>
      </c>
      <c r="CZ119" t="s">
        <v>156</v>
      </c>
      <c r="DA119" t="s">
        <v>1404</v>
      </c>
      <c r="DB119" t="s">
        <v>117</v>
      </c>
      <c r="DC119" s="8">
        <v>0</v>
      </c>
      <c r="DD119" t="s">
        <v>124</v>
      </c>
      <c r="DE119">
        <v>0</v>
      </c>
      <c r="DF119">
        <v>0</v>
      </c>
      <c r="DG119">
        <v>0</v>
      </c>
      <c r="DH119">
        <v>0</v>
      </c>
      <c r="DI119">
        <v>0</v>
      </c>
      <c r="DJ119">
        <v>0</v>
      </c>
      <c r="DK119">
        <v>0</v>
      </c>
      <c r="DL119">
        <v>0</v>
      </c>
      <c r="DM119">
        <v>0</v>
      </c>
      <c r="DN119">
        <v>0</v>
      </c>
      <c r="DO119" t="s">
        <v>124</v>
      </c>
      <c r="DP119">
        <v>0</v>
      </c>
      <c r="DQ119" t="s">
        <v>222</v>
      </c>
      <c r="DR119">
        <v>0</v>
      </c>
      <c r="DS119">
        <v>0</v>
      </c>
      <c r="DT119">
        <v>0</v>
      </c>
      <c r="DU119" t="s">
        <v>124</v>
      </c>
      <c r="DV119">
        <v>0</v>
      </c>
      <c r="DW119">
        <v>0</v>
      </c>
      <c r="DX119">
        <v>0</v>
      </c>
      <c r="DY119">
        <v>0</v>
      </c>
      <c r="DZ119" t="s">
        <v>51</v>
      </c>
      <c r="EA119">
        <v>0</v>
      </c>
      <c r="EB119" t="s">
        <v>124</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t="s">
        <v>117</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t="s">
        <v>124</v>
      </c>
      <c r="GF119" t="s">
        <v>124</v>
      </c>
      <c r="GG119">
        <v>0</v>
      </c>
      <c r="GH119">
        <v>0</v>
      </c>
      <c r="GI119" t="s">
        <v>124</v>
      </c>
      <c r="GJ119">
        <v>0</v>
      </c>
      <c r="GK119">
        <v>0</v>
      </c>
      <c r="GL119">
        <v>0</v>
      </c>
      <c r="GM119">
        <v>0</v>
      </c>
      <c r="GN119">
        <v>0</v>
      </c>
      <c r="GO119">
        <v>0</v>
      </c>
      <c r="GP119">
        <v>0</v>
      </c>
      <c r="GQ119">
        <v>0</v>
      </c>
      <c r="GR119">
        <v>0</v>
      </c>
      <c r="GS119">
        <v>0</v>
      </c>
      <c r="GT119">
        <v>0</v>
      </c>
      <c r="GU119">
        <v>0</v>
      </c>
      <c r="GV119">
        <v>0</v>
      </c>
      <c r="GW119">
        <v>0</v>
      </c>
      <c r="GX119" t="s">
        <v>124</v>
      </c>
      <c r="GY119">
        <v>0</v>
      </c>
      <c r="GZ119" t="s">
        <v>124</v>
      </c>
      <c r="HA119" t="s">
        <v>124</v>
      </c>
      <c r="HB119" t="s">
        <v>124</v>
      </c>
      <c r="HC119">
        <v>0</v>
      </c>
      <c r="HD119">
        <v>0</v>
      </c>
      <c r="HE119">
        <v>0</v>
      </c>
      <c r="HF119">
        <v>0</v>
      </c>
      <c r="HG119">
        <v>0</v>
      </c>
      <c r="HH119">
        <v>0</v>
      </c>
      <c r="HI119">
        <v>0</v>
      </c>
      <c r="HJ119">
        <v>0</v>
      </c>
      <c r="HK119">
        <v>0</v>
      </c>
      <c r="HL119">
        <v>0</v>
      </c>
      <c r="HM119" t="s">
        <v>124</v>
      </c>
      <c r="HN119" t="s">
        <v>124</v>
      </c>
      <c r="HO119">
        <v>0</v>
      </c>
      <c r="HP119" t="s">
        <v>124</v>
      </c>
      <c r="HQ119">
        <v>0</v>
      </c>
      <c r="HR119">
        <v>0</v>
      </c>
      <c r="HS119" t="s">
        <v>124</v>
      </c>
      <c r="HT119">
        <v>0</v>
      </c>
      <c r="HU119">
        <v>0</v>
      </c>
      <c r="HV119">
        <v>0</v>
      </c>
      <c r="HW119" t="s">
        <v>124</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s="8">
        <v>0</v>
      </c>
      <c r="JD119" s="8">
        <v>0</v>
      </c>
      <c r="JE119" s="8">
        <v>0</v>
      </c>
      <c r="JF119" s="8">
        <v>0</v>
      </c>
      <c r="JG119" s="8">
        <v>0</v>
      </c>
      <c r="JH119" s="8">
        <v>0</v>
      </c>
      <c r="JI119" s="8">
        <v>0</v>
      </c>
      <c r="JJ119" s="8">
        <v>0</v>
      </c>
      <c r="JK119" s="42">
        <v>0</v>
      </c>
      <c r="JL119" s="42">
        <v>0</v>
      </c>
      <c r="JM119" s="42">
        <v>0</v>
      </c>
      <c r="JN119" s="42">
        <v>0</v>
      </c>
      <c r="JO119" s="42">
        <v>0</v>
      </c>
      <c r="JP119" s="42">
        <v>0</v>
      </c>
      <c r="JQ119" s="42">
        <v>0</v>
      </c>
      <c r="JR119" s="42">
        <v>0</v>
      </c>
      <c r="JS119" s="42">
        <v>0</v>
      </c>
      <c r="JT119" s="42">
        <v>0</v>
      </c>
      <c r="JU119" s="42">
        <v>0</v>
      </c>
      <c r="JV119" s="42">
        <v>0</v>
      </c>
      <c r="JW119" s="42">
        <v>0</v>
      </c>
      <c r="JX119" s="42">
        <v>0</v>
      </c>
      <c r="JY119" s="42">
        <v>0</v>
      </c>
      <c r="JZ119" s="42">
        <v>0</v>
      </c>
      <c r="KA119" s="42">
        <v>0</v>
      </c>
      <c r="KB119" s="42">
        <v>0</v>
      </c>
      <c r="KC119" s="42">
        <v>0</v>
      </c>
      <c r="KD119" s="42">
        <v>0</v>
      </c>
      <c r="KE119" s="42">
        <v>0</v>
      </c>
      <c r="KF119" s="42">
        <v>0</v>
      </c>
      <c r="KG119" s="42">
        <v>0</v>
      </c>
      <c r="KH119" s="42">
        <v>0</v>
      </c>
      <c r="KI119" s="42">
        <v>0</v>
      </c>
      <c r="KJ119" s="42">
        <v>0</v>
      </c>
      <c r="KK119" s="42">
        <v>0</v>
      </c>
      <c r="KL119" s="42">
        <v>0</v>
      </c>
      <c r="KM119" s="42">
        <v>0</v>
      </c>
      <c r="KN119" s="8" t="s">
        <v>124</v>
      </c>
      <c r="KO119" s="8">
        <v>0</v>
      </c>
      <c r="KP119" s="8" t="s">
        <v>124</v>
      </c>
      <c r="KQ119" s="8" t="s">
        <v>117</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0</v>
      </c>
      <c r="LW119">
        <v>0</v>
      </c>
      <c r="LX119">
        <v>0</v>
      </c>
      <c r="LY119">
        <v>0</v>
      </c>
      <c r="LZ119" s="9" t="s">
        <v>131</v>
      </c>
      <c r="MA119">
        <v>0</v>
      </c>
      <c r="MB119">
        <v>0</v>
      </c>
      <c r="MC119">
        <v>0</v>
      </c>
      <c r="MD119">
        <v>0</v>
      </c>
      <c r="ME119">
        <v>0</v>
      </c>
      <c r="MF119">
        <v>0</v>
      </c>
      <c r="MG119">
        <v>0</v>
      </c>
      <c r="MH119">
        <v>0</v>
      </c>
      <c r="MI119">
        <v>0</v>
      </c>
      <c r="MJ119">
        <v>0</v>
      </c>
      <c r="MK119">
        <v>0</v>
      </c>
      <c r="ML119">
        <v>0</v>
      </c>
      <c r="MM119">
        <v>0</v>
      </c>
      <c r="MN119">
        <v>0</v>
      </c>
      <c r="MO119">
        <v>0</v>
      </c>
      <c r="MP119">
        <v>0</v>
      </c>
      <c r="MQ119">
        <v>0</v>
      </c>
      <c r="MR119" s="35">
        <v>0</v>
      </c>
      <c r="MS119" s="69"/>
    </row>
    <row r="120" spans="1:357" ht="121.95" customHeight="1" x14ac:dyDescent="0.3">
      <c r="A120">
        <v>286</v>
      </c>
      <c r="B120" s="29" t="s">
        <v>108</v>
      </c>
      <c r="C120" s="27" t="s">
        <v>1217</v>
      </c>
      <c r="D120" s="8" t="s">
        <v>1458</v>
      </c>
      <c r="E120" s="8" t="s">
        <v>1458</v>
      </c>
      <c r="F120" s="8" t="s">
        <v>1459</v>
      </c>
      <c r="G120" s="8">
        <v>0</v>
      </c>
      <c r="H120" s="8">
        <v>0</v>
      </c>
      <c r="I120" t="s">
        <v>136</v>
      </c>
      <c r="J120" s="8" t="s">
        <v>1460</v>
      </c>
      <c r="K120" s="8">
        <f>590*445</f>
        <v>262550</v>
      </c>
      <c r="L120" s="8" t="e">
        <f>MROUND([1]!tbData[[#This Row],[Surface (mm2)]],10000)/1000000</f>
        <v>#REF!</v>
      </c>
      <c r="M120" s="8" t="s">
        <v>115</v>
      </c>
      <c r="N120" s="8" t="s">
        <v>144</v>
      </c>
      <c r="O120" s="8" t="s">
        <v>144</v>
      </c>
      <c r="P120" s="8" t="s">
        <v>117</v>
      </c>
      <c r="Q120" t="s">
        <v>119</v>
      </c>
      <c r="R120" t="s">
        <v>119</v>
      </c>
      <c r="S120" s="8">
        <v>0</v>
      </c>
      <c r="T120" t="s">
        <v>119</v>
      </c>
      <c r="U120" s="8" t="s">
        <v>120</v>
      </c>
      <c r="V120" s="8" t="s">
        <v>154</v>
      </c>
      <c r="W120" s="8">
        <v>0</v>
      </c>
      <c r="X120" s="8">
        <v>0</v>
      </c>
      <c r="Y120" s="8">
        <v>0</v>
      </c>
      <c r="Z120" s="8">
        <v>0</v>
      </c>
      <c r="AA120" s="8">
        <v>0</v>
      </c>
      <c r="AB120" s="8">
        <v>0</v>
      </c>
      <c r="AC120" s="8">
        <v>0</v>
      </c>
      <c r="AD120" s="8">
        <v>0</v>
      </c>
      <c r="AE120" s="8">
        <v>0</v>
      </c>
      <c r="AF120" s="8">
        <v>0</v>
      </c>
      <c r="AG120" s="8">
        <v>0</v>
      </c>
      <c r="AH120" s="8">
        <v>0</v>
      </c>
      <c r="AI120" s="8">
        <v>0</v>
      </c>
      <c r="AJ120" s="8" t="s">
        <v>1461</v>
      </c>
      <c r="AK120" s="8" t="s">
        <v>124</v>
      </c>
      <c r="AL120" s="8" t="s">
        <v>184</v>
      </c>
      <c r="AM120" s="8" t="s">
        <v>154</v>
      </c>
      <c r="AN120" s="8" t="s">
        <v>1462</v>
      </c>
      <c r="AO120" s="8">
        <v>0</v>
      </c>
      <c r="AP120" s="8">
        <v>0</v>
      </c>
      <c r="AQ120" s="8">
        <v>0</v>
      </c>
      <c r="AR120" s="8">
        <v>0</v>
      </c>
      <c r="AS120" s="8">
        <v>0</v>
      </c>
      <c r="AT120" s="8">
        <v>0</v>
      </c>
      <c r="AU120" s="8" t="s">
        <v>124</v>
      </c>
      <c r="AV120" s="8" t="s">
        <v>156</v>
      </c>
      <c r="AW120" s="8" t="s">
        <v>199</v>
      </c>
      <c r="AX120" s="8" t="s">
        <v>117</v>
      </c>
      <c r="AY120" s="8">
        <v>0</v>
      </c>
      <c r="AZ120" s="8">
        <v>0</v>
      </c>
      <c r="BA120" s="8">
        <v>0</v>
      </c>
      <c r="BB120" s="8">
        <v>0</v>
      </c>
      <c r="BC120" t="s">
        <v>119</v>
      </c>
      <c r="BD120">
        <v>0</v>
      </c>
      <c r="BE120" t="s">
        <v>124</v>
      </c>
      <c r="BF120" t="s">
        <v>124</v>
      </c>
      <c r="BG120">
        <v>0</v>
      </c>
      <c r="BH120">
        <v>0</v>
      </c>
      <c r="BI120" s="6">
        <v>0</v>
      </c>
      <c r="BJ120" s="66"/>
      <c r="BK120" s="10" t="s">
        <v>117</v>
      </c>
      <c r="BL120">
        <v>0</v>
      </c>
      <c r="BM120">
        <v>0</v>
      </c>
      <c r="BN120" t="s">
        <v>117</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t="s">
        <v>51</v>
      </c>
      <c r="DC120" s="8" t="s">
        <v>123</v>
      </c>
      <c r="DD120" t="s">
        <v>117</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t="s">
        <v>156</v>
      </c>
      <c r="EA120">
        <v>0</v>
      </c>
      <c r="EB120">
        <v>0</v>
      </c>
      <c r="EC120">
        <v>0</v>
      </c>
      <c r="ED120" t="s">
        <v>124</v>
      </c>
      <c r="EE120">
        <v>0</v>
      </c>
      <c r="EF120">
        <v>0</v>
      </c>
      <c r="EG120">
        <v>0</v>
      </c>
      <c r="EH120" t="s">
        <v>124</v>
      </c>
      <c r="EI120">
        <v>0</v>
      </c>
      <c r="EJ120">
        <v>0</v>
      </c>
      <c r="EK120">
        <v>0</v>
      </c>
      <c r="EL120">
        <v>0</v>
      </c>
      <c r="EM120">
        <v>0</v>
      </c>
      <c r="EN120">
        <v>0</v>
      </c>
      <c r="EO120">
        <v>0</v>
      </c>
      <c r="EP120">
        <v>0</v>
      </c>
      <c r="EQ120">
        <v>0</v>
      </c>
      <c r="ER120">
        <v>0</v>
      </c>
      <c r="ES120">
        <v>0</v>
      </c>
      <c r="ET120">
        <v>0</v>
      </c>
      <c r="EU120" t="s">
        <v>117</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t="s">
        <v>124</v>
      </c>
      <c r="GF120">
        <v>0</v>
      </c>
      <c r="GG120">
        <v>0</v>
      </c>
      <c r="GH120">
        <v>0</v>
      </c>
      <c r="GI120">
        <v>0</v>
      </c>
      <c r="GJ120">
        <v>0</v>
      </c>
      <c r="GK120">
        <v>0</v>
      </c>
      <c r="GL120">
        <v>0</v>
      </c>
      <c r="GM120" t="s">
        <v>124</v>
      </c>
      <c r="GN120">
        <v>0</v>
      </c>
      <c r="GO120" t="s">
        <v>124</v>
      </c>
      <c r="GP120" t="s">
        <v>124</v>
      </c>
      <c r="GQ120" t="s">
        <v>124</v>
      </c>
      <c r="GR120" t="s">
        <v>124</v>
      </c>
      <c r="GS120">
        <v>0</v>
      </c>
      <c r="GT120">
        <v>0</v>
      </c>
      <c r="GU120">
        <v>0</v>
      </c>
      <c r="GV120">
        <v>0</v>
      </c>
      <c r="GW120">
        <v>0</v>
      </c>
      <c r="GX120" t="s">
        <v>124</v>
      </c>
      <c r="GY120">
        <v>0</v>
      </c>
      <c r="GZ120" t="s">
        <v>124</v>
      </c>
      <c r="HA120">
        <v>0</v>
      </c>
      <c r="HB120">
        <v>0</v>
      </c>
      <c r="HC120">
        <v>0</v>
      </c>
      <c r="HD120">
        <v>0</v>
      </c>
      <c r="HE120">
        <v>0</v>
      </c>
      <c r="HF120">
        <v>0</v>
      </c>
      <c r="HG120">
        <v>0</v>
      </c>
      <c r="HH120">
        <v>0</v>
      </c>
      <c r="HI120">
        <v>0</v>
      </c>
      <c r="HJ120">
        <v>0</v>
      </c>
      <c r="HK120">
        <v>0</v>
      </c>
      <c r="HL120">
        <v>0</v>
      </c>
      <c r="HM120" t="s">
        <v>124</v>
      </c>
      <c r="HN120" t="s">
        <v>124</v>
      </c>
      <c r="HO120" t="s">
        <v>124</v>
      </c>
      <c r="HP120" t="s">
        <v>124</v>
      </c>
      <c r="HQ120" t="s">
        <v>124</v>
      </c>
      <c r="HR120">
        <v>0</v>
      </c>
      <c r="HS120" t="s">
        <v>124</v>
      </c>
      <c r="HT120">
        <v>0</v>
      </c>
      <c r="HU120">
        <v>0</v>
      </c>
      <c r="HV120" t="s">
        <v>124</v>
      </c>
      <c r="HW120" t="s">
        <v>124</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s="8" t="s">
        <v>124</v>
      </c>
      <c r="JD120" s="8" t="s">
        <v>582</v>
      </c>
      <c r="JE120" s="8">
        <v>0</v>
      </c>
      <c r="JF120" s="8">
        <v>0</v>
      </c>
      <c r="JG120" s="8">
        <v>0</v>
      </c>
      <c r="JH120" s="8">
        <v>0</v>
      </c>
      <c r="JI120" s="8">
        <v>0</v>
      </c>
      <c r="JJ120" s="8">
        <v>0</v>
      </c>
      <c r="JK120" s="42">
        <v>0</v>
      </c>
      <c r="JL120" s="42">
        <v>0</v>
      </c>
      <c r="JM120" s="42">
        <v>0</v>
      </c>
      <c r="JN120" s="42">
        <v>0</v>
      </c>
      <c r="JO120" s="42">
        <v>0</v>
      </c>
      <c r="JP120" s="42">
        <v>0</v>
      </c>
      <c r="JQ120" s="42">
        <v>0</v>
      </c>
      <c r="JR120" s="42">
        <v>0</v>
      </c>
      <c r="JS120" s="42">
        <v>0</v>
      </c>
      <c r="JT120" s="42">
        <v>0</v>
      </c>
      <c r="JU120" s="42">
        <v>0</v>
      </c>
      <c r="JV120" s="42">
        <v>0</v>
      </c>
      <c r="JW120" s="42">
        <v>0</v>
      </c>
      <c r="JX120" s="42">
        <v>0</v>
      </c>
      <c r="JY120" s="42">
        <v>0</v>
      </c>
      <c r="JZ120" s="42">
        <v>0</v>
      </c>
      <c r="KA120" s="42">
        <v>0</v>
      </c>
      <c r="KB120" s="42">
        <v>0</v>
      </c>
      <c r="KC120" s="42">
        <v>0</v>
      </c>
      <c r="KD120" s="42">
        <v>0</v>
      </c>
      <c r="KE120" s="42">
        <v>0</v>
      </c>
      <c r="KF120" s="42">
        <v>0</v>
      </c>
      <c r="KG120" s="42">
        <v>0</v>
      </c>
      <c r="KH120" s="42">
        <v>0</v>
      </c>
      <c r="KI120" s="42">
        <v>0</v>
      </c>
      <c r="KJ120" s="42">
        <v>0</v>
      </c>
      <c r="KK120" s="42">
        <v>0</v>
      </c>
      <c r="KL120" s="42">
        <v>0</v>
      </c>
      <c r="KM120" s="42">
        <v>0</v>
      </c>
      <c r="KN120" s="8" t="s">
        <v>124</v>
      </c>
      <c r="KO120" s="8">
        <v>0</v>
      </c>
      <c r="KP120" s="8">
        <v>0</v>
      </c>
      <c r="KQ120" s="8" t="s">
        <v>117</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t="s">
        <v>124</v>
      </c>
      <c r="LT120" t="s">
        <v>124</v>
      </c>
      <c r="LU120">
        <v>0</v>
      </c>
      <c r="LV120">
        <v>0</v>
      </c>
      <c r="LW120">
        <v>0</v>
      </c>
      <c r="LX120">
        <v>0</v>
      </c>
      <c r="LY120">
        <v>0</v>
      </c>
      <c r="LZ120" s="9" t="s">
        <v>131</v>
      </c>
      <c r="MA120">
        <v>0</v>
      </c>
      <c r="MB120">
        <v>0</v>
      </c>
      <c r="MC120">
        <v>0</v>
      </c>
      <c r="MD120">
        <v>0</v>
      </c>
      <c r="ME120">
        <v>0</v>
      </c>
      <c r="MF120">
        <v>0</v>
      </c>
      <c r="MG120">
        <v>0</v>
      </c>
      <c r="MH120">
        <v>0</v>
      </c>
      <c r="MI120">
        <v>0</v>
      </c>
      <c r="MJ120">
        <v>0</v>
      </c>
      <c r="MK120">
        <v>0</v>
      </c>
      <c r="ML120">
        <v>0</v>
      </c>
      <c r="MM120">
        <v>0</v>
      </c>
      <c r="MN120">
        <v>0</v>
      </c>
      <c r="MO120">
        <v>0</v>
      </c>
      <c r="MP120">
        <v>0</v>
      </c>
      <c r="MQ120">
        <v>0</v>
      </c>
      <c r="MR120" s="35" t="s">
        <v>1463</v>
      </c>
      <c r="MS120" s="69"/>
    </row>
    <row r="121" spans="1:357" s="14" customFormat="1" ht="86.4" customHeight="1" x14ac:dyDescent="0.3">
      <c r="A121">
        <v>10</v>
      </c>
      <c r="B121" s="28" t="s">
        <v>108</v>
      </c>
      <c r="C121" s="23" t="s">
        <v>109</v>
      </c>
      <c r="D121" s="15" t="s">
        <v>159</v>
      </c>
      <c r="E121" s="15" t="s">
        <v>160</v>
      </c>
      <c r="F121" s="15" t="s">
        <v>236</v>
      </c>
      <c r="G121" s="15" t="s">
        <v>237</v>
      </c>
      <c r="H121" s="15">
        <v>1975</v>
      </c>
      <c r="I121" s="14" t="s">
        <v>163</v>
      </c>
      <c r="J121" s="15" t="s">
        <v>238</v>
      </c>
      <c r="K121" s="15">
        <f>610*443</f>
        <v>270230</v>
      </c>
      <c r="L121" s="15" t="e">
        <f>MROUND([1]!tbData[[#This Row],[Surface (mm2)]],10000)/1000000</f>
        <v>#REF!</v>
      </c>
      <c r="M121" s="8" t="s">
        <v>115</v>
      </c>
      <c r="N121" s="15" t="s">
        <v>144</v>
      </c>
      <c r="O121" s="15" t="s">
        <v>144</v>
      </c>
      <c r="P121" s="15" t="s">
        <v>117</v>
      </c>
      <c r="Q121" s="14" t="s">
        <v>119</v>
      </c>
      <c r="R121" s="14" t="s">
        <v>165</v>
      </c>
      <c r="S121" s="8" t="s">
        <v>239</v>
      </c>
      <c r="T121" t="s">
        <v>119</v>
      </c>
      <c r="U121" s="15" t="s">
        <v>120</v>
      </c>
      <c r="V121" s="8" t="s">
        <v>121</v>
      </c>
      <c r="W121" s="8" t="s">
        <v>145</v>
      </c>
      <c r="X121" s="8" t="s">
        <v>154</v>
      </c>
      <c r="Y121" s="8">
        <v>0</v>
      </c>
      <c r="Z121" s="8">
        <v>0</v>
      </c>
      <c r="AA121" s="8">
        <v>0</v>
      </c>
      <c r="AB121" s="8">
        <v>0</v>
      </c>
      <c r="AC121" s="8" t="s">
        <v>166</v>
      </c>
      <c r="AD121" s="8" t="s">
        <v>145</v>
      </c>
      <c r="AE121" s="8">
        <v>0</v>
      </c>
      <c r="AF121" s="8">
        <v>0</v>
      </c>
      <c r="AG121" s="8">
        <v>0</v>
      </c>
      <c r="AH121" s="8">
        <v>0</v>
      </c>
      <c r="AI121" s="8">
        <v>0</v>
      </c>
      <c r="AJ121" s="8">
        <v>0</v>
      </c>
      <c r="AK121" s="15" t="s">
        <v>117</v>
      </c>
      <c r="AL121" s="8">
        <v>0</v>
      </c>
      <c r="AM121" s="8">
        <v>0</v>
      </c>
      <c r="AN121" s="15">
        <v>0</v>
      </c>
      <c r="AO121" s="15">
        <v>0</v>
      </c>
      <c r="AP121" s="15">
        <v>0</v>
      </c>
      <c r="AQ121" s="15">
        <v>0</v>
      </c>
      <c r="AR121" s="15">
        <v>0</v>
      </c>
      <c r="AS121" s="15">
        <v>0</v>
      </c>
      <c r="AT121" s="8">
        <v>0</v>
      </c>
      <c r="AU121" s="15" t="s">
        <v>117</v>
      </c>
      <c r="AV121" s="15">
        <v>0</v>
      </c>
      <c r="AW121" s="15">
        <v>0</v>
      </c>
      <c r="AX121" s="15" t="s">
        <v>117</v>
      </c>
      <c r="AY121" s="8">
        <v>0</v>
      </c>
      <c r="AZ121" s="8">
        <v>0</v>
      </c>
      <c r="BA121" s="8">
        <v>0</v>
      </c>
      <c r="BB121" s="8">
        <v>0</v>
      </c>
      <c r="BC121" t="s">
        <v>119</v>
      </c>
      <c r="BD121">
        <v>0</v>
      </c>
      <c r="BE121" s="14" t="s">
        <v>168</v>
      </c>
      <c r="BF121">
        <v>0</v>
      </c>
      <c r="BG121">
        <v>0</v>
      </c>
      <c r="BH121">
        <v>0</v>
      </c>
      <c r="BI121" s="6">
        <v>0</v>
      </c>
      <c r="BJ121" s="66"/>
      <c r="BK121" s="18" t="s">
        <v>51</v>
      </c>
      <c r="BL121" s="14" t="s">
        <v>122</v>
      </c>
      <c r="BM121" s="14" t="s">
        <v>123</v>
      </c>
      <c r="BN121" s="14" t="s">
        <v>117</v>
      </c>
      <c r="BO121" s="14">
        <v>0</v>
      </c>
      <c r="BP121" s="14">
        <v>0</v>
      </c>
      <c r="BQ121" s="14">
        <v>0</v>
      </c>
      <c r="BR121" s="14">
        <v>0</v>
      </c>
      <c r="BS121" s="14">
        <v>0</v>
      </c>
      <c r="BT121" s="14">
        <v>0</v>
      </c>
      <c r="BU121" s="14">
        <v>0</v>
      </c>
      <c r="BV121" s="14">
        <v>0</v>
      </c>
      <c r="BW121" s="14">
        <v>0</v>
      </c>
      <c r="BX121" s="14">
        <v>0</v>
      </c>
      <c r="BY121" s="14">
        <v>0</v>
      </c>
      <c r="BZ121" s="14">
        <v>0</v>
      </c>
      <c r="CA121" s="14">
        <v>0</v>
      </c>
      <c r="CB121" s="14">
        <v>0</v>
      </c>
      <c r="CC121" s="14">
        <v>0</v>
      </c>
      <c r="CD121" s="14">
        <v>0</v>
      </c>
      <c r="CE121" s="14">
        <v>0</v>
      </c>
      <c r="CF121" s="14">
        <v>0</v>
      </c>
      <c r="CG121" s="14">
        <v>0</v>
      </c>
      <c r="CH121" s="14">
        <v>0</v>
      </c>
      <c r="CI121" s="14">
        <v>0</v>
      </c>
      <c r="CJ121" s="14">
        <v>0</v>
      </c>
      <c r="CK121" s="14">
        <v>0</v>
      </c>
      <c r="CL121" s="14">
        <v>0</v>
      </c>
      <c r="CM121" s="14">
        <v>0</v>
      </c>
      <c r="CN121" s="14">
        <v>0</v>
      </c>
      <c r="CO121" s="14">
        <v>0</v>
      </c>
      <c r="CP121" s="14">
        <v>0</v>
      </c>
      <c r="CQ121" s="14">
        <v>0</v>
      </c>
      <c r="CR121" s="14">
        <v>0</v>
      </c>
      <c r="CS121" s="14">
        <v>0</v>
      </c>
      <c r="CT121" s="14">
        <v>0</v>
      </c>
      <c r="CU121" s="14">
        <v>0</v>
      </c>
      <c r="CV121" s="14">
        <v>0</v>
      </c>
      <c r="CW121" s="14">
        <v>0</v>
      </c>
      <c r="CX121" s="14">
        <v>0</v>
      </c>
      <c r="CY121" s="14">
        <v>0</v>
      </c>
      <c r="CZ121" s="14">
        <v>0</v>
      </c>
      <c r="DA121" s="14">
        <v>0</v>
      </c>
      <c r="DB121" s="14" t="s">
        <v>169</v>
      </c>
      <c r="DC121" s="15" t="s">
        <v>240</v>
      </c>
      <c r="DD121" s="14" t="s">
        <v>117</v>
      </c>
      <c r="DE121" s="14">
        <v>0</v>
      </c>
      <c r="DF121" s="14">
        <v>0</v>
      </c>
      <c r="DG121" s="14">
        <v>0</v>
      </c>
      <c r="DH121" s="14">
        <v>0</v>
      </c>
      <c r="DI121" s="14">
        <v>0</v>
      </c>
      <c r="DJ121" s="14">
        <v>0</v>
      </c>
      <c r="DK121" s="14">
        <v>0</v>
      </c>
      <c r="DL121" s="14">
        <v>0</v>
      </c>
      <c r="DM121" s="14">
        <v>0</v>
      </c>
      <c r="DN121" s="14">
        <v>0</v>
      </c>
      <c r="DO121" s="14">
        <v>0</v>
      </c>
      <c r="DP121" s="14">
        <v>0</v>
      </c>
      <c r="DQ121" s="14">
        <v>0</v>
      </c>
      <c r="DR121" s="14">
        <v>0</v>
      </c>
      <c r="DS121" s="14">
        <v>0</v>
      </c>
      <c r="DT121" s="14">
        <v>0</v>
      </c>
      <c r="DU121" s="14">
        <v>0</v>
      </c>
      <c r="DV121" s="14">
        <v>0</v>
      </c>
      <c r="DW121" s="14">
        <v>0</v>
      </c>
      <c r="DX121" s="14">
        <v>0</v>
      </c>
      <c r="DY121" s="14">
        <v>0</v>
      </c>
      <c r="DZ121" s="14" t="s">
        <v>117</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s="14" t="s">
        <v>117</v>
      </c>
      <c r="EV121" s="14">
        <v>0</v>
      </c>
      <c r="EW121" s="14">
        <v>0</v>
      </c>
      <c r="EX121" s="14">
        <v>0</v>
      </c>
      <c r="EY121" s="14">
        <v>0</v>
      </c>
      <c r="EZ121" s="14">
        <v>0</v>
      </c>
      <c r="FA121" s="14">
        <v>0</v>
      </c>
      <c r="FB121" s="14">
        <v>0</v>
      </c>
      <c r="FC121" s="14">
        <v>0</v>
      </c>
      <c r="FD121" s="14">
        <v>0</v>
      </c>
      <c r="FE121" s="14">
        <v>0</v>
      </c>
      <c r="FF121" s="14">
        <v>0</v>
      </c>
      <c r="FG121" s="14">
        <v>0</v>
      </c>
      <c r="FH121" s="14">
        <v>0</v>
      </c>
      <c r="FI121" s="14">
        <v>0</v>
      </c>
      <c r="FJ121" s="14">
        <v>0</v>
      </c>
      <c r="FK121" s="14">
        <v>0</v>
      </c>
      <c r="FL121" s="14">
        <v>0</v>
      </c>
      <c r="FM121" s="14">
        <v>0</v>
      </c>
      <c r="FN121" s="14">
        <v>0</v>
      </c>
      <c r="FO121" s="14">
        <v>0</v>
      </c>
      <c r="FP121" s="14">
        <v>0</v>
      </c>
      <c r="FQ121" s="14">
        <v>0</v>
      </c>
      <c r="FR121" s="14">
        <v>0</v>
      </c>
      <c r="FS121" s="14">
        <v>0</v>
      </c>
      <c r="FT121" s="14">
        <v>0</v>
      </c>
      <c r="FU121" s="14">
        <v>0</v>
      </c>
      <c r="FV121" s="14">
        <v>0</v>
      </c>
      <c r="FW121" s="14">
        <v>0</v>
      </c>
      <c r="FX121" s="14">
        <v>0</v>
      </c>
      <c r="FY121" s="14">
        <v>0</v>
      </c>
      <c r="FZ121" s="14">
        <v>0</v>
      </c>
      <c r="GA121" s="14">
        <v>0</v>
      </c>
      <c r="GB121" s="14">
        <v>0</v>
      </c>
      <c r="GC121" s="14">
        <v>0</v>
      </c>
      <c r="GD121" s="14">
        <v>0</v>
      </c>
      <c r="GE121" t="s">
        <v>124</v>
      </c>
      <c r="GF121">
        <v>0</v>
      </c>
      <c r="GG121">
        <v>0</v>
      </c>
      <c r="GH121">
        <v>0</v>
      </c>
      <c r="GI121">
        <v>0</v>
      </c>
      <c r="GJ121">
        <v>0</v>
      </c>
      <c r="GK121">
        <v>0</v>
      </c>
      <c r="GL121">
        <v>0</v>
      </c>
      <c r="GM121" t="s">
        <v>124</v>
      </c>
      <c r="GN121" t="s">
        <v>125</v>
      </c>
      <c r="GO121">
        <v>0</v>
      </c>
      <c r="GP121" t="s">
        <v>124</v>
      </c>
      <c r="GQ121">
        <v>0</v>
      </c>
      <c r="GR121">
        <v>0</v>
      </c>
      <c r="GS121">
        <v>0</v>
      </c>
      <c r="GT121">
        <v>0</v>
      </c>
      <c r="GU121">
        <v>0</v>
      </c>
      <c r="GV121">
        <v>0</v>
      </c>
      <c r="GW121">
        <v>0</v>
      </c>
      <c r="GX121" t="s">
        <v>124</v>
      </c>
      <c r="GY121" t="s">
        <v>125</v>
      </c>
      <c r="GZ121">
        <v>0</v>
      </c>
      <c r="HA121">
        <v>0</v>
      </c>
      <c r="HB121">
        <v>0</v>
      </c>
      <c r="HC121">
        <v>0</v>
      </c>
      <c r="HD121" t="s">
        <v>241</v>
      </c>
      <c r="HE121">
        <v>0</v>
      </c>
      <c r="HF121">
        <v>0</v>
      </c>
      <c r="HG121">
        <v>0</v>
      </c>
      <c r="HH121">
        <v>0</v>
      </c>
      <c r="HI121">
        <v>0</v>
      </c>
      <c r="HJ121">
        <v>0</v>
      </c>
      <c r="HK121">
        <v>0</v>
      </c>
      <c r="HL121">
        <v>0</v>
      </c>
      <c r="HM121" t="s">
        <v>117</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C121" s="8" t="s">
        <v>124</v>
      </c>
      <c r="JD121" s="15" t="s">
        <v>127</v>
      </c>
      <c r="JE121" s="8" t="s">
        <v>128</v>
      </c>
      <c r="JF121" s="8">
        <v>0</v>
      </c>
      <c r="JG121" s="8">
        <v>0</v>
      </c>
      <c r="JH121" s="8">
        <v>0</v>
      </c>
      <c r="JI121" s="8">
        <v>0</v>
      </c>
      <c r="JJ121" s="8">
        <v>0</v>
      </c>
      <c r="JK121" s="42" t="s">
        <v>124</v>
      </c>
      <c r="JL121" s="42" t="s">
        <v>129</v>
      </c>
      <c r="JM121" s="42">
        <v>0</v>
      </c>
      <c r="JN121" s="42">
        <v>0</v>
      </c>
      <c r="JO121" s="42">
        <v>0</v>
      </c>
      <c r="JP121" s="42">
        <v>0</v>
      </c>
      <c r="JQ121" s="42">
        <v>0</v>
      </c>
      <c r="JR121" s="42">
        <v>0</v>
      </c>
      <c r="JS121" s="42">
        <v>0</v>
      </c>
      <c r="JT121" s="42">
        <v>0</v>
      </c>
      <c r="JU121" s="42">
        <v>0</v>
      </c>
      <c r="JV121" s="42">
        <v>0</v>
      </c>
      <c r="JW121" s="42">
        <v>0</v>
      </c>
      <c r="JX121" s="42">
        <v>0</v>
      </c>
      <c r="JY121" s="42">
        <v>0</v>
      </c>
      <c r="JZ121" s="42">
        <v>0</v>
      </c>
      <c r="KA121" s="42">
        <v>0</v>
      </c>
      <c r="KB121" s="42">
        <v>0</v>
      </c>
      <c r="KC121" s="42">
        <v>0</v>
      </c>
      <c r="KD121" s="42">
        <v>0</v>
      </c>
      <c r="KE121" s="42">
        <v>0</v>
      </c>
      <c r="KF121" s="42">
        <v>0</v>
      </c>
      <c r="KG121" s="42">
        <v>0</v>
      </c>
      <c r="KH121" s="42">
        <v>0</v>
      </c>
      <c r="KI121" s="42">
        <v>0</v>
      </c>
      <c r="KJ121" s="42">
        <v>0</v>
      </c>
      <c r="KK121" s="42">
        <v>0</v>
      </c>
      <c r="KL121" s="42">
        <v>0</v>
      </c>
      <c r="KM121" s="42">
        <v>0</v>
      </c>
      <c r="KN121" s="15" t="s">
        <v>117</v>
      </c>
      <c r="KO121" s="15">
        <v>0</v>
      </c>
      <c r="KP121" s="15">
        <v>0</v>
      </c>
      <c r="KQ121" s="8" t="s">
        <v>117</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s="17" t="s">
        <v>131</v>
      </c>
      <c r="MA121" s="14">
        <v>0</v>
      </c>
      <c r="MB121" s="14">
        <v>0</v>
      </c>
      <c r="MC121" s="14">
        <v>0</v>
      </c>
      <c r="MD121" s="14">
        <v>0</v>
      </c>
      <c r="ME121" s="14">
        <v>0</v>
      </c>
      <c r="MF121" s="14">
        <v>0</v>
      </c>
      <c r="MG121" s="14">
        <v>0</v>
      </c>
      <c r="MH121" s="14">
        <v>0</v>
      </c>
      <c r="MI121" s="14">
        <v>0</v>
      </c>
      <c r="MJ121" s="14">
        <v>0</v>
      </c>
      <c r="MK121" s="14">
        <v>0</v>
      </c>
      <c r="ML121" s="14">
        <v>0</v>
      </c>
      <c r="MM121" s="14">
        <v>0</v>
      </c>
      <c r="MN121" s="14">
        <v>0</v>
      </c>
      <c r="MO121" s="14">
        <v>0</v>
      </c>
      <c r="MP121" s="14">
        <v>0</v>
      </c>
      <c r="MQ121" s="14">
        <v>0</v>
      </c>
      <c r="MR121" s="37">
        <v>0</v>
      </c>
      <c r="MS121" s="71"/>
    </row>
    <row r="122" spans="1:357" ht="142.94999999999999" customHeight="1" x14ac:dyDescent="0.3">
      <c r="A122">
        <v>170</v>
      </c>
      <c r="B122" s="29" t="s">
        <v>108</v>
      </c>
      <c r="C122" s="25" t="s">
        <v>753</v>
      </c>
      <c r="D122" s="8" t="s">
        <v>983</v>
      </c>
      <c r="E122" t="s">
        <v>984</v>
      </c>
      <c r="F122" s="8" t="s">
        <v>985</v>
      </c>
      <c r="G122" s="8" t="s">
        <v>986</v>
      </c>
      <c r="H122" s="8">
        <v>1968</v>
      </c>
      <c r="I122" t="s">
        <v>113</v>
      </c>
      <c r="J122" s="8" t="s">
        <v>987</v>
      </c>
      <c r="K122" s="8">
        <f t="shared" ref="K122:K127" si="0">448*622</f>
        <v>278656</v>
      </c>
      <c r="L122" s="8" t="e">
        <f>MROUND([1]!tbData[[#This Row],[Surface (mm2)]],10000)/1000000</f>
        <v>#REF!</v>
      </c>
      <c r="M122" s="8" t="s">
        <v>115</v>
      </c>
      <c r="N122" s="8" t="s">
        <v>144</v>
      </c>
      <c r="O122" s="8" t="s">
        <v>144</v>
      </c>
      <c r="P122" s="8" t="s">
        <v>117</v>
      </c>
      <c r="Q122" t="s">
        <v>119</v>
      </c>
      <c r="R122" t="s">
        <v>119</v>
      </c>
      <c r="S122" s="8">
        <v>0</v>
      </c>
      <c r="T122" t="s">
        <v>119</v>
      </c>
      <c r="U122" s="8" t="s">
        <v>120</v>
      </c>
      <c r="V122" s="8" t="s">
        <v>210</v>
      </c>
      <c r="W122" s="8">
        <v>0</v>
      </c>
      <c r="X122" s="8">
        <v>0</v>
      </c>
      <c r="Y122" s="8">
        <v>0</v>
      </c>
      <c r="Z122" s="8">
        <v>0</v>
      </c>
      <c r="AA122" s="8">
        <v>0</v>
      </c>
      <c r="AB122" s="8">
        <v>0</v>
      </c>
      <c r="AC122" s="8">
        <v>0</v>
      </c>
      <c r="AD122" s="8">
        <v>0</v>
      </c>
      <c r="AE122" s="8">
        <v>0</v>
      </c>
      <c r="AF122" s="8">
        <v>0</v>
      </c>
      <c r="AG122" s="8">
        <v>0</v>
      </c>
      <c r="AH122" s="8">
        <v>0</v>
      </c>
      <c r="AI122" s="8">
        <v>0</v>
      </c>
      <c r="AJ122" s="8">
        <v>0</v>
      </c>
      <c r="AK122" s="8" t="s">
        <v>117</v>
      </c>
      <c r="AL122" s="8">
        <v>0</v>
      </c>
      <c r="AM122" s="8">
        <v>0</v>
      </c>
      <c r="AN122" s="8">
        <v>0</v>
      </c>
      <c r="AO122" s="8">
        <v>0</v>
      </c>
      <c r="AP122" s="8">
        <v>0</v>
      </c>
      <c r="AQ122" s="8">
        <v>0</v>
      </c>
      <c r="AR122" s="8">
        <v>0</v>
      </c>
      <c r="AS122" s="8">
        <v>0</v>
      </c>
      <c r="AT122" s="8">
        <v>0</v>
      </c>
      <c r="AU122" s="8" t="s">
        <v>124</v>
      </c>
      <c r="AV122" s="8" t="s">
        <v>156</v>
      </c>
      <c r="AW122" s="8" t="s">
        <v>199</v>
      </c>
      <c r="AX122" s="8" t="s">
        <v>117</v>
      </c>
      <c r="AY122" s="8">
        <v>0</v>
      </c>
      <c r="AZ122" s="8">
        <v>0</v>
      </c>
      <c r="BA122" s="8">
        <v>0</v>
      </c>
      <c r="BB122" s="8">
        <v>0</v>
      </c>
      <c r="BC122" s="9" t="s">
        <v>124</v>
      </c>
      <c r="BD122" t="s">
        <v>155</v>
      </c>
      <c r="BE122" t="s">
        <v>147</v>
      </c>
      <c r="BF122">
        <v>0</v>
      </c>
      <c r="BG122">
        <v>0</v>
      </c>
      <c r="BH122">
        <v>0</v>
      </c>
      <c r="BI122" s="6" t="s">
        <v>988</v>
      </c>
      <c r="BJ122" s="66"/>
      <c r="BK122" s="10" t="s">
        <v>51</v>
      </c>
      <c r="BL122" t="s">
        <v>122</v>
      </c>
      <c r="BM122" t="s">
        <v>123</v>
      </c>
      <c r="BN122" t="s">
        <v>117</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t="s">
        <v>117</v>
      </c>
      <c r="DC122" s="8">
        <v>0</v>
      </c>
      <c r="DD122" t="s">
        <v>117</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t="s">
        <v>117</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t="s">
        <v>117</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t="s">
        <v>117</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s="8" t="s">
        <v>124</v>
      </c>
      <c r="JD122" s="8" t="s">
        <v>148</v>
      </c>
      <c r="JE122" s="8" t="s">
        <v>128</v>
      </c>
      <c r="JF122" s="8">
        <v>0</v>
      </c>
      <c r="JG122" s="8">
        <v>0</v>
      </c>
      <c r="JH122" s="8">
        <v>0</v>
      </c>
      <c r="JI122" s="8">
        <v>0</v>
      </c>
      <c r="JJ122" s="8">
        <v>0</v>
      </c>
      <c r="JK122" s="42">
        <v>0</v>
      </c>
      <c r="JL122" s="42">
        <v>0</v>
      </c>
      <c r="JM122" s="42">
        <v>0</v>
      </c>
      <c r="JN122" s="42">
        <v>0</v>
      </c>
      <c r="JO122" s="42">
        <v>0</v>
      </c>
      <c r="JP122" s="42">
        <v>0</v>
      </c>
      <c r="JQ122" s="42">
        <v>0</v>
      </c>
      <c r="JR122" s="42">
        <v>0</v>
      </c>
      <c r="JS122" s="42">
        <v>0</v>
      </c>
      <c r="JT122" s="42">
        <v>0</v>
      </c>
      <c r="JU122" s="42">
        <v>0</v>
      </c>
      <c r="JV122" s="42">
        <v>0</v>
      </c>
      <c r="JW122" s="42">
        <v>0</v>
      </c>
      <c r="JX122" s="42">
        <v>0</v>
      </c>
      <c r="JY122" s="42">
        <v>0</v>
      </c>
      <c r="JZ122" s="42">
        <v>0</v>
      </c>
      <c r="KA122" s="42">
        <v>0</v>
      </c>
      <c r="KB122" s="42">
        <v>0</v>
      </c>
      <c r="KC122" s="42">
        <v>0</v>
      </c>
      <c r="KD122" s="42">
        <v>0</v>
      </c>
      <c r="KE122" s="42">
        <v>0</v>
      </c>
      <c r="KF122" s="42">
        <v>0</v>
      </c>
      <c r="KG122" s="42">
        <v>0</v>
      </c>
      <c r="KH122" s="42">
        <v>0</v>
      </c>
      <c r="KI122" s="42">
        <v>0</v>
      </c>
      <c r="KJ122" s="42">
        <v>0</v>
      </c>
      <c r="KK122" s="42">
        <v>0</v>
      </c>
      <c r="KL122" s="42">
        <v>0</v>
      </c>
      <c r="KM122" s="42">
        <v>0</v>
      </c>
      <c r="KN122" s="8" t="s">
        <v>117</v>
      </c>
      <c r="KO122" s="8">
        <v>0</v>
      </c>
      <c r="KP122" s="8">
        <v>0</v>
      </c>
      <c r="KQ122" s="8" t="s">
        <v>117</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s="9" t="s">
        <v>131</v>
      </c>
      <c r="MA122">
        <v>0</v>
      </c>
      <c r="MB122">
        <v>0</v>
      </c>
      <c r="MC122">
        <v>0</v>
      </c>
      <c r="MD122">
        <v>0</v>
      </c>
      <c r="ME122">
        <v>0</v>
      </c>
      <c r="MF122">
        <v>0</v>
      </c>
      <c r="MG122">
        <v>0</v>
      </c>
      <c r="MH122">
        <v>0</v>
      </c>
      <c r="MI122">
        <v>0</v>
      </c>
      <c r="MJ122">
        <v>0</v>
      </c>
      <c r="MK122">
        <v>0</v>
      </c>
      <c r="ML122">
        <v>0</v>
      </c>
      <c r="MM122">
        <v>0</v>
      </c>
      <c r="MN122">
        <v>0</v>
      </c>
      <c r="MO122">
        <v>0</v>
      </c>
      <c r="MP122">
        <v>0</v>
      </c>
      <c r="MQ122">
        <v>0</v>
      </c>
      <c r="MR122" s="35">
        <v>0</v>
      </c>
      <c r="MS122" s="69"/>
    </row>
    <row r="123" spans="1:357" ht="61.2" customHeight="1" x14ac:dyDescent="0.3">
      <c r="A123">
        <v>171</v>
      </c>
      <c r="B123" s="29" t="s">
        <v>108</v>
      </c>
      <c r="C123" s="25" t="s">
        <v>753</v>
      </c>
      <c r="D123" s="8" t="s">
        <v>983</v>
      </c>
      <c r="E123" t="s">
        <v>989</v>
      </c>
      <c r="F123" s="8" t="s">
        <v>985</v>
      </c>
      <c r="G123" s="8" t="s">
        <v>986</v>
      </c>
      <c r="H123" s="8">
        <v>1968</v>
      </c>
      <c r="I123" t="s">
        <v>113</v>
      </c>
      <c r="J123" s="8" t="s">
        <v>987</v>
      </c>
      <c r="K123" s="8">
        <f t="shared" si="0"/>
        <v>278656</v>
      </c>
      <c r="L123" s="8" t="e">
        <f>MROUND([1]!tbData[[#This Row],[Surface (mm2)]],10000)/1000000</f>
        <v>#REF!</v>
      </c>
      <c r="M123" s="8" t="s">
        <v>115</v>
      </c>
      <c r="N123" s="8" t="s">
        <v>144</v>
      </c>
      <c r="O123" s="8" t="s">
        <v>144</v>
      </c>
      <c r="P123" s="8" t="s">
        <v>117</v>
      </c>
      <c r="Q123" t="s">
        <v>119</v>
      </c>
      <c r="R123" t="s">
        <v>119</v>
      </c>
      <c r="S123" s="8">
        <v>0</v>
      </c>
      <c r="T123" t="s">
        <v>119</v>
      </c>
      <c r="U123" s="8" t="s">
        <v>120</v>
      </c>
      <c r="V123" s="8" t="s">
        <v>210</v>
      </c>
      <c r="W123" s="8">
        <v>0</v>
      </c>
      <c r="X123" s="8">
        <v>0</v>
      </c>
      <c r="Y123" s="8">
        <v>0</v>
      </c>
      <c r="Z123" s="8">
        <v>0</v>
      </c>
      <c r="AA123" s="8">
        <v>0</v>
      </c>
      <c r="AB123" s="8">
        <v>0</v>
      </c>
      <c r="AC123" s="8">
        <v>0</v>
      </c>
      <c r="AD123" s="8">
        <v>0</v>
      </c>
      <c r="AE123" s="8">
        <v>0</v>
      </c>
      <c r="AF123" s="8">
        <v>0</v>
      </c>
      <c r="AG123" s="8">
        <v>0</v>
      </c>
      <c r="AH123" s="8">
        <v>0</v>
      </c>
      <c r="AI123" s="8">
        <v>0</v>
      </c>
      <c r="AJ123" s="8">
        <v>0</v>
      </c>
      <c r="AK123" s="8" t="s">
        <v>117</v>
      </c>
      <c r="AL123" s="8">
        <v>0</v>
      </c>
      <c r="AM123" s="8">
        <v>0</v>
      </c>
      <c r="AN123" s="8">
        <v>0</v>
      </c>
      <c r="AO123" s="8">
        <v>0</v>
      </c>
      <c r="AP123" s="8">
        <v>0</v>
      </c>
      <c r="AQ123" s="8">
        <v>0</v>
      </c>
      <c r="AR123" s="8">
        <v>0</v>
      </c>
      <c r="AS123" s="8">
        <v>0</v>
      </c>
      <c r="AT123" s="8">
        <v>0</v>
      </c>
      <c r="AU123" s="8" t="s">
        <v>124</v>
      </c>
      <c r="AV123" s="8" t="s">
        <v>156</v>
      </c>
      <c r="AW123" s="8" t="s">
        <v>199</v>
      </c>
      <c r="AX123" s="8" t="s">
        <v>117</v>
      </c>
      <c r="AY123" s="8">
        <v>0</v>
      </c>
      <c r="AZ123" s="8">
        <v>0</v>
      </c>
      <c r="BA123" s="8">
        <v>0</v>
      </c>
      <c r="BB123" s="8">
        <v>0</v>
      </c>
      <c r="BC123" s="9" t="s">
        <v>124</v>
      </c>
      <c r="BD123" t="s">
        <v>155</v>
      </c>
      <c r="BE123" t="s">
        <v>147</v>
      </c>
      <c r="BF123">
        <v>0</v>
      </c>
      <c r="BG123">
        <v>0</v>
      </c>
      <c r="BH123">
        <v>0</v>
      </c>
      <c r="BI123" s="6" t="s">
        <v>988</v>
      </c>
      <c r="BJ123" s="66"/>
      <c r="BK123" s="10" t="s">
        <v>51</v>
      </c>
      <c r="BL123" t="s">
        <v>122</v>
      </c>
      <c r="BM123" t="s">
        <v>123</v>
      </c>
      <c r="BN123" t="s">
        <v>117</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t="s">
        <v>117</v>
      </c>
      <c r="DC123" s="8">
        <v>0</v>
      </c>
      <c r="DD123" t="s">
        <v>117</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t="s">
        <v>117</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t="s">
        <v>117</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t="s">
        <v>117</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s="8" t="s">
        <v>124</v>
      </c>
      <c r="JD123" s="8" t="s">
        <v>148</v>
      </c>
      <c r="JE123" s="8" t="s">
        <v>128</v>
      </c>
      <c r="JF123" s="8">
        <v>0</v>
      </c>
      <c r="JG123" s="8">
        <v>0</v>
      </c>
      <c r="JH123" s="8">
        <v>0</v>
      </c>
      <c r="JI123" s="8">
        <v>0</v>
      </c>
      <c r="JJ123" s="8">
        <v>0</v>
      </c>
      <c r="JK123" s="42">
        <v>0</v>
      </c>
      <c r="JL123" s="42">
        <v>0</v>
      </c>
      <c r="JM123" s="42">
        <v>0</v>
      </c>
      <c r="JN123" s="42">
        <v>0</v>
      </c>
      <c r="JO123" s="42">
        <v>0</v>
      </c>
      <c r="JP123" s="42">
        <v>0</v>
      </c>
      <c r="JQ123" s="42">
        <v>0</v>
      </c>
      <c r="JR123" s="42">
        <v>0</v>
      </c>
      <c r="JS123" s="42">
        <v>0</v>
      </c>
      <c r="JT123" s="42">
        <v>0</v>
      </c>
      <c r="JU123" s="42">
        <v>0</v>
      </c>
      <c r="JV123" s="42">
        <v>0</v>
      </c>
      <c r="JW123" s="42">
        <v>0</v>
      </c>
      <c r="JX123" s="42">
        <v>0</v>
      </c>
      <c r="JY123" s="42">
        <v>0</v>
      </c>
      <c r="JZ123" s="42">
        <v>0</v>
      </c>
      <c r="KA123" s="42">
        <v>0</v>
      </c>
      <c r="KB123" s="42">
        <v>0</v>
      </c>
      <c r="KC123" s="42">
        <v>0</v>
      </c>
      <c r="KD123" s="42">
        <v>0</v>
      </c>
      <c r="KE123" s="42">
        <v>0</v>
      </c>
      <c r="KF123" s="42">
        <v>0</v>
      </c>
      <c r="KG123" s="42">
        <v>0</v>
      </c>
      <c r="KH123" s="42">
        <v>0</v>
      </c>
      <c r="KI123" s="42">
        <v>0</v>
      </c>
      <c r="KJ123" s="42">
        <v>0</v>
      </c>
      <c r="KK123" s="42">
        <v>0</v>
      </c>
      <c r="KL123" s="42">
        <v>0</v>
      </c>
      <c r="KM123" s="42">
        <v>0</v>
      </c>
      <c r="KN123" s="8" t="s">
        <v>117</v>
      </c>
      <c r="KO123" s="8">
        <v>0</v>
      </c>
      <c r="KP123" s="8">
        <v>0</v>
      </c>
      <c r="KQ123" s="8" t="s">
        <v>117</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s="9" t="s">
        <v>131</v>
      </c>
      <c r="MA123">
        <v>0</v>
      </c>
      <c r="MB123">
        <v>0</v>
      </c>
      <c r="MC123">
        <v>0</v>
      </c>
      <c r="MD123">
        <v>0</v>
      </c>
      <c r="ME123">
        <v>0</v>
      </c>
      <c r="MF123">
        <v>0</v>
      </c>
      <c r="MG123">
        <v>0</v>
      </c>
      <c r="MH123">
        <v>0</v>
      </c>
      <c r="MI123">
        <v>0</v>
      </c>
      <c r="MJ123">
        <v>0</v>
      </c>
      <c r="MK123">
        <v>0</v>
      </c>
      <c r="ML123">
        <v>0</v>
      </c>
      <c r="MM123">
        <v>0</v>
      </c>
      <c r="MN123">
        <v>0</v>
      </c>
      <c r="MO123">
        <v>0</v>
      </c>
      <c r="MP123">
        <v>0</v>
      </c>
      <c r="MQ123">
        <v>0</v>
      </c>
      <c r="MR123" s="35">
        <v>0</v>
      </c>
      <c r="MS123" s="69"/>
    </row>
    <row r="124" spans="1:357" ht="55.2" customHeight="1" x14ac:dyDescent="0.3">
      <c r="A124">
        <v>172</v>
      </c>
      <c r="B124" s="29" t="s">
        <v>108</v>
      </c>
      <c r="C124" s="25" t="s">
        <v>753</v>
      </c>
      <c r="D124" s="8" t="s">
        <v>983</v>
      </c>
      <c r="E124" t="s">
        <v>990</v>
      </c>
      <c r="F124" s="8" t="s">
        <v>985</v>
      </c>
      <c r="G124" s="8" t="s">
        <v>986</v>
      </c>
      <c r="H124" s="8">
        <v>1968</v>
      </c>
      <c r="I124" t="s">
        <v>113</v>
      </c>
      <c r="J124" s="8" t="s">
        <v>987</v>
      </c>
      <c r="K124" s="8">
        <f t="shared" si="0"/>
        <v>278656</v>
      </c>
      <c r="L124" s="8" t="e">
        <f>MROUND([1]!tbData[[#This Row],[Surface (mm2)]],10000)/1000000</f>
        <v>#REF!</v>
      </c>
      <c r="M124" s="8" t="s">
        <v>115</v>
      </c>
      <c r="N124" s="8" t="s">
        <v>144</v>
      </c>
      <c r="O124" s="8" t="s">
        <v>144</v>
      </c>
      <c r="P124" s="8" t="s">
        <v>117</v>
      </c>
      <c r="Q124" t="s">
        <v>119</v>
      </c>
      <c r="R124" t="s">
        <v>119</v>
      </c>
      <c r="S124" s="8">
        <v>0</v>
      </c>
      <c r="T124" t="s">
        <v>119</v>
      </c>
      <c r="U124" s="8" t="s">
        <v>120</v>
      </c>
      <c r="V124" s="8" t="s">
        <v>210</v>
      </c>
      <c r="W124" s="8">
        <v>0</v>
      </c>
      <c r="X124" s="8">
        <v>0</v>
      </c>
      <c r="Y124" s="8">
        <v>0</v>
      </c>
      <c r="Z124" s="8">
        <v>0</v>
      </c>
      <c r="AA124" s="8">
        <v>0</v>
      </c>
      <c r="AB124" s="8">
        <v>0</v>
      </c>
      <c r="AC124" s="8">
        <v>0</v>
      </c>
      <c r="AD124" s="8">
        <v>0</v>
      </c>
      <c r="AE124" s="8">
        <v>0</v>
      </c>
      <c r="AF124" s="8">
        <v>0</v>
      </c>
      <c r="AG124" s="8">
        <v>0</v>
      </c>
      <c r="AH124" s="8">
        <v>0</v>
      </c>
      <c r="AI124" s="8">
        <v>0</v>
      </c>
      <c r="AJ124" s="8">
        <v>0</v>
      </c>
      <c r="AK124" s="8" t="s">
        <v>117</v>
      </c>
      <c r="AL124" s="8">
        <v>0</v>
      </c>
      <c r="AM124" s="8">
        <v>0</v>
      </c>
      <c r="AN124" s="8">
        <v>0</v>
      </c>
      <c r="AO124" s="8">
        <v>0</v>
      </c>
      <c r="AP124" s="8">
        <v>0</v>
      </c>
      <c r="AQ124" s="8">
        <v>0</v>
      </c>
      <c r="AR124" s="8">
        <v>0</v>
      </c>
      <c r="AS124" s="8">
        <v>0</v>
      </c>
      <c r="AT124" s="8">
        <v>0</v>
      </c>
      <c r="AU124" s="8" t="s">
        <v>124</v>
      </c>
      <c r="AV124" s="8" t="s">
        <v>156</v>
      </c>
      <c r="AW124" s="8" t="s">
        <v>199</v>
      </c>
      <c r="AX124" s="8" t="s">
        <v>117</v>
      </c>
      <c r="AY124" s="8">
        <v>0</v>
      </c>
      <c r="AZ124" s="8">
        <v>0</v>
      </c>
      <c r="BA124" s="8">
        <v>0</v>
      </c>
      <c r="BB124" s="8">
        <v>0</v>
      </c>
      <c r="BC124" s="9" t="s">
        <v>124</v>
      </c>
      <c r="BD124" t="s">
        <v>155</v>
      </c>
      <c r="BE124" t="s">
        <v>147</v>
      </c>
      <c r="BF124">
        <v>0</v>
      </c>
      <c r="BG124">
        <v>0</v>
      </c>
      <c r="BH124">
        <v>0</v>
      </c>
      <c r="BI124" s="6" t="s">
        <v>991</v>
      </c>
      <c r="BJ124" s="66"/>
      <c r="BK124" s="10" t="s">
        <v>51</v>
      </c>
      <c r="BL124" t="s">
        <v>122</v>
      </c>
      <c r="BM124" t="s">
        <v>123</v>
      </c>
      <c r="BN124" t="s">
        <v>117</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t="s">
        <v>117</v>
      </c>
      <c r="DC124" s="8">
        <v>0</v>
      </c>
      <c r="DD124" t="s">
        <v>117</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t="s">
        <v>117</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t="s">
        <v>117</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t="s">
        <v>117</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s="8" t="s">
        <v>124</v>
      </c>
      <c r="JD124" s="8" t="s">
        <v>148</v>
      </c>
      <c r="JE124" s="8" t="s">
        <v>128</v>
      </c>
      <c r="JF124" s="8">
        <v>0</v>
      </c>
      <c r="JG124" s="8">
        <v>0</v>
      </c>
      <c r="JH124" s="8">
        <v>0</v>
      </c>
      <c r="JI124" s="8">
        <v>0</v>
      </c>
      <c r="JJ124" s="8">
        <v>0</v>
      </c>
      <c r="JK124" s="42">
        <v>0</v>
      </c>
      <c r="JL124" s="42">
        <v>0</v>
      </c>
      <c r="JM124" s="42">
        <v>0</v>
      </c>
      <c r="JN124" s="42">
        <v>0</v>
      </c>
      <c r="JO124" s="42">
        <v>0</v>
      </c>
      <c r="JP124" s="42">
        <v>0</v>
      </c>
      <c r="JQ124" s="42">
        <v>0</v>
      </c>
      <c r="JR124" s="42">
        <v>0</v>
      </c>
      <c r="JS124" s="42">
        <v>0</v>
      </c>
      <c r="JT124" s="42">
        <v>0</v>
      </c>
      <c r="JU124" s="42">
        <v>0</v>
      </c>
      <c r="JV124" s="42" t="s">
        <v>124</v>
      </c>
      <c r="JW124" s="42" t="s">
        <v>204</v>
      </c>
      <c r="JX124" s="42">
        <v>0</v>
      </c>
      <c r="JY124" s="42">
        <v>0</v>
      </c>
      <c r="JZ124" s="42">
        <v>0</v>
      </c>
      <c r="KA124" s="42" t="s">
        <v>124</v>
      </c>
      <c r="KB124" s="42">
        <v>0</v>
      </c>
      <c r="KC124" s="42">
        <v>0</v>
      </c>
      <c r="KD124" s="42">
        <v>0</v>
      </c>
      <c r="KE124" s="42">
        <v>0</v>
      </c>
      <c r="KF124" s="42">
        <v>0</v>
      </c>
      <c r="KG124" s="42">
        <v>0</v>
      </c>
      <c r="KH124" s="42">
        <v>0</v>
      </c>
      <c r="KI124" s="42">
        <v>0</v>
      </c>
      <c r="KJ124" s="42">
        <v>0</v>
      </c>
      <c r="KK124" s="42">
        <v>0</v>
      </c>
      <c r="KL124" s="42">
        <v>0</v>
      </c>
      <c r="KM124" s="42">
        <v>0</v>
      </c>
      <c r="KN124" s="8" t="s">
        <v>117</v>
      </c>
      <c r="KO124" s="8">
        <v>0</v>
      </c>
      <c r="KP124" s="8">
        <v>0</v>
      </c>
      <c r="KQ124" s="8" t="s">
        <v>124</v>
      </c>
      <c r="KR124" t="s">
        <v>124</v>
      </c>
      <c r="KS124" t="s">
        <v>169</v>
      </c>
      <c r="KT124" t="s">
        <v>124</v>
      </c>
      <c r="KU124" t="s">
        <v>124</v>
      </c>
      <c r="KV124" t="s">
        <v>124</v>
      </c>
      <c r="KW124" t="s">
        <v>124</v>
      </c>
      <c r="KX124" t="s">
        <v>124</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0</v>
      </c>
      <c r="LU124">
        <v>0</v>
      </c>
      <c r="LV124">
        <v>0</v>
      </c>
      <c r="LW124">
        <v>0</v>
      </c>
      <c r="LX124">
        <v>0</v>
      </c>
      <c r="LY124">
        <v>0</v>
      </c>
      <c r="LZ124" s="9" t="s">
        <v>131</v>
      </c>
      <c r="MA124">
        <v>0</v>
      </c>
      <c r="MB124">
        <v>0</v>
      </c>
      <c r="MC124">
        <v>0</v>
      </c>
      <c r="MD124">
        <v>0</v>
      </c>
      <c r="ME124">
        <v>0</v>
      </c>
      <c r="MF124">
        <v>0</v>
      </c>
      <c r="MG124">
        <v>0</v>
      </c>
      <c r="MH124">
        <v>0</v>
      </c>
      <c r="MI124">
        <v>0</v>
      </c>
      <c r="MJ124">
        <v>0</v>
      </c>
      <c r="MK124">
        <v>0</v>
      </c>
      <c r="ML124">
        <v>0</v>
      </c>
      <c r="MM124">
        <v>0</v>
      </c>
      <c r="MN124">
        <v>0</v>
      </c>
      <c r="MO124">
        <v>0</v>
      </c>
      <c r="MP124">
        <v>0</v>
      </c>
      <c r="MQ124">
        <v>0</v>
      </c>
      <c r="MR124" s="35">
        <v>0</v>
      </c>
      <c r="MS124" s="69"/>
    </row>
    <row r="125" spans="1:357" ht="86.4" x14ac:dyDescent="0.3">
      <c r="A125">
        <v>173</v>
      </c>
      <c r="B125" s="29" t="s">
        <v>108</v>
      </c>
      <c r="C125" s="25" t="s">
        <v>753</v>
      </c>
      <c r="D125" s="8" t="s">
        <v>992</v>
      </c>
      <c r="E125" t="s">
        <v>993</v>
      </c>
      <c r="F125" s="8" t="s">
        <v>994</v>
      </c>
      <c r="G125" s="8" t="s">
        <v>986</v>
      </c>
      <c r="H125" s="8">
        <v>1968</v>
      </c>
      <c r="I125" t="s">
        <v>113</v>
      </c>
      <c r="J125" s="8" t="s">
        <v>987</v>
      </c>
      <c r="K125" s="8">
        <f t="shared" si="0"/>
        <v>278656</v>
      </c>
      <c r="L125" s="8" t="e">
        <f>MROUND([1]!tbData[[#This Row],[Surface (mm2)]],10000)/1000000</f>
        <v>#REF!</v>
      </c>
      <c r="M125" s="8" t="s">
        <v>115</v>
      </c>
      <c r="N125" s="8" t="s">
        <v>144</v>
      </c>
      <c r="O125" s="8" t="s">
        <v>144</v>
      </c>
      <c r="P125" s="8" t="s">
        <v>117</v>
      </c>
      <c r="Q125" t="s">
        <v>119</v>
      </c>
      <c r="R125" t="s">
        <v>119</v>
      </c>
      <c r="S125" s="8">
        <v>0</v>
      </c>
      <c r="T125" t="s">
        <v>119</v>
      </c>
      <c r="U125" s="8" t="s">
        <v>120</v>
      </c>
      <c r="V125" s="8" t="s">
        <v>210</v>
      </c>
      <c r="W125" s="8">
        <v>0</v>
      </c>
      <c r="X125" s="8">
        <v>0</v>
      </c>
      <c r="Y125" s="8">
        <v>0</v>
      </c>
      <c r="Z125" s="8">
        <v>0</v>
      </c>
      <c r="AA125" s="8">
        <v>0</v>
      </c>
      <c r="AB125" s="8">
        <v>0</v>
      </c>
      <c r="AC125" s="8">
        <v>0</v>
      </c>
      <c r="AD125" s="8">
        <v>0</v>
      </c>
      <c r="AE125" s="8">
        <v>0</v>
      </c>
      <c r="AF125" s="8">
        <v>0</v>
      </c>
      <c r="AG125" s="8">
        <v>0</v>
      </c>
      <c r="AH125" s="8">
        <v>0</v>
      </c>
      <c r="AI125" s="8">
        <v>0</v>
      </c>
      <c r="AJ125" s="8">
        <v>0</v>
      </c>
      <c r="AK125" s="8" t="s">
        <v>117</v>
      </c>
      <c r="AL125" s="8">
        <v>0</v>
      </c>
      <c r="AM125" s="8">
        <v>0</v>
      </c>
      <c r="AN125" s="8">
        <v>0</v>
      </c>
      <c r="AO125" s="8">
        <v>0</v>
      </c>
      <c r="AP125" s="8">
        <v>0</v>
      </c>
      <c r="AQ125" s="8">
        <v>0</v>
      </c>
      <c r="AR125" s="8">
        <v>0</v>
      </c>
      <c r="AS125" s="8">
        <v>0</v>
      </c>
      <c r="AT125" s="8">
        <v>0</v>
      </c>
      <c r="AU125" s="8" t="s">
        <v>124</v>
      </c>
      <c r="AV125" s="8" t="s">
        <v>156</v>
      </c>
      <c r="AW125" s="8" t="s">
        <v>199</v>
      </c>
      <c r="AX125" s="8" t="s">
        <v>117</v>
      </c>
      <c r="AY125" s="8">
        <v>0</v>
      </c>
      <c r="AZ125" s="8">
        <v>0</v>
      </c>
      <c r="BA125" s="8">
        <v>0</v>
      </c>
      <c r="BB125" s="8">
        <v>0</v>
      </c>
      <c r="BC125" s="9" t="s">
        <v>124</v>
      </c>
      <c r="BD125" t="s">
        <v>155</v>
      </c>
      <c r="BE125" t="s">
        <v>147</v>
      </c>
      <c r="BF125">
        <v>0</v>
      </c>
      <c r="BG125">
        <v>0</v>
      </c>
      <c r="BH125">
        <v>0</v>
      </c>
      <c r="BI125" s="6" t="s">
        <v>988</v>
      </c>
      <c r="BJ125" s="66"/>
      <c r="BK125" s="10" t="s">
        <v>51</v>
      </c>
      <c r="BL125" t="s">
        <v>122</v>
      </c>
      <c r="BM125" t="s">
        <v>123</v>
      </c>
      <c r="BN125" t="s">
        <v>117</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t="s">
        <v>117</v>
      </c>
      <c r="DC125" s="8">
        <v>0</v>
      </c>
      <c r="DD125" t="s">
        <v>117</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t="s">
        <v>117</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t="s">
        <v>117</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t="s">
        <v>117</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s="8" t="s">
        <v>124</v>
      </c>
      <c r="JD125" s="8" t="s">
        <v>148</v>
      </c>
      <c r="JE125" s="8" t="s">
        <v>128</v>
      </c>
      <c r="JF125" s="8">
        <v>0</v>
      </c>
      <c r="JG125" s="8">
        <v>0</v>
      </c>
      <c r="JH125" s="8">
        <v>0</v>
      </c>
      <c r="JI125" s="8">
        <v>0</v>
      </c>
      <c r="JJ125" s="8">
        <v>0</v>
      </c>
      <c r="JK125" s="42">
        <v>0</v>
      </c>
      <c r="JL125" s="42">
        <v>0</v>
      </c>
      <c r="JM125" s="42">
        <v>0</v>
      </c>
      <c r="JN125" s="42">
        <v>0</v>
      </c>
      <c r="JO125" s="42">
        <v>0</v>
      </c>
      <c r="JP125" s="42">
        <v>0</v>
      </c>
      <c r="JQ125" s="42">
        <v>0</v>
      </c>
      <c r="JR125" s="42">
        <v>0</v>
      </c>
      <c r="JS125" s="42">
        <v>0</v>
      </c>
      <c r="JT125" s="42">
        <v>0</v>
      </c>
      <c r="JU125" s="42">
        <v>0</v>
      </c>
      <c r="JV125" s="42">
        <v>0</v>
      </c>
      <c r="JW125" s="42">
        <v>0</v>
      </c>
      <c r="JX125" s="42">
        <v>0</v>
      </c>
      <c r="JY125" s="42">
        <v>0</v>
      </c>
      <c r="JZ125" s="42">
        <v>0</v>
      </c>
      <c r="KA125" s="42">
        <v>0</v>
      </c>
      <c r="KB125" s="42">
        <v>0</v>
      </c>
      <c r="KC125" s="42">
        <v>0</v>
      </c>
      <c r="KD125" s="42">
        <v>0</v>
      </c>
      <c r="KE125" s="42">
        <v>0</v>
      </c>
      <c r="KF125" s="42">
        <v>0</v>
      </c>
      <c r="KG125" s="42">
        <v>0</v>
      </c>
      <c r="KH125" s="42">
        <v>0</v>
      </c>
      <c r="KI125" s="42">
        <v>0</v>
      </c>
      <c r="KJ125" s="42">
        <v>0</v>
      </c>
      <c r="KK125" s="42">
        <v>0</v>
      </c>
      <c r="KL125" s="42">
        <v>0</v>
      </c>
      <c r="KM125" s="42">
        <v>0</v>
      </c>
      <c r="KN125" s="8" t="s">
        <v>117</v>
      </c>
      <c r="KO125" s="8">
        <v>0</v>
      </c>
      <c r="KP125" s="8">
        <v>0</v>
      </c>
      <c r="KQ125" s="8" t="s">
        <v>117</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s="9" t="s">
        <v>131</v>
      </c>
      <c r="MA125">
        <v>0</v>
      </c>
      <c r="MB125">
        <v>0</v>
      </c>
      <c r="MC125">
        <v>0</v>
      </c>
      <c r="MD125">
        <v>0</v>
      </c>
      <c r="ME125">
        <v>0</v>
      </c>
      <c r="MF125">
        <v>0</v>
      </c>
      <c r="MG125">
        <v>0</v>
      </c>
      <c r="MH125">
        <v>0</v>
      </c>
      <c r="MI125">
        <v>0</v>
      </c>
      <c r="MJ125">
        <v>0</v>
      </c>
      <c r="MK125">
        <v>0</v>
      </c>
      <c r="ML125">
        <v>0</v>
      </c>
      <c r="MM125">
        <v>0</v>
      </c>
      <c r="MN125">
        <v>0</v>
      </c>
      <c r="MO125">
        <v>0</v>
      </c>
      <c r="MP125">
        <v>0</v>
      </c>
      <c r="MQ125">
        <v>0</v>
      </c>
      <c r="MR125" s="35">
        <v>0</v>
      </c>
      <c r="MS125" s="69"/>
    </row>
    <row r="126" spans="1:357" ht="70.2" customHeight="1" x14ac:dyDescent="0.3">
      <c r="A126">
        <v>174</v>
      </c>
      <c r="B126" s="29" t="s">
        <v>108</v>
      </c>
      <c r="C126" s="25" t="s">
        <v>753</v>
      </c>
      <c r="D126" s="8" t="s">
        <v>992</v>
      </c>
      <c r="E126" t="s">
        <v>995</v>
      </c>
      <c r="F126" s="8" t="s">
        <v>994</v>
      </c>
      <c r="G126" s="8" t="s">
        <v>986</v>
      </c>
      <c r="H126" s="8">
        <v>1968</v>
      </c>
      <c r="I126" t="s">
        <v>113</v>
      </c>
      <c r="J126" s="8" t="s">
        <v>987</v>
      </c>
      <c r="K126" s="8">
        <f t="shared" si="0"/>
        <v>278656</v>
      </c>
      <c r="L126" s="8" t="e">
        <f>MROUND([1]!tbData[[#This Row],[Surface (mm2)]],10000)/1000000</f>
        <v>#REF!</v>
      </c>
      <c r="M126" s="8" t="s">
        <v>115</v>
      </c>
      <c r="N126" s="8" t="s">
        <v>144</v>
      </c>
      <c r="O126" s="8" t="s">
        <v>144</v>
      </c>
      <c r="P126" s="8" t="s">
        <v>117</v>
      </c>
      <c r="Q126" t="s">
        <v>119</v>
      </c>
      <c r="R126" t="s">
        <v>119</v>
      </c>
      <c r="S126" s="8">
        <v>0</v>
      </c>
      <c r="T126" t="s">
        <v>119</v>
      </c>
      <c r="U126" s="8" t="s">
        <v>120</v>
      </c>
      <c r="V126" s="8" t="s">
        <v>210</v>
      </c>
      <c r="W126" s="8">
        <v>0</v>
      </c>
      <c r="X126" s="8">
        <v>0</v>
      </c>
      <c r="Y126" s="8">
        <v>0</v>
      </c>
      <c r="Z126" s="8">
        <v>0</v>
      </c>
      <c r="AA126" s="8">
        <v>0</v>
      </c>
      <c r="AB126" s="8">
        <v>0</v>
      </c>
      <c r="AC126" s="8">
        <v>0</v>
      </c>
      <c r="AD126" s="8">
        <v>0</v>
      </c>
      <c r="AE126" s="8">
        <v>0</v>
      </c>
      <c r="AF126" s="8">
        <v>0</v>
      </c>
      <c r="AG126" s="8">
        <v>0</v>
      </c>
      <c r="AH126" s="8">
        <v>0</v>
      </c>
      <c r="AI126" s="8">
        <v>0</v>
      </c>
      <c r="AJ126" s="8">
        <v>0</v>
      </c>
      <c r="AK126" s="8" t="s">
        <v>117</v>
      </c>
      <c r="AL126" s="8">
        <v>0</v>
      </c>
      <c r="AM126" s="8">
        <v>0</v>
      </c>
      <c r="AN126" s="8">
        <v>0</v>
      </c>
      <c r="AO126" s="8">
        <v>0</v>
      </c>
      <c r="AP126" s="8">
        <v>0</v>
      </c>
      <c r="AQ126" s="8">
        <v>0</v>
      </c>
      <c r="AR126" s="8">
        <v>0</v>
      </c>
      <c r="AS126" s="8">
        <v>0</v>
      </c>
      <c r="AT126" s="8">
        <v>0</v>
      </c>
      <c r="AU126" s="8" t="s">
        <v>124</v>
      </c>
      <c r="AV126" s="8" t="s">
        <v>156</v>
      </c>
      <c r="AW126" s="8" t="s">
        <v>199</v>
      </c>
      <c r="AX126" s="8" t="s">
        <v>117</v>
      </c>
      <c r="AY126" s="8">
        <v>0</v>
      </c>
      <c r="AZ126" s="8">
        <v>0</v>
      </c>
      <c r="BA126" s="8">
        <v>0</v>
      </c>
      <c r="BB126" s="8">
        <v>0</v>
      </c>
      <c r="BC126" s="9" t="s">
        <v>124</v>
      </c>
      <c r="BD126" t="s">
        <v>155</v>
      </c>
      <c r="BE126" t="s">
        <v>147</v>
      </c>
      <c r="BF126">
        <v>0</v>
      </c>
      <c r="BG126">
        <v>0</v>
      </c>
      <c r="BH126">
        <v>0</v>
      </c>
      <c r="BI126" s="6" t="s">
        <v>996</v>
      </c>
      <c r="BJ126" s="66"/>
      <c r="BK126" s="10" t="s">
        <v>51</v>
      </c>
      <c r="BL126" t="s">
        <v>122</v>
      </c>
      <c r="BM126" t="s">
        <v>123</v>
      </c>
      <c r="BN126" t="s">
        <v>117</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t="s">
        <v>117</v>
      </c>
      <c r="DC126" s="8">
        <v>0</v>
      </c>
      <c r="DD126" t="s">
        <v>117</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t="s">
        <v>117</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t="s">
        <v>117</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t="s">
        <v>117</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s="8" t="s">
        <v>124</v>
      </c>
      <c r="JD126" s="8" t="s">
        <v>127</v>
      </c>
      <c r="JE126" s="8" t="s">
        <v>128</v>
      </c>
      <c r="JF126" s="8">
        <v>0</v>
      </c>
      <c r="JG126" s="8">
        <v>0</v>
      </c>
      <c r="JH126" s="8">
        <v>0</v>
      </c>
      <c r="JI126" s="8">
        <v>0</v>
      </c>
      <c r="JJ126" s="8">
        <v>0</v>
      </c>
      <c r="JK126" s="42">
        <v>0</v>
      </c>
      <c r="JL126" s="42">
        <v>0</v>
      </c>
      <c r="JM126" s="42">
        <v>0</v>
      </c>
      <c r="JN126" s="42">
        <v>0</v>
      </c>
      <c r="JO126" s="42">
        <v>0</v>
      </c>
      <c r="JP126" s="42">
        <v>0</v>
      </c>
      <c r="JQ126" s="42">
        <v>0</v>
      </c>
      <c r="JR126" s="42">
        <v>0</v>
      </c>
      <c r="JS126" s="42">
        <v>0</v>
      </c>
      <c r="JT126" s="42">
        <v>0</v>
      </c>
      <c r="JU126" s="42">
        <v>0</v>
      </c>
      <c r="JV126" s="42">
        <v>0</v>
      </c>
      <c r="JW126" s="42">
        <v>0</v>
      </c>
      <c r="JX126" s="42">
        <v>0</v>
      </c>
      <c r="JY126" s="42">
        <v>0</v>
      </c>
      <c r="JZ126" s="42">
        <v>0</v>
      </c>
      <c r="KA126" s="42">
        <v>0</v>
      </c>
      <c r="KB126" s="42">
        <v>0</v>
      </c>
      <c r="KC126" s="42">
        <v>0</v>
      </c>
      <c r="KD126" s="42">
        <v>0</v>
      </c>
      <c r="KE126" s="42" t="s">
        <v>124</v>
      </c>
      <c r="KF126" s="42" t="s">
        <v>129</v>
      </c>
      <c r="KG126" s="42">
        <v>0</v>
      </c>
      <c r="KH126" s="42">
        <v>0</v>
      </c>
      <c r="KI126" s="42">
        <v>0</v>
      </c>
      <c r="KJ126" s="42" t="s">
        <v>124</v>
      </c>
      <c r="KK126" s="42">
        <v>0</v>
      </c>
      <c r="KL126" s="42">
        <v>0</v>
      </c>
      <c r="KM126" s="42">
        <v>0</v>
      </c>
      <c r="KN126" s="8" t="s">
        <v>117</v>
      </c>
      <c r="KO126" s="8">
        <v>0</v>
      </c>
      <c r="KP126" s="8">
        <v>0</v>
      </c>
      <c r="KQ126" s="8" t="s">
        <v>117</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0</v>
      </c>
      <c r="LM126">
        <v>0</v>
      </c>
      <c r="LN126">
        <v>0</v>
      </c>
      <c r="LO126">
        <v>0</v>
      </c>
      <c r="LP126">
        <v>0</v>
      </c>
      <c r="LQ126">
        <v>0</v>
      </c>
      <c r="LR126">
        <v>0</v>
      </c>
      <c r="LS126">
        <v>0</v>
      </c>
      <c r="LT126">
        <v>0</v>
      </c>
      <c r="LU126">
        <v>0</v>
      </c>
      <c r="LV126">
        <v>0</v>
      </c>
      <c r="LW126">
        <v>0</v>
      </c>
      <c r="LX126">
        <v>0</v>
      </c>
      <c r="LY126">
        <v>0</v>
      </c>
      <c r="LZ126" s="9" t="s">
        <v>131</v>
      </c>
      <c r="MA126">
        <v>0</v>
      </c>
      <c r="MB126">
        <v>0</v>
      </c>
      <c r="MC126">
        <v>0</v>
      </c>
      <c r="MD126">
        <v>0</v>
      </c>
      <c r="ME126">
        <v>0</v>
      </c>
      <c r="MF126">
        <v>0</v>
      </c>
      <c r="MG126">
        <v>0</v>
      </c>
      <c r="MH126">
        <v>0</v>
      </c>
      <c r="MI126">
        <v>0</v>
      </c>
      <c r="MJ126">
        <v>0</v>
      </c>
      <c r="MK126">
        <v>0</v>
      </c>
      <c r="ML126">
        <v>0</v>
      </c>
      <c r="MM126">
        <v>0</v>
      </c>
      <c r="MN126">
        <v>0</v>
      </c>
      <c r="MO126">
        <v>0</v>
      </c>
      <c r="MP126">
        <v>0</v>
      </c>
      <c r="MQ126">
        <v>0</v>
      </c>
      <c r="MR126" s="35">
        <v>0</v>
      </c>
      <c r="MS126" s="69"/>
    </row>
    <row r="127" spans="1:357" ht="86.4" x14ac:dyDescent="0.3">
      <c r="A127">
        <v>175</v>
      </c>
      <c r="B127" s="29" t="s">
        <v>108</v>
      </c>
      <c r="C127" s="25" t="s">
        <v>753</v>
      </c>
      <c r="D127" s="8" t="s">
        <v>992</v>
      </c>
      <c r="E127" t="s">
        <v>997</v>
      </c>
      <c r="F127" s="8" t="s">
        <v>994</v>
      </c>
      <c r="G127" s="8" t="s">
        <v>986</v>
      </c>
      <c r="H127" s="8">
        <v>1968</v>
      </c>
      <c r="I127" t="s">
        <v>113</v>
      </c>
      <c r="J127" s="8" t="s">
        <v>987</v>
      </c>
      <c r="K127" s="8">
        <f t="shared" si="0"/>
        <v>278656</v>
      </c>
      <c r="L127" s="8" t="e">
        <f>MROUND([1]!tbData[[#This Row],[Surface (mm2)]],10000)/1000000</f>
        <v>#REF!</v>
      </c>
      <c r="M127" s="8" t="s">
        <v>115</v>
      </c>
      <c r="N127" s="8" t="s">
        <v>144</v>
      </c>
      <c r="O127" s="8" t="s">
        <v>144</v>
      </c>
      <c r="P127" s="8" t="s">
        <v>117</v>
      </c>
      <c r="Q127" t="s">
        <v>119</v>
      </c>
      <c r="R127" t="s">
        <v>119</v>
      </c>
      <c r="S127" s="8">
        <v>0</v>
      </c>
      <c r="T127" t="s">
        <v>119</v>
      </c>
      <c r="U127" s="8" t="s">
        <v>120</v>
      </c>
      <c r="V127" s="8" t="s">
        <v>210</v>
      </c>
      <c r="W127" s="8">
        <v>0</v>
      </c>
      <c r="X127" s="8">
        <v>0</v>
      </c>
      <c r="Y127" s="8">
        <v>0</v>
      </c>
      <c r="Z127" s="8">
        <v>0</v>
      </c>
      <c r="AA127" s="8">
        <v>0</v>
      </c>
      <c r="AB127" s="8">
        <v>0</v>
      </c>
      <c r="AC127" s="8">
        <v>0</v>
      </c>
      <c r="AD127" s="8">
        <v>0</v>
      </c>
      <c r="AE127" s="8">
        <v>0</v>
      </c>
      <c r="AF127" s="8">
        <v>0</v>
      </c>
      <c r="AG127" s="8">
        <v>0</v>
      </c>
      <c r="AH127" s="8">
        <v>0</v>
      </c>
      <c r="AI127" s="8">
        <v>0</v>
      </c>
      <c r="AJ127" s="8">
        <v>0</v>
      </c>
      <c r="AK127" s="8" t="s">
        <v>117</v>
      </c>
      <c r="AL127" s="8">
        <v>0</v>
      </c>
      <c r="AM127" s="8">
        <v>0</v>
      </c>
      <c r="AN127" s="8">
        <v>0</v>
      </c>
      <c r="AO127" s="8">
        <v>0</v>
      </c>
      <c r="AP127" s="8">
        <v>0</v>
      </c>
      <c r="AQ127" s="8">
        <v>0</v>
      </c>
      <c r="AR127" s="8">
        <v>0</v>
      </c>
      <c r="AS127" s="8">
        <v>0</v>
      </c>
      <c r="AT127" s="8">
        <v>0</v>
      </c>
      <c r="AU127" s="8" t="s">
        <v>124</v>
      </c>
      <c r="AV127" s="8" t="s">
        <v>156</v>
      </c>
      <c r="AW127" s="8" t="s">
        <v>199</v>
      </c>
      <c r="AX127" s="8" t="s">
        <v>117</v>
      </c>
      <c r="AY127" s="8">
        <v>0</v>
      </c>
      <c r="AZ127" s="8">
        <v>0</v>
      </c>
      <c r="BA127" s="8">
        <v>0</v>
      </c>
      <c r="BB127" s="8">
        <v>0</v>
      </c>
      <c r="BC127" s="9" t="s">
        <v>124</v>
      </c>
      <c r="BD127" t="s">
        <v>155</v>
      </c>
      <c r="BE127" t="s">
        <v>147</v>
      </c>
      <c r="BF127">
        <v>0</v>
      </c>
      <c r="BG127">
        <v>0</v>
      </c>
      <c r="BH127">
        <v>0</v>
      </c>
      <c r="BI127" s="6" t="s">
        <v>988</v>
      </c>
      <c r="BJ127" s="66"/>
      <c r="BK127" s="10" t="s">
        <v>51</v>
      </c>
      <c r="BL127" t="s">
        <v>122</v>
      </c>
      <c r="BM127" t="s">
        <v>123</v>
      </c>
      <c r="BN127" t="s">
        <v>117</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t="s">
        <v>117</v>
      </c>
      <c r="DC127" s="8">
        <v>0</v>
      </c>
      <c r="DD127" t="s">
        <v>117</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t="s">
        <v>117</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t="s">
        <v>117</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t="s">
        <v>117</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s="8" t="s">
        <v>124</v>
      </c>
      <c r="JD127" s="8" t="s">
        <v>148</v>
      </c>
      <c r="JE127" s="8" t="s">
        <v>128</v>
      </c>
      <c r="JF127" s="8">
        <v>0</v>
      </c>
      <c r="JG127" s="8">
        <v>0</v>
      </c>
      <c r="JH127" s="8">
        <v>0</v>
      </c>
      <c r="JI127" s="8">
        <v>0</v>
      </c>
      <c r="JJ127" s="8">
        <v>0</v>
      </c>
      <c r="JK127" s="42">
        <v>0</v>
      </c>
      <c r="JL127" s="42">
        <v>0</v>
      </c>
      <c r="JM127" s="42">
        <v>0</v>
      </c>
      <c r="JN127" s="42">
        <v>0</v>
      </c>
      <c r="JO127" s="42">
        <v>0</v>
      </c>
      <c r="JP127" s="42">
        <v>0</v>
      </c>
      <c r="JQ127" s="42">
        <v>0</v>
      </c>
      <c r="JR127" s="42">
        <v>0</v>
      </c>
      <c r="JS127" s="42">
        <v>0</v>
      </c>
      <c r="JT127" s="42">
        <v>0</v>
      </c>
      <c r="JU127" s="42">
        <v>0</v>
      </c>
      <c r="JV127" s="42">
        <v>0</v>
      </c>
      <c r="JW127" s="42">
        <v>0</v>
      </c>
      <c r="JX127" s="42">
        <v>0</v>
      </c>
      <c r="JY127" s="42">
        <v>0</v>
      </c>
      <c r="JZ127" s="42">
        <v>0</v>
      </c>
      <c r="KA127" s="42">
        <v>0</v>
      </c>
      <c r="KB127" s="42">
        <v>0</v>
      </c>
      <c r="KC127" s="42">
        <v>0</v>
      </c>
      <c r="KD127" s="42">
        <v>0</v>
      </c>
      <c r="KE127" s="42">
        <v>0</v>
      </c>
      <c r="KF127" s="42">
        <v>0</v>
      </c>
      <c r="KG127" s="42">
        <v>0</v>
      </c>
      <c r="KH127" s="42">
        <v>0</v>
      </c>
      <c r="KI127" s="42">
        <v>0</v>
      </c>
      <c r="KJ127" s="42">
        <v>0</v>
      </c>
      <c r="KK127" s="42">
        <v>0</v>
      </c>
      <c r="KL127" s="42">
        <v>0</v>
      </c>
      <c r="KM127" s="42">
        <v>0</v>
      </c>
      <c r="KN127" s="8" t="s">
        <v>117</v>
      </c>
      <c r="KO127" s="8">
        <v>0</v>
      </c>
      <c r="KP127" s="8">
        <v>0</v>
      </c>
      <c r="KQ127" s="8" t="s">
        <v>117</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s="9" t="s">
        <v>131</v>
      </c>
      <c r="MA127">
        <v>0</v>
      </c>
      <c r="MB127">
        <v>0</v>
      </c>
      <c r="MC127">
        <v>0</v>
      </c>
      <c r="MD127">
        <v>0</v>
      </c>
      <c r="ME127">
        <v>0</v>
      </c>
      <c r="MF127">
        <v>0</v>
      </c>
      <c r="MG127">
        <v>0</v>
      </c>
      <c r="MH127">
        <v>0</v>
      </c>
      <c r="MI127">
        <v>0</v>
      </c>
      <c r="MJ127">
        <v>0</v>
      </c>
      <c r="MK127">
        <v>0</v>
      </c>
      <c r="ML127">
        <v>0</v>
      </c>
      <c r="MM127">
        <v>0</v>
      </c>
      <c r="MN127">
        <v>0</v>
      </c>
      <c r="MO127">
        <v>0</v>
      </c>
      <c r="MP127">
        <v>0</v>
      </c>
      <c r="MQ127">
        <v>0</v>
      </c>
      <c r="MR127" s="35">
        <v>0</v>
      </c>
      <c r="MS127" s="69"/>
    </row>
    <row r="128" spans="1:357" ht="28.8" x14ac:dyDescent="0.3">
      <c r="A128">
        <v>86</v>
      </c>
      <c r="B128" s="29" t="s">
        <v>108</v>
      </c>
      <c r="C128" s="24" t="s">
        <v>109</v>
      </c>
      <c r="D128" s="8" t="s">
        <v>603</v>
      </c>
      <c r="E128" s="8" t="s">
        <v>603</v>
      </c>
      <c r="F128" s="8" t="s">
        <v>604</v>
      </c>
      <c r="G128" s="8">
        <v>0</v>
      </c>
      <c r="H128" s="8">
        <v>1968</v>
      </c>
      <c r="I128" t="s">
        <v>163</v>
      </c>
      <c r="J128" s="8" t="s">
        <v>605</v>
      </c>
      <c r="K128" s="8">
        <f>647*449</f>
        <v>290503</v>
      </c>
      <c r="L128" s="8" t="e">
        <f>MROUND([1]!tbData[[#This Row],[Surface (mm2)]],10000)/1000000</f>
        <v>#REF!</v>
      </c>
      <c r="M128" s="8" t="s">
        <v>115</v>
      </c>
      <c r="N128" s="8" t="s">
        <v>144</v>
      </c>
      <c r="O128" s="8" t="s">
        <v>144</v>
      </c>
      <c r="P128" s="8" t="s">
        <v>117</v>
      </c>
      <c r="Q128" t="s">
        <v>119</v>
      </c>
      <c r="R128" t="s">
        <v>606</v>
      </c>
      <c r="S128" s="8">
        <v>0</v>
      </c>
      <c r="T128" t="s">
        <v>550</v>
      </c>
      <c r="U128" s="8" t="s">
        <v>184</v>
      </c>
      <c r="V128" s="8" t="s">
        <v>121</v>
      </c>
      <c r="W128" s="8" t="s">
        <v>145</v>
      </c>
      <c r="X128" s="8">
        <v>0</v>
      </c>
      <c r="Y128" s="8">
        <v>0</v>
      </c>
      <c r="Z128" s="8">
        <v>0</v>
      </c>
      <c r="AA128" s="8">
        <v>0</v>
      </c>
      <c r="AB128" s="8">
        <v>0</v>
      </c>
      <c r="AC128" s="8" t="s">
        <v>120</v>
      </c>
      <c r="AD128" s="8" t="s">
        <v>121</v>
      </c>
      <c r="AE128" s="8" t="s">
        <v>145</v>
      </c>
      <c r="AF128" s="8">
        <v>0</v>
      </c>
      <c r="AG128" s="8">
        <v>0</v>
      </c>
      <c r="AH128" s="8">
        <v>0</v>
      </c>
      <c r="AI128" s="8">
        <v>0</v>
      </c>
      <c r="AJ128" s="8">
        <v>0</v>
      </c>
      <c r="AK128" s="8" t="s">
        <v>117</v>
      </c>
      <c r="AL128" s="8">
        <v>0</v>
      </c>
      <c r="AM128" s="8">
        <v>0</v>
      </c>
      <c r="AN128" s="8">
        <v>0</v>
      </c>
      <c r="AO128" s="8">
        <v>0</v>
      </c>
      <c r="AP128" s="8">
        <v>0</v>
      </c>
      <c r="AQ128" s="8">
        <v>0</v>
      </c>
      <c r="AR128" s="8">
        <v>0</v>
      </c>
      <c r="AS128" s="8">
        <v>0</v>
      </c>
      <c r="AT128" s="8">
        <v>0</v>
      </c>
      <c r="AU128" s="8" t="s">
        <v>124</v>
      </c>
      <c r="AV128" s="8" t="s">
        <v>156</v>
      </c>
      <c r="AW128" s="8" t="s">
        <v>199</v>
      </c>
      <c r="AX128" s="8" t="s">
        <v>117</v>
      </c>
      <c r="AY128" s="8">
        <v>0</v>
      </c>
      <c r="AZ128" s="8">
        <v>0</v>
      </c>
      <c r="BA128" s="8">
        <v>0</v>
      </c>
      <c r="BB128" s="8">
        <v>0</v>
      </c>
      <c r="BC128" t="s">
        <v>119</v>
      </c>
      <c r="BD128">
        <v>0</v>
      </c>
      <c r="BE128" t="s">
        <v>168</v>
      </c>
      <c r="BF128">
        <v>0</v>
      </c>
      <c r="BG128">
        <v>0</v>
      </c>
      <c r="BH128">
        <v>0</v>
      </c>
      <c r="BI128" s="6" t="s">
        <v>607</v>
      </c>
      <c r="BJ128" s="66"/>
      <c r="BK128" s="10" t="s">
        <v>51</v>
      </c>
      <c r="BL128" t="s">
        <v>122</v>
      </c>
      <c r="BM128" t="s">
        <v>123</v>
      </c>
      <c r="BN128" t="s">
        <v>117</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t="s">
        <v>51</v>
      </c>
      <c r="DC128" s="8" t="s">
        <v>123</v>
      </c>
      <c r="DD128" t="s">
        <v>117</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t="s">
        <v>117</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t="s">
        <v>117</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t="s">
        <v>124</v>
      </c>
      <c r="GF128">
        <v>0</v>
      </c>
      <c r="GG128">
        <v>0</v>
      </c>
      <c r="GH128">
        <v>0</v>
      </c>
      <c r="GI128">
        <v>0</v>
      </c>
      <c r="GJ128">
        <v>0</v>
      </c>
      <c r="GK128">
        <v>0</v>
      </c>
      <c r="GL128">
        <v>0</v>
      </c>
      <c r="GM128" t="s">
        <v>124</v>
      </c>
      <c r="GN128" t="s">
        <v>202</v>
      </c>
      <c r="GO128">
        <v>0</v>
      </c>
      <c r="GP128">
        <v>0</v>
      </c>
      <c r="GQ128">
        <v>0</v>
      </c>
      <c r="GR128" t="s">
        <v>124</v>
      </c>
      <c r="GS128">
        <v>0</v>
      </c>
      <c r="GT128">
        <v>0</v>
      </c>
      <c r="GU128">
        <v>0</v>
      </c>
      <c r="GV128">
        <v>0</v>
      </c>
      <c r="GW128">
        <v>0</v>
      </c>
      <c r="GX128">
        <v>0</v>
      </c>
      <c r="GY128">
        <v>0</v>
      </c>
      <c r="GZ128">
        <v>0</v>
      </c>
      <c r="HA128">
        <v>0</v>
      </c>
      <c r="HB128">
        <v>0</v>
      </c>
      <c r="HC128">
        <v>0</v>
      </c>
      <c r="HD128">
        <v>0</v>
      </c>
      <c r="HE128" t="s">
        <v>124</v>
      </c>
      <c r="HF128" t="s">
        <v>70</v>
      </c>
      <c r="HG128">
        <v>0</v>
      </c>
      <c r="HH128">
        <v>0</v>
      </c>
      <c r="HI128">
        <v>0</v>
      </c>
      <c r="HJ128">
        <v>0</v>
      </c>
      <c r="HK128">
        <v>0</v>
      </c>
      <c r="HL128">
        <v>0</v>
      </c>
      <c r="HM128" t="s">
        <v>124</v>
      </c>
      <c r="HN128" t="s">
        <v>124</v>
      </c>
      <c r="HO128" t="s">
        <v>124</v>
      </c>
      <c r="HP128" t="s">
        <v>124</v>
      </c>
      <c r="HQ128">
        <v>0</v>
      </c>
      <c r="HR128">
        <v>0</v>
      </c>
      <c r="HS128">
        <v>0</v>
      </c>
      <c r="HT128">
        <v>0</v>
      </c>
      <c r="HU128">
        <v>0</v>
      </c>
      <c r="HV128">
        <v>0</v>
      </c>
      <c r="HW128">
        <v>0</v>
      </c>
      <c r="HX128">
        <v>0</v>
      </c>
      <c r="HY128">
        <v>0</v>
      </c>
      <c r="HZ128">
        <v>0</v>
      </c>
      <c r="IA128">
        <v>0</v>
      </c>
      <c r="IB128">
        <v>0</v>
      </c>
      <c r="IC128">
        <v>0</v>
      </c>
      <c r="ID128">
        <v>0</v>
      </c>
      <c r="IE128" t="s">
        <v>124</v>
      </c>
      <c r="IF128">
        <v>0</v>
      </c>
      <c r="IG128">
        <v>0</v>
      </c>
      <c r="IH128">
        <v>0</v>
      </c>
      <c r="II128">
        <v>0</v>
      </c>
      <c r="IJ128">
        <v>0</v>
      </c>
      <c r="IK128">
        <v>0</v>
      </c>
      <c r="IL128">
        <v>0</v>
      </c>
      <c r="IM128">
        <v>0</v>
      </c>
      <c r="IN128">
        <v>0</v>
      </c>
      <c r="IO128">
        <v>0</v>
      </c>
      <c r="IP128" t="s">
        <v>124</v>
      </c>
      <c r="IQ128" t="s">
        <v>70</v>
      </c>
      <c r="IR128">
        <v>0</v>
      </c>
      <c r="IS128" t="s">
        <v>608</v>
      </c>
      <c r="IT128">
        <v>0</v>
      </c>
      <c r="IU128">
        <v>0</v>
      </c>
      <c r="IV128">
        <v>0</v>
      </c>
      <c r="IW128">
        <v>0</v>
      </c>
      <c r="IX128">
        <v>0</v>
      </c>
      <c r="IY128">
        <v>0</v>
      </c>
      <c r="IZ128">
        <v>0</v>
      </c>
      <c r="JA128">
        <v>0</v>
      </c>
      <c r="JB128">
        <v>0</v>
      </c>
      <c r="JC128" s="8" t="s">
        <v>124</v>
      </c>
      <c r="JD128" s="8" t="s">
        <v>148</v>
      </c>
      <c r="JE128" s="8" t="s">
        <v>128</v>
      </c>
      <c r="JF128" s="8">
        <v>0</v>
      </c>
      <c r="JG128" s="8">
        <v>0</v>
      </c>
      <c r="JH128" s="8">
        <v>0</v>
      </c>
      <c r="JI128" s="8">
        <v>0</v>
      </c>
      <c r="JJ128" s="8">
        <v>0</v>
      </c>
      <c r="JK128" s="42">
        <v>0</v>
      </c>
      <c r="JL128" s="42">
        <v>0</v>
      </c>
      <c r="JM128" s="42">
        <v>0</v>
      </c>
      <c r="JN128" s="42">
        <v>0</v>
      </c>
      <c r="JO128" s="42">
        <v>0</v>
      </c>
      <c r="JP128" s="42">
        <v>0</v>
      </c>
      <c r="JQ128" s="42">
        <v>0</v>
      </c>
      <c r="JR128" s="42">
        <v>0</v>
      </c>
      <c r="JS128" s="42">
        <v>0</v>
      </c>
      <c r="JT128" s="42">
        <v>0</v>
      </c>
      <c r="JU128" s="42">
        <v>0</v>
      </c>
      <c r="JV128" s="42">
        <v>0</v>
      </c>
      <c r="JW128" s="42">
        <v>0</v>
      </c>
      <c r="JX128" s="42">
        <v>0</v>
      </c>
      <c r="JY128" s="42">
        <v>0</v>
      </c>
      <c r="JZ128" s="42">
        <v>0</v>
      </c>
      <c r="KA128" s="42">
        <v>0</v>
      </c>
      <c r="KB128" s="42">
        <v>0</v>
      </c>
      <c r="KC128" s="42">
        <v>0</v>
      </c>
      <c r="KD128" s="42">
        <v>0</v>
      </c>
      <c r="KE128" s="42">
        <v>0</v>
      </c>
      <c r="KF128" s="42">
        <v>0</v>
      </c>
      <c r="KG128" s="42">
        <v>0</v>
      </c>
      <c r="KH128" s="42">
        <v>0</v>
      </c>
      <c r="KI128" s="42">
        <v>0</v>
      </c>
      <c r="KJ128" s="42">
        <v>0</v>
      </c>
      <c r="KK128" s="42">
        <v>0</v>
      </c>
      <c r="KL128" s="42">
        <v>0</v>
      </c>
      <c r="KM128" s="42">
        <v>0</v>
      </c>
      <c r="KN128" s="8" t="s">
        <v>117</v>
      </c>
      <c r="KO128" s="8">
        <v>0</v>
      </c>
      <c r="KP128" s="8">
        <v>0</v>
      </c>
      <c r="KQ128" s="8" t="s">
        <v>117</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s="9" t="s">
        <v>131</v>
      </c>
      <c r="MA128">
        <v>0</v>
      </c>
      <c r="MB128">
        <v>0</v>
      </c>
      <c r="MC128">
        <v>0</v>
      </c>
      <c r="MD128">
        <v>0</v>
      </c>
      <c r="ME128">
        <v>0</v>
      </c>
      <c r="MF128">
        <v>0</v>
      </c>
      <c r="MG128">
        <v>0</v>
      </c>
      <c r="MH128">
        <v>0</v>
      </c>
      <c r="MI128">
        <v>0</v>
      </c>
      <c r="MJ128">
        <v>0</v>
      </c>
      <c r="MK128">
        <v>0</v>
      </c>
      <c r="ML128">
        <v>0</v>
      </c>
      <c r="MM128">
        <v>0</v>
      </c>
      <c r="MN128">
        <v>0</v>
      </c>
      <c r="MO128">
        <v>0</v>
      </c>
      <c r="MP128">
        <v>0</v>
      </c>
      <c r="MQ128">
        <v>0</v>
      </c>
      <c r="MR128" s="35">
        <v>0</v>
      </c>
      <c r="MS128" s="69"/>
    </row>
    <row r="129" spans="1:357" ht="55.2" customHeight="1" x14ac:dyDescent="0.3">
      <c r="A129">
        <v>176</v>
      </c>
      <c r="B129" s="29" t="s">
        <v>108</v>
      </c>
      <c r="C129" s="25" t="s">
        <v>753</v>
      </c>
      <c r="D129" s="8" t="s">
        <v>976</v>
      </c>
      <c r="E129" t="s">
        <v>998</v>
      </c>
      <c r="F129" s="8" t="s">
        <v>978</v>
      </c>
      <c r="G129" s="8">
        <v>0</v>
      </c>
      <c r="H129" s="8">
        <v>0</v>
      </c>
      <c r="I129" t="s">
        <v>113</v>
      </c>
      <c r="J129" s="8" t="s">
        <v>999</v>
      </c>
      <c r="K129" s="8">
        <f>425*682</f>
        <v>289850</v>
      </c>
      <c r="L129" s="8" t="e">
        <f>MROUND([1]!tbData[[#This Row],[Surface (mm2)]],10000)/1000000</f>
        <v>#REF!</v>
      </c>
      <c r="M129" s="8" t="s">
        <v>115</v>
      </c>
      <c r="N129" s="8" t="s">
        <v>144</v>
      </c>
      <c r="O129" s="8" t="s">
        <v>144</v>
      </c>
      <c r="P129" s="8" t="s">
        <v>117</v>
      </c>
      <c r="Q129" t="s">
        <v>119</v>
      </c>
      <c r="R129" t="s">
        <v>119</v>
      </c>
      <c r="S129" s="8">
        <v>0</v>
      </c>
      <c r="T129" t="s">
        <v>119</v>
      </c>
      <c r="U129" s="8" t="s">
        <v>198</v>
      </c>
      <c r="V129" s="8" t="s">
        <v>121</v>
      </c>
      <c r="W129" s="8">
        <v>0</v>
      </c>
      <c r="X129" s="8">
        <v>0</v>
      </c>
      <c r="Y129" s="8">
        <v>0</v>
      </c>
      <c r="Z129" s="8">
        <v>0</v>
      </c>
      <c r="AA129" s="8">
        <v>0</v>
      </c>
      <c r="AB129" s="8">
        <v>0</v>
      </c>
      <c r="AC129" s="8">
        <v>0</v>
      </c>
      <c r="AD129" s="8">
        <v>0</v>
      </c>
      <c r="AE129" s="8">
        <v>0</v>
      </c>
      <c r="AF129" s="8">
        <v>0</v>
      </c>
      <c r="AG129" s="8">
        <v>0</v>
      </c>
      <c r="AH129" s="8">
        <v>0</v>
      </c>
      <c r="AI129" s="8">
        <v>0</v>
      </c>
      <c r="AJ129" s="8">
        <v>0</v>
      </c>
      <c r="AK129" s="8" t="s">
        <v>117</v>
      </c>
      <c r="AL129" s="8">
        <v>0</v>
      </c>
      <c r="AM129" s="8">
        <v>0</v>
      </c>
      <c r="AN129" s="8">
        <v>0</v>
      </c>
      <c r="AO129" s="8">
        <v>0</v>
      </c>
      <c r="AP129" s="8">
        <v>0</v>
      </c>
      <c r="AQ129" s="8">
        <v>0</v>
      </c>
      <c r="AR129" s="8">
        <v>0</v>
      </c>
      <c r="AS129" s="8">
        <v>0</v>
      </c>
      <c r="AT129" s="8">
        <v>0</v>
      </c>
      <c r="AU129" s="8" t="s">
        <v>124</v>
      </c>
      <c r="AV129" s="8" t="s">
        <v>156</v>
      </c>
      <c r="AW129" s="8" t="s">
        <v>199</v>
      </c>
      <c r="AX129" s="8" t="s">
        <v>117</v>
      </c>
      <c r="AY129" s="8">
        <v>0</v>
      </c>
      <c r="AZ129" s="8">
        <v>0</v>
      </c>
      <c r="BA129" s="8">
        <v>0</v>
      </c>
      <c r="BB129" s="8">
        <v>0</v>
      </c>
      <c r="BC129" s="9" t="s">
        <v>124</v>
      </c>
      <c r="BD129" t="s">
        <v>787</v>
      </c>
      <c r="BE129" t="s">
        <v>147</v>
      </c>
      <c r="BF129">
        <v>0</v>
      </c>
      <c r="BG129">
        <v>0</v>
      </c>
      <c r="BH129">
        <v>0</v>
      </c>
      <c r="BI129" s="6" t="s">
        <v>853</v>
      </c>
      <c r="BJ129" s="66"/>
      <c r="BK129" s="10" t="s">
        <v>51</v>
      </c>
      <c r="BL129" t="s">
        <v>122</v>
      </c>
      <c r="BM129" t="s">
        <v>123</v>
      </c>
      <c r="BN129" t="s">
        <v>117</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t="s">
        <v>51</v>
      </c>
      <c r="DC129" s="8" t="s">
        <v>123</v>
      </c>
      <c r="DD129" t="s">
        <v>124</v>
      </c>
      <c r="DE129">
        <v>0</v>
      </c>
      <c r="DF129">
        <v>0</v>
      </c>
      <c r="DG129">
        <v>0</v>
      </c>
      <c r="DH129">
        <v>0</v>
      </c>
      <c r="DI129">
        <v>0</v>
      </c>
      <c r="DJ129" t="s">
        <v>124</v>
      </c>
      <c r="DK129" t="s">
        <v>169</v>
      </c>
      <c r="DL129">
        <v>0</v>
      </c>
      <c r="DM129" t="s">
        <v>121</v>
      </c>
      <c r="DN129">
        <v>0</v>
      </c>
      <c r="DO129" t="s">
        <v>124</v>
      </c>
      <c r="DP129" t="s">
        <v>156</v>
      </c>
      <c r="DQ129" t="s">
        <v>197</v>
      </c>
      <c r="DR129">
        <v>0</v>
      </c>
      <c r="DS129">
        <v>0</v>
      </c>
      <c r="DT129">
        <v>0</v>
      </c>
      <c r="DU129">
        <v>0</v>
      </c>
      <c r="DV129">
        <v>0</v>
      </c>
      <c r="DW129">
        <v>0</v>
      </c>
      <c r="DX129">
        <v>0</v>
      </c>
      <c r="DY129">
        <v>0</v>
      </c>
      <c r="DZ129" t="s">
        <v>117</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t="s">
        <v>117</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t="s">
        <v>117</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s="8" t="s">
        <v>124</v>
      </c>
      <c r="JD129" s="8" t="s">
        <v>148</v>
      </c>
      <c r="JE129" s="8" t="s">
        <v>128</v>
      </c>
      <c r="JF129" s="8">
        <v>0</v>
      </c>
      <c r="JG129" s="8">
        <v>0</v>
      </c>
      <c r="JH129" s="8">
        <v>0</v>
      </c>
      <c r="JI129" s="8">
        <v>0</v>
      </c>
      <c r="JJ129" s="8">
        <v>0</v>
      </c>
      <c r="JK129" s="42">
        <v>0</v>
      </c>
      <c r="JL129" s="42">
        <v>0</v>
      </c>
      <c r="JM129" s="42">
        <v>0</v>
      </c>
      <c r="JN129" s="42">
        <v>0</v>
      </c>
      <c r="JO129" s="42">
        <v>0</v>
      </c>
      <c r="JP129" s="42">
        <v>0</v>
      </c>
      <c r="JQ129" s="42">
        <v>0</v>
      </c>
      <c r="JR129" s="42">
        <v>0</v>
      </c>
      <c r="JS129" s="42">
        <v>0</v>
      </c>
      <c r="JT129" s="42">
        <v>0</v>
      </c>
      <c r="JU129" s="42">
        <v>0</v>
      </c>
      <c r="JV129" s="42">
        <v>0</v>
      </c>
      <c r="JW129" s="42">
        <v>0</v>
      </c>
      <c r="JX129" s="42">
        <v>0</v>
      </c>
      <c r="JY129" s="42">
        <v>0</v>
      </c>
      <c r="JZ129" s="42">
        <v>0</v>
      </c>
      <c r="KA129" s="42">
        <v>0</v>
      </c>
      <c r="KB129" s="42">
        <v>0</v>
      </c>
      <c r="KC129" s="42">
        <v>0</v>
      </c>
      <c r="KD129" s="42">
        <v>0</v>
      </c>
      <c r="KE129" s="42">
        <v>0</v>
      </c>
      <c r="KF129" s="42">
        <v>0</v>
      </c>
      <c r="KG129" s="42">
        <v>0</v>
      </c>
      <c r="KH129" s="42">
        <v>0</v>
      </c>
      <c r="KI129" s="42">
        <v>0</v>
      </c>
      <c r="KJ129" s="42">
        <v>0</v>
      </c>
      <c r="KK129" s="42">
        <v>0</v>
      </c>
      <c r="KL129" s="42">
        <v>0</v>
      </c>
      <c r="KM129" s="42">
        <v>0</v>
      </c>
      <c r="KN129" s="8" t="s">
        <v>117</v>
      </c>
      <c r="KO129" s="8">
        <v>0</v>
      </c>
      <c r="KP129" s="8">
        <v>0</v>
      </c>
      <c r="KQ129" s="8" t="s">
        <v>117</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0</v>
      </c>
      <c r="LL129">
        <v>0</v>
      </c>
      <c r="LM129">
        <v>0</v>
      </c>
      <c r="LN129">
        <v>0</v>
      </c>
      <c r="LO129">
        <v>0</v>
      </c>
      <c r="LP129">
        <v>0</v>
      </c>
      <c r="LQ129">
        <v>0</v>
      </c>
      <c r="LR129">
        <v>0</v>
      </c>
      <c r="LS129">
        <v>0</v>
      </c>
      <c r="LT129">
        <v>0</v>
      </c>
      <c r="LU129">
        <v>0</v>
      </c>
      <c r="LV129">
        <v>0</v>
      </c>
      <c r="LW129">
        <v>0</v>
      </c>
      <c r="LX129">
        <v>0</v>
      </c>
      <c r="LY129">
        <v>0</v>
      </c>
      <c r="LZ129" s="9" t="s">
        <v>131</v>
      </c>
      <c r="MA129">
        <v>0</v>
      </c>
      <c r="MB129">
        <v>0</v>
      </c>
      <c r="MC129">
        <v>0</v>
      </c>
      <c r="MD129">
        <v>0</v>
      </c>
      <c r="ME129">
        <v>0</v>
      </c>
      <c r="MF129">
        <v>0</v>
      </c>
      <c r="MG129">
        <v>0</v>
      </c>
      <c r="MH129">
        <v>0</v>
      </c>
      <c r="MI129">
        <v>0</v>
      </c>
      <c r="MJ129">
        <v>0</v>
      </c>
      <c r="MK129">
        <v>0</v>
      </c>
      <c r="ML129">
        <v>0</v>
      </c>
      <c r="MM129">
        <v>0</v>
      </c>
      <c r="MN129">
        <v>0</v>
      </c>
      <c r="MO129">
        <v>0</v>
      </c>
      <c r="MP129">
        <v>0</v>
      </c>
      <c r="MQ129">
        <v>0</v>
      </c>
      <c r="MR129" s="35">
        <v>0</v>
      </c>
      <c r="MS129" s="69"/>
    </row>
    <row r="130" spans="1:357" ht="59.4" customHeight="1" x14ac:dyDescent="0.3">
      <c r="A130">
        <v>287</v>
      </c>
      <c r="B130" s="31" t="s">
        <v>108</v>
      </c>
      <c r="C130" s="27" t="s">
        <v>1217</v>
      </c>
      <c r="D130" s="8" t="s">
        <v>1464</v>
      </c>
      <c r="E130" s="8" t="s">
        <v>1464</v>
      </c>
      <c r="F130" s="8" t="s">
        <v>1465</v>
      </c>
      <c r="G130" s="8">
        <v>0</v>
      </c>
      <c r="H130" s="8">
        <v>0</v>
      </c>
      <c r="I130" t="s">
        <v>136</v>
      </c>
      <c r="J130" s="8" t="s">
        <v>1466</v>
      </c>
      <c r="K130" s="8">
        <f>634*450</f>
        <v>285300</v>
      </c>
      <c r="L130" s="8" t="e">
        <f>MROUND([1]!tbData[[#This Row],[Surface (mm2)]],10000)/1000000</f>
        <v>#REF!</v>
      </c>
      <c r="M130" s="8" t="s">
        <v>115</v>
      </c>
      <c r="N130" s="8" t="s">
        <v>144</v>
      </c>
      <c r="O130" s="8" t="s">
        <v>144</v>
      </c>
      <c r="P130" s="8" t="s">
        <v>117</v>
      </c>
      <c r="Q130" t="s">
        <v>119</v>
      </c>
      <c r="R130" t="s">
        <v>119</v>
      </c>
      <c r="S130" s="8">
        <v>0</v>
      </c>
      <c r="T130" t="s">
        <v>119</v>
      </c>
      <c r="U130" s="8" t="s">
        <v>120</v>
      </c>
      <c r="V130" s="8" t="s">
        <v>121</v>
      </c>
      <c r="W130" s="8" t="s">
        <v>145</v>
      </c>
      <c r="X130" s="8">
        <v>0</v>
      </c>
      <c r="Y130" s="8">
        <v>0</v>
      </c>
      <c r="Z130" s="8">
        <v>0</v>
      </c>
      <c r="AA130" s="8">
        <v>0</v>
      </c>
      <c r="AB130" s="8">
        <v>0</v>
      </c>
      <c r="AC130" s="8">
        <v>0</v>
      </c>
      <c r="AD130" s="8">
        <v>0</v>
      </c>
      <c r="AE130" s="8">
        <v>0</v>
      </c>
      <c r="AF130" s="8">
        <v>0</v>
      </c>
      <c r="AG130" s="8">
        <v>0</v>
      </c>
      <c r="AH130" s="8">
        <v>0</v>
      </c>
      <c r="AI130" s="8">
        <v>0</v>
      </c>
      <c r="AJ130" s="8">
        <v>0</v>
      </c>
      <c r="AK130" s="8" t="s">
        <v>124</v>
      </c>
      <c r="AL130" s="8" t="s">
        <v>166</v>
      </c>
      <c r="AM130" s="8" t="s">
        <v>121</v>
      </c>
      <c r="AN130" s="8" t="s">
        <v>1467</v>
      </c>
      <c r="AO130" s="8">
        <v>0</v>
      </c>
      <c r="AP130" s="8">
        <v>0</v>
      </c>
      <c r="AQ130" s="8">
        <v>0</v>
      </c>
      <c r="AR130" s="8">
        <v>0</v>
      </c>
      <c r="AS130" s="8">
        <v>0</v>
      </c>
      <c r="AT130" s="8">
        <v>0</v>
      </c>
      <c r="AU130" s="8" t="s">
        <v>124</v>
      </c>
      <c r="AV130" s="8" t="s">
        <v>156</v>
      </c>
      <c r="AW130" s="8" t="s">
        <v>199</v>
      </c>
      <c r="AX130" s="8" t="s">
        <v>117</v>
      </c>
      <c r="AY130" s="8">
        <v>0</v>
      </c>
      <c r="AZ130" s="8">
        <v>0</v>
      </c>
      <c r="BA130" s="8">
        <v>0</v>
      </c>
      <c r="BB130" s="8">
        <v>0</v>
      </c>
      <c r="BC130" t="s">
        <v>119</v>
      </c>
      <c r="BD130">
        <v>0</v>
      </c>
      <c r="BE130" t="s">
        <v>124</v>
      </c>
      <c r="BF130" t="s">
        <v>124</v>
      </c>
      <c r="BG130">
        <v>0</v>
      </c>
      <c r="BH130">
        <v>0</v>
      </c>
      <c r="BI130" s="6">
        <v>0</v>
      </c>
      <c r="BJ130" s="66"/>
      <c r="BK130" t="s">
        <v>117</v>
      </c>
      <c r="BL130">
        <v>0</v>
      </c>
      <c r="BM130">
        <v>0</v>
      </c>
      <c r="BN130" t="s">
        <v>124</v>
      </c>
      <c r="BO130">
        <v>0</v>
      </c>
      <c r="BP130">
        <v>0</v>
      </c>
      <c r="BQ130">
        <v>0</v>
      </c>
      <c r="BR130">
        <v>0</v>
      </c>
      <c r="BS130">
        <v>0</v>
      </c>
      <c r="BT130">
        <v>0</v>
      </c>
      <c r="BU130">
        <v>0</v>
      </c>
      <c r="BV130" t="s">
        <v>124</v>
      </c>
      <c r="BW130" t="s">
        <v>169</v>
      </c>
      <c r="BX130">
        <v>0</v>
      </c>
      <c r="BY130" t="s">
        <v>124</v>
      </c>
      <c r="BZ130">
        <v>0</v>
      </c>
      <c r="CA130">
        <v>0</v>
      </c>
      <c r="CB130" t="s">
        <v>121</v>
      </c>
      <c r="CC130">
        <v>0</v>
      </c>
      <c r="CD130">
        <v>0</v>
      </c>
      <c r="CE130">
        <v>0</v>
      </c>
      <c r="CF130" t="s">
        <v>124</v>
      </c>
      <c r="CG130" t="s">
        <v>169</v>
      </c>
      <c r="CH130" t="s">
        <v>124</v>
      </c>
      <c r="CI130" t="s">
        <v>124</v>
      </c>
      <c r="CJ130" t="s">
        <v>124</v>
      </c>
      <c r="CK130" t="s">
        <v>124</v>
      </c>
      <c r="CL130" t="s">
        <v>124</v>
      </c>
      <c r="CM130" t="s">
        <v>121</v>
      </c>
      <c r="CN130">
        <v>0</v>
      </c>
      <c r="CO130">
        <v>0</v>
      </c>
      <c r="CP130">
        <v>0</v>
      </c>
      <c r="CQ130">
        <v>0</v>
      </c>
      <c r="CR130">
        <v>0</v>
      </c>
      <c r="CS130">
        <v>0</v>
      </c>
      <c r="CT130">
        <v>0</v>
      </c>
      <c r="CU130">
        <v>0</v>
      </c>
      <c r="CV130">
        <v>0</v>
      </c>
      <c r="CW130">
        <v>0</v>
      </c>
      <c r="CX130">
        <v>0</v>
      </c>
      <c r="CY130">
        <v>0</v>
      </c>
      <c r="CZ130">
        <v>0</v>
      </c>
      <c r="DA130">
        <v>0</v>
      </c>
      <c r="DB130" t="s">
        <v>117</v>
      </c>
      <c r="DC130" s="8">
        <v>0</v>
      </c>
      <c r="DD130" t="s">
        <v>124</v>
      </c>
      <c r="DE130">
        <v>0</v>
      </c>
      <c r="DF130">
        <v>0</v>
      </c>
      <c r="DG130">
        <v>0</v>
      </c>
      <c r="DH130">
        <v>0</v>
      </c>
      <c r="DI130">
        <v>0</v>
      </c>
      <c r="DJ130">
        <v>0</v>
      </c>
      <c r="DK130">
        <v>0</v>
      </c>
      <c r="DL130">
        <v>0</v>
      </c>
      <c r="DM130">
        <v>0</v>
      </c>
      <c r="DN130">
        <v>0</v>
      </c>
      <c r="DO130" t="s">
        <v>124</v>
      </c>
      <c r="DP130" t="s">
        <v>156</v>
      </c>
      <c r="DQ130" t="s">
        <v>197</v>
      </c>
      <c r="DR130">
        <v>0</v>
      </c>
      <c r="DS130">
        <v>0</v>
      </c>
      <c r="DT130">
        <v>0</v>
      </c>
      <c r="DU130">
        <v>0</v>
      </c>
      <c r="DV130">
        <v>0</v>
      </c>
      <c r="DW130">
        <v>0</v>
      </c>
      <c r="DX130">
        <v>0</v>
      </c>
      <c r="DY130">
        <v>0</v>
      </c>
      <c r="DZ130" t="s">
        <v>117</v>
      </c>
      <c r="EA130">
        <v>0</v>
      </c>
      <c r="EB130">
        <v>0</v>
      </c>
      <c r="EC130">
        <v>0</v>
      </c>
      <c r="ED130">
        <v>0</v>
      </c>
      <c r="EE130">
        <v>0</v>
      </c>
      <c r="EF130">
        <v>0</v>
      </c>
      <c r="EG130">
        <v>0</v>
      </c>
      <c r="EH130">
        <v>0</v>
      </c>
      <c r="EI130">
        <v>0</v>
      </c>
      <c r="EJ130">
        <v>0</v>
      </c>
      <c r="EK130">
        <v>0</v>
      </c>
      <c r="EL130">
        <v>0</v>
      </c>
      <c r="EM130">
        <v>0</v>
      </c>
      <c r="EN130">
        <v>0</v>
      </c>
      <c r="EO130">
        <v>0</v>
      </c>
      <c r="EP130" t="s">
        <v>124</v>
      </c>
      <c r="EQ130" t="s">
        <v>169</v>
      </c>
      <c r="ER130">
        <v>0</v>
      </c>
      <c r="ES130">
        <v>0</v>
      </c>
      <c r="ET130">
        <v>0</v>
      </c>
      <c r="EU130" t="s">
        <v>117</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t="s">
        <v>124</v>
      </c>
      <c r="GF130">
        <v>0</v>
      </c>
      <c r="GG130">
        <v>0</v>
      </c>
      <c r="GH130">
        <v>0</v>
      </c>
      <c r="GI130">
        <v>0</v>
      </c>
      <c r="GJ130">
        <v>0</v>
      </c>
      <c r="GK130">
        <v>0</v>
      </c>
      <c r="GL130">
        <v>0</v>
      </c>
      <c r="GM130" t="s">
        <v>124</v>
      </c>
      <c r="GN130">
        <v>0</v>
      </c>
      <c r="GO130" t="s">
        <v>124</v>
      </c>
      <c r="GP130" t="s">
        <v>124</v>
      </c>
      <c r="GQ130" t="s">
        <v>124</v>
      </c>
      <c r="GR130" t="s">
        <v>124</v>
      </c>
      <c r="GS130">
        <v>0</v>
      </c>
      <c r="GT130">
        <v>0</v>
      </c>
      <c r="GU130">
        <v>0</v>
      </c>
      <c r="GV130">
        <v>0</v>
      </c>
      <c r="GW130">
        <v>0</v>
      </c>
      <c r="GX130" t="s">
        <v>124</v>
      </c>
      <c r="GY130">
        <v>0</v>
      </c>
      <c r="GZ130" t="s">
        <v>124</v>
      </c>
      <c r="HA130">
        <v>0</v>
      </c>
      <c r="HB130" t="s">
        <v>124</v>
      </c>
      <c r="HC130">
        <v>0</v>
      </c>
      <c r="HD130" t="s">
        <v>1468</v>
      </c>
      <c r="HE130">
        <v>0</v>
      </c>
      <c r="HF130">
        <v>0</v>
      </c>
      <c r="HG130">
        <v>0</v>
      </c>
      <c r="HH130">
        <v>0</v>
      </c>
      <c r="HI130">
        <v>0</v>
      </c>
      <c r="HJ130">
        <v>0</v>
      </c>
      <c r="HK130">
        <v>0</v>
      </c>
      <c r="HL130">
        <v>0</v>
      </c>
      <c r="HM130" t="s">
        <v>124</v>
      </c>
      <c r="HN130" t="s">
        <v>124</v>
      </c>
      <c r="HO130">
        <v>0</v>
      </c>
      <c r="HP130">
        <v>0</v>
      </c>
      <c r="HQ130">
        <v>0</v>
      </c>
      <c r="HR130" t="s">
        <v>124</v>
      </c>
      <c r="HS130" t="s">
        <v>124</v>
      </c>
      <c r="HT130">
        <v>0</v>
      </c>
      <c r="HU130" t="s">
        <v>124</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s="8">
        <v>0</v>
      </c>
      <c r="JD130" s="8">
        <v>0</v>
      </c>
      <c r="JE130" s="8">
        <v>0</v>
      </c>
      <c r="JF130" s="8">
        <v>0</v>
      </c>
      <c r="JG130" s="8">
        <v>0</v>
      </c>
      <c r="JH130" s="8">
        <v>0</v>
      </c>
      <c r="JI130" s="8">
        <v>0</v>
      </c>
      <c r="JJ130" s="8">
        <v>0</v>
      </c>
      <c r="JK130" s="42">
        <v>0</v>
      </c>
      <c r="JL130" s="42">
        <v>0</v>
      </c>
      <c r="JM130" s="42">
        <v>0</v>
      </c>
      <c r="JN130" s="42">
        <v>0</v>
      </c>
      <c r="JO130" s="42">
        <v>0</v>
      </c>
      <c r="JP130" s="42">
        <v>0</v>
      </c>
      <c r="JQ130" s="42">
        <v>0</v>
      </c>
      <c r="JR130" s="42">
        <v>0</v>
      </c>
      <c r="JS130" s="42">
        <v>0</v>
      </c>
      <c r="JT130" s="42">
        <v>0</v>
      </c>
      <c r="JU130" s="42">
        <v>0</v>
      </c>
      <c r="JV130" s="42">
        <v>0</v>
      </c>
      <c r="JW130" s="42">
        <v>0</v>
      </c>
      <c r="JX130" s="42">
        <v>0</v>
      </c>
      <c r="JY130" s="42">
        <v>0</v>
      </c>
      <c r="JZ130" s="42">
        <v>0</v>
      </c>
      <c r="KA130" s="42">
        <v>0</v>
      </c>
      <c r="KB130" s="42">
        <v>0</v>
      </c>
      <c r="KC130" s="42">
        <v>0</v>
      </c>
      <c r="KD130" s="42">
        <v>0</v>
      </c>
      <c r="KE130" s="42" t="s">
        <v>124</v>
      </c>
      <c r="KF130" s="42" t="s">
        <v>288</v>
      </c>
      <c r="KG130" s="42" t="s">
        <v>204</v>
      </c>
      <c r="KH130" s="42" t="s">
        <v>124</v>
      </c>
      <c r="KI130" s="42">
        <v>0</v>
      </c>
      <c r="KJ130" s="42">
        <v>0</v>
      </c>
      <c r="KK130" s="42">
        <v>0</v>
      </c>
      <c r="KL130" s="42">
        <v>0</v>
      </c>
      <c r="KM130" s="42">
        <v>0</v>
      </c>
      <c r="KN130" s="8" t="s">
        <v>117</v>
      </c>
      <c r="KO130" s="8">
        <v>0</v>
      </c>
      <c r="KP130" s="8" t="s">
        <v>124</v>
      </c>
      <c r="KQ130" s="8" t="s">
        <v>124</v>
      </c>
      <c r="KR130" t="s">
        <v>124</v>
      </c>
      <c r="KS130" t="s">
        <v>156</v>
      </c>
      <c r="KT130">
        <v>0</v>
      </c>
      <c r="KU130">
        <v>0</v>
      </c>
      <c r="KV130">
        <v>0</v>
      </c>
      <c r="KW130">
        <v>0</v>
      </c>
      <c r="KX130">
        <v>0</v>
      </c>
      <c r="KY130">
        <v>0</v>
      </c>
      <c r="KZ130">
        <v>0</v>
      </c>
      <c r="LA130">
        <v>0</v>
      </c>
      <c r="LB130">
        <v>0</v>
      </c>
      <c r="LC130">
        <v>0</v>
      </c>
      <c r="LD130" t="s">
        <v>124</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t="s">
        <v>131</v>
      </c>
      <c r="MA130">
        <v>0</v>
      </c>
      <c r="MB130">
        <v>0</v>
      </c>
      <c r="MC130">
        <v>0</v>
      </c>
      <c r="MD130">
        <v>0</v>
      </c>
      <c r="ME130">
        <v>0</v>
      </c>
      <c r="MF130">
        <v>0</v>
      </c>
      <c r="MG130">
        <v>0</v>
      </c>
      <c r="MH130">
        <v>0</v>
      </c>
      <c r="MI130">
        <v>0</v>
      </c>
      <c r="MJ130">
        <v>0</v>
      </c>
      <c r="MK130">
        <v>0</v>
      </c>
      <c r="ML130">
        <v>0</v>
      </c>
      <c r="MM130">
        <v>0</v>
      </c>
      <c r="MN130">
        <v>0</v>
      </c>
      <c r="MO130">
        <v>0</v>
      </c>
      <c r="MP130">
        <v>0</v>
      </c>
      <c r="MQ130">
        <v>0</v>
      </c>
      <c r="MR130" s="62">
        <v>0</v>
      </c>
      <c r="MS130" s="69"/>
    </row>
    <row r="131" spans="1:357" ht="42.6" customHeight="1" x14ac:dyDescent="0.3">
      <c r="A131">
        <v>11</v>
      </c>
      <c r="B131" s="29" t="s">
        <v>108</v>
      </c>
      <c r="C131" s="22" t="s">
        <v>109</v>
      </c>
      <c r="D131" s="8" t="s">
        <v>110</v>
      </c>
      <c r="E131" s="8" t="s">
        <v>110</v>
      </c>
      <c r="F131" s="8" t="s">
        <v>242</v>
      </c>
      <c r="G131" s="8" t="s">
        <v>243</v>
      </c>
      <c r="H131" s="8">
        <v>0</v>
      </c>
      <c r="I131" t="s">
        <v>113</v>
      </c>
      <c r="J131" s="8" t="s">
        <v>244</v>
      </c>
      <c r="K131" s="8">
        <f>482*627</f>
        <v>302214</v>
      </c>
      <c r="L131" s="8" t="e">
        <f>MROUND([1]!tbData[[#This Row],[Surface (mm2)]],10000)/1000000</f>
        <v>#REF!</v>
      </c>
      <c r="M131" s="8" t="s">
        <v>115</v>
      </c>
      <c r="N131" s="8" t="s">
        <v>154</v>
      </c>
      <c r="O131" s="8" t="s">
        <v>62</v>
      </c>
      <c r="P131" s="8" t="s">
        <v>117</v>
      </c>
      <c r="Q131" t="s">
        <v>119</v>
      </c>
      <c r="R131" t="s">
        <v>119</v>
      </c>
      <c r="S131" s="8" t="s">
        <v>245</v>
      </c>
      <c r="T131" t="s">
        <v>119</v>
      </c>
      <c r="U131" s="8" t="s">
        <v>198</v>
      </c>
      <c r="V131" s="8" t="s">
        <v>121</v>
      </c>
      <c r="W131" s="8">
        <v>0</v>
      </c>
      <c r="X131" s="8">
        <v>0</v>
      </c>
      <c r="Y131" s="8">
        <v>0</v>
      </c>
      <c r="Z131" s="8">
        <v>0</v>
      </c>
      <c r="AA131" s="8">
        <v>0</v>
      </c>
      <c r="AB131" s="8">
        <v>0</v>
      </c>
      <c r="AC131" s="8">
        <v>0</v>
      </c>
      <c r="AD131" s="8">
        <v>0</v>
      </c>
      <c r="AE131" s="8">
        <v>0</v>
      </c>
      <c r="AF131" s="8">
        <v>0</v>
      </c>
      <c r="AG131" s="8">
        <v>0</v>
      </c>
      <c r="AH131" s="8">
        <v>0</v>
      </c>
      <c r="AI131" s="8">
        <v>0</v>
      </c>
      <c r="AJ131" s="8">
        <v>0</v>
      </c>
      <c r="AK131" s="8" t="s">
        <v>117</v>
      </c>
      <c r="AL131" s="8">
        <v>0</v>
      </c>
      <c r="AM131" s="8">
        <v>0</v>
      </c>
      <c r="AN131" s="8">
        <v>0</v>
      </c>
      <c r="AO131" s="8">
        <v>0</v>
      </c>
      <c r="AP131" s="8">
        <v>0</v>
      </c>
      <c r="AQ131" s="8">
        <v>0</v>
      </c>
      <c r="AR131" s="8">
        <v>0</v>
      </c>
      <c r="AS131" s="8">
        <v>0</v>
      </c>
      <c r="AT131" s="8">
        <v>0</v>
      </c>
      <c r="AU131" s="8" t="s">
        <v>117</v>
      </c>
      <c r="AV131" s="8">
        <v>0</v>
      </c>
      <c r="AW131" s="8">
        <v>0</v>
      </c>
      <c r="AX131" s="8" t="s">
        <v>117</v>
      </c>
      <c r="AY131" s="8">
        <v>0</v>
      </c>
      <c r="AZ131" s="8">
        <v>0</v>
      </c>
      <c r="BA131" s="8">
        <v>0</v>
      </c>
      <c r="BB131" s="8">
        <v>0</v>
      </c>
      <c r="BC131" s="9" t="s">
        <v>124</v>
      </c>
      <c r="BD131" t="s">
        <v>246</v>
      </c>
      <c r="BE131" t="s">
        <v>124</v>
      </c>
      <c r="BF131" t="s">
        <v>124</v>
      </c>
      <c r="BG131">
        <v>0</v>
      </c>
      <c r="BH131">
        <v>0</v>
      </c>
      <c r="BI131" s="6" t="s">
        <v>247</v>
      </c>
      <c r="BJ131" s="66"/>
      <c r="BK131" s="10" t="s">
        <v>51</v>
      </c>
      <c r="BL131" t="s">
        <v>122</v>
      </c>
      <c r="BM131" t="s">
        <v>123</v>
      </c>
      <c r="BN131" t="s">
        <v>117</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t="s">
        <v>117</v>
      </c>
      <c r="DC131" s="8">
        <v>0</v>
      </c>
      <c r="DD131" t="s">
        <v>124</v>
      </c>
      <c r="DE131" t="s">
        <v>124</v>
      </c>
      <c r="DF131">
        <v>0</v>
      </c>
      <c r="DG131" t="s">
        <v>124</v>
      </c>
      <c r="DH131" t="s">
        <v>197</v>
      </c>
      <c r="DI131">
        <v>0</v>
      </c>
      <c r="DJ131" t="s">
        <v>124</v>
      </c>
      <c r="DK131" t="s">
        <v>169</v>
      </c>
      <c r="DL131">
        <v>0</v>
      </c>
      <c r="DM131" t="s">
        <v>144</v>
      </c>
      <c r="DN131">
        <v>0</v>
      </c>
      <c r="DO131">
        <v>0</v>
      </c>
      <c r="DP131">
        <v>0</v>
      </c>
      <c r="DQ131">
        <v>0</v>
      </c>
      <c r="DR131">
        <v>0</v>
      </c>
      <c r="DS131">
        <v>0</v>
      </c>
      <c r="DT131">
        <v>0</v>
      </c>
      <c r="DU131">
        <v>0</v>
      </c>
      <c r="DV131">
        <v>0</v>
      </c>
      <c r="DW131">
        <v>0</v>
      </c>
      <c r="DX131">
        <v>0</v>
      </c>
      <c r="DY131">
        <v>0</v>
      </c>
      <c r="DZ131" t="s">
        <v>156</v>
      </c>
      <c r="EA131">
        <v>0</v>
      </c>
      <c r="EB131" t="s">
        <v>124</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t="s">
        <v>124</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t="s">
        <v>124</v>
      </c>
      <c r="FQ131" t="s">
        <v>228</v>
      </c>
      <c r="FR131">
        <v>0</v>
      </c>
      <c r="FS131" t="s">
        <v>124</v>
      </c>
      <c r="FT131">
        <v>0</v>
      </c>
      <c r="FU131">
        <v>0</v>
      </c>
      <c r="FV131">
        <v>0</v>
      </c>
      <c r="FW131">
        <v>0</v>
      </c>
      <c r="FX131">
        <v>0</v>
      </c>
      <c r="FY131">
        <v>0</v>
      </c>
      <c r="FZ131">
        <v>0</v>
      </c>
      <c r="GA131">
        <v>0</v>
      </c>
      <c r="GB131">
        <v>0</v>
      </c>
      <c r="GC131">
        <v>0</v>
      </c>
      <c r="GD131">
        <v>0</v>
      </c>
      <c r="GE131" t="s">
        <v>124</v>
      </c>
      <c r="GF131">
        <v>0</v>
      </c>
      <c r="GG131">
        <v>0</v>
      </c>
      <c r="GH131">
        <v>0</v>
      </c>
      <c r="GI131">
        <v>0</v>
      </c>
      <c r="GJ131">
        <v>0</v>
      </c>
      <c r="GK131">
        <v>0</v>
      </c>
      <c r="GL131">
        <v>0</v>
      </c>
      <c r="GM131" t="s">
        <v>124</v>
      </c>
      <c r="GN131" t="s">
        <v>125</v>
      </c>
      <c r="GO131">
        <v>0</v>
      </c>
      <c r="GP131" t="s">
        <v>124</v>
      </c>
      <c r="GQ131">
        <v>0</v>
      </c>
      <c r="GR131">
        <v>0</v>
      </c>
      <c r="GS131">
        <v>0</v>
      </c>
      <c r="GT131">
        <v>0</v>
      </c>
      <c r="GU131">
        <v>0</v>
      </c>
      <c r="GV131">
        <v>0</v>
      </c>
      <c r="GW131">
        <v>0</v>
      </c>
      <c r="GX131" t="s">
        <v>124</v>
      </c>
      <c r="GY131" t="s">
        <v>125</v>
      </c>
      <c r="GZ131">
        <v>0</v>
      </c>
      <c r="HA131">
        <v>0</v>
      </c>
      <c r="HB131">
        <v>0</v>
      </c>
      <c r="HC131">
        <v>0</v>
      </c>
      <c r="HD131" t="s">
        <v>89</v>
      </c>
      <c r="HE131">
        <v>0</v>
      </c>
      <c r="HF131">
        <v>0</v>
      </c>
      <c r="HG131">
        <v>0</v>
      </c>
      <c r="HH131">
        <v>0</v>
      </c>
      <c r="HI131">
        <v>0</v>
      </c>
      <c r="HJ131">
        <v>0</v>
      </c>
      <c r="HK131">
        <v>0</v>
      </c>
      <c r="HL131">
        <v>0</v>
      </c>
      <c r="HM131" t="s">
        <v>124</v>
      </c>
      <c r="HN131">
        <v>0</v>
      </c>
      <c r="HO131">
        <v>0</v>
      </c>
      <c r="HP131">
        <v>0</v>
      </c>
      <c r="HQ131">
        <v>0</v>
      </c>
      <c r="HR131">
        <v>0</v>
      </c>
      <c r="HS131" t="s">
        <v>124</v>
      </c>
      <c r="HT131" t="s">
        <v>124</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s="8" t="s">
        <v>124</v>
      </c>
      <c r="JD131" s="8" t="s">
        <v>127</v>
      </c>
      <c r="JE131" s="8" t="s">
        <v>128</v>
      </c>
      <c r="JF131" s="8">
        <v>0</v>
      </c>
      <c r="JG131" s="8" t="s">
        <v>124</v>
      </c>
      <c r="JH131" s="8">
        <v>0</v>
      </c>
      <c r="JI131" s="8">
        <v>0</v>
      </c>
      <c r="JJ131" s="8">
        <v>0</v>
      </c>
      <c r="JK131" s="42" t="s">
        <v>124</v>
      </c>
      <c r="JL131" s="42" t="s">
        <v>129</v>
      </c>
      <c r="JM131" s="42" t="s">
        <v>124</v>
      </c>
      <c r="JN131" s="42">
        <v>0</v>
      </c>
      <c r="JO131" s="42">
        <v>0</v>
      </c>
      <c r="JP131" s="42" t="s">
        <v>124</v>
      </c>
      <c r="JQ131" s="42">
        <v>0</v>
      </c>
      <c r="JR131" s="42">
        <v>0</v>
      </c>
      <c r="JS131" s="42">
        <v>0</v>
      </c>
      <c r="JT131" s="42">
        <v>0</v>
      </c>
      <c r="JU131" s="42">
        <v>0</v>
      </c>
      <c r="JV131" s="42" t="s">
        <v>124</v>
      </c>
      <c r="JW131" s="42" t="s">
        <v>129</v>
      </c>
      <c r="JX131" s="42">
        <v>0</v>
      </c>
      <c r="JY131" s="42">
        <v>0</v>
      </c>
      <c r="JZ131" s="42">
        <v>0</v>
      </c>
      <c r="KA131" s="42">
        <v>0</v>
      </c>
      <c r="KB131" s="42">
        <v>0</v>
      </c>
      <c r="KC131" s="42">
        <v>0</v>
      </c>
      <c r="KD131" s="42">
        <v>0</v>
      </c>
      <c r="KE131" s="42">
        <v>0</v>
      </c>
      <c r="KF131" s="42">
        <v>0</v>
      </c>
      <c r="KG131" s="42">
        <v>0</v>
      </c>
      <c r="KH131" s="42">
        <v>0</v>
      </c>
      <c r="KI131" s="42">
        <v>0</v>
      </c>
      <c r="KJ131" s="42">
        <v>0</v>
      </c>
      <c r="KK131" s="42">
        <v>0</v>
      </c>
      <c r="KL131" s="42">
        <v>0</v>
      </c>
      <c r="KM131" s="42">
        <v>0</v>
      </c>
      <c r="KN131" s="8" t="s">
        <v>117</v>
      </c>
      <c r="KO131" s="8">
        <v>0</v>
      </c>
      <c r="KP131" s="8">
        <v>0</v>
      </c>
      <c r="KQ131" s="8" t="s">
        <v>117</v>
      </c>
      <c r="KR131">
        <v>0</v>
      </c>
      <c r="KS131">
        <v>0</v>
      </c>
      <c r="KT131">
        <v>0</v>
      </c>
      <c r="KU131">
        <v>0</v>
      </c>
      <c r="KV131">
        <v>0</v>
      </c>
      <c r="KW131">
        <v>0</v>
      </c>
      <c r="KX131">
        <v>0</v>
      </c>
      <c r="KY131">
        <v>0</v>
      </c>
      <c r="KZ131">
        <v>0</v>
      </c>
      <c r="LA131">
        <v>0</v>
      </c>
      <c r="LB131">
        <v>0</v>
      </c>
      <c r="LC131">
        <v>0</v>
      </c>
      <c r="LD131" t="s">
        <v>124</v>
      </c>
      <c r="LE131" t="s">
        <v>124</v>
      </c>
      <c r="LF131" t="s">
        <v>124</v>
      </c>
      <c r="LG131" t="s">
        <v>124</v>
      </c>
      <c r="LH131" t="s">
        <v>124</v>
      </c>
      <c r="LI131" t="s">
        <v>124</v>
      </c>
      <c r="LJ131">
        <v>0</v>
      </c>
      <c r="LK131">
        <v>0</v>
      </c>
      <c r="LL131">
        <v>0</v>
      </c>
      <c r="LM131">
        <v>0</v>
      </c>
      <c r="LN131">
        <v>0</v>
      </c>
      <c r="LO131">
        <v>0</v>
      </c>
      <c r="LP131">
        <v>0</v>
      </c>
      <c r="LQ131">
        <v>0</v>
      </c>
      <c r="LR131">
        <v>0</v>
      </c>
      <c r="LS131">
        <v>0</v>
      </c>
      <c r="LT131">
        <v>0</v>
      </c>
      <c r="LU131">
        <v>0</v>
      </c>
      <c r="LV131">
        <v>0</v>
      </c>
      <c r="LW131">
        <v>0</v>
      </c>
      <c r="LX131">
        <v>0</v>
      </c>
      <c r="LY131">
        <v>0</v>
      </c>
      <c r="LZ131" s="9" t="s">
        <v>131</v>
      </c>
      <c r="MA131">
        <v>0</v>
      </c>
      <c r="MB131">
        <v>0</v>
      </c>
      <c r="MC131">
        <v>0</v>
      </c>
      <c r="MD131">
        <v>0</v>
      </c>
      <c r="ME131">
        <v>0</v>
      </c>
      <c r="MF131">
        <v>0</v>
      </c>
      <c r="MG131">
        <v>0</v>
      </c>
      <c r="MH131">
        <v>0</v>
      </c>
      <c r="MI131">
        <v>0</v>
      </c>
      <c r="MJ131">
        <v>0</v>
      </c>
      <c r="MK131">
        <v>0</v>
      </c>
      <c r="ML131">
        <v>0</v>
      </c>
      <c r="MM131">
        <v>0</v>
      </c>
      <c r="MN131">
        <v>0</v>
      </c>
      <c r="MO131">
        <v>0</v>
      </c>
      <c r="MP131">
        <v>0</v>
      </c>
      <c r="MQ131">
        <v>0</v>
      </c>
      <c r="MR131" s="35">
        <v>0</v>
      </c>
      <c r="MS131" s="69"/>
    </row>
    <row r="132" spans="1:357" ht="72" customHeight="1" x14ac:dyDescent="0.3">
      <c r="A132">
        <v>71</v>
      </c>
      <c r="B132" s="29" t="s">
        <v>108</v>
      </c>
      <c r="C132" s="22" t="s">
        <v>109</v>
      </c>
      <c r="D132" s="8" t="s">
        <v>255</v>
      </c>
      <c r="E132" t="s">
        <v>528</v>
      </c>
      <c r="F132" s="8" t="s">
        <v>529</v>
      </c>
      <c r="G132" s="8" t="s">
        <v>530</v>
      </c>
      <c r="H132" s="8">
        <v>0</v>
      </c>
      <c r="I132" t="s">
        <v>113</v>
      </c>
      <c r="J132" s="8" t="s">
        <v>244</v>
      </c>
      <c r="K132" s="8">
        <f>482*627</f>
        <v>302214</v>
      </c>
      <c r="L132" s="8" t="e">
        <f>MROUND([1]!tbData[[#This Row],[Surface (mm2)]],10000)/1000000</f>
        <v>#REF!</v>
      </c>
      <c r="M132" s="8" t="s">
        <v>115</v>
      </c>
      <c r="N132" s="8" t="s">
        <v>154</v>
      </c>
      <c r="O132" s="8" t="s">
        <v>62</v>
      </c>
      <c r="P132" s="8" t="s">
        <v>117</v>
      </c>
      <c r="Q132" t="s">
        <v>119</v>
      </c>
      <c r="R132" t="s">
        <v>119</v>
      </c>
      <c r="S132" s="8" t="s">
        <v>531</v>
      </c>
      <c r="T132" t="s">
        <v>119</v>
      </c>
      <c r="U132" s="8" t="s">
        <v>120</v>
      </c>
      <c r="V132" s="8" t="s">
        <v>121</v>
      </c>
      <c r="W132" s="8">
        <v>0</v>
      </c>
      <c r="X132" s="8">
        <v>0</v>
      </c>
      <c r="Y132" s="8">
        <v>0</v>
      </c>
      <c r="Z132" s="8">
        <v>0</v>
      </c>
      <c r="AA132" s="8">
        <v>0</v>
      </c>
      <c r="AB132" s="8">
        <v>0</v>
      </c>
      <c r="AC132" s="8">
        <v>0</v>
      </c>
      <c r="AD132" s="8">
        <v>0</v>
      </c>
      <c r="AE132" s="8">
        <v>0</v>
      </c>
      <c r="AF132" s="8">
        <v>0</v>
      </c>
      <c r="AG132" s="8">
        <v>0</v>
      </c>
      <c r="AH132" s="8">
        <v>0</v>
      </c>
      <c r="AI132" s="8">
        <v>0</v>
      </c>
      <c r="AJ132" s="8">
        <v>0</v>
      </c>
      <c r="AK132" s="8" t="s">
        <v>117</v>
      </c>
      <c r="AL132" s="8">
        <v>0</v>
      </c>
      <c r="AM132" s="8">
        <v>0</v>
      </c>
      <c r="AN132" s="8">
        <v>0</v>
      </c>
      <c r="AO132" s="8">
        <v>0</v>
      </c>
      <c r="AP132" s="8">
        <v>0</v>
      </c>
      <c r="AQ132" s="8">
        <v>0</v>
      </c>
      <c r="AR132" s="8">
        <v>0</v>
      </c>
      <c r="AS132" s="8">
        <v>0</v>
      </c>
      <c r="AT132" s="8">
        <v>0</v>
      </c>
      <c r="AU132" s="8">
        <v>0</v>
      </c>
      <c r="AV132" s="8">
        <v>0</v>
      </c>
      <c r="AW132" s="8">
        <v>0</v>
      </c>
      <c r="AX132" s="8" t="s">
        <v>117</v>
      </c>
      <c r="AY132" s="8">
        <v>0</v>
      </c>
      <c r="AZ132" s="8">
        <v>0</v>
      </c>
      <c r="BA132" s="8">
        <v>0</v>
      </c>
      <c r="BB132" s="8">
        <v>0</v>
      </c>
      <c r="BC132" s="9" t="s">
        <v>124</v>
      </c>
      <c r="BD132" t="s">
        <v>246</v>
      </c>
      <c r="BE132" t="s">
        <v>147</v>
      </c>
      <c r="BF132">
        <v>0</v>
      </c>
      <c r="BG132">
        <v>0</v>
      </c>
      <c r="BH132">
        <v>0</v>
      </c>
      <c r="BI132" s="6" t="s">
        <v>532</v>
      </c>
      <c r="BJ132" s="66"/>
      <c r="BK132" s="10" t="s">
        <v>51</v>
      </c>
      <c r="BL132" t="s">
        <v>122</v>
      </c>
      <c r="BM132" t="s">
        <v>506</v>
      </c>
      <c r="BN132" t="s">
        <v>117</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t="s">
        <v>169</v>
      </c>
      <c r="DC132" s="8" t="s">
        <v>263</v>
      </c>
      <c r="DD132" t="s">
        <v>117</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t="s">
        <v>117</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t="s">
        <v>117</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t="s">
        <v>124</v>
      </c>
      <c r="GF132">
        <v>0</v>
      </c>
      <c r="GG132">
        <v>0</v>
      </c>
      <c r="GH132">
        <v>0</v>
      </c>
      <c r="GI132">
        <v>0</v>
      </c>
      <c r="GJ132">
        <v>0</v>
      </c>
      <c r="GK132">
        <v>0</v>
      </c>
      <c r="GL132">
        <v>0</v>
      </c>
      <c r="GM132" t="s">
        <v>124</v>
      </c>
      <c r="GN132">
        <v>0</v>
      </c>
      <c r="GO132" t="s">
        <v>124</v>
      </c>
      <c r="GP132" t="s">
        <v>124</v>
      </c>
      <c r="GQ132" t="s">
        <v>124</v>
      </c>
      <c r="GR132" t="s">
        <v>124</v>
      </c>
      <c r="GS132">
        <v>0</v>
      </c>
      <c r="GT132">
        <v>0</v>
      </c>
      <c r="GU132">
        <v>0</v>
      </c>
      <c r="GV132">
        <v>0</v>
      </c>
      <c r="GW132">
        <v>0</v>
      </c>
      <c r="GX132">
        <v>0</v>
      </c>
      <c r="GY132">
        <v>0</v>
      </c>
      <c r="GZ132">
        <v>0</v>
      </c>
      <c r="HA132">
        <v>0</v>
      </c>
      <c r="HB132">
        <v>0</v>
      </c>
      <c r="HC132">
        <v>0</v>
      </c>
      <c r="HD132">
        <v>0</v>
      </c>
      <c r="HE132">
        <v>0</v>
      </c>
      <c r="HF132">
        <v>0</v>
      </c>
      <c r="HG132" t="s">
        <v>124</v>
      </c>
      <c r="HH132">
        <v>0</v>
      </c>
      <c r="HI132">
        <v>0</v>
      </c>
      <c r="HJ132" t="s">
        <v>124</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t="s">
        <v>124</v>
      </c>
      <c r="IF132" t="s">
        <v>124</v>
      </c>
      <c r="IG132" t="s">
        <v>124</v>
      </c>
      <c r="IH132" t="s">
        <v>168</v>
      </c>
      <c r="II132" t="s">
        <v>168</v>
      </c>
      <c r="IJ132">
        <v>0</v>
      </c>
      <c r="IK132" s="8" t="s">
        <v>124</v>
      </c>
      <c r="IL132" s="8" t="s">
        <v>202</v>
      </c>
      <c r="IM132" s="8" t="s">
        <v>55</v>
      </c>
      <c r="IN132">
        <v>0</v>
      </c>
      <c r="IO132" s="8" t="s">
        <v>56</v>
      </c>
      <c r="IP132">
        <v>0</v>
      </c>
      <c r="IQ132">
        <v>0</v>
      </c>
      <c r="IR132">
        <v>0</v>
      </c>
      <c r="IS132">
        <v>0</v>
      </c>
      <c r="IT132">
        <v>0</v>
      </c>
      <c r="IU132">
        <v>0</v>
      </c>
      <c r="IV132">
        <v>0</v>
      </c>
      <c r="IW132">
        <v>0</v>
      </c>
      <c r="IX132">
        <v>0</v>
      </c>
      <c r="IY132">
        <v>0</v>
      </c>
      <c r="IZ132">
        <v>0</v>
      </c>
      <c r="JA132">
        <v>0</v>
      </c>
      <c r="JB132">
        <v>0</v>
      </c>
      <c r="JC132" s="8" t="s">
        <v>124</v>
      </c>
      <c r="JD132" s="8" t="s">
        <v>127</v>
      </c>
      <c r="JE132" s="8" t="s">
        <v>128</v>
      </c>
      <c r="JF132" s="8">
        <v>0</v>
      </c>
      <c r="JG132" s="8">
        <v>0</v>
      </c>
      <c r="JH132" s="8">
        <v>0</v>
      </c>
      <c r="JI132" s="8">
        <v>0</v>
      </c>
      <c r="JJ132" s="8">
        <v>0</v>
      </c>
      <c r="JK132" s="42">
        <v>0</v>
      </c>
      <c r="JL132" s="42">
        <v>0</v>
      </c>
      <c r="JM132" s="42">
        <v>0</v>
      </c>
      <c r="JN132" s="42">
        <v>0</v>
      </c>
      <c r="JO132" s="42">
        <v>0</v>
      </c>
      <c r="JP132" s="42">
        <v>0</v>
      </c>
      <c r="JQ132" s="42">
        <v>0</v>
      </c>
      <c r="JR132" s="42">
        <v>0</v>
      </c>
      <c r="JS132" s="42">
        <v>0</v>
      </c>
      <c r="JT132" s="42">
        <v>0</v>
      </c>
      <c r="JU132" s="42">
        <v>0</v>
      </c>
      <c r="JV132" s="42" t="s">
        <v>124</v>
      </c>
      <c r="JW132" s="42" t="s">
        <v>204</v>
      </c>
      <c r="JX132" s="42">
        <v>0</v>
      </c>
      <c r="JY132" s="42">
        <v>0</v>
      </c>
      <c r="JZ132" s="42">
        <v>0</v>
      </c>
      <c r="KA132" s="42">
        <v>0</v>
      </c>
      <c r="KB132" s="42">
        <v>0</v>
      </c>
      <c r="KC132" s="42">
        <v>0</v>
      </c>
      <c r="KD132" s="42">
        <v>0</v>
      </c>
      <c r="KE132" s="42">
        <v>0</v>
      </c>
      <c r="KF132" s="42">
        <v>0</v>
      </c>
      <c r="KG132" s="42">
        <v>0</v>
      </c>
      <c r="KH132" s="42">
        <v>0</v>
      </c>
      <c r="KI132" s="42">
        <v>0</v>
      </c>
      <c r="KJ132" s="42">
        <v>0</v>
      </c>
      <c r="KK132" s="42">
        <v>0</v>
      </c>
      <c r="KL132" s="42">
        <v>0</v>
      </c>
      <c r="KM132" s="42">
        <v>0</v>
      </c>
      <c r="KN132" s="8" t="s">
        <v>117</v>
      </c>
      <c r="KO132" s="8">
        <v>0</v>
      </c>
      <c r="KP132" s="8">
        <v>0</v>
      </c>
      <c r="KQ132" s="8" t="s">
        <v>117</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s="9" t="s">
        <v>131</v>
      </c>
      <c r="MA132">
        <v>0</v>
      </c>
      <c r="MB132">
        <v>0</v>
      </c>
      <c r="MC132">
        <v>0</v>
      </c>
      <c r="MD132">
        <v>0</v>
      </c>
      <c r="ME132">
        <v>0</v>
      </c>
      <c r="MF132">
        <v>0</v>
      </c>
      <c r="MG132">
        <v>0</v>
      </c>
      <c r="MH132">
        <v>0</v>
      </c>
      <c r="MI132">
        <v>0</v>
      </c>
      <c r="MJ132">
        <v>0</v>
      </c>
      <c r="MK132">
        <v>0</v>
      </c>
      <c r="ML132">
        <v>0</v>
      </c>
      <c r="MM132">
        <v>0</v>
      </c>
      <c r="MN132">
        <v>0</v>
      </c>
      <c r="MO132">
        <v>0</v>
      </c>
      <c r="MP132">
        <v>0</v>
      </c>
      <c r="MQ132">
        <v>0</v>
      </c>
      <c r="MR132" s="35">
        <v>0</v>
      </c>
      <c r="MS132" s="69"/>
    </row>
    <row r="133" spans="1:357" ht="48" customHeight="1" x14ac:dyDescent="0.3">
      <c r="A133">
        <v>87</v>
      </c>
      <c r="B133" s="29" t="s">
        <v>108</v>
      </c>
      <c r="C133" s="24" t="s">
        <v>109</v>
      </c>
      <c r="D133" s="8" t="s">
        <v>609</v>
      </c>
      <c r="E133" s="8" t="s">
        <v>609</v>
      </c>
      <c r="F133" s="8" t="s">
        <v>610</v>
      </c>
      <c r="G133" s="8">
        <v>0</v>
      </c>
      <c r="H133" s="8">
        <v>1968</v>
      </c>
      <c r="I133" t="s">
        <v>163</v>
      </c>
      <c r="J133" s="8" t="s">
        <v>611</v>
      </c>
      <c r="K133" s="8">
        <f>648*462</f>
        <v>299376</v>
      </c>
      <c r="L133" s="8" t="e">
        <f>MROUND([1]!tbData[[#This Row],[Surface (mm2)]],10000)/1000000</f>
        <v>#REF!</v>
      </c>
      <c r="M133" s="8" t="s">
        <v>115</v>
      </c>
      <c r="N133" s="8" t="s">
        <v>144</v>
      </c>
      <c r="O133" s="8" t="s">
        <v>144</v>
      </c>
      <c r="P133" s="8" t="s">
        <v>117</v>
      </c>
      <c r="Q133" t="s">
        <v>119</v>
      </c>
      <c r="R133" s="8" t="s">
        <v>606</v>
      </c>
      <c r="S133" s="8">
        <v>0</v>
      </c>
      <c r="T133" t="s">
        <v>550</v>
      </c>
      <c r="U133" s="8" t="s">
        <v>184</v>
      </c>
      <c r="V133" s="8" t="s">
        <v>154</v>
      </c>
      <c r="W133" s="8" t="s">
        <v>145</v>
      </c>
      <c r="X133" s="8">
        <v>0</v>
      </c>
      <c r="Y133" s="8">
        <v>0</v>
      </c>
      <c r="Z133" s="8">
        <v>0</v>
      </c>
      <c r="AA133" s="8">
        <v>0</v>
      </c>
      <c r="AB133" s="8">
        <v>0</v>
      </c>
      <c r="AC133" s="8" t="s">
        <v>120</v>
      </c>
      <c r="AD133" s="8" t="s">
        <v>121</v>
      </c>
      <c r="AE133" s="8" t="s">
        <v>145</v>
      </c>
      <c r="AF133" s="8">
        <v>0</v>
      </c>
      <c r="AG133" s="8">
        <v>0</v>
      </c>
      <c r="AH133" s="8">
        <v>0</v>
      </c>
      <c r="AI133" s="8">
        <v>0</v>
      </c>
      <c r="AJ133" s="8">
        <v>0</v>
      </c>
      <c r="AK133" s="8" t="s">
        <v>117</v>
      </c>
      <c r="AL133" s="8">
        <v>0</v>
      </c>
      <c r="AM133" s="8">
        <v>0</v>
      </c>
      <c r="AN133" s="8">
        <v>0</v>
      </c>
      <c r="AO133" s="8">
        <v>0</v>
      </c>
      <c r="AP133" s="8">
        <v>0</v>
      </c>
      <c r="AQ133" s="8">
        <v>0</v>
      </c>
      <c r="AR133" s="8">
        <v>0</v>
      </c>
      <c r="AS133" s="8">
        <v>0</v>
      </c>
      <c r="AT133" s="8">
        <v>0</v>
      </c>
      <c r="AU133" s="8" t="s">
        <v>124</v>
      </c>
      <c r="AV133" s="8" t="s">
        <v>156</v>
      </c>
      <c r="AW133" s="8" t="s">
        <v>199</v>
      </c>
      <c r="AX133" s="8" t="s">
        <v>117</v>
      </c>
      <c r="AY133" s="8">
        <v>0</v>
      </c>
      <c r="AZ133" s="8">
        <v>0</v>
      </c>
      <c r="BA133" s="8">
        <v>0</v>
      </c>
      <c r="BB133" s="8">
        <v>0</v>
      </c>
      <c r="BC133" s="9" t="s">
        <v>119</v>
      </c>
      <c r="BD133">
        <v>0</v>
      </c>
      <c r="BE133" t="s">
        <v>124</v>
      </c>
      <c r="BF133">
        <v>0</v>
      </c>
      <c r="BG133" t="s">
        <v>124</v>
      </c>
      <c r="BH133">
        <v>0</v>
      </c>
      <c r="BI133" s="6" t="s">
        <v>612</v>
      </c>
      <c r="BJ133" s="66"/>
      <c r="BK133" s="10" t="s">
        <v>51</v>
      </c>
      <c r="BL133" t="s">
        <v>122</v>
      </c>
      <c r="BM133" t="s">
        <v>123</v>
      </c>
      <c r="BN133" t="s">
        <v>117</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t="s">
        <v>51</v>
      </c>
      <c r="DC133" s="8" t="s">
        <v>123</v>
      </c>
      <c r="DD133" t="s">
        <v>117</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t="s">
        <v>117</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t="s">
        <v>117</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t="s">
        <v>124</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t="s">
        <v>124</v>
      </c>
      <c r="IF133">
        <v>0</v>
      </c>
      <c r="IG133">
        <v>0</v>
      </c>
      <c r="IH133">
        <v>0</v>
      </c>
      <c r="II133">
        <v>0</v>
      </c>
      <c r="IJ133">
        <v>0</v>
      </c>
      <c r="IK133" t="s">
        <v>124</v>
      </c>
      <c r="IL133" t="s">
        <v>202</v>
      </c>
      <c r="IM133" t="s">
        <v>70</v>
      </c>
      <c r="IN133">
        <v>0</v>
      </c>
      <c r="IO133" t="s">
        <v>588</v>
      </c>
      <c r="IP133" t="s">
        <v>124</v>
      </c>
      <c r="IQ133" t="s">
        <v>70</v>
      </c>
      <c r="IR133">
        <v>0</v>
      </c>
      <c r="IS133" t="s">
        <v>608</v>
      </c>
      <c r="IT133">
        <v>0</v>
      </c>
      <c r="IU133">
        <v>0</v>
      </c>
      <c r="IV133">
        <v>0</v>
      </c>
      <c r="IW133">
        <v>0</v>
      </c>
      <c r="IX133">
        <v>0</v>
      </c>
      <c r="IY133">
        <v>0</v>
      </c>
      <c r="IZ133">
        <v>0</v>
      </c>
      <c r="JA133">
        <v>0</v>
      </c>
      <c r="JB133">
        <v>0</v>
      </c>
      <c r="JC133" s="8" t="s">
        <v>124</v>
      </c>
      <c r="JD133" s="8" t="s">
        <v>127</v>
      </c>
      <c r="JE133" s="8" t="s">
        <v>128</v>
      </c>
      <c r="JF133" s="8">
        <v>0</v>
      </c>
      <c r="JG133" s="8">
        <v>0</v>
      </c>
      <c r="JH133" s="8" t="s">
        <v>124</v>
      </c>
      <c r="JI133" s="8" t="s">
        <v>168</v>
      </c>
      <c r="JJ133" s="8">
        <v>0</v>
      </c>
      <c r="JK133" s="42">
        <v>0</v>
      </c>
      <c r="JL133" s="42">
        <v>0</v>
      </c>
      <c r="JM133" s="42">
        <v>0</v>
      </c>
      <c r="JN133" s="42">
        <v>0</v>
      </c>
      <c r="JO133" s="42">
        <v>0</v>
      </c>
      <c r="JP133" s="42">
        <v>0</v>
      </c>
      <c r="JQ133" s="42">
        <v>0</v>
      </c>
      <c r="JR133" s="42">
        <v>0</v>
      </c>
      <c r="JS133" s="42">
        <v>0</v>
      </c>
      <c r="JT133" s="42">
        <v>0</v>
      </c>
      <c r="JU133" s="42">
        <v>0</v>
      </c>
      <c r="JV133" s="42">
        <v>0</v>
      </c>
      <c r="JW133" s="42">
        <v>0</v>
      </c>
      <c r="JX133" s="42">
        <v>0</v>
      </c>
      <c r="JY133" s="42">
        <v>0</v>
      </c>
      <c r="JZ133" s="42">
        <v>0</v>
      </c>
      <c r="KA133" s="42">
        <v>0</v>
      </c>
      <c r="KB133" s="42">
        <v>0</v>
      </c>
      <c r="KC133" s="42">
        <v>0</v>
      </c>
      <c r="KD133" s="42">
        <v>0</v>
      </c>
      <c r="KE133" s="42">
        <v>0</v>
      </c>
      <c r="KF133" s="42">
        <v>0</v>
      </c>
      <c r="KG133" s="42">
        <v>0</v>
      </c>
      <c r="KH133" s="42">
        <v>0</v>
      </c>
      <c r="KI133" s="42">
        <v>0</v>
      </c>
      <c r="KJ133" s="42">
        <v>0</v>
      </c>
      <c r="KK133" s="42">
        <v>0</v>
      </c>
      <c r="KL133" s="42">
        <v>0</v>
      </c>
      <c r="KM133" s="42">
        <v>0</v>
      </c>
      <c r="KN133" s="8" t="s">
        <v>117</v>
      </c>
      <c r="KO133" s="8">
        <v>0</v>
      </c>
      <c r="KP133" s="8">
        <v>0</v>
      </c>
      <c r="KQ133" s="8" t="s">
        <v>117</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s="9" t="s">
        <v>131</v>
      </c>
      <c r="MA133">
        <v>0</v>
      </c>
      <c r="MB133">
        <v>0</v>
      </c>
      <c r="MC133">
        <v>0</v>
      </c>
      <c r="MD133">
        <v>0</v>
      </c>
      <c r="ME133">
        <v>0</v>
      </c>
      <c r="MF133">
        <v>0</v>
      </c>
      <c r="MG133">
        <v>0</v>
      </c>
      <c r="MH133">
        <v>0</v>
      </c>
      <c r="MI133">
        <v>0</v>
      </c>
      <c r="MJ133">
        <v>0</v>
      </c>
      <c r="MK133">
        <v>0</v>
      </c>
      <c r="ML133">
        <v>0</v>
      </c>
      <c r="MM133">
        <v>0</v>
      </c>
      <c r="MN133">
        <v>0</v>
      </c>
      <c r="MO133">
        <v>0</v>
      </c>
      <c r="MP133">
        <v>0</v>
      </c>
      <c r="MQ133">
        <v>0</v>
      </c>
      <c r="MR133" s="35">
        <v>0</v>
      </c>
      <c r="MS133" s="69"/>
    </row>
    <row r="134" spans="1:357" ht="42.6" customHeight="1" x14ac:dyDescent="0.3">
      <c r="A134">
        <v>308</v>
      </c>
      <c r="B134" s="29" t="s">
        <v>1517</v>
      </c>
      <c r="C134" s="34" t="s">
        <v>1518</v>
      </c>
      <c r="D134" s="8" t="s">
        <v>1519</v>
      </c>
      <c r="E134" s="8">
        <v>12</v>
      </c>
      <c r="F134" s="8" t="s">
        <v>1550</v>
      </c>
      <c r="G134" s="8" t="s">
        <v>1551</v>
      </c>
      <c r="H134" s="8" t="s">
        <v>1552</v>
      </c>
      <c r="I134" s="8" t="s">
        <v>136</v>
      </c>
      <c r="J134" s="8" t="s">
        <v>1565</v>
      </c>
      <c r="K134" s="8">
        <f>600*497</f>
        <v>298200</v>
      </c>
      <c r="L134" s="8" t="e">
        <f>MROUND([1]!tbData[[#This Row],[Surface (mm2)]],10000)/1000000</f>
        <v>#REF!</v>
      </c>
      <c r="M134" s="8" t="s">
        <v>115</v>
      </c>
      <c r="N134" s="8" t="s">
        <v>144</v>
      </c>
      <c r="O134" s="8" t="s">
        <v>144</v>
      </c>
      <c r="P134" s="8" t="s">
        <v>117</v>
      </c>
      <c r="Q134" t="s">
        <v>119</v>
      </c>
      <c r="R134" t="s">
        <v>119</v>
      </c>
      <c r="S134" s="8">
        <v>0</v>
      </c>
      <c r="T134" t="s">
        <v>119</v>
      </c>
      <c r="U134" s="8" t="s">
        <v>120</v>
      </c>
      <c r="V134" s="8" t="s">
        <v>145</v>
      </c>
      <c r="W134" s="8" t="s">
        <v>210</v>
      </c>
      <c r="X134" s="8">
        <v>0</v>
      </c>
      <c r="Y134" s="8">
        <v>0</v>
      </c>
      <c r="Z134" s="8">
        <v>0</v>
      </c>
      <c r="AA134" s="8">
        <v>0</v>
      </c>
      <c r="AB134" s="8">
        <v>0</v>
      </c>
      <c r="AC134" s="8">
        <v>0</v>
      </c>
      <c r="AD134" s="6">
        <v>0</v>
      </c>
      <c r="AE134" s="8">
        <v>0</v>
      </c>
      <c r="AF134" s="8">
        <v>0</v>
      </c>
      <c r="AG134" s="8">
        <v>0</v>
      </c>
      <c r="AH134" s="8">
        <v>0</v>
      </c>
      <c r="AI134" s="8">
        <v>0</v>
      </c>
      <c r="AJ134" s="8" t="s">
        <v>1554</v>
      </c>
      <c r="AK134" s="8">
        <v>0</v>
      </c>
      <c r="AL134" s="8">
        <v>0</v>
      </c>
      <c r="AM134" s="8">
        <v>0</v>
      </c>
      <c r="AN134" s="8">
        <v>0</v>
      </c>
      <c r="AO134" s="8">
        <v>0</v>
      </c>
      <c r="AP134" s="8">
        <v>0</v>
      </c>
      <c r="AQ134" s="8">
        <v>0</v>
      </c>
      <c r="AR134" s="8">
        <v>0</v>
      </c>
      <c r="AS134" s="8">
        <v>0</v>
      </c>
      <c r="AT134" s="8">
        <v>0</v>
      </c>
      <c r="AU134" s="8" t="s">
        <v>124</v>
      </c>
      <c r="AV134" s="8" t="s">
        <v>169</v>
      </c>
      <c r="AW134" s="8" t="s">
        <v>199</v>
      </c>
      <c r="AX134" s="8" t="s">
        <v>117</v>
      </c>
      <c r="AY134" s="8">
        <v>0</v>
      </c>
      <c r="AZ134" s="8">
        <v>0</v>
      </c>
      <c r="BA134" s="8">
        <v>0</v>
      </c>
      <c r="BB134" s="8">
        <v>0</v>
      </c>
      <c r="BC134" s="9" t="s">
        <v>124</v>
      </c>
      <c r="BD134" t="s">
        <v>155</v>
      </c>
      <c r="BE134" t="s">
        <v>124</v>
      </c>
      <c r="BF134" t="s">
        <v>124</v>
      </c>
      <c r="BG134">
        <v>0</v>
      </c>
      <c r="BH134">
        <v>0</v>
      </c>
      <c r="BI134" s="6">
        <v>0</v>
      </c>
      <c r="BJ134" s="66"/>
      <c r="BK134" s="10" t="s">
        <v>117</v>
      </c>
      <c r="BL134">
        <v>0</v>
      </c>
      <c r="BM134">
        <v>0</v>
      </c>
      <c r="BN134" t="s">
        <v>156</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t="s">
        <v>51</v>
      </c>
      <c r="DC134" s="8" t="s">
        <v>366</v>
      </c>
      <c r="DD134" t="s">
        <v>117</v>
      </c>
      <c r="DE134">
        <v>0</v>
      </c>
      <c r="DF134">
        <v>0</v>
      </c>
      <c r="DG134">
        <v>0</v>
      </c>
      <c r="DH134">
        <v>0</v>
      </c>
      <c r="DI134">
        <v>0</v>
      </c>
      <c r="DJ134">
        <v>0</v>
      </c>
      <c r="DK134">
        <v>0</v>
      </c>
      <c r="DL134">
        <v>0</v>
      </c>
      <c r="DM134">
        <v>0</v>
      </c>
      <c r="DN134">
        <v>0</v>
      </c>
      <c r="DO134">
        <v>0</v>
      </c>
      <c r="DP134">
        <v>0</v>
      </c>
      <c r="DQ134">
        <v>0</v>
      </c>
      <c r="DR134">
        <v>0</v>
      </c>
      <c r="DS134">
        <v>0</v>
      </c>
      <c r="DT134">
        <v>0</v>
      </c>
      <c r="DU134" t="s">
        <v>124</v>
      </c>
      <c r="DV134" t="s">
        <v>156</v>
      </c>
      <c r="DW134" t="s">
        <v>197</v>
      </c>
      <c r="DX134">
        <v>0</v>
      </c>
      <c r="DY134">
        <v>0</v>
      </c>
      <c r="DZ134" t="s">
        <v>156</v>
      </c>
      <c r="EA134" t="s">
        <v>156</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t="s">
        <v>117</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t="s">
        <v>124</v>
      </c>
      <c r="GF134">
        <v>0</v>
      </c>
      <c r="GG134">
        <v>0</v>
      </c>
      <c r="GH134">
        <v>0</v>
      </c>
      <c r="GI134">
        <v>0</v>
      </c>
      <c r="GJ134">
        <v>0</v>
      </c>
      <c r="GK134">
        <v>0</v>
      </c>
      <c r="GL134">
        <v>0</v>
      </c>
      <c r="GM134" t="s">
        <v>124</v>
      </c>
      <c r="GN134">
        <v>0</v>
      </c>
      <c r="GO134" t="s">
        <v>124</v>
      </c>
      <c r="GP134" t="s">
        <v>124</v>
      </c>
      <c r="GQ134" t="s">
        <v>124</v>
      </c>
      <c r="GR134" t="s">
        <v>124</v>
      </c>
      <c r="GS134">
        <v>0</v>
      </c>
      <c r="GT134">
        <v>0</v>
      </c>
      <c r="GU134">
        <v>0</v>
      </c>
      <c r="GV134">
        <v>0</v>
      </c>
      <c r="GW134">
        <v>0</v>
      </c>
      <c r="GX134" t="s">
        <v>124</v>
      </c>
      <c r="GY134">
        <v>0</v>
      </c>
      <c r="GZ134">
        <v>0</v>
      </c>
      <c r="HA134">
        <v>0</v>
      </c>
      <c r="HB134">
        <v>0</v>
      </c>
      <c r="HC134">
        <v>0</v>
      </c>
      <c r="HD134">
        <v>0</v>
      </c>
      <c r="HE134">
        <v>0</v>
      </c>
      <c r="HF134">
        <v>0</v>
      </c>
      <c r="HG134">
        <v>0</v>
      </c>
      <c r="HH134">
        <v>0</v>
      </c>
      <c r="HI134">
        <v>0</v>
      </c>
      <c r="HJ134">
        <v>0</v>
      </c>
      <c r="HK134">
        <v>0</v>
      </c>
      <c r="HL134">
        <v>0</v>
      </c>
      <c r="HM134" t="s">
        <v>124</v>
      </c>
      <c r="HN134">
        <v>0</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t="s">
        <v>124</v>
      </c>
      <c r="JA134" t="s">
        <v>55</v>
      </c>
      <c r="JB134">
        <v>0</v>
      </c>
      <c r="JC134" s="8" t="s">
        <v>124</v>
      </c>
      <c r="JD134" s="8" t="s">
        <v>127</v>
      </c>
      <c r="JE134" s="8" t="s">
        <v>128</v>
      </c>
      <c r="JF134" s="8">
        <v>0</v>
      </c>
      <c r="JG134" s="8">
        <v>0</v>
      </c>
      <c r="JH134" s="8">
        <v>0</v>
      </c>
      <c r="JI134" s="8">
        <v>0</v>
      </c>
      <c r="JJ134" s="8">
        <v>0</v>
      </c>
      <c r="JK134" s="42">
        <v>0</v>
      </c>
      <c r="JL134" s="42">
        <v>0</v>
      </c>
      <c r="JM134" s="42">
        <v>0</v>
      </c>
      <c r="JN134" s="42">
        <v>0</v>
      </c>
      <c r="JO134" s="42">
        <v>0</v>
      </c>
      <c r="JP134" s="42">
        <v>0</v>
      </c>
      <c r="JQ134" s="42">
        <v>0</v>
      </c>
      <c r="JR134" s="42">
        <v>0</v>
      </c>
      <c r="JS134" s="42">
        <v>0</v>
      </c>
      <c r="JT134" s="42">
        <v>0</v>
      </c>
      <c r="JU134" s="42">
        <v>0</v>
      </c>
      <c r="JV134" s="42">
        <v>0</v>
      </c>
      <c r="JW134" s="42">
        <v>0</v>
      </c>
      <c r="JX134" s="42">
        <v>0</v>
      </c>
      <c r="JY134" s="42">
        <v>0</v>
      </c>
      <c r="JZ134" s="42">
        <v>0</v>
      </c>
      <c r="KA134" s="42">
        <v>0</v>
      </c>
      <c r="KB134" s="42">
        <v>0</v>
      </c>
      <c r="KC134" s="42">
        <v>0</v>
      </c>
      <c r="KD134" s="42">
        <v>0</v>
      </c>
      <c r="KE134" s="42" t="s">
        <v>124</v>
      </c>
      <c r="KF134" s="42" t="s">
        <v>288</v>
      </c>
      <c r="KG134" s="42">
        <v>0</v>
      </c>
      <c r="KH134" s="42">
        <v>0</v>
      </c>
      <c r="KI134" s="42">
        <v>0</v>
      </c>
      <c r="KJ134" s="42">
        <v>0</v>
      </c>
      <c r="KK134" s="42">
        <v>0</v>
      </c>
      <c r="KL134" s="42">
        <v>0</v>
      </c>
      <c r="KM134" s="42">
        <v>0</v>
      </c>
      <c r="KN134" s="8" t="s">
        <v>117</v>
      </c>
      <c r="KO134" s="8">
        <v>0</v>
      </c>
      <c r="KP134" s="8">
        <v>0</v>
      </c>
      <c r="KQ134" s="8" t="s">
        <v>124</v>
      </c>
      <c r="KR134" t="s">
        <v>124</v>
      </c>
      <c r="KS134" t="s">
        <v>169</v>
      </c>
      <c r="KT134">
        <v>0</v>
      </c>
      <c r="KU134">
        <v>0</v>
      </c>
      <c r="KV134">
        <v>0</v>
      </c>
      <c r="KW134">
        <v>0</v>
      </c>
      <c r="KX134">
        <v>0</v>
      </c>
      <c r="KY134">
        <v>0</v>
      </c>
      <c r="KZ134">
        <v>0</v>
      </c>
      <c r="LA134">
        <v>0</v>
      </c>
      <c r="LB134">
        <v>0</v>
      </c>
      <c r="LC134">
        <v>0</v>
      </c>
      <c r="LD134" t="s">
        <v>124</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s="9" t="s">
        <v>131</v>
      </c>
      <c r="MA134">
        <v>0</v>
      </c>
      <c r="MB134">
        <v>0</v>
      </c>
      <c r="MC134">
        <v>0</v>
      </c>
      <c r="MD134">
        <v>0</v>
      </c>
      <c r="ME134">
        <v>0</v>
      </c>
      <c r="MF134">
        <v>0</v>
      </c>
      <c r="MG134">
        <v>0</v>
      </c>
      <c r="MH134">
        <v>0</v>
      </c>
      <c r="MI134">
        <v>0</v>
      </c>
      <c r="MJ134">
        <v>0</v>
      </c>
      <c r="MK134">
        <v>0</v>
      </c>
      <c r="ML134">
        <v>0</v>
      </c>
      <c r="MM134">
        <v>0</v>
      </c>
      <c r="MN134">
        <v>0</v>
      </c>
      <c r="MO134">
        <v>0</v>
      </c>
      <c r="MP134">
        <v>0</v>
      </c>
      <c r="MQ134">
        <v>0</v>
      </c>
      <c r="MR134" s="35" t="s">
        <v>1566</v>
      </c>
      <c r="MS134" s="69"/>
    </row>
    <row r="135" spans="1:357" ht="28.8" x14ac:dyDescent="0.3">
      <c r="A135">
        <v>12</v>
      </c>
      <c r="B135" s="29" t="s">
        <v>108</v>
      </c>
      <c r="C135" s="22" t="s">
        <v>109</v>
      </c>
      <c r="D135" s="8" t="s">
        <v>248</v>
      </c>
      <c r="E135" t="s">
        <v>249</v>
      </c>
      <c r="F135" s="8" t="s">
        <v>250</v>
      </c>
      <c r="G135" s="8" t="s">
        <v>112</v>
      </c>
      <c r="H135" s="8">
        <v>0</v>
      </c>
      <c r="I135" t="s">
        <v>113</v>
      </c>
      <c r="J135" s="8" t="s">
        <v>251</v>
      </c>
      <c r="K135" s="8">
        <f>633*493</f>
        <v>312069</v>
      </c>
      <c r="L135" s="8" t="e">
        <f>MROUND([1]!tbData[[#This Row],[Surface (mm2)]],10000)/1000000</f>
        <v>#REF!</v>
      </c>
      <c r="M135" s="8" t="s">
        <v>115</v>
      </c>
      <c r="N135" s="8" t="s">
        <v>116</v>
      </c>
      <c r="O135" s="8" t="s">
        <v>62</v>
      </c>
      <c r="P135" s="8" t="s">
        <v>117</v>
      </c>
      <c r="Q135" t="s">
        <v>119</v>
      </c>
      <c r="R135" t="s">
        <v>119</v>
      </c>
      <c r="S135" s="8">
        <v>0</v>
      </c>
      <c r="T135" t="s">
        <v>119</v>
      </c>
      <c r="U135" s="8" t="s">
        <v>198</v>
      </c>
      <c r="V135" s="8" t="s">
        <v>121</v>
      </c>
      <c r="W135" s="8">
        <v>0</v>
      </c>
      <c r="X135" s="8">
        <v>0</v>
      </c>
      <c r="Y135" s="8">
        <v>0</v>
      </c>
      <c r="Z135" s="8">
        <v>0</v>
      </c>
      <c r="AA135" s="8">
        <v>0</v>
      </c>
      <c r="AB135" s="8">
        <v>0</v>
      </c>
      <c r="AC135" s="8">
        <v>0</v>
      </c>
      <c r="AD135" s="8">
        <v>0</v>
      </c>
      <c r="AE135" s="8">
        <v>0</v>
      </c>
      <c r="AF135" s="8">
        <v>0</v>
      </c>
      <c r="AG135" s="8">
        <v>0</v>
      </c>
      <c r="AH135" s="8">
        <v>0</v>
      </c>
      <c r="AI135" s="8">
        <v>0</v>
      </c>
      <c r="AJ135" s="8">
        <v>0</v>
      </c>
      <c r="AK135" s="8" t="s">
        <v>117</v>
      </c>
      <c r="AL135" s="8">
        <v>0</v>
      </c>
      <c r="AM135" s="8">
        <v>0</v>
      </c>
      <c r="AN135" s="8">
        <v>0</v>
      </c>
      <c r="AO135" s="8">
        <v>0</v>
      </c>
      <c r="AP135" s="8">
        <v>0</v>
      </c>
      <c r="AQ135" s="8">
        <v>0</v>
      </c>
      <c r="AR135" s="8">
        <v>0</v>
      </c>
      <c r="AS135" s="8">
        <v>0</v>
      </c>
      <c r="AT135" s="8">
        <v>0</v>
      </c>
      <c r="AU135" s="8" t="s">
        <v>117</v>
      </c>
      <c r="AV135" s="8">
        <v>0</v>
      </c>
      <c r="AW135" s="8">
        <v>0</v>
      </c>
      <c r="AX135" s="8" t="s">
        <v>117</v>
      </c>
      <c r="AY135" s="8">
        <v>0</v>
      </c>
      <c r="AZ135" s="8">
        <v>0</v>
      </c>
      <c r="BA135" s="8">
        <v>0</v>
      </c>
      <c r="BB135" s="8">
        <v>0</v>
      </c>
      <c r="BC135" s="9" t="s">
        <v>124</v>
      </c>
      <c r="BD135" t="s">
        <v>246</v>
      </c>
      <c r="BE135" t="s">
        <v>124</v>
      </c>
      <c r="BF135" t="s">
        <v>124</v>
      </c>
      <c r="BG135">
        <v>0</v>
      </c>
      <c r="BH135">
        <v>0</v>
      </c>
      <c r="BI135" s="6">
        <v>0</v>
      </c>
      <c r="BJ135" s="66"/>
      <c r="BK135" s="10" t="s">
        <v>51</v>
      </c>
      <c r="BL135" t="s">
        <v>122</v>
      </c>
      <c r="BM135" t="s">
        <v>123</v>
      </c>
      <c r="BN135" t="s">
        <v>51</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t="s">
        <v>124</v>
      </c>
      <c r="CW135" t="s">
        <v>252</v>
      </c>
      <c r="CX135" t="s">
        <v>253</v>
      </c>
      <c r="CY135">
        <v>0</v>
      </c>
      <c r="CZ135" t="s">
        <v>156</v>
      </c>
      <c r="DA135">
        <v>0</v>
      </c>
      <c r="DB135" t="s">
        <v>169</v>
      </c>
      <c r="DC135" s="8" t="s">
        <v>123</v>
      </c>
      <c r="DD135" t="s">
        <v>117</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t="s">
        <v>51</v>
      </c>
      <c r="EA135" t="s">
        <v>50</v>
      </c>
      <c r="EB135" t="s">
        <v>124</v>
      </c>
      <c r="EC135">
        <v>0</v>
      </c>
      <c r="ED135">
        <v>0</v>
      </c>
      <c r="EE135">
        <v>0</v>
      </c>
      <c r="EF135">
        <v>0</v>
      </c>
      <c r="EG135">
        <v>0</v>
      </c>
      <c r="EH135">
        <v>0</v>
      </c>
      <c r="EI135">
        <v>0</v>
      </c>
      <c r="EJ135">
        <v>0</v>
      </c>
      <c r="EK135">
        <v>0</v>
      </c>
      <c r="EL135">
        <v>0</v>
      </c>
      <c r="EM135">
        <v>0</v>
      </c>
      <c r="EN135">
        <v>0</v>
      </c>
      <c r="EO135">
        <v>0</v>
      </c>
      <c r="EP135" t="s">
        <v>124</v>
      </c>
      <c r="EQ135" t="s">
        <v>50</v>
      </c>
      <c r="ER135">
        <v>0</v>
      </c>
      <c r="ES135">
        <v>0</v>
      </c>
      <c r="ET135" t="s">
        <v>254</v>
      </c>
      <c r="EU135" t="s">
        <v>117</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t="s">
        <v>124</v>
      </c>
      <c r="GF135" t="s">
        <v>124</v>
      </c>
      <c r="GG135">
        <v>0</v>
      </c>
      <c r="GH135" t="s">
        <v>124</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t="s">
        <v>124</v>
      </c>
      <c r="IF135" t="s">
        <v>124</v>
      </c>
      <c r="IG135" t="s">
        <v>119</v>
      </c>
      <c r="IH135" t="s">
        <v>168</v>
      </c>
      <c r="II135" t="s">
        <v>168</v>
      </c>
      <c r="IJ135" s="8">
        <v>0</v>
      </c>
      <c r="IK135" s="8">
        <v>0</v>
      </c>
      <c r="IL135" s="8">
        <v>0</v>
      </c>
      <c r="IM135" s="8">
        <v>0</v>
      </c>
      <c r="IN135">
        <v>0</v>
      </c>
      <c r="IO135" s="8">
        <v>0</v>
      </c>
      <c r="IP135" s="8">
        <v>0</v>
      </c>
      <c r="IQ135" s="8">
        <v>0</v>
      </c>
      <c r="IR135" s="8">
        <v>0</v>
      </c>
      <c r="IS135" s="8">
        <v>0</v>
      </c>
      <c r="IT135" s="8">
        <v>0</v>
      </c>
      <c r="IU135" s="8">
        <v>0</v>
      </c>
      <c r="IV135" s="8">
        <v>0</v>
      </c>
      <c r="IW135" s="8">
        <v>0</v>
      </c>
      <c r="IX135" s="8">
        <v>0</v>
      </c>
      <c r="IY135" s="8">
        <v>0</v>
      </c>
      <c r="IZ135" s="8">
        <v>0</v>
      </c>
      <c r="JA135" s="8">
        <v>0</v>
      </c>
      <c r="JB135" s="8">
        <v>0</v>
      </c>
      <c r="JC135" s="8" t="s">
        <v>124</v>
      </c>
      <c r="JD135" s="8" t="s">
        <v>148</v>
      </c>
      <c r="JE135" s="8" t="s">
        <v>128</v>
      </c>
      <c r="JF135" s="8">
        <v>0</v>
      </c>
      <c r="JG135" s="8">
        <v>0</v>
      </c>
      <c r="JH135" s="8">
        <v>0</v>
      </c>
      <c r="JI135" s="8">
        <v>0</v>
      </c>
      <c r="JJ135" s="8">
        <v>0</v>
      </c>
      <c r="JK135" s="8">
        <v>0</v>
      </c>
      <c r="JL135" s="8">
        <v>0</v>
      </c>
      <c r="JM135" s="8">
        <v>0</v>
      </c>
      <c r="JN135" s="8">
        <v>0</v>
      </c>
      <c r="JO135" s="8">
        <v>0</v>
      </c>
      <c r="JP135" s="8">
        <v>0</v>
      </c>
      <c r="JQ135" s="42">
        <v>0</v>
      </c>
      <c r="JR135" s="42">
        <v>0</v>
      </c>
      <c r="JS135" s="42">
        <v>0</v>
      </c>
      <c r="JT135" s="42">
        <v>0</v>
      </c>
      <c r="JU135" s="42">
        <v>0</v>
      </c>
      <c r="JV135" s="8">
        <v>0</v>
      </c>
      <c r="JW135" s="8">
        <v>0</v>
      </c>
      <c r="JX135" s="8">
        <v>0</v>
      </c>
      <c r="JY135" s="8">
        <v>0</v>
      </c>
      <c r="JZ135" s="8">
        <v>0</v>
      </c>
      <c r="KA135" s="8">
        <v>0</v>
      </c>
      <c r="KB135" s="8">
        <v>0</v>
      </c>
      <c r="KC135" s="8">
        <v>0</v>
      </c>
      <c r="KD135" s="8">
        <v>0</v>
      </c>
      <c r="KE135" s="8">
        <v>0</v>
      </c>
      <c r="KF135" s="8">
        <v>0</v>
      </c>
      <c r="KG135" s="8">
        <v>0</v>
      </c>
      <c r="KH135" s="8">
        <v>0</v>
      </c>
      <c r="KI135" s="8">
        <v>0</v>
      </c>
      <c r="KJ135" s="8">
        <v>0</v>
      </c>
      <c r="KK135" s="8">
        <v>0</v>
      </c>
      <c r="KL135" s="8">
        <v>0</v>
      </c>
      <c r="KM135" s="8">
        <v>0</v>
      </c>
      <c r="KN135" s="8" t="s">
        <v>117</v>
      </c>
      <c r="KO135" s="8">
        <v>0</v>
      </c>
      <c r="KP135" s="8">
        <v>0</v>
      </c>
      <c r="KQ135" s="8" t="s">
        <v>117</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s="9" t="s">
        <v>131</v>
      </c>
      <c r="MA135">
        <v>0</v>
      </c>
      <c r="MB135">
        <v>0</v>
      </c>
      <c r="MC135">
        <v>0</v>
      </c>
      <c r="MD135">
        <v>0</v>
      </c>
      <c r="ME135">
        <v>0</v>
      </c>
      <c r="MF135">
        <v>0</v>
      </c>
      <c r="MG135">
        <v>0</v>
      </c>
      <c r="MH135">
        <v>0</v>
      </c>
      <c r="MI135">
        <v>0</v>
      </c>
      <c r="MJ135">
        <v>0</v>
      </c>
      <c r="MK135">
        <v>0</v>
      </c>
      <c r="ML135">
        <v>0</v>
      </c>
      <c r="MM135">
        <v>0</v>
      </c>
      <c r="MN135">
        <v>0</v>
      </c>
      <c r="MO135">
        <v>0</v>
      </c>
      <c r="MP135">
        <v>0</v>
      </c>
      <c r="MQ135">
        <v>0</v>
      </c>
      <c r="MR135" s="35">
        <v>0</v>
      </c>
      <c r="MS135" s="69"/>
    </row>
    <row r="136" spans="1:357" ht="43.2" x14ac:dyDescent="0.3">
      <c r="A136">
        <v>13</v>
      </c>
      <c r="B136" s="29" t="s">
        <v>108</v>
      </c>
      <c r="C136" s="22" t="s">
        <v>109</v>
      </c>
      <c r="D136" s="8" t="s">
        <v>255</v>
      </c>
      <c r="E136" t="s">
        <v>256</v>
      </c>
      <c r="F136" s="8" t="s">
        <v>250</v>
      </c>
      <c r="G136" s="8" t="s">
        <v>112</v>
      </c>
      <c r="H136" s="8">
        <v>0</v>
      </c>
      <c r="I136" t="s">
        <v>113</v>
      </c>
      <c r="J136" s="8" t="s">
        <v>257</v>
      </c>
      <c r="K136" s="8">
        <f>493*636</f>
        <v>313548</v>
      </c>
      <c r="L136" s="8" t="e">
        <f>MROUND([1]!tbData[[#This Row],[Surface (mm2)]],10000)/1000000</f>
        <v>#REF!</v>
      </c>
      <c r="M136" s="8" t="s">
        <v>115</v>
      </c>
      <c r="N136" s="8" t="s">
        <v>154</v>
      </c>
      <c r="O136" s="8" t="s">
        <v>62</v>
      </c>
      <c r="P136" s="8" t="s">
        <v>117</v>
      </c>
      <c r="Q136" t="s">
        <v>119</v>
      </c>
      <c r="R136" t="s">
        <v>119</v>
      </c>
      <c r="S136" s="8" t="s">
        <v>245</v>
      </c>
      <c r="T136" t="s">
        <v>119</v>
      </c>
      <c r="U136" s="8" t="s">
        <v>120</v>
      </c>
      <c r="V136" s="8" t="s">
        <v>121</v>
      </c>
      <c r="W136" s="8">
        <v>0</v>
      </c>
      <c r="X136" s="8">
        <v>0</v>
      </c>
      <c r="Y136" s="8">
        <v>0</v>
      </c>
      <c r="Z136" s="8">
        <v>0</v>
      </c>
      <c r="AA136" s="8">
        <v>0</v>
      </c>
      <c r="AB136" s="8">
        <v>0</v>
      </c>
      <c r="AC136" s="8">
        <v>0</v>
      </c>
      <c r="AD136" s="8">
        <v>0</v>
      </c>
      <c r="AE136" s="8">
        <v>0</v>
      </c>
      <c r="AF136" s="8">
        <v>0</v>
      </c>
      <c r="AG136" s="8">
        <v>0</v>
      </c>
      <c r="AH136" s="8">
        <v>0</v>
      </c>
      <c r="AI136" s="8">
        <v>0</v>
      </c>
      <c r="AJ136" s="8">
        <v>0</v>
      </c>
      <c r="AK136" s="8" t="s">
        <v>124</v>
      </c>
      <c r="AL136" s="8" t="s">
        <v>199</v>
      </c>
      <c r="AM136" s="8">
        <v>0</v>
      </c>
      <c r="AN136" s="8" t="s">
        <v>258</v>
      </c>
      <c r="AO136" s="8">
        <v>0</v>
      </c>
      <c r="AP136" s="8">
        <v>0</v>
      </c>
      <c r="AQ136" s="8">
        <v>0</v>
      </c>
      <c r="AR136" s="8">
        <v>0</v>
      </c>
      <c r="AS136" s="8">
        <v>0</v>
      </c>
      <c r="AT136" s="8">
        <v>0</v>
      </c>
      <c r="AU136" s="8" t="s">
        <v>117</v>
      </c>
      <c r="AV136" s="8">
        <v>0</v>
      </c>
      <c r="AW136" s="8">
        <v>0</v>
      </c>
      <c r="AX136" s="8" t="s">
        <v>117</v>
      </c>
      <c r="AY136" s="8">
        <v>0</v>
      </c>
      <c r="AZ136" s="8">
        <v>0</v>
      </c>
      <c r="BA136" s="8">
        <v>0</v>
      </c>
      <c r="BB136" s="8">
        <v>0</v>
      </c>
      <c r="BC136" s="9" t="s">
        <v>124</v>
      </c>
      <c r="BD136" t="s">
        <v>246</v>
      </c>
      <c r="BE136" t="s">
        <v>147</v>
      </c>
      <c r="BF136">
        <v>0</v>
      </c>
      <c r="BG136">
        <v>0</v>
      </c>
      <c r="BH136">
        <v>0</v>
      </c>
      <c r="BI136" s="6">
        <v>0</v>
      </c>
      <c r="BJ136" s="66"/>
      <c r="BK136" s="10" t="s">
        <v>51</v>
      </c>
      <c r="BL136" t="s">
        <v>122</v>
      </c>
      <c r="BM136" t="s">
        <v>123</v>
      </c>
      <c r="BN136" t="s">
        <v>117</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t="s">
        <v>51</v>
      </c>
      <c r="DC136" s="8" t="s">
        <v>259</v>
      </c>
      <c r="DD136" t="s">
        <v>117</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t="s">
        <v>117</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t="s">
        <v>117</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t="s">
        <v>124</v>
      </c>
      <c r="GF136">
        <v>0</v>
      </c>
      <c r="GG136">
        <v>0</v>
      </c>
      <c r="GH136">
        <v>0</v>
      </c>
      <c r="GI136">
        <v>0</v>
      </c>
      <c r="GJ136">
        <v>0</v>
      </c>
      <c r="GK136">
        <v>0</v>
      </c>
      <c r="GL136">
        <v>0</v>
      </c>
      <c r="GM136" t="s">
        <v>124</v>
      </c>
      <c r="GN136">
        <v>0</v>
      </c>
      <c r="GO136" t="s">
        <v>124</v>
      </c>
      <c r="GP136" t="s">
        <v>124</v>
      </c>
      <c r="GQ136" t="s">
        <v>124</v>
      </c>
      <c r="GR136" t="s">
        <v>124</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s="8" t="s">
        <v>124</v>
      </c>
      <c r="JD136" s="8" t="s">
        <v>127</v>
      </c>
      <c r="JE136" s="8" t="s">
        <v>128</v>
      </c>
      <c r="JF136" s="8">
        <v>0</v>
      </c>
      <c r="JG136" s="8">
        <v>0</v>
      </c>
      <c r="JH136" s="8">
        <v>0</v>
      </c>
      <c r="JI136" s="8">
        <v>0</v>
      </c>
      <c r="JJ136" s="8">
        <v>0</v>
      </c>
      <c r="JK136" s="8">
        <v>0</v>
      </c>
      <c r="JL136" s="8">
        <v>0</v>
      </c>
      <c r="JM136" s="8">
        <v>0</v>
      </c>
      <c r="JN136" s="8">
        <v>0</v>
      </c>
      <c r="JO136" s="8">
        <v>0</v>
      </c>
      <c r="JP136" s="8">
        <v>0</v>
      </c>
      <c r="JQ136" s="42">
        <v>0</v>
      </c>
      <c r="JR136" s="42">
        <v>0</v>
      </c>
      <c r="JS136" s="42">
        <v>0</v>
      </c>
      <c r="JT136" s="42">
        <v>0</v>
      </c>
      <c r="JU136" s="42">
        <v>0</v>
      </c>
      <c r="JV136" s="42" t="s">
        <v>124</v>
      </c>
      <c r="JW136" s="42" t="s">
        <v>129</v>
      </c>
      <c r="JX136" s="42">
        <v>0</v>
      </c>
      <c r="JY136" s="42">
        <v>0</v>
      </c>
      <c r="JZ136" s="42">
        <v>0</v>
      </c>
      <c r="KA136" s="42">
        <v>0</v>
      </c>
      <c r="KB136" s="42">
        <v>0</v>
      </c>
      <c r="KC136" s="42">
        <v>0</v>
      </c>
      <c r="KD136" s="42">
        <v>0</v>
      </c>
      <c r="KE136" s="42">
        <v>0</v>
      </c>
      <c r="KF136" s="42">
        <v>0</v>
      </c>
      <c r="KG136" s="42">
        <v>0</v>
      </c>
      <c r="KH136" s="42">
        <v>0</v>
      </c>
      <c r="KI136" s="42">
        <v>0</v>
      </c>
      <c r="KJ136" s="42">
        <v>0</v>
      </c>
      <c r="KK136" s="42">
        <v>0</v>
      </c>
      <c r="KL136" s="42">
        <v>0</v>
      </c>
      <c r="KM136" s="42">
        <v>0</v>
      </c>
      <c r="KN136" s="8" t="s">
        <v>117</v>
      </c>
      <c r="KO136" s="8">
        <v>0</v>
      </c>
      <c r="KP136" s="8">
        <v>0</v>
      </c>
      <c r="KQ136" s="8" t="s">
        <v>117</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s="9" t="s">
        <v>131</v>
      </c>
      <c r="MA136">
        <v>0</v>
      </c>
      <c r="MB136">
        <v>0</v>
      </c>
      <c r="MC136">
        <v>0</v>
      </c>
      <c r="MD136">
        <v>0</v>
      </c>
      <c r="ME136">
        <v>0</v>
      </c>
      <c r="MF136">
        <v>0</v>
      </c>
      <c r="MG136">
        <v>0</v>
      </c>
      <c r="MH136">
        <v>0</v>
      </c>
      <c r="MI136">
        <v>0</v>
      </c>
      <c r="MJ136">
        <v>0</v>
      </c>
      <c r="MK136">
        <v>0</v>
      </c>
      <c r="ML136">
        <v>0</v>
      </c>
      <c r="MM136">
        <v>0</v>
      </c>
      <c r="MN136">
        <v>0</v>
      </c>
      <c r="MO136">
        <v>0</v>
      </c>
      <c r="MP136">
        <v>0</v>
      </c>
      <c r="MQ136">
        <v>0</v>
      </c>
      <c r="MR136" s="35">
        <v>0</v>
      </c>
      <c r="MS136" s="69"/>
    </row>
    <row r="137" spans="1:357" ht="84" customHeight="1" x14ac:dyDescent="0.3">
      <c r="A137">
        <v>14</v>
      </c>
      <c r="B137" s="29" t="s">
        <v>108</v>
      </c>
      <c r="C137" s="22" t="s">
        <v>109</v>
      </c>
      <c r="D137" s="8" t="s">
        <v>139</v>
      </c>
      <c r="E137" t="s">
        <v>140</v>
      </c>
      <c r="F137" s="8" t="s">
        <v>260</v>
      </c>
      <c r="G137" s="8" t="s">
        <v>142</v>
      </c>
      <c r="H137" s="8">
        <v>0</v>
      </c>
      <c r="I137" t="s">
        <v>136</v>
      </c>
      <c r="J137" s="8" t="s">
        <v>261</v>
      </c>
      <c r="K137" s="8">
        <f>643*494</f>
        <v>317642</v>
      </c>
      <c r="L137" s="8" t="e">
        <f>MROUND([1]!tbData[[#This Row],[Surface (mm2)]],10000)/1000000</f>
        <v>#REF!</v>
      </c>
      <c r="M137" s="8" t="s">
        <v>115</v>
      </c>
      <c r="N137" s="8" t="s">
        <v>144</v>
      </c>
      <c r="O137" s="8" t="s">
        <v>144</v>
      </c>
      <c r="P137" s="8" t="s">
        <v>262</v>
      </c>
      <c r="Q137" t="s">
        <v>119</v>
      </c>
      <c r="R137" t="s">
        <v>119</v>
      </c>
      <c r="S137" s="8" t="s">
        <v>245</v>
      </c>
      <c r="T137" t="s">
        <v>119</v>
      </c>
      <c r="U137" s="8" t="s">
        <v>120</v>
      </c>
      <c r="V137" s="8" t="s">
        <v>210</v>
      </c>
      <c r="W137" s="8">
        <v>0</v>
      </c>
      <c r="X137" s="8">
        <v>0</v>
      </c>
      <c r="Y137" s="8">
        <v>0</v>
      </c>
      <c r="Z137" s="8">
        <v>0</v>
      </c>
      <c r="AA137" s="8">
        <v>0</v>
      </c>
      <c r="AB137" s="8">
        <v>0</v>
      </c>
      <c r="AC137" s="8">
        <v>0</v>
      </c>
      <c r="AD137" s="8">
        <v>0</v>
      </c>
      <c r="AE137" s="8">
        <v>0</v>
      </c>
      <c r="AF137" s="8">
        <v>0</v>
      </c>
      <c r="AG137" s="8">
        <v>0</v>
      </c>
      <c r="AH137" s="8">
        <v>0</v>
      </c>
      <c r="AI137" s="8">
        <v>0</v>
      </c>
      <c r="AJ137" s="8">
        <v>0</v>
      </c>
      <c r="AK137" s="8" t="s">
        <v>117</v>
      </c>
      <c r="AL137" s="8">
        <v>0</v>
      </c>
      <c r="AM137" s="8">
        <v>0</v>
      </c>
      <c r="AN137" s="8">
        <v>0</v>
      </c>
      <c r="AO137" s="8">
        <v>0</v>
      </c>
      <c r="AP137" s="8">
        <v>0</v>
      </c>
      <c r="AQ137" s="8">
        <v>0</v>
      </c>
      <c r="AR137" s="8">
        <v>0</v>
      </c>
      <c r="AS137" s="8">
        <v>0</v>
      </c>
      <c r="AT137" s="8">
        <v>0</v>
      </c>
      <c r="AU137" s="8" t="s">
        <v>117</v>
      </c>
      <c r="AV137" s="8">
        <v>0</v>
      </c>
      <c r="AW137" s="8">
        <v>0</v>
      </c>
      <c r="AX137" s="8" t="s">
        <v>117</v>
      </c>
      <c r="AY137" s="8">
        <v>0</v>
      </c>
      <c r="AZ137" s="8">
        <v>0</v>
      </c>
      <c r="BA137" s="8">
        <v>0</v>
      </c>
      <c r="BB137" s="8">
        <v>0</v>
      </c>
      <c r="BC137" s="9" t="s">
        <v>119</v>
      </c>
      <c r="BD137">
        <v>0</v>
      </c>
      <c r="BE137" t="s">
        <v>147</v>
      </c>
      <c r="BF137">
        <v>0</v>
      </c>
      <c r="BG137">
        <v>0</v>
      </c>
      <c r="BH137">
        <v>0</v>
      </c>
      <c r="BI137" s="6">
        <v>0</v>
      </c>
      <c r="BJ137" s="66"/>
      <c r="BK137" s="10" t="s">
        <v>51</v>
      </c>
      <c r="BL137" t="s">
        <v>122</v>
      </c>
      <c r="BM137" t="s">
        <v>123</v>
      </c>
      <c r="BN137" t="s">
        <v>117</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t="s">
        <v>51</v>
      </c>
      <c r="DC137" s="8" t="s">
        <v>263</v>
      </c>
      <c r="DD137" t="s">
        <v>117</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t="s">
        <v>117</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t="s">
        <v>117</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t="s">
        <v>124</v>
      </c>
      <c r="GF137">
        <v>0</v>
      </c>
      <c r="GG137">
        <v>0</v>
      </c>
      <c r="GH137">
        <v>0</v>
      </c>
      <c r="GI137">
        <v>0</v>
      </c>
      <c r="GJ137">
        <v>0</v>
      </c>
      <c r="GK137">
        <v>0</v>
      </c>
      <c r="GL137">
        <v>0</v>
      </c>
      <c r="GM137" t="s">
        <v>124</v>
      </c>
      <c r="GN137">
        <v>0</v>
      </c>
      <c r="GO137">
        <v>0</v>
      </c>
      <c r="GP137">
        <v>0</v>
      </c>
      <c r="GQ137" t="s">
        <v>124</v>
      </c>
      <c r="GR137" t="s">
        <v>124</v>
      </c>
      <c r="GS137" t="s">
        <v>125</v>
      </c>
      <c r="GT137" t="s">
        <v>124</v>
      </c>
      <c r="GU137" t="s">
        <v>124</v>
      </c>
      <c r="GV137">
        <v>0</v>
      </c>
      <c r="GW137">
        <v>0</v>
      </c>
      <c r="GX137" t="s">
        <v>124</v>
      </c>
      <c r="GY137" t="s">
        <v>125</v>
      </c>
      <c r="GZ137">
        <v>0</v>
      </c>
      <c r="HA137">
        <v>0</v>
      </c>
      <c r="HB137">
        <v>0</v>
      </c>
      <c r="HC137">
        <v>0</v>
      </c>
      <c r="HD137">
        <v>0</v>
      </c>
      <c r="HE137">
        <v>0</v>
      </c>
      <c r="HF137">
        <v>0</v>
      </c>
      <c r="HG137" t="s">
        <v>124</v>
      </c>
      <c r="HH137">
        <v>0</v>
      </c>
      <c r="HI137">
        <v>0</v>
      </c>
      <c r="HJ137">
        <v>0</v>
      </c>
      <c r="HK137" t="s">
        <v>124</v>
      </c>
      <c r="HL137" t="s">
        <v>264</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t="s">
        <v>124</v>
      </c>
      <c r="IF137" t="s">
        <v>124</v>
      </c>
      <c r="IG137" t="s">
        <v>119</v>
      </c>
      <c r="IH137" t="s">
        <v>189</v>
      </c>
      <c r="II137">
        <v>0</v>
      </c>
      <c r="IJ137" s="8" t="s">
        <v>265</v>
      </c>
      <c r="IK137" s="8">
        <v>0</v>
      </c>
      <c r="IL137" s="8">
        <v>0</v>
      </c>
      <c r="IM137" s="8">
        <v>0</v>
      </c>
      <c r="IN137">
        <v>0</v>
      </c>
      <c r="IO137" s="8">
        <v>0</v>
      </c>
      <c r="IP137" s="8">
        <v>0</v>
      </c>
      <c r="IQ137" s="8">
        <v>0</v>
      </c>
      <c r="IR137" s="8">
        <v>0</v>
      </c>
      <c r="IS137" s="8">
        <v>0</v>
      </c>
      <c r="IT137" s="8">
        <v>0</v>
      </c>
      <c r="IU137" s="8">
        <v>0</v>
      </c>
      <c r="IV137" s="8">
        <v>0</v>
      </c>
      <c r="IW137" s="8">
        <v>0</v>
      </c>
      <c r="IX137" s="8">
        <v>0</v>
      </c>
      <c r="IY137" s="8">
        <v>0</v>
      </c>
      <c r="IZ137" s="8">
        <v>0</v>
      </c>
      <c r="JA137" s="8">
        <v>0</v>
      </c>
      <c r="JB137" s="8">
        <v>0</v>
      </c>
      <c r="JC137" s="8" t="s">
        <v>124</v>
      </c>
      <c r="JD137" s="8" t="s">
        <v>127</v>
      </c>
      <c r="JE137" s="8" t="s">
        <v>128</v>
      </c>
      <c r="JF137" s="8">
        <v>0</v>
      </c>
      <c r="JG137" s="8">
        <v>0</v>
      </c>
      <c r="JH137" s="8">
        <v>0</v>
      </c>
      <c r="JI137" s="8">
        <v>0</v>
      </c>
      <c r="JJ137" s="8">
        <v>0</v>
      </c>
      <c r="JK137" s="8">
        <v>0</v>
      </c>
      <c r="JL137" s="8">
        <v>0</v>
      </c>
      <c r="JM137" s="8">
        <v>0</v>
      </c>
      <c r="JN137" s="8">
        <v>0</v>
      </c>
      <c r="JO137" s="8">
        <v>0</v>
      </c>
      <c r="JP137" s="8">
        <v>0</v>
      </c>
      <c r="JQ137" s="42">
        <v>0</v>
      </c>
      <c r="JR137" s="42">
        <v>0</v>
      </c>
      <c r="JS137" s="42">
        <v>0</v>
      </c>
      <c r="JT137" s="42">
        <v>0</v>
      </c>
      <c r="JU137" s="42">
        <v>0</v>
      </c>
      <c r="JV137" s="42" t="s">
        <v>124</v>
      </c>
      <c r="JW137" s="42" t="s">
        <v>129</v>
      </c>
      <c r="JX137" s="42" t="s">
        <v>124</v>
      </c>
      <c r="JY137" s="42" t="s">
        <v>124</v>
      </c>
      <c r="JZ137" s="42" t="s">
        <v>124</v>
      </c>
      <c r="KA137" s="42" t="s">
        <v>124</v>
      </c>
      <c r="KB137" s="42">
        <v>0</v>
      </c>
      <c r="KC137" s="42">
        <v>0</v>
      </c>
      <c r="KD137" s="42">
        <v>0</v>
      </c>
      <c r="KE137" s="42">
        <v>0</v>
      </c>
      <c r="KF137" s="42">
        <v>0</v>
      </c>
      <c r="KG137" s="42">
        <v>0</v>
      </c>
      <c r="KH137" s="42">
        <v>0</v>
      </c>
      <c r="KI137" s="42">
        <v>0</v>
      </c>
      <c r="KJ137" s="42">
        <v>0</v>
      </c>
      <c r="KK137" s="42">
        <v>0</v>
      </c>
      <c r="KL137" s="42">
        <v>0</v>
      </c>
      <c r="KM137" s="42">
        <v>0</v>
      </c>
      <c r="KN137" s="8" t="s">
        <v>117</v>
      </c>
      <c r="KO137" s="8">
        <v>0</v>
      </c>
      <c r="KP137" s="8">
        <v>0</v>
      </c>
      <c r="KQ137" s="8" t="s">
        <v>117</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s="9" t="s">
        <v>131</v>
      </c>
      <c r="MA137">
        <v>0</v>
      </c>
      <c r="MB137">
        <v>0</v>
      </c>
      <c r="MC137">
        <v>0</v>
      </c>
      <c r="MD137">
        <v>0</v>
      </c>
      <c r="ME137">
        <v>0</v>
      </c>
      <c r="MF137">
        <v>0</v>
      </c>
      <c r="MG137">
        <v>0</v>
      </c>
      <c r="MH137">
        <v>0</v>
      </c>
      <c r="MI137">
        <v>0</v>
      </c>
      <c r="MJ137">
        <v>0</v>
      </c>
      <c r="MK137">
        <v>0</v>
      </c>
      <c r="ML137">
        <v>0</v>
      </c>
      <c r="MM137">
        <v>0</v>
      </c>
      <c r="MN137">
        <v>0</v>
      </c>
      <c r="MO137">
        <v>0</v>
      </c>
      <c r="MP137">
        <v>0</v>
      </c>
      <c r="MQ137">
        <v>0</v>
      </c>
      <c r="MR137" s="35">
        <v>0</v>
      </c>
      <c r="MS137" s="69"/>
    </row>
    <row r="138" spans="1:357" ht="66.599999999999994" customHeight="1" x14ac:dyDescent="0.3">
      <c r="A138">
        <v>15</v>
      </c>
      <c r="B138" s="29" t="s">
        <v>108</v>
      </c>
      <c r="C138" s="22" t="s">
        <v>109</v>
      </c>
      <c r="D138" s="8" t="s">
        <v>110</v>
      </c>
      <c r="E138" t="s">
        <v>266</v>
      </c>
      <c r="F138" s="8" t="s">
        <v>267</v>
      </c>
      <c r="G138" s="8" t="s">
        <v>112</v>
      </c>
      <c r="H138" s="8">
        <v>0</v>
      </c>
      <c r="I138" t="s">
        <v>136</v>
      </c>
      <c r="J138" s="8" t="s">
        <v>268</v>
      </c>
      <c r="K138" s="8">
        <f>642*495</f>
        <v>317790</v>
      </c>
      <c r="L138" s="8" t="e">
        <f>MROUND([1]!tbData[[#This Row],[Surface (mm2)]],10000)/1000000</f>
        <v>#REF!</v>
      </c>
      <c r="M138" s="8" t="s">
        <v>115</v>
      </c>
      <c r="N138" s="8" t="s">
        <v>197</v>
      </c>
      <c r="O138" s="8" t="s">
        <v>62</v>
      </c>
      <c r="P138" s="8" t="s">
        <v>117</v>
      </c>
      <c r="Q138" t="s">
        <v>118</v>
      </c>
      <c r="R138" t="s">
        <v>119</v>
      </c>
      <c r="S138" s="8">
        <v>0</v>
      </c>
      <c r="T138" t="s">
        <v>119</v>
      </c>
      <c r="U138" s="8" t="s">
        <v>120</v>
      </c>
      <c r="V138" s="8" t="s">
        <v>121</v>
      </c>
      <c r="W138" s="8" t="s">
        <v>145</v>
      </c>
      <c r="X138" s="8">
        <v>0</v>
      </c>
      <c r="Y138" s="8">
        <v>0</v>
      </c>
      <c r="Z138" s="8">
        <v>0</v>
      </c>
      <c r="AA138" s="8">
        <v>0</v>
      </c>
      <c r="AB138" s="8">
        <v>0</v>
      </c>
      <c r="AC138" s="8">
        <v>0</v>
      </c>
      <c r="AD138" s="8">
        <v>0</v>
      </c>
      <c r="AE138" s="8">
        <v>0</v>
      </c>
      <c r="AF138" s="8">
        <v>0</v>
      </c>
      <c r="AG138" s="8">
        <v>0</v>
      </c>
      <c r="AH138" s="8">
        <v>0</v>
      </c>
      <c r="AI138" s="8">
        <v>0</v>
      </c>
      <c r="AJ138" s="8">
        <v>0</v>
      </c>
      <c r="AK138" s="8" t="s">
        <v>124</v>
      </c>
      <c r="AL138" s="8" t="s">
        <v>269</v>
      </c>
      <c r="AM138" s="8" t="s">
        <v>154</v>
      </c>
      <c r="AN138" s="8" t="s">
        <v>270</v>
      </c>
      <c r="AO138" s="8">
        <v>0</v>
      </c>
      <c r="AP138" s="8">
        <v>0</v>
      </c>
      <c r="AQ138" s="8">
        <v>0</v>
      </c>
      <c r="AR138" s="8">
        <v>0</v>
      </c>
      <c r="AS138" s="8">
        <v>0</v>
      </c>
      <c r="AT138" s="8">
        <v>0</v>
      </c>
      <c r="AU138" s="8" t="s">
        <v>117</v>
      </c>
      <c r="AV138" s="8">
        <v>0</v>
      </c>
      <c r="AW138" s="8">
        <v>0</v>
      </c>
      <c r="AX138" s="8" t="s">
        <v>117</v>
      </c>
      <c r="AY138" s="8">
        <v>0</v>
      </c>
      <c r="AZ138" s="8">
        <v>0</v>
      </c>
      <c r="BA138" s="8">
        <v>0</v>
      </c>
      <c r="BB138" s="8">
        <v>0</v>
      </c>
      <c r="BC138" s="9" t="s">
        <v>124</v>
      </c>
      <c r="BD138" t="s">
        <v>155</v>
      </c>
      <c r="BE138" t="s">
        <v>124</v>
      </c>
      <c r="BF138" t="s">
        <v>124</v>
      </c>
      <c r="BG138">
        <v>0</v>
      </c>
      <c r="BH138">
        <v>0</v>
      </c>
      <c r="BI138" s="6" t="s">
        <v>271</v>
      </c>
      <c r="BJ138" s="66"/>
      <c r="BK138" s="10" t="s">
        <v>51</v>
      </c>
      <c r="BL138" t="s">
        <v>122</v>
      </c>
      <c r="BM138" t="s">
        <v>123</v>
      </c>
      <c r="BN138" t="s">
        <v>156</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t="s">
        <v>117</v>
      </c>
      <c r="DC138" s="8">
        <v>0</v>
      </c>
      <c r="DD138" t="s">
        <v>117</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t="s">
        <v>51</v>
      </c>
      <c r="EA138" t="s">
        <v>156</v>
      </c>
      <c r="EB138" t="s">
        <v>124</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t="s">
        <v>117</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t="s">
        <v>124</v>
      </c>
      <c r="GF138">
        <v>0</v>
      </c>
      <c r="GG138">
        <v>0</v>
      </c>
      <c r="GH138">
        <v>0</v>
      </c>
      <c r="GI138">
        <v>0</v>
      </c>
      <c r="GJ138">
        <v>0</v>
      </c>
      <c r="GK138">
        <v>0</v>
      </c>
      <c r="GL138">
        <v>0</v>
      </c>
      <c r="GM138" t="s">
        <v>124</v>
      </c>
      <c r="GN138" t="s">
        <v>230</v>
      </c>
      <c r="GO138" t="s">
        <v>124</v>
      </c>
      <c r="GP138" t="s">
        <v>124</v>
      </c>
      <c r="GQ138" t="s">
        <v>124</v>
      </c>
      <c r="GR138" t="s">
        <v>124</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t="s">
        <v>124</v>
      </c>
      <c r="HN138">
        <v>0</v>
      </c>
      <c r="HO138">
        <v>0</v>
      </c>
      <c r="HP138">
        <v>0</v>
      </c>
      <c r="HQ138">
        <v>0</v>
      </c>
      <c r="HR138">
        <v>0</v>
      </c>
      <c r="HS138" t="s">
        <v>124</v>
      </c>
      <c r="HT138">
        <v>0</v>
      </c>
      <c r="HU138">
        <v>0</v>
      </c>
      <c r="HV138" t="s">
        <v>124</v>
      </c>
      <c r="HW138">
        <v>0</v>
      </c>
      <c r="HX138" t="s">
        <v>124</v>
      </c>
      <c r="HY138" t="s">
        <v>124</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s="8" t="s">
        <v>124</v>
      </c>
      <c r="JD138" s="8" t="s">
        <v>127</v>
      </c>
      <c r="JE138" s="8" t="s">
        <v>128</v>
      </c>
      <c r="JF138" s="8">
        <v>0</v>
      </c>
      <c r="JG138" s="8" t="s">
        <v>124</v>
      </c>
      <c r="JH138" s="8">
        <v>0</v>
      </c>
      <c r="JI138" s="8">
        <v>0</v>
      </c>
      <c r="JJ138" s="8">
        <v>0</v>
      </c>
      <c r="JK138" s="8">
        <v>0</v>
      </c>
      <c r="JL138" s="8">
        <v>0</v>
      </c>
      <c r="JM138" s="8">
        <v>0</v>
      </c>
      <c r="JN138" s="8">
        <v>0</v>
      </c>
      <c r="JO138" s="8">
        <v>0</v>
      </c>
      <c r="JP138" s="8">
        <v>0</v>
      </c>
      <c r="JQ138" s="42">
        <v>0</v>
      </c>
      <c r="JR138" s="42">
        <v>0</v>
      </c>
      <c r="JS138" s="42">
        <v>0</v>
      </c>
      <c r="JT138" s="42">
        <v>0</v>
      </c>
      <c r="JU138" s="42">
        <v>0</v>
      </c>
      <c r="JV138" s="8">
        <v>0</v>
      </c>
      <c r="JW138" s="8">
        <v>0</v>
      </c>
      <c r="JX138" s="8">
        <v>0</v>
      </c>
      <c r="JY138" s="8">
        <v>0</v>
      </c>
      <c r="JZ138" s="8">
        <v>0</v>
      </c>
      <c r="KA138" s="8">
        <v>0</v>
      </c>
      <c r="KB138" s="8">
        <v>0</v>
      </c>
      <c r="KC138" s="8">
        <v>0</v>
      </c>
      <c r="KD138" s="8">
        <v>0</v>
      </c>
      <c r="KE138" s="8">
        <v>0</v>
      </c>
      <c r="KF138" s="8">
        <v>0</v>
      </c>
      <c r="KG138" s="8">
        <v>0</v>
      </c>
      <c r="KH138" s="8">
        <v>0</v>
      </c>
      <c r="KI138" s="8">
        <v>0</v>
      </c>
      <c r="KJ138" s="8">
        <v>0</v>
      </c>
      <c r="KK138" s="8">
        <v>0</v>
      </c>
      <c r="KL138" s="8">
        <v>0</v>
      </c>
      <c r="KM138" s="8">
        <v>0</v>
      </c>
      <c r="KN138" s="8" t="s">
        <v>124</v>
      </c>
      <c r="KO138" s="8">
        <v>0</v>
      </c>
      <c r="KP138" s="8">
        <v>0</v>
      </c>
      <c r="KQ138" s="8" t="s">
        <v>117</v>
      </c>
      <c r="KR138">
        <v>0</v>
      </c>
      <c r="KS138">
        <v>0</v>
      </c>
      <c r="KT138">
        <v>0</v>
      </c>
      <c r="KU138">
        <v>0</v>
      </c>
      <c r="KV138">
        <v>0</v>
      </c>
      <c r="KW138">
        <v>0</v>
      </c>
      <c r="KX138">
        <v>0</v>
      </c>
      <c r="KY138">
        <v>0</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s="9" t="s">
        <v>131</v>
      </c>
      <c r="MA138">
        <v>0</v>
      </c>
      <c r="MB138">
        <v>0</v>
      </c>
      <c r="MC138">
        <v>0</v>
      </c>
      <c r="MD138">
        <v>0</v>
      </c>
      <c r="ME138">
        <v>0</v>
      </c>
      <c r="MF138">
        <v>0</v>
      </c>
      <c r="MG138">
        <v>0</v>
      </c>
      <c r="MH138">
        <v>0</v>
      </c>
      <c r="MI138">
        <v>0</v>
      </c>
      <c r="MJ138">
        <v>0</v>
      </c>
      <c r="MK138">
        <v>0</v>
      </c>
      <c r="ML138">
        <v>0</v>
      </c>
      <c r="MM138">
        <v>0</v>
      </c>
      <c r="MN138">
        <v>0</v>
      </c>
      <c r="MO138">
        <v>0</v>
      </c>
      <c r="MP138">
        <v>0</v>
      </c>
      <c r="MQ138">
        <v>0</v>
      </c>
      <c r="MR138" s="35">
        <v>0</v>
      </c>
      <c r="MS138" s="69"/>
    </row>
    <row r="139" spans="1:357" ht="154.19999999999999" customHeight="1" x14ac:dyDescent="0.3">
      <c r="A139">
        <v>177</v>
      </c>
      <c r="B139" s="29" t="s">
        <v>108</v>
      </c>
      <c r="C139" s="25" t="s">
        <v>753</v>
      </c>
      <c r="D139" s="8" t="s">
        <v>1000</v>
      </c>
      <c r="E139" t="s">
        <v>1001</v>
      </c>
      <c r="F139" s="8" t="s">
        <v>1002</v>
      </c>
      <c r="G139" s="8">
        <v>0</v>
      </c>
      <c r="H139" s="8">
        <v>0</v>
      </c>
      <c r="I139" t="s">
        <v>136</v>
      </c>
      <c r="J139" s="8" t="s">
        <v>1003</v>
      </c>
      <c r="K139" s="8">
        <f>650*498</f>
        <v>323700</v>
      </c>
      <c r="L139" s="8" t="e">
        <f>MROUND([1]!tbData[[#This Row],[Surface (mm2)]],10000)/1000000</f>
        <v>#REF!</v>
      </c>
      <c r="M139" s="8" t="s">
        <v>115</v>
      </c>
      <c r="N139" s="8" t="s">
        <v>144</v>
      </c>
      <c r="O139" s="8" t="s">
        <v>144</v>
      </c>
      <c r="P139" s="8" t="s">
        <v>117</v>
      </c>
      <c r="Q139" t="s">
        <v>119</v>
      </c>
      <c r="R139" t="s">
        <v>119</v>
      </c>
      <c r="S139" s="8">
        <v>0</v>
      </c>
      <c r="T139" t="s">
        <v>119</v>
      </c>
      <c r="U139" s="8" t="s">
        <v>198</v>
      </c>
      <c r="V139" s="8" t="s">
        <v>145</v>
      </c>
      <c r="W139" s="8">
        <v>0</v>
      </c>
      <c r="X139" s="8">
        <v>0</v>
      </c>
      <c r="Y139" s="8">
        <v>0</v>
      </c>
      <c r="Z139" s="8">
        <v>0</v>
      </c>
      <c r="AA139" s="8">
        <v>0</v>
      </c>
      <c r="AB139" s="8">
        <v>0</v>
      </c>
      <c r="AC139" s="8">
        <v>0</v>
      </c>
      <c r="AD139" s="8">
        <v>0</v>
      </c>
      <c r="AE139" s="8">
        <v>0</v>
      </c>
      <c r="AF139" s="8">
        <v>0</v>
      </c>
      <c r="AG139" s="8">
        <v>0</v>
      </c>
      <c r="AH139" s="8">
        <v>0</v>
      </c>
      <c r="AI139" s="8">
        <v>0</v>
      </c>
      <c r="AJ139" s="8">
        <v>0</v>
      </c>
      <c r="AK139" s="8" t="s">
        <v>117</v>
      </c>
      <c r="AL139" s="8">
        <v>0</v>
      </c>
      <c r="AM139" s="8">
        <v>0</v>
      </c>
      <c r="AN139" s="8">
        <v>0</v>
      </c>
      <c r="AO139" s="8">
        <v>0</v>
      </c>
      <c r="AP139" s="8">
        <v>0</v>
      </c>
      <c r="AQ139" s="8">
        <v>0</v>
      </c>
      <c r="AR139" s="8">
        <v>0</v>
      </c>
      <c r="AS139" s="8">
        <v>0</v>
      </c>
      <c r="AT139" s="8">
        <v>0</v>
      </c>
      <c r="AU139" s="8" t="s">
        <v>124</v>
      </c>
      <c r="AV139" s="8" t="s">
        <v>156</v>
      </c>
      <c r="AW139" s="8" t="s">
        <v>199</v>
      </c>
      <c r="AX139" s="8" t="s">
        <v>117</v>
      </c>
      <c r="AY139" s="8">
        <v>0</v>
      </c>
      <c r="AZ139" s="8">
        <v>0</v>
      </c>
      <c r="BA139" s="8">
        <v>0</v>
      </c>
      <c r="BB139" s="8">
        <v>0</v>
      </c>
      <c r="BC139" s="9" t="s">
        <v>119</v>
      </c>
      <c r="BD139">
        <v>0</v>
      </c>
      <c r="BE139" t="s">
        <v>124</v>
      </c>
      <c r="BF139">
        <v>0</v>
      </c>
      <c r="BG139">
        <v>0</v>
      </c>
      <c r="BH139" t="s">
        <v>124</v>
      </c>
      <c r="BI139" s="6">
        <v>0</v>
      </c>
      <c r="BJ139" s="66"/>
      <c r="BK139" s="10" t="s">
        <v>51</v>
      </c>
      <c r="BL139" t="s">
        <v>122</v>
      </c>
      <c r="BM139" t="s">
        <v>123</v>
      </c>
      <c r="BN139" t="s">
        <v>117</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t="s">
        <v>51</v>
      </c>
      <c r="DC139" s="8" t="s">
        <v>123</v>
      </c>
      <c r="DD139" t="s">
        <v>117</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t="s">
        <v>117</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t="s">
        <v>551</v>
      </c>
      <c r="EV139">
        <v>0</v>
      </c>
      <c r="EW139" t="s">
        <v>124</v>
      </c>
      <c r="EX139" t="s">
        <v>552</v>
      </c>
      <c r="EY139">
        <v>0</v>
      </c>
      <c r="EZ139" t="s">
        <v>124</v>
      </c>
      <c r="FA139" t="s">
        <v>124</v>
      </c>
      <c r="FB139" t="s">
        <v>124</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t="s">
        <v>124</v>
      </c>
      <c r="GF139" t="s">
        <v>124</v>
      </c>
      <c r="GG139">
        <v>0</v>
      </c>
      <c r="GH139">
        <v>0</v>
      </c>
      <c r="GI139">
        <v>0</v>
      </c>
      <c r="GJ139" t="s">
        <v>124</v>
      </c>
      <c r="GK139">
        <v>0</v>
      </c>
      <c r="GL139">
        <v>0</v>
      </c>
      <c r="GM139" t="s">
        <v>124</v>
      </c>
      <c r="GN139">
        <v>0</v>
      </c>
      <c r="GO139">
        <v>0</v>
      </c>
      <c r="GP139">
        <v>0</v>
      </c>
      <c r="GQ139">
        <v>0</v>
      </c>
      <c r="GR139" t="s">
        <v>124</v>
      </c>
      <c r="GS139">
        <v>0</v>
      </c>
      <c r="GT139">
        <v>0</v>
      </c>
      <c r="GU139">
        <v>0</v>
      </c>
      <c r="GV139">
        <v>0</v>
      </c>
      <c r="GW139">
        <v>0</v>
      </c>
      <c r="GX139">
        <v>0</v>
      </c>
      <c r="GY139">
        <v>0</v>
      </c>
      <c r="GZ139">
        <v>0</v>
      </c>
      <c r="HA139">
        <v>0</v>
      </c>
      <c r="HB139">
        <v>0</v>
      </c>
      <c r="HC139">
        <v>0</v>
      </c>
      <c r="HD139">
        <v>0</v>
      </c>
      <c r="HE139">
        <v>0</v>
      </c>
      <c r="HF139">
        <v>0</v>
      </c>
      <c r="HG139">
        <v>0</v>
      </c>
      <c r="HH139">
        <v>0</v>
      </c>
      <c r="HI139">
        <v>0</v>
      </c>
      <c r="HJ139">
        <v>0</v>
      </c>
      <c r="HK139">
        <v>0</v>
      </c>
      <c r="HL139">
        <v>0</v>
      </c>
      <c r="HM139" t="s">
        <v>124</v>
      </c>
      <c r="HN139" t="s">
        <v>124</v>
      </c>
      <c r="HO139">
        <v>0</v>
      </c>
      <c r="HP139">
        <v>0</v>
      </c>
      <c r="HQ139">
        <v>0</v>
      </c>
      <c r="HR139" t="s">
        <v>124</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s="8" t="s">
        <v>124</v>
      </c>
      <c r="JD139" s="8" t="s">
        <v>148</v>
      </c>
      <c r="JE139" s="8" t="s">
        <v>128</v>
      </c>
      <c r="JF139" s="8">
        <v>0</v>
      </c>
      <c r="JG139" s="8">
        <v>0</v>
      </c>
      <c r="JH139" s="8">
        <v>0</v>
      </c>
      <c r="JI139" s="8">
        <v>0</v>
      </c>
      <c r="JJ139" s="8">
        <v>0</v>
      </c>
      <c r="JK139" s="42">
        <v>0</v>
      </c>
      <c r="JL139" s="42">
        <v>0</v>
      </c>
      <c r="JM139" s="42">
        <v>0</v>
      </c>
      <c r="JN139" s="42">
        <v>0</v>
      </c>
      <c r="JO139" s="42">
        <v>0</v>
      </c>
      <c r="JP139" s="42">
        <v>0</v>
      </c>
      <c r="JQ139" s="42">
        <v>0</v>
      </c>
      <c r="JR139" s="42">
        <v>0</v>
      </c>
      <c r="JS139" s="42">
        <v>0</v>
      </c>
      <c r="JT139" s="42">
        <v>0</v>
      </c>
      <c r="JU139" s="42">
        <v>0</v>
      </c>
      <c r="JV139" s="42">
        <v>0</v>
      </c>
      <c r="JW139" s="42">
        <v>0</v>
      </c>
      <c r="JX139" s="42">
        <v>0</v>
      </c>
      <c r="JY139" s="42">
        <v>0</v>
      </c>
      <c r="JZ139" s="42">
        <v>0</v>
      </c>
      <c r="KA139" s="42">
        <v>0</v>
      </c>
      <c r="KB139" s="42">
        <v>0</v>
      </c>
      <c r="KC139" s="42">
        <v>0</v>
      </c>
      <c r="KD139" s="42">
        <v>0</v>
      </c>
      <c r="KE139" s="42">
        <v>0</v>
      </c>
      <c r="KF139" s="42">
        <v>0</v>
      </c>
      <c r="KG139" s="42">
        <v>0</v>
      </c>
      <c r="KH139" s="42">
        <v>0</v>
      </c>
      <c r="KI139" s="42">
        <v>0</v>
      </c>
      <c r="KJ139" s="42">
        <v>0</v>
      </c>
      <c r="KK139" s="42">
        <v>0</v>
      </c>
      <c r="KL139" s="42">
        <v>0</v>
      </c>
      <c r="KM139" s="42">
        <v>0</v>
      </c>
      <c r="KN139" s="8" t="s">
        <v>117</v>
      </c>
      <c r="KO139" s="8">
        <v>0</v>
      </c>
      <c r="KP139" s="8">
        <v>0</v>
      </c>
      <c r="KQ139" s="8" t="s">
        <v>117</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s="9" t="s">
        <v>131</v>
      </c>
      <c r="MA139">
        <v>0</v>
      </c>
      <c r="MB139">
        <v>0</v>
      </c>
      <c r="MC139">
        <v>0</v>
      </c>
      <c r="MD139">
        <v>0</v>
      </c>
      <c r="ME139">
        <v>0</v>
      </c>
      <c r="MF139">
        <v>0</v>
      </c>
      <c r="MG139">
        <v>0</v>
      </c>
      <c r="MH139">
        <v>0</v>
      </c>
      <c r="MI139">
        <v>0</v>
      </c>
      <c r="MJ139">
        <v>0</v>
      </c>
      <c r="MK139">
        <v>0</v>
      </c>
      <c r="ML139">
        <v>0</v>
      </c>
      <c r="MM139">
        <v>0</v>
      </c>
      <c r="MN139">
        <v>0</v>
      </c>
      <c r="MO139">
        <v>0</v>
      </c>
      <c r="MP139">
        <v>0</v>
      </c>
      <c r="MQ139">
        <v>0</v>
      </c>
      <c r="MR139" s="35">
        <v>0</v>
      </c>
      <c r="MS139" s="69"/>
    </row>
    <row r="140" spans="1:357" ht="28.8" x14ac:dyDescent="0.3">
      <c r="A140">
        <v>16</v>
      </c>
      <c r="B140" s="29" t="s">
        <v>108</v>
      </c>
      <c r="C140" s="22" t="s">
        <v>109</v>
      </c>
      <c r="D140" s="8" t="s">
        <v>272</v>
      </c>
      <c r="E140" s="8" t="s">
        <v>272</v>
      </c>
      <c r="F140" s="8" t="s">
        <v>273</v>
      </c>
      <c r="G140" s="8" t="s">
        <v>274</v>
      </c>
      <c r="H140" s="8">
        <v>1974</v>
      </c>
      <c r="I140" t="s">
        <v>136</v>
      </c>
      <c r="J140" s="8" t="s">
        <v>275</v>
      </c>
      <c r="K140" s="8">
        <f>650*500</f>
        <v>325000</v>
      </c>
      <c r="L140" s="8" t="e">
        <f>MROUND([1]!tbData[[#This Row],[Surface (mm2)]],10000)/1000000</f>
        <v>#REF!</v>
      </c>
      <c r="M140" s="8" t="s">
        <v>115</v>
      </c>
      <c r="N140" s="8" t="s">
        <v>144</v>
      </c>
      <c r="O140" s="8" t="s">
        <v>144</v>
      </c>
      <c r="P140" s="8" t="s">
        <v>262</v>
      </c>
      <c r="Q140" t="s">
        <v>119</v>
      </c>
      <c r="R140" t="s">
        <v>119</v>
      </c>
      <c r="S140" s="8" t="s">
        <v>245</v>
      </c>
      <c r="T140" t="s">
        <v>119</v>
      </c>
      <c r="U140" s="8" t="s">
        <v>120</v>
      </c>
      <c r="V140" s="8" t="s">
        <v>154</v>
      </c>
      <c r="W140" s="8">
        <v>0</v>
      </c>
      <c r="X140" s="8">
        <v>0</v>
      </c>
      <c r="Y140" s="8">
        <v>0</v>
      </c>
      <c r="Z140" s="8">
        <v>0</v>
      </c>
      <c r="AA140" s="8">
        <v>0</v>
      </c>
      <c r="AB140" s="8">
        <v>0</v>
      </c>
      <c r="AC140" s="8">
        <v>0</v>
      </c>
      <c r="AD140" s="8">
        <v>0</v>
      </c>
      <c r="AE140" s="8">
        <v>0</v>
      </c>
      <c r="AF140" s="8">
        <v>0</v>
      </c>
      <c r="AG140" s="8">
        <v>0</v>
      </c>
      <c r="AH140" s="8">
        <v>0</v>
      </c>
      <c r="AI140" s="8">
        <v>0</v>
      </c>
      <c r="AJ140" s="8">
        <v>0</v>
      </c>
      <c r="AK140" s="8" t="s">
        <v>124</v>
      </c>
      <c r="AL140" s="8" t="s">
        <v>269</v>
      </c>
      <c r="AM140" s="8" t="s">
        <v>121</v>
      </c>
      <c r="AN140" s="8" t="s">
        <v>276</v>
      </c>
      <c r="AO140" s="8">
        <v>0</v>
      </c>
      <c r="AP140" s="8">
        <v>0</v>
      </c>
      <c r="AQ140" s="8">
        <v>0</v>
      </c>
      <c r="AR140" s="8">
        <v>0</v>
      </c>
      <c r="AS140" s="8">
        <v>0</v>
      </c>
      <c r="AT140" s="8">
        <v>0</v>
      </c>
      <c r="AU140" s="8" t="s">
        <v>117</v>
      </c>
      <c r="AV140" s="8">
        <v>0</v>
      </c>
      <c r="AW140" s="8">
        <v>0</v>
      </c>
      <c r="AX140" s="8" t="s">
        <v>117</v>
      </c>
      <c r="AY140" s="8">
        <v>0</v>
      </c>
      <c r="AZ140" s="8">
        <v>0</v>
      </c>
      <c r="BA140" s="8">
        <v>0</v>
      </c>
      <c r="BB140" s="8">
        <v>0</v>
      </c>
      <c r="BC140" t="s">
        <v>119</v>
      </c>
      <c r="BD140">
        <v>0</v>
      </c>
      <c r="BE140" t="s">
        <v>168</v>
      </c>
      <c r="BF140">
        <v>0</v>
      </c>
      <c r="BG140">
        <v>0</v>
      </c>
      <c r="BH140">
        <v>0</v>
      </c>
      <c r="BI140" s="6">
        <v>0</v>
      </c>
      <c r="BJ140" s="66"/>
      <c r="BK140" s="10" t="s">
        <v>51</v>
      </c>
      <c r="BL140" t="s">
        <v>122</v>
      </c>
      <c r="BM140" t="s">
        <v>123</v>
      </c>
      <c r="BN140" t="s">
        <v>117</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t="s">
        <v>117</v>
      </c>
      <c r="DC140" s="8">
        <v>0</v>
      </c>
      <c r="DD140" t="s">
        <v>117</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t="s">
        <v>117</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t="s">
        <v>117</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t="s">
        <v>124</v>
      </c>
      <c r="GF140">
        <v>0</v>
      </c>
      <c r="GG140">
        <v>0</v>
      </c>
      <c r="GH140">
        <v>0</v>
      </c>
      <c r="GI140">
        <v>0</v>
      </c>
      <c r="GJ140">
        <v>0</v>
      </c>
      <c r="GK140">
        <v>0</v>
      </c>
      <c r="GL140">
        <v>0</v>
      </c>
      <c r="GM140" t="s">
        <v>124</v>
      </c>
      <c r="GN140" t="s">
        <v>125</v>
      </c>
      <c r="GO140" t="s">
        <v>124</v>
      </c>
      <c r="GP140" t="s">
        <v>124</v>
      </c>
      <c r="GQ140" t="s">
        <v>124</v>
      </c>
      <c r="GR140" t="s">
        <v>124</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t="s">
        <v>124</v>
      </c>
      <c r="HN140" t="s">
        <v>124</v>
      </c>
      <c r="HO140" t="s">
        <v>124</v>
      </c>
      <c r="HP140" t="s">
        <v>124</v>
      </c>
      <c r="HQ140">
        <v>0</v>
      </c>
      <c r="HR140">
        <v>0</v>
      </c>
      <c r="HS140" t="s">
        <v>124</v>
      </c>
      <c r="HT140">
        <v>0</v>
      </c>
      <c r="HU140" t="s">
        <v>124</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s="8" t="s">
        <v>124</v>
      </c>
      <c r="JD140" s="8" t="s">
        <v>148</v>
      </c>
      <c r="JE140" s="8" t="s">
        <v>128</v>
      </c>
      <c r="JF140" s="8">
        <v>0</v>
      </c>
      <c r="JG140" s="8">
        <v>0</v>
      </c>
      <c r="JH140" s="8">
        <v>0</v>
      </c>
      <c r="JI140" s="8">
        <v>0</v>
      </c>
      <c r="JJ140" s="8">
        <v>0</v>
      </c>
      <c r="JK140" s="8">
        <v>0</v>
      </c>
      <c r="JL140" s="8">
        <v>0</v>
      </c>
      <c r="JM140" s="8">
        <v>0</v>
      </c>
      <c r="JN140" s="8">
        <v>0</v>
      </c>
      <c r="JO140" s="8">
        <v>0</v>
      </c>
      <c r="JP140" s="8">
        <v>0</v>
      </c>
      <c r="JQ140" s="42">
        <v>0</v>
      </c>
      <c r="JR140" s="42">
        <v>0</v>
      </c>
      <c r="JS140" s="42">
        <v>0</v>
      </c>
      <c r="JT140" s="42">
        <v>0</v>
      </c>
      <c r="JU140" s="42">
        <v>0</v>
      </c>
      <c r="JV140" s="8">
        <v>0</v>
      </c>
      <c r="JW140" s="8">
        <v>0</v>
      </c>
      <c r="JX140" s="8">
        <v>0</v>
      </c>
      <c r="JY140" s="8">
        <v>0</v>
      </c>
      <c r="JZ140" s="8">
        <v>0</v>
      </c>
      <c r="KA140" s="8">
        <v>0</v>
      </c>
      <c r="KB140" s="8">
        <v>0</v>
      </c>
      <c r="KC140" s="8">
        <v>0</v>
      </c>
      <c r="KD140" s="8">
        <v>0</v>
      </c>
      <c r="KE140" s="8">
        <v>0</v>
      </c>
      <c r="KF140" s="8">
        <v>0</v>
      </c>
      <c r="KG140" s="8">
        <v>0</v>
      </c>
      <c r="KH140" s="8">
        <v>0</v>
      </c>
      <c r="KI140" s="8">
        <v>0</v>
      </c>
      <c r="KJ140" s="8">
        <v>0</v>
      </c>
      <c r="KK140" s="8">
        <v>0</v>
      </c>
      <c r="KL140" s="8">
        <v>0</v>
      </c>
      <c r="KM140" s="8">
        <v>0</v>
      </c>
      <c r="KN140" s="8" t="s">
        <v>117</v>
      </c>
      <c r="KO140" s="8">
        <v>0</v>
      </c>
      <c r="KP140" s="8">
        <v>0</v>
      </c>
      <c r="KQ140" s="8" t="s">
        <v>117</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s="9" t="s">
        <v>131</v>
      </c>
      <c r="MA140">
        <v>0</v>
      </c>
      <c r="MB140">
        <v>0</v>
      </c>
      <c r="MC140">
        <v>0</v>
      </c>
      <c r="MD140">
        <v>0</v>
      </c>
      <c r="ME140">
        <v>0</v>
      </c>
      <c r="MF140">
        <v>0</v>
      </c>
      <c r="MG140">
        <v>0</v>
      </c>
      <c r="MH140">
        <v>0</v>
      </c>
      <c r="MI140">
        <v>0</v>
      </c>
      <c r="MJ140">
        <v>0</v>
      </c>
      <c r="MK140">
        <v>0</v>
      </c>
      <c r="ML140">
        <v>0</v>
      </c>
      <c r="MM140">
        <v>0</v>
      </c>
      <c r="MN140">
        <v>0</v>
      </c>
      <c r="MO140">
        <v>0</v>
      </c>
      <c r="MP140">
        <v>0</v>
      </c>
      <c r="MQ140">
        <v>0</v>
      </c>
      <c r="MR140" s="35">
        <v>0</v>
      </c>
      <c r="MS140" s="69"/>
    </row>
    <row r="141" spans="1:357" ht="28.8" x14ac:dyDescent="0.3">
      <c r="A141">
        <v>17</v>
      </c>
      <c r="B141" s="29" t="s">
        <v>108</v>
      </c>
      <c r="C141" s="22" t="s">
        <v>109</v>
      </c>
      <c r="D141" s="8" t="s">
        <v>277</v>
      </c>
      <c r="E141" s="8" t="s">
        <v>277</v>
      </c>
      <c r="F141" s="8" t="s">
        <v>278</v>
      </c>
      <c r="G141" s="8" t="s">
        <v>279</v>
      </c>
      <c r="H141" s="8">
        <v>1975</v>
      </c>
      <c r="I141" t="s">
        <v>136</v>
      </c>
      <c r="J141" s="8" t="s">
        <v>280</v>
      </c>
      <c r="K141" s="8">
        <f>662*497</f>
        <v>329014</v>
      </c>
      <c r="L141" s="8" t="e">
        <f>MROUND([1]!tbData[[#This Row],[Surface (mm2)]],10000)/1000000</f>
        <v>#REF!</v>
      </c>
      <c r="M141" s="8" t="s">
        <v>115</v>
      </c>
      <c r="N141" s="8" t="s">
        <v>144</v>
      </c>
      <c r="O141" s="8" t="s">
        <v>144</v>
      </c>
      <c r="P141" s="8" t="s">
        <v>117</v>
      </c>
      <c r="Q141" t="s">
        <v>119</v>
      </c>
      <c r="R141" t="s">
        <v>119</v>
      </c>
      <c r="S141" s="8" t="s">
        <v>281</v>
      </c>
      <c r="T141" t="s">
        <v>119</v>
      </c>
      <c r="U141" s="8" t="s">
        <v>198</v>
      </c>
      <c r="V141" s="8" t="s">
        <v>210</v>
      </c>
      <c r="W141" s="8">
        <v>0</v>
      </c>
      <c r="X141" s="8">
        <v>0</v>
      </c>
      <c r="Y141" s="8">
        <v>0</v>
      </c>
      <c r="Z141" s="8">
        <v>0</v>
      </c>
      <c r="AA141" s="8">
        <v>0</v>
      </c>
      <c r="AB141" s="8">
        <v>0</v>
      </c>
      <c r="AC141" s="8">
        <v>0</v>
      </c>
      <c r="AD141" s="8">
        <v>0</v>
      </c>
      <c r="AE141" s="8">
        <v>0</v>
      </c>
      <c r="AF141" s="8">
        <v>0</v>
      </c>
      <c r="AG141" s="8">
        <v>0</v>
      </c>
      <c r="AH141" s="8">
        <v>0</v>
      </c>
      <c r="AI141" s="8">
        <v>0</v>
      </c>
      <c r="AJ141" s="8">
        <v>0</v>
      </c>
      <c r="AK141" s="8" t="s">
        <v>117</v>
      </c>
      <c r="AL141" s="8">
        <v>0</v>
      </c>
      <c r="AM141" s="8">
        <v>0</v>
      </c>
      <c r="AN141" s="8">
        <v>0</v>
      </c>
      <c r="AO141" s="8">
        <v>0</v>
      </c>
      <c r="AP141" s="8">
        <v>0</v>
      </c>
      <c r="AQ141" s="8">
        <v>0</v>
      </c>
      <c r="AR141" s="8">
        <v>0</v>
      </c>
      <c r="AS141" s="8">
        <v>0</v>
      </c>
      <c r="AT141" s="8">
        <v>0</v>
      </c>
      <c r="AU141" s="8" t="s">
        <v>117</v>
      </c>
      <c r="AV141" s="8">
        <v>0</v>
      </c>
      <c r="AW141" s="8">
        <v>0</v>
      </c>
      <c r="AX141" s="8" t="s">
        <v>117</v>
      </c>
      <c r="AY141" s="8">
        <v>0</v>
      </c>
      <c r="AZ141" s="8">
        <v>0</v>
      </c>
      <c r="BA141" s="8">
        <v>0</v>
      </c>
      <c r="BB141" s="8">
        <v>0</v>
      </c>
      <c r="BC141" t="s">
        <v>119</v>
      </c>
      <c r="BD141">
        <v>0</v>
      </c>
      <c r="BE141" t="s">
        <v>147</v>
      </c>
      <c r="BF141">
        <v>0</v>
      </c>
      <c r="BG141">
        <v>0</v>
      </c>
      <c r="BH141">
        <v>0</v>
      </c>
      <c r="BI141" s="6">
        <v>0</v>
      </c>
      <c r="BJ141" s="66"/>
      <c r="BK141" s="10" t="s">
        <v>51</v>
      </c>
      <c r="BL141" t="s">
        <v>122</v>
      </c>
      <c r="BM141" t="s">
        <v>123</v>
      </c>
      <c r="BN141" t="s">
        <v>117</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t="s">
        <v>117</v>
      </c>
      <c r="DC141" s="8">
        <v>0</v>
      </c>
      <c r="DD141" t="s">
        <v>117</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t="s">
        <v>117</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t="s">
        <v>117</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t="s">
        <v>117</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t="s">
        <v>124</v>
      </c>
      <c r="IF141" t="s">
        <v>124</v>
      </c>
      <c r="IG141" t="s">
        <v>124</v>
      </c>
      <c r="IH141" t="s">
        <v>55</v>
      </c>
      <c r="II141">
        <v>0</v>
      </c>
      <c r="IJ141" s="8" t="s">
        <v>56</v>
      </c>
      <c r="IK141" s="8">
        <v>0</v>
      </c>
      <c r="IL141" s="8">
        <v>0</v>
      </c>
      <c r="IM141" s="8">
        <v>0</v>
      </c>
      <c r="IN141">
        <v>0</v>
      </c>
      <c r="IO141" s="8">
        <v>0</v>
      </c>
      <c r="IP141">
        <v>0</v>
      </c>
      <c r="IQ141">
        <v>0</v>
      </c>
      <c r="IR141">
        <v>0</v>
      </c>
      <c r="IS141">
        <v>0</v>
      </c>
      <c r="IT141">
        <v>0</v>
      </c>
      <c r="IU141">
        <v>0</v>
      </c>
      <c r="IV141">
        <v>0</v>
      </c>
      <c r="IW141">
        <v>0</v>
      </c>
      <c r="IX141">
        <v>0</v>
      </c>
      <c r="IY141">
        <v>0</v>
      </c>
      <c r="IZ141">
        <v>0</v>
      </c>
      <c r="JA141">
        <v>0</v>
      </c>
      <c r="JB141">
        <v>0</v>
      </c>
      <c r="JC141" s="8" t="s">
        <v>124</v>
      </c>
      <c r="JD141" s="8" t="s">
        <v>148</v>
      </c>
      <c r="JE141" s="8" t="s">
        <v>128</v>
      </c>
      <c r="JF141" s="8">
        <v>0</v>
      </c>
      <c r="JG141" s="8">
        <v>0</v>
      </c>
      <c r="JH141" s="8">
        <v>0</v>
      </c>
      <c r="JI141" s="8">
        <v>0</v>
      </c>
      <c r="JJ141" s="8">
        <v>0</v>
      </c>
      <c r="JK141" s="8">
        <v>0</v>
      </c>
      <c r="JL141" s="8">
        <v>0</v>
      </c>
      <c r="JM141" s="8">
        <v>0</v>
      </c>
      <c r="JN141" s="8">
        <v>0</v>
      </c>
      <c r="JO141" s="8">
        <v>0</v>
      </c>
      <c r="JP141" s="8">
        <v>0</v>
      </c>
      <c r="JQ141" s="42">
        <v>0</v>
      </c>
      <c r="JR141" s="42">
        <v>0</v>
      </c>
      <c r="JS141" s="42">
        <v>0</v>
      </c>
      <c r="JT141" s="42">
        <v>0</v>
      </c>
      <c r="JU141" s="42">
        <v>0</v>
      </c>
      <c r="JV141" s="8">
        <v>0</v>
      </c>
      <c r="JW141" s="8">
        <v>0</v>
      </c>
      <c r="JX141" s="8">
        <v>0</v>
      </c>
      <c r="JY141" s="8">
        <v>0</v>
      </c>
      <c r="JZ141" s="8">
        <v>0</v>
      </c>
      <c r="KA141" s="8">
        <v>0</v>
      </c>
      <c r="KB141" s="8">
        <v>0</v>
      </c>
      <c r="KC141" s="8">
        <v>0</v>
      </c>
      <c r="KD141" s="8">
        <v>0</v>
      </c>
      <c r="KE141" s="8">
        <v>0</v>
      </c>
      <c r="KF141" s="8">
        <v>0</v>
      </c>
      <c r="KG141" s="8">
        <v>0</v>
      </c>
      <c r="KH141" s="8">
        <v>0</v>
      </c>
      <c r="KI141" s="8">
        <v>0</v>
      </c>
      <c r="KJ141" s="8">
        <v>0</v>
      </c>
      <c r="KK141" s="8">
        <v>0</v>
      </c>
      <c r="KL141" s="8">
        <v>0</v>
      </c>
      <c r="KM141" s="8">
        <v>0</v>
      </c>
      <c r="KN141" s="8" t="s">
        <v>117</v>
      </c>
      <c r="KO141" s="8">
        <v>0</v>
      </c>
      <c r="KP141" s="8">
        <v>0</v>
      </c>
      <c r="KQ141" s="8" t="s">
        <v>117</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s="9" t="s">
        <v>174</v>
      </c>
      <c r="MA141">
        <v>0</v>
      </c>
      <c r="MB141">
        <v>0</v>
      </c>
      <c r="MC141">
        <v>0</v>
      </c>
      <c r="MD141">
        <v>0</v>
      </c>
      <c r="ME141">
        <v>0</v>
      </c>
      <c r="MF141">
        <v>0</v>
      </c>
      <c r="MG141" t="s">
        <v>124</v>
      </c>
      <c r="MH141">
        <v>0</v>
      </c>
      <c r="MI141" t="s">
        <v>124</v>
      </c>
      <c r="MJ141">
        <v>0</v>
      </c>
      <c r="MK141">
        <v>0</v>
      </c>
      <c r="ML141">
        <v>0</v>
      </c>
      <c r="MM141">
        <v>0</v>
      </c>
      <c r="MN141">
        <v>0</v>
      </c>
      <c r="MO141">
        <v>0</v>
      </c>
      <c r="MP141">
        <v>0</v>
      </c>
      <c r="MQ141">
        <v>0</v>
      </c>
      <c r="MR141" s="35">
        <v>0</v>
      </c>
      <c r="MS141" s="69"/>
    </row>
    <row r="142" spans="1:357" ht="28.8" x14ac:dyDescent="0.3">
      <c r="A142">
        <v>18</v>
      </c>
      <c r="B142" s="29" t="s">
        <v>108</v>
      </c>
      <c r="C142" s="22" t="s">
        <v>109</v>
      </c>
      <c r="D142" s="8" t="s">
        <v>282</v>
      </c>
      <c r="E142" s="8" t="s">
        <v>282</v>
      </c>
      <c r="F142" s="8" t="s">
        <v>283</v>
      </c>
      <c r="G142" s="8" t="s">
        <v>284</v>
      </c>
      <c r="H142" s="8">
        <v>0</v>
      </c>
      <c r="I142" t="s">
        <v>136</v>
      </c>
      <c r="J142" s="8" t="s">
        <v>285</v>
      </c>
      <c r="K142" s="8">
        <f>680*490</f>
        <v>333200</v>
      </c>
      <c r="L142" s="8" t="e">
        <f>MROUND([1]!tbData[[#This Row],[Surface (mm2)]],10000)/1000000</f>
        <v>#REF!</v>
      </c>
      <c r="M142" s="8" t="s">
        <v>115</v>
      </c>
      <c r="N142" s="8" t="s">
        <v>210</v>
      </c>
      <c r="O142" s="8" t="s">
        <v>144</v>
      </c>
      <c r="P142" s="8" t="s">
        <v>117</v>
      </c>
      <c r="Q142" t="s">
        <v>118</v>
      </c>
      <c r="R142" t="s">
        <v>119</v>
      </c>
      <c r="S142" s="8">
        <v>0</v>
      </c>
      <c r="T142" t="s">
        <v>119</v>
      </c>
      <c r="U142" s="8" t="s">
        <v>198</v>
      </c>
      <c r="V142" s="8" t="s">
        <v>121</v>
      </c>
      <c r="W142" s="8">
        <v>0</v>
      </c>
      <c r="X142" s="8">
        <v>0</v>
      </c>
      <c r="Y142" s="8">
        <v>0</v>
      </c>
      <c r="Z142" s="8">
        <v>0</v>
      </c>
      <c r="AA142" s="8">
        <v>0</v>
      </c>
      <c r="AB142" s="8">
        <v>0</v>
      </c>
      <c r="AC142" s="8">
        <v>0</v>
      </c>
      <c r="AD142" s="8">
        <v>0</v>
      </c>
      <c r="AE142" s="8">
        <v>0</v>
      </c>
      <c r="AF142" s="8">
        <v>0</v>
      </c>
      <c r="AG142" s="8">
        <v>0</v>
      </c>
      <c r="AH142" s="8">
        <v>0</v>
      </c>
      <c r="AI142" s="8">
        <v>0</v>
      </c>
      <c r="AJ142" s="8">
        <v>0</v>
      </c>
      <c r="AK142" s="8" t="s">
        <v>117</v>
      </c>
      <c r="AL142" s="8">
        <v>0</v>
      </c>
      <c r="AM142" s="8">
        <v>0</v>
      </c>
      <c r="AN142" s="8">
        <v>0</v>
      </c>
      <c r="AO142" s="8">
        <v>0</v>
      </c>
      <c r="AP142" s="8">
        <v>0</v>
      </c>
      <c r="AQ142" s="8">
        <v>0</v>
      </c>
      <c r="AR142" s="8">
        <v>0</v>
      </c>
      <c r="AS142" s="8">
        <v>0</v>
      </c>
      <c r="AT142" s="8">
        <v>0</v>
      </c>
      <c r="AU142" s="8" t="s">
        <v>117</v>
      </c>
      <c r="AV142" s="8">
        <v>0</v>
      </c>
      <c r="AW142" s="8">
        <v>0</v>
      </c>
      <c r="AX142" s="8" t="s">
        <v>117</v>
      </c>
      <c r="AY142" s="8">
        <v>0</v>
      </c>
      <c r="AZ142" s="8">
        <v>0</v>
      </c>
      <c r="BA142" s="8">
        <v>0</v>
      </c>
      <c r="BB142" s="8">
        <v>0</v>
      </c>
      <c r="BC142" t="s">
        <v>119</v>
      </c>
      <c r="BD142">
        <v>0</v>
      </c>
      <c r="BE142" t="s">
        <v>124</v>
      </c>
      <c r="BF142" t="s">
        <v>124</v>
      </c>
      <c r="BG142">
        <v>0</v>
      </c>
      <c r="BH142">
        <v>0</v>
      </c>
      <c r="BI142" s="6" t="s">
        <v>286</v>
      </c>
      <c r="BJ142" s="66"/>
      <c r="BK142" s="10" t="s">
        <v>51</v>
      </c>
      <c r="BL142" t="s">
        <v>174</v>
      </c>
      <c r="BM142" t="s">
        <v>123</v>
      </c>
      <c r="BN142" t="s">
        <v>156</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t="s">
        <v>124</v>
      </c>
      <c r="CW142" t="s">
        <v>252</v>
      </c>
      <c r="CX142" t="s">
        <v>253</v>
      </c>
      <c r="CY142">
        <v>0</v>
      </c>
      <c r="CZ142">
        <v>0</v>
      </c>
      <c r="DA142">
        <v>0</v>
      </c>
      <c r="DB142" t="s">
        <v>117</v>
      </c>
      <c r="DC142" s="8">
        <v>0</v>
      </c>
      <c r="DD142" t="s">
        <v>117</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t="s">
        <v>51</v>
      </c>
      <c r="EA142" t="s">
        <v>50</v>
      </c>
      <c r="EB142" t="s">
        <v>124</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t="s">
        <v>117</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t="s">
        <v>124</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t="s">
        <v>124</v>
      </c>
      <c r="HH142" t="s">
        <v>124</v>
      </c>
      <c r="HI142" t="s">
        <v>125</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s="8" t="s">
        <v>124</v>
      </c>
      <c r="JD142" s="8" t="s">
        <v>127</v>
      </c>
      <c r="JE142" s="8" t="s">
        <v>128</v>
      </c>
      <c r="JF142" s="8">
        <v>0</v>
      </c>
      <c r="JG142" s="8">
        <v>0</v>
      </c>
      <c r="JH142" s="8">
        <v>0</v>
      </c>
      <c r="JI142" s="8">
        <v>0</v>
      </c>
      <c r="JJ142" s="8">
        <v>0</v>
      </c>
      <c r="JK142" s="42">
        <v>0</v>
      </c>
      <c r="JL142" s="42">
        <v>0</v>
      </c>
      <c r="JM142" s="42">
        <v>0</v>
      </c>
      <c r="JN142" s="42">
        <v>0</v>
      </c>
      <c r="JO142" s="42">
        <v>0</v>
      </c>
      <c r="JP142" s="42">
        <v>0</v>
      </c>
      <c r="JQ142" s="42">
        <v>0</v>
      </c>
      <c r="JR142" s="42">
        <v>0</v>
      </c>
      <c r="JS142" s="42">
        <v>0</v>
      </c>
      <c r="JT142" s="42">
        <v>0</v>
      </c>
      <c r="JU142" s="42">
        <v>0</v>
      </c>
      <c r="JV142" s="42">
        <v>0</v>
      </c>
      <c r="JW142" s="42">
        <v>0</v>
      </c>
      <c r="JX142" s="42">
        <v>0</v>
      </c>
      <c r="JY142" s="42">
        <v>0</v>
      </c>
      <c r="JZ142" s="42">
        <v>0</v>
      </c>
      <c r="KA142" s="42">
        <v>0</v>
      </c>
      <c r="KB142" s="42">
        <v>0</v>
      </c>
      <c r="KC142" s="42">
        <v>0</v>
      </c>
      <c r="KD142" s="42">
        <v>0</v>
      </c>
      <c r="KE142" s="42" t="s">
        <v>124</v>
      </c>
      <c r="KF142" s="42" t="s">
        <v>288</v>
      </c>
      <c r="KG142" s="42">
        <v>0</v>
      </c>
      <c r="KH142" s="42">
        <v>0</v>
      </c>
      <c r="KI142" s="42">
        <v>0</v>
      </c>
      <c r="KJ142" s="42">
        <v>0</v>
      </c>
      <c r="KK142" s="42">
        <v>0</v>
      </c>
      <c r="KL142" s="42">
        <v>0</v>
      </c>
      <c r="KM142" s="42" t="s">
        <v>287</v>
      </c>
      <c r="KN142" s="8" t="s">
        <v>124</v>
      </c>
      <c r="KO142" s="8">
        <v>0</v>
      </c>
      <c r="KP142" s="8">
        <v>0</v>
      </c>
      <c r="KQ142" s="8" t="s">
        <v>124</v>
      </c>
      <c r="KR142">
        <v>0</v>
      </c>
      <c r="KS142">
        <v>0</v>
      </c>
      <c r="KT142">
        <v>0</v>
      </c>
      <c r="KU142">
        <v>0</v>
      </c>
      <c r="KV142">
        <v>0</v>
      </c>
      <c r="KW142">
        <v>0</v>
      </c>
      <c r="KX142">
        <v>0</v>
      </c>
      <c r="KY142">
        <v>0</v>
      </c>
      <c r="KZ142">
        <v>0</v>
      </c>
      <c r="LA142">
        <v>0</v>
      </c>
      <c r="LB142">
        <v>0</v>
      </c>
      <c r="LC142">
        <v>0</v>
      </c>
      <c r="LD142" t="s">
        <v>124</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s="9" t="s">
        <v>131</v>
      </c>
      <c r="MA142">
        <v>0</v>
      </c>
      <c r="MB142">
        <v>0</v>
      </c>
      <c r="MC142">
        <v>0</v>
      </c>
      <c r="MD142">
        <v>0</v>
      </c>
      <c r="ME142">
        <v>0</v>
      </c>
      <c r="MF142">
        <v>0</v>
      </c>
      <c r="MG142">
        <v>0</v>
      </c>
      <c r="MH142">
        <v>0</v>
      </c>
      <c r="MI142">
        <v>0</v>
      </c>
      <c r="MJ142">
        <v>0</v>
      </c>
      <c r="MK142">
        <v>0</v>
      </c>
      <c r="ML142">
        <v>0</v>
      </c>
      <c r="MM142">
        <v>0</v>
      </c>
      <c r="MN142">
        <v>0</v>
      </c>
      <c r="MO142">
        <v>0</v>
      </c>
      <c r="MP142">
        <v>0</v>
      </c>
      <c r="MQ142">
        <v>0</v>
      </c>
      <c r="MR142" s="35" t="s">
        <v>289</v>
      </c>
      <c r="MS142" s="69"/>
    </row>
    <row r="143" spans="1:357" ht="28.8" x14ac:dyDescent="0.3">
      <c r="A143">
        <v>88</v>
      </c>
      <c r="B143" s="29" t="s">
        <v>108</v>
      </c>
      <c r="C143" s="24" t="s">
        <v>109</v>
      </c>
      <c r="D143" s="8" t="s">
        <v>613</v>
      </c>
      <c r="E143" s="8" t="s">
        <v>613</v>
      </c>
      <c r="F143" s="8" t="s">
        <v>614</v>
      </c>
      <c r="G143" s="8">
        <v>0</v>
      </c>
      <c r="H143" s="8">
        <v>1969</v>
      </c>
      <c r="I143" t="s">
        <v>136</v>
      </c>
      <c r="J143" s="8" t="s">
        <v>275</v>
      </c>
      <c r="K143" s="8">
        <f>650*500</f>
        <v>325000</v>
      </c>
      <c r="L143" s="8" t="e">
        <f>MROUND([1]!tbData[[#This Row],[Surface (mm2)]],10000)/1000000</f>
        <v>#REF!</v>
      </c>
      <c r="M143" s="8" t="s">
        <v>115</v>
      </c>
      <c r="N143" s="8" t="s">
        <v>144</v>
      </c>
      <c r="O143" s="8" t="s">
        <v>144</v>
      </c>
      <c r="P143" s="8" t="s">
        <v>117</v>
      </c>
      <c r="Q143" t="s">
        <v>119</v>
      </c>
      <c r="R143" t="s">
        <v>119</v>
      </c>
      <c r="S143" s="8" t="s">
        <v>615</v>
      </c>
      <c r="T143" t="s">
        <v>550</v>
      </c>
      <c r="U143" s="8" t="s">
        <v>166</v>
      </c>
      <c r="V143" s="8" t="s">
        <v>121</v>
      </c>
      <c r="W143" s="8" t="s">
        <v>145</v>
      </c>
      <c r="X143" s="8" t="s">
        <v>154</v>
      </c>
      <c r="Y143" s="8">
        <v>0</v>
      </c>
      <c r="Z143" s="8">
        <v>0</v>
      </c>
      <c r="AA143" s="8">
        <v>0</v>
      </c>
      <c r="AB143" s="8">
        <v>0</v>
      </c>
      <c r="AC143" s="8">
        <v>0</v>
      </c>
      <c r="AD143" s="8">
        <v>0</v>
      </c>
      <c r="AE143" s="8">
        <v>0</v>
      </c>
      <c r="AF143" s="8">
        <v>0</v>
      </c>
      <c r="AG143" s="8">
        <v>0</v>
      </c>
      <c r="AH143" s="8">
        <v>0</v>
      </c>
      <c r="AI143" s="8">
        <v>0</v>
      </c>
      <c r="AJ143" s="8">
        <v>0</v>
      </c>
      <c r="AK143" s="8" t="s">
        <v>117</v>
      </c>
      <c r="AL143" s="8">
        <v>0</v>
      </c>
      <c r="AM143" s="8">
        <v>0</v>
      </c>
      <c r="AN143" s="8">
        <v>0</v>
      </c>
      <c r="AO143" s="8">
        <v>0</v>
      </c>
      <c r="AP143" s="8">
        <v>0</v>
      </c>
      <c r="AQ143" s="8">
        <v>0</v>
      </c>
      <c r="AR143" s="8">
        <v>0</v>
      </c>
      <c r="AS143" s="8">
        <v>0</v>
      </c>
      <c r="AT143" s="8">
        <v>0</v>
      </c>
      <c r="AU143" s="8" t="s">
        <v>124</v>
      </c>
      <c r="AV143" s="8" t="s">
        <v>156</v>
      </c>
      <c r="AW143" s="8" t="s">
        <v>199</v>
      </c>
      <c r="AX143" s="8" t="s">
        <v>124</v>
      </c>
      <c r="AY143" s="8" t="s">
        <v>121</v>
      </c>
      <c r="AZ143" s="8">
        <v>1</v>
      </c>
      <c r="BA143" s="8" t="s">
        <v>557</v>
      </c>
      <c r="BB143" s="8">
        <v>0</v>
      </c>
      <c r="BC143" t="s">
        <v>119</v>
      </c>
      <c r="BD143">
        <v>0</v>
      </c>
      <c r="BE143" t="s">
        <v>124</v>
      </c>
      <c r="BF143">
        <v>0</v>
      </c>
      <c r="BG143">
        <v>0</v>
      </c>
      <c r="BH143" t="s">
        <v>124</v>
      </c>
      <c r="BI143" s="6" t="s">
        <v>616</v>
      </c>
      <c r="BJ143" s="66"/>
      <c r="BK143" s="10" t="s">
        <v>117</v>
      </c>
      <c r="BL143">
        <v>0</v>
      </c>
      <c r="BM143">
        <v>0</v>
      </c>
      <c r="BN143" t="s">
        <v>117</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t="s">
        <v>156</v>
      </c>
      <c r="DC143" s="8" t="s">
        <v>97</v>
      </c>
      <c r="DD143" t="s">
        <v>117</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t="s">
        <v>117</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t="s">
        <v>551</v>
      </c>
      <c r="EV143">
        <v>0</v>
      </c>
      <c r="EW143" t="s">
        <v>124</v>
      </c>
      <c r="EX143" t="s">
        <v>552</v>
      </c>
      <c r="EY143">
        <v>0</v>
      </c>
      <c r="EZ143" t="s">
        <v>124</v>
      </c>
      <c r="FA143" t="s">
        <v>124</v>
      </c>
      <c r="FB143" t="s">
        <v>124</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t="s">
        <v>117</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t="s">
        <v>124</v>
      </c>
      <c r="HN143" t="s">
        <v>124</v>
      </c>
      <c r="HO143" t="s">
        <v>124</v>
      </c>
      <c r="HP143" t="s">
        <v>124</v>
      </c>
      <c r="HQ143">
        <v>0</v>
      </c>
      <c r="HR143">
        <v>0</v>
      </c>
      <c r="HS143">
        <v>0</v>
      </c>
      <c r="HT143">
        <v>0</v>
      </c>
      <c r="HU143">
        <v>0</v>
      </c>
      <c r="HV143">
        <v>0</v>
      </c>
      <c r="HW143">
        <v>0</v>
      </c>
      <c r="HX143">
        <v>0</v>
      </c>
      <c r="HY143">
        <v>0</v>
      </c>
      <c r="HZ143">
        <v>0</v>
      </c>
      <c r="IA143">
        <v>0</v>
      </c>
      <c r="IB143">
        <v>0</v>
      </c>
      <c r="IC143">
        <v>0</v>
      </c>
      <c r="ID143">
        <v>0</v>
      </c>
      <c r="IE143" t="s">
        <v>124</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s="8" t="s">
        <v>124</v>
      </c>
      <c r="JD143" s="8" t="s">
        <v>148</v>
      </c>
      <c r="JE143" s="8" t="s">
        <v>128</v>
      </c>
      <c r="JF143" s="8">
        <v>0</v>
      </c>
      <c r="JG143" s="8">
        <v>0</v>
      </c>
      <c r="JH143" s="8">
        <v>0</v>
      </c>
      <c r="JI143" s="8">
        <v>0</v>
      </c>
      <c r="JJ143" s="8">
        <v>0</v>
      </c>
      <c r="JK143" s="42">
        <v>0</v>
      </c>
      <c r="JL143" s="42">
        <v>0</v>
      </c>
      <c r="JM143" s="42">
        <v>0</v>
      </c>
      <c r="JN143" s="42">
        <v>0</v>
      </c>
      <c r="JO143" s="42">
        <v>0</v>
      </c>
      <c r="JP143" s="42">
        <v>0</v>
      </c>
      <c r="JQ143" s="42">
        <v>0</v>
      </c>
      <c r="JR143" s="42">
        <v>0</v>
      </c>
      <c r="JS143" s="42">
        <v>0</v>
      </c>
      <c r="JT143" s="42">
        <v>0</v>
      </c>
      <c r="JU143" s="42">
        <v>0</v>
      </c>
      <c r="JV143" s="42">
        <v>0</v>
      </c>
      <c r="JW143" s="42">
        <v>0</v>
      </c>
      <c r="JX143" s="42">
        <v>0</v>
      </c>
      <c r="JY143" s="42">
        <v>0</v>
      </c>
      <c r="JZ143" s="42">
        <v>0</v>
      </c>
      <c r="KA143" s="42">
        <v>0</v>
      </c>
      <c r="KB143" s="42">
        <v>0</v>
      </c>
      <c r="KC143" s="42">
        <v>0</v>
      </c>
      <c r="KD143" s="42">
        <v>0</v>
      </c>
      <c r="KE143" s="42">
        <v>0</v>
      </c>
      <c r="KF143" s="42">
        <v>0</v>
      </c>
      <c r="KG143" s="42">
        <v>0</v>
      </c>
      <c r="KH143" s="42">
        <v>0</v>
      </c>
      <c r="KI143" s="42">
        <v>0</v>
      </c>
      <c r="KJ143" s="42">
        <v>0</v>
      </c>
      <c r="KK143" s="42">
        <v>0</v>
      </c>
      <c r="KL143" s="42">
        <v>0</v>
      </c>
      <c r="KM143" s="42">
        <v>0</v>
      </c>
      <c r="KN143" s="8" t="s">
        <v>117</v>
      </c>
      <c r="KO143" s="8">
        <v>0</v>
      </c>
      <c r="KP143" s="8">
        <v>0</v>
      </c>
      <c r="KQ143" s="8" t="s">
        <v>124</v>
      </c>
      <c r="KR143" t="s">
        <v>124</v>
      </c>
      <c r="KS143" t="s">
        <v>169</v>
      </c>
      <c r="KT143">
        <v>0</v>
      </c>
      <c r="KU143">
        <v>0</v>
      </c>
      <c r="KV143">
        <v>0</v>
      </c>
      <c r="KW143">
        <v>0</v>
      </c>
      <c r="KX143">
        <v>0</v>
      </c>
      <c r="KY143">
        <v>0</v>
      </c>
      <c r="KZ143">
        <v>0</v>
      </c>
      <c r="LA143">
        <v>0</v>
      </c>
      <c r="LB143">
        <v>0</v>
      </c>
      <c r="LC143">
        <v>0</v>
      </c>
      <c r="LD143">
        <v>0</v>
      </c>
      <c r="LE143">
        <v>0</v>
      </c>
      <c r="LF143">
        <v>0</v>
      </c>
      <c r="LG143">
        <v>0</v>
      </c>
      <c r="LH143">
        <v>0</v>
      </c>
      <c r="LI143">
        <v>0</v>
      </c>
      <c r="LJ143">
        <v>0</v>
      </c>
      <c r="LK143">
        <v>0</v>
      </c>
      <c r="LL143">
        <v>0</v>
      </c>
      <c r="LM143">
        <v>0</v>
      </c>
      <c r="LN143">
        <v>0</v>
      </c>
      <c r="LO143">
        <v>0</v>
      </c>
      <c r="LP143">
        <v>0</v>
      </c>
      <c r="LQ143">
        <v>0</v>
      </c>
      <c r="LR143">
        <v>0</v>
      </c>
      <c r="LS143">
        <v>0</v>
      </c>
      <c r="LT143">
        <v>0</v>
      </c>
      <c r="LU143">
        <v>0</v>
      </c>
      <c r="LV143">
        <v>0</v>
      </c>
      <c r="LW143">
        <v>0</v>
      </c>
      <c r="LX143">
        <v>0</v>
      </c>
      <c r="LY143">
        <v>0</v>
      </c>
      <c r="LZ143" s="9" t="s">
        <v>131</v>
      </c>
      <c r="MA143">
        <v>0</v>
      </c>
      <c r="MB143">
        <v>0</v>
      </c>
      <c r="MC143">
        <v>0</v>
      </c>
      <c r="MD143">
        <v>0</v>
      </c>
      <c r="ME143">
        <v>0</v>
      </c>
      <c r="MF143">
        <v>0</v>
      </c>
      <c r="MG143">
        <v>0</v>
      </c>
      <c r="MH143">
        <v>0</v>
      </c>
      <c r="MI143">
        <v>0</v>
      </c>
      <c r="MJ143">
        <v>0</v>
      </c>
      <c r="MK143">
        <v>0</v>
      </c>
      <c r="ML143">
        <v>0</v>
      </c>
      <c r="MM143">
        <v>0</v>
      </c>
      <c r="MN143">
        <v>0</v>
      </c>
      <c r="MO143">
        <v>0</v>
      </c>
      <c r="MP143">
        <v>0</v>
      </c>
      <c r="MQ143">
        <v>0</v>
      </c>
      <c r="MR143" s="35">
        <v>0</v>
      </c>
      <c r="MS143" s="69"/>
    </row>
    <row r="144" spans="1:357" ht="105.6" customHeight="1" x14ac:dyDescent="0.3">
      <c r="A144">
        <v>89</v>
      </c>
      <c r="B144" s="29" t="s">
        <v>108</v>
      </c>
      <c r="C144" s="24" t="s">
        <v>109</v>
      </c>
      <c r="D144" s="8" t="s">
        <v>617</v>
      </c>
      <c r="E144" s="8" t="s">
        <v>617</v>
      </c>
      <c r="F144" s="8" t="s">
        <v>618</v>
      </c>
      <c r="G144" s="8">
        <v>0</v>
      </c>
      <c r="H144" s="8">
        <v>1968</v>
      </c>
      <c r="I144" t="s">
        <v>136</v>
      </c>
      <c r="J144" s="8" t="s">
        <v>275</v>
      </c>
      <c r="K144" s="8">
        <f>650*500</f>
        <v>325000</v>
      </c>
      <c r="L144" s="8" t="e">
        <f>MROUND([1]!tbData[[#This Row],[Surface (mm2)]],10000)/1000000</f>
        <v>#REF!</v>
      </c>
      <c r="M144" s="8" t="s">
        <v>115</v>
      </c>
      <c r="N144" s="8" t="s">
        <v>144</v>
      </c>
      <c r="O144" s="8" t="s">
        <v>144</v>
      </c>
      <c r="P144" s="8" t="s">
        <v>117</v>
      </c>
      <c r="Q144" t="s">
        <v>119</v>
      </c>
      <c r="R144" t="s">
        <v>119</v>
      </c>
      <c r="S144" s="8">
        <v>0</v>
      </c>
      <c r="T144" t="s">
        <v>550</v>
      </c>
      <c r="U144" s="8" t="s">
        <v>184</v>
      </c>
      <c r="V144" s="8" t="s">
        <v>121</v>
      </c>
      <c r="W144" s="8" t="s">
        <v>210</v>
      </c>
      <c r="X144" s="8" t="s">
        <v>197</v>
      </c>
      <c r="Y144" s="8" t="s">
        <v>154</v>
      </c>
      <c r="Z144" s="8">
        <v>0</v>
      </c>
      <c r="AA144" s="8">
        <v>0</v>
      </c>
      <c r="AB144" s="8">
        <v>0</v>
      </c>
      <c r="AC144" s="8">
        <v>0</v>
      </c>
      <c r="AD144" s="8">
        <v>0</v>
      </c>
      <c r="AE144" s="8">
        <v>0</v>
      </c>
      <c r="AF144" s="8">
        <v>0</v>
      </c>
      <c r="AG144" s="8">
        <v>0</v>
      </c>
      <c r="AH144" s="8">
        <v>0</v>
      </c>
      <c r="AI144" s="8">
        <v>0</v>
      </c>
      <c r="AJ144" s="8">
        <v>0</v>
      </c>
      <c r="AK144" s="8" t="s">
        <v>117</v>
      </c>
      <c r="AL144" s="8">
        <v>0</v>
      </c>
      <c r="AM144" s="8">
        <v>0</v>
      </c>
      <c r="AN144" s="8">
        <v>0</v>
      </c>
      <c r="AO144" s="8">
        <v>0</v>
      </c>
      <c r="AP144" s="8">
        <v>0</v>
      </c>
      <c r="AQ144" s="8">
        <v>0</v>
      </c>
      <c r="AR144" s="8">
        <v>0</v>
      </c>
      <c r="AS144" s="8">
        <v>0</v>
      </c>
      <c r="AT144" s="8">
        <v>0</v>
      </c>
      <c r="AU144" s="8" t="s">
        <v>124</v>
      </c>
      <c r="AV144" s="8" t="s">
        <v>156</v>
      </c>
      <c r="AW144" s="8" t="s">
        <v>199</v>
      </c>
      <c r="AX144" s="8" t="s">
        <v>117</v>
      </c>
      <c r="AY144" s="8">
        <v>0</v>
      </c>
      <c r="AZ144" s="8">
        <v>0</v>
      </c>
      <c r="BA144" s="8">
        <v>0</v>
      </c>
      <c r="BB144" s="8">
        <v>0</v>
      </c>
      <c r="BC144" s="9" t="s">
        <v>119</v>
      </c>
      <c r="BD144">
        <v>0</v>
      </c>
      <c r="BE144" t="s">
        <v>124</v>
      </c>
      <c r="BF144">
        <v>0</v>
      </c>
      <c r="BG144" t="s">
        <v>124</v>
      </c>
      <c r="BH144">
        <v>0</v>
      </c>
      <c r="BI144" s="6">
        <v>0</v>
      </c>
      <c r="BJ144" s="66"/>
      <c r="BK144" s="10" t="s">
        <v>51</v>
      </c>
      <c r="BL144" t="s">
        <v>122</v>
      </c>
      <c r="BM144" t="s">
        <v>123</v>
      </c>
      <c r="BN144" t="s">
        <v>117</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t="s">
        <v>51</v>
      </c>
      <c r="DC144" s="8" t="s">
        <v>123</v>
      </c>
      <c r="DD144" t="s">
        <v>117</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t="s">
        <v>117</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t="s">
        <v>117</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t="s">
        <v>124</v>
      </c>
      <c r="GF144">
        <v>0</v>
      </c>
      <c r="GG144">
        <v>0</v>
      </c>
      <c r="GH144">
        <v>0</v>
      </c>
      <c r="GI144">
        <v>0</v>
      </c>
      <c r="GJ144">
        <v>0</v>
      </c>
      <c r="GK144">
        <v>0</v>
      </c>
      <c r="GL144">
        <v>0</v>
      </c>
      <c r="GM144" t="s">
        <v>124</v>
      </c>
      <c r="GN144">
        <v>0</v>
      </c>
      <c r="GO144">
        <v>0</v>
      </c>
      <c r="GP144" t="s">
        <v>124</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t="s">
        <v>124</v>
      </c>
      <c r="IF144">
        <v>0</v>
      </c>
      <c r="IG144">
        <v>0</v>
      </c>
      <c r="IH144">
        <v>0</v>
      </c>
      <c r="II144">
        <v>0</v>
      </c>
      <c r="IJ144">
        <v>0</v>
      </c>
      <c r="IK144" t="s">
        <v>124</v>
      </c>
      <c r="IL144" t="s">
        <v>202</v>
      </c>
      <c r="IM144" t="s">
        <v>70</v>
      </c>
      <c r="IN144">
        <v>0</v>
      </c>
      <c r="IO144" t="s">
        <v>619</v>
      </c>
      <c r="IP144" t="s">
        <v>124</v>
      </c>
      <c r="IQ144" t="s">
        <v>70</v>
      </c>
      <c r="IR144">
        <v>0</v>
      </c>
      <c r="IS144" t="s">
        <v>608</v>
      </c>
      <c r="IT144">
        <v>0</v>
      </c>
      <c r="IU144">
        <v>0</v>
      </c>
      <c r="IV144">
        <v>0</v>
      </c>
      <c r="IW144">
        <v>0</v>
      </c>
      <c r="IX144">
        <v>0</v>
      </c>
      <c r="IY144">
        <v>0</v>
      </c>
      <c r="IZ144">
        <v>0</v>
      </c>
      <c r="JA144">
        <v>0</v>
      </c>
      <c r="JB144">
        <v>0</v>
      </c>
      <c r="JC144" s="8" t="s">
        <v>124</v>
      </c>
      <c r="JD144" s="8" t="s">
        <v>127</v>
      </c>
      <c r="JE144" s="8">
        <v>0</v>
      </c>
      <c r="JF144" s="8">
        <v>0</v>
      </c>
      <c r="JG144" s="8">
        <v>0</v>
      </c>
      <c r="JH144" s="8">
        <v>0</v>
      </c>
      <c r="JI144" s="8">
        <v>0</v>
      </c>
      <c r="JJ144" s="8">
        <v>0</v>
      </c>
      <c r="JK144" s="42" t="s">
        <v>124</v>
      </c>
      <c r="JL144" s="42" t="s">
        <v>129</v>
      </c>
      <c r="JM144" s="42" t="s">
        <v>124</v>
      </c>
      <c r="JN144" s="42">
        <v>0</v>
      </c>
      <c r="JO144" s="42" t="s">
        <v>124</v>
      </c>
      <c r="JP144" s="42">
        <v>0</v>
      </c>
      <c r="JQ144" s="42">
        <v>0</v>
      </c>
      <c r="JR144" s="42">
        <v>0</v>
      </c>
      <c r="JS144" s="42">
        <v>0</v>
      </c>
      <c r="JT144" s="42">
        <v>0</v>
      </c>
      <c r="JU144" s="42">
        <v>0</v>
      </c>
      <c r="JV144" s="42" t="s">
        <v>124</v>
      </c>
      <c r="JW144" s="42">
        <v>0</v>
      </c>
      <c r="JX144" s="42">
        <v>0</v>
      </c>
      <c r="JY144" s="42">
        <v>0</v>
      </c>
      <c r="JZ144" s="42" t="s">
        <v>124</v>
      </c>
      <c r="KA144" s="42">
        <v>0</v>
      </c>
      <c r="KB144" s="42">
        <v>0</v>
      </c>
      <c r="KC144" s="42">
        <v>0</v>
      </c>
      <c r="KD144" s="42">
        <v>0</v>
      </c>
      <c r="KE144" s="42">
        <v>0</v>
      </c>
      <c r="KF144" s="42">
        <v>0</v>
      </c>
      <c r="KG144" s="42">
        <v>0</v>
      </c>
      <c r="KH144" s="42">
        <v>0</v>
      </c>
      <c r="KI144" s="42">
        <v>0</v>
      </c>
      <c r="KJ144" s="42">
        <v>0</v>
      </c>
      <c r="KK144" s="42">
        <v>0</v>
      </c>
      <c r="KL144" s="42">
        <v>0</v>
      </c>
      <c r="KM144" s="42">
        <v>0</v>
      </c>
      <c r="KN144" s="8" t="s">
        <v>117</v>
      </c>
      <c r="KO144" s="8">
        <v>0</v>
      </c>
      <c r="KP144" s="8">
        <v>0</v>
      </c>
      <c r="KQ144" s="8" t="s">
        <v>117</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s="9" t="s">
        <v>131</v>
      </c>
      <c r="MA144">
        <v>0</v>
      </c>
      <c r="MB144">
        <v>0</v>
      </c>
      <c r="MC144">
        <v>0</v>
      </c>
      <c r="MD144">
        <v>0</v>
      </c>
      <c r="ME144">
        <v>0</v>
      </c>
      <c r="MF144">
        <v>0</v>
      </c>
      <c r="MG144">
        <v>0</v>
      </c>
      <c r="MH144">
        <v>0</v>
      </c>
      <c r="MI144">
        <v>0</v>
      </c>
      <c r="MJ144">
        <v>0</v>
      </c>
      <c r="MK144">
        <v>0</v>
      </c>
      <c r="ML144">
        <v>0</v>
      </c>
      <c r="MM144">
        <v>0</v>
      </c>
      <c r="MN144">
        <v>0</v>
      </c>
      <c r="MO144">
        <v>0</v>
      </c>
      <c r="MP144">
        <v>0</v>
      </c>
      <c r="MQ144">
        <v>0</v>
      </c>
      <c r="MR144" s="35">
        <v>0</v>
      </c>
      <c r="MS144" s="69"/>
    </row>
    <row r="145" spans="1:358" ht="43.2" x14ac:dyDescent="0.3">
      <c r="A145">
        <v>178</v>
      </c>
      <c r="B145" s="29" t="s">
        <v>108</v>
      </c>
      <c r="C145" s="25" t="s">
        <v>753</v>
      </c>
      <c r="D145" s="8" t="s">
        <v>1004</v>
      </c>
      <c r="E145" t="s">
        <v>1005</v>
      </c>
      <c r="F145" s="8" t="s">
        <v>1006</v>
      </c>
      <c r="G145" s="8" t="s">
        <v>849</v>
      </c>
      <c r="H145" s="8">
        <v>0</v>
      </c>
      <c r="I145" t="s">
        <v>136</v>
      </c>
      <c r="J145" s="8" t="s">
        <v>1007</v>
      </c>
      <c r="K145" s="8">
        <f>653*504</f>
        <v>329112</v>
      </c>
      <c r="L145" s="8" t="e">
        <f>MROUND([1]!tbData[[#This Row],[Surface (mm2)]],10000)/1000000</f>
        <v>#REF!</v>
      </c>
      <c r="M145" s="8" t="s">
        <v>115</v>
      </c>
      <c r="N145" s="8" t="s">
        <v>144</v>
      </c>
      <c r="O145" s="8" t="s">
        <v>144</v>
      </c>
      <c r="P145" s="8" t="s">
        <v>117</v>
      </c>
      <c r="Q145" t="s">
        <v>119</v>
      </c>
      <c r="R145" t="s">
        <v>119</v>
      </c>
      <c r="S145" s="8">
        <v>0</v>
      </c>
      <c r="T145" t="s">
        <v>119</v>
      </c>
      <c r="U145" s="8" t="s">
        <v>198</v>
      </c>
      <c r="V145" s="8" t="s">
        <v>222</v>
      </c>
      <c r="W145" s="8">
        <v>0</v>
      </c>
      <c r="X145" s="8">
        <v>0</v>
      </c>
      <c r="Y145" s="8">
        <v>0</v>
      </c>
      <c r="Z145" s="8">
        <v>0</v>
      </c>
      <c r="AA145" s="8">
        <v>0</v>
      </c>
      <c r="AB145" s="8">
        <v>0</v>
      </c>
      <c r="AC145" s="8">
        <v>0</v>
      </c>
      <c r="AD145" s="8">
        <v>0</v>
      </c>
      <c r="AE145" s="8">
        <v>0</v>
      </c>
      <c r="AF145" s="8">
        <v>0</v>
      </c>
      <c r="AG145" s="8">
        <v>0</v>
      </c>
      <c r="AH145" s="8">
        <v>0</v>
      </c>
      <c r="AI145" s="8">
        <v>0</v>
      </c>
      <c r="AJ145" s="8">
        <v>0</v>
      </c>
      <c r="AK145" s="8" t="s">
        <v>117</v>
      </c>
      <c r="AL145" s="8">
        <v>0</v>
      </c>
      <c r="AM145" s="8">
        <v>0</v>
      </c>
      <c r="AN145" s="8">
        <v>0</v>
      </c>
      <c r="AO145" s="8">
        <v>0</v>
      </c>
      <c r="AP145" s="8">
        <v>0</v>
      </c>
      <c r="AQ145" s="8">
        <v>0</v>
      </c>
      <c r="AR145" s="8">
        <v>0</v>
      </c>
      <c r="AS145" s="8">
        <v>0</v>
      </c>
      <c r="AT145" s="8">
        <v>0</v>
      </c>
      <c r="AU145" s="8" t="s">
        <v>124</v>
      </c>
      <c r="AV145" s="8" t="s">
        <v>156</v>
      </c>
      <c r="AW145" s="8" t="s">
        <v>199</v>
      </c>
      <c r="AX145" s="8" t="s">
        <v>124</v>
      </c>
      <c r="AY145" s="8" t="s">
        <v>154</v>
      </c>
      <c r="AZ145" s="8">
        <v>1</v>
      </c>
      <c r="BA145" s="8" t="s">
        <v>684</v>
      </c>
      <c r="BB145" s="8">
        <v>0</v>
      </c>
      <c r="BC145" s="9" t="s">
        <v>124</v>
      </c>
      <c r="BD145" t="s">
        <v>155</v>
      </c>
      <c r="BE145" t="s">
        <v>147</v>
      </c>
      <c r="BF145">
        <v>0</v>
      </c>
      <c r="BG145">
        <v>0</v>
      </c>
      <c r="BH145">
        <v>0</v>
      </c>
      <c r="BI145" s="6" t="s">
        <v>1008</v>
      </c>
      <c r="BJ145" s="66"/>
      <c r="BK145" s="10" t="s">
        <v>51</v>
      </c>
      <c r="BL145" t="s">
        <v>122</v>
      </c>
      <c r="BM145" t="s">
        <v>123</v>
      </c>
      <c r="BN145" t="s">
        <v>117</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t="s">
        <v>156</v>
      </c>
      <c r="DC145" s="8" t="s">
        <v>366</v>
      </c>
      <c r="DD145" t="s">
        <v>117</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t="s">
        <v>117</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t="s">
        <v>117</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t="s">
        <v>117</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s="8" t="s">
        <v>124</v>
      </c>
      <c r="JD145" s="8" t="s">
        <v>127</v>
      </c>
      <c r="JE145" s="8" t="s">
        <v>128</v>
      </c>
      <c r="JF145" s="8">
        <v>0</v>
      </c>
      <c r="JG145" s="8">
        <v>0</v>
      </c>
      <c r="JH145" s="8">
        <v>0</v>
      </c>
      <c r="JI145" s="8">
        <v>0</v>
      </c>
      <c r="JJ145" s="8">
        <v>0</v>
      </c>
      <c r="JK145" s="42">
        <v>0</v>
      </c>
      <c r="JL145" s="42">
        <v>0</v>
      </c>
      <c r="JM145" s="42">
        <v>0</v>
      </c>
      <c r="JN145" s="42">
        <v>0</v>
      </c>
      <c r="JO145" s="42">
        <v>0</v>
      </c>
      <c r="JP145" s="42">
        <v>0</v>
      </c>
      <c r="JQ145" s="42">
        <v>0</v>
      </c>
      <c r="JR145" s="42">
        <v>0</v>
      </c>
      <c r="JS145" s="42">
        <v>0</v>
      </c>
      <c r="JT145" s="42">
        <v>0</v>
      </c>
      <c r="JU145" s="42">
        <v>0</v>
      </c>
      <c r="JV145" s="42" t="s">
        <v>124</v>
      </c>
      <c r="JW145" s="42" t="s">
        <v>204</v>
      </c>
      <c r="JX145" s="42">
        <v>0</v>
      </c>
      <c r="JY145" s="42">
        <v>0</v>
      </c>
      <c r="JZ145" s="42">
        <v>0</v>
      </c>
      <c r="KA145" s="42" t="s">
        <v>124</v>
      </c>
      <c r="KB145" s="42">
        <v>0</v>
      </c>
      <c r="KC145" s="42">
        <v>0</v>
      </c>
      <c r="KD145" s="42">
        <v>0</v>
      </c>
      <c r="KE145" s="42">
        <v>0</v>
      </c>
      <c r="KF145" s="42">
        <v>0</v>
      </c>
      <c r="KG145" s="42">
        <v>0</v>
      </c>
      <c r="KH145" s="42">
        <v>0</v>
      </c>
      <c r="KI145" s="42">
        <v>0</v>
      </c>
      <c r="KJ145" s="42">
        <v>0</v>
      </c>
      <c r="KK145" s="42">
        <v>0</v>
      </c>
      <c r="KL145" s="42">
        <v>0</v>
      </c>
      <c r="KM145" s="42">
        <v>0</v>
      </c>
      <c r="KN145" s="8" t="s">
        <v>117</v>
      </c>
      <c r="KO145" s="8">
        <v>0</v>
      </c>
      <c r="KP145" s="8">
        <v>0</v>
      </c>
      <c r="KQ145" s="8" t="s">
        <v>117</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t="s">
        <v>124</v>
      </c>
      <c r="LV145">
        <v>0</v>
      </c>
      <c r="LW145">
        <v>0</v>
      </c>
      <c r="LX145" t="s">
        <v>124</v>
      </c>
      <c r="LY145">
        <v>0</v>
      </c>
      <c r="LZ145" s="9" t="s">
        <v>131</v>
      </c>
      <c r="MA145">
        <v>0</v>
      </c>
      <c r="MB145">
        <v>0</v>
      </c>
      <c r="MC145">
        <v>0</v>
      </c>
      <c r="MD145">
        <v>0</v>
      </c>
      <c r="ME145">
        <v>0</v>
      </c>
      <c r="MF145">
        <v>0</v>
      </c>
      <c r="MG145">
        <v>0</v>
      </c>
      <c r="MH145" t="s">
        <v>124</v>
      </c>
      <c r="MI145">
        <v>0</v>
      </c>
      <c r="MJ145">
        <v>0</v>
      </c>
      <c r="MK145">
        <v>0</v>
      </c>
      <c r="ML145">
        <v>0</v>
      </c>
      <c r="MM145">
        <v>0</v>
      </c>
      <c r="MN145">
        <v>0</v>
      </c>
      <c r="MO145">
        <v>0</v>
      </c>
      <c r="MP145">
        <v>0</v>
      </c>
      <c r="MQ145">
        <v>0</v>
      </c>
      <c r="MR145" s="35">
        <v>0</v>
      </c>
      <c r="MS145" s="69"/>
    </row>
    <row r="146" spans="1:358" ht="73.95" customHeight="1" x14ac:dyDescent="0.3">
      <c r="A146">
        <v>144</v>
      </c>
      <c r="B146" s="29" t="s">
        <v>108</v>
      </c>
      <c r="C146" s="25" t="s">
        <v>753</v>
      </c>
      <c r="D146" s="8" t="s">
        <v>759</v>
      </c>
      <c r="E146" t="s">
        <v>870</v>
      </c>
      <c r="F146" s="8" t="s">
        <v>871</v>
      </c>
      <c r="G146" s="8">
        <v>0</v>
      </c>
      <c r="H146" s="8">
        <v>0</v>
      </c>
      <c r="I146" t="s">
        <v>136</v>
      </c>
      <c r="J146" s="8" t="s">
        <v>872</v>
      </c>
      <c r="K146" s="8">
        <f>435*278</f>
        <v>120930</v>
      </c>
      <c r="L146" s="8" t="e">
        <f>MROUND([1]!tbData[[#This Row],[Surface (mm2)]],10000)/1000000</f>
        <v>#REF!</v>
      </c>
      <c r="M146" s="8" t="s">
        <v>873</v>
      </c>
      <c r="N146" s="8" t="s">
        <v>296</v>
      </c>
      <c r="O146" s="8" t="s">
        <v>62</v>
      </c>
      <c r="P146" s="8" t="s">
        <v>117</v>
      </c>
      <c r="Q146" t="s">
        <v>119</v>
      </c>
      <c r="R146" t="s">
        <v>119</v>
      </c>
      <c r="S146" s="8">
        <v>0</v>
      </c>
      <c r="T146" t="s">
        <v>119</v>
      </c>
      <c r="U146" s="8" t="s">
        <v>166</v>
      </c>
      <c r="V146" s="8" t="s">
        <v>121</v>
      </c>
      <c r="W146" s="8">
        <v>0</v>
      </c>
      <c r="X146" s="8">
        <v>0</v>
      </c>
      <c r="Y146" s="8">
        <v>0</v>
      </c>
      <c r="Z146" s="8">
        <v>0</v>
      </c>
      <c r="AA146" s="8">
        <v>0</v>
      </c>
      <c r="AB146" s="8">
        <v>0</v>
      </c>
      <c r="AC146" s="8">
        <v>0</v>
      </c>
      <c r="AD146" s="8">
        <v>0</v>
      </c>
      <c r="AE146" s="8">
        <v>0</v>
      </c>
      <c r="AF146" s="8">
        <v>0</v>
      </c>
      <c r="AG146" s="8">
        <v>0</v>
      </c>
      <c r="AH146" s="8">
        <v>0</v>
      </c>
      <c r="AI146" s="8">
        <v>0</v>
      </c>
      <c r="AJ146" s="8">
        <v>0</v>
      </c>
      <c r="AK146" s="8" t="s">
        <v>117</v>
      </c>
      <c r="AL146" s="8">
        <v>0</v>
      </c>
      <c r="AM146" s="8">
        <v>0</v>
      </c>
      <c r="AN146" s="8">
        <v>0</v>
      </c>
      <c r="AO146" s="8">
        <v>0</v>
      </c>
      <c r="AP146" s="8">
        <v>0</v>
      </c>
      <c r="AQ146" s="8">
        <v>0</v>
      </c>
      <c r="AR146" s="8">
        <v>0</v>
      </c>
      <c r="AS146" s="8">
        <v>0</v>
      </c>
      <c r="AT146" s="8">
        <v>0</v>
      </c>
      <c r="AU146" s="8" t="s">
        <v>124</v>
      </c>
      <c r="AV146" s="8" t="s">
        <v>156</v>
      </c>
      <c r="AW146" s="8" t="s">
        <v>199</v>
      </c>
      <c r="AX146" s="8" t="s">
        <v>117</v>
      </c>
      <c r="AY146" s="8">
        <v>0</v>
      </c>
      <c r="AZ146" s="8">
        <v>0</v>
      </c>
      <c r="BA146" s="8">
        <v>0</v>
      </c>
      <c r="BB146" s="8">
        <v>0</v>
      </c>
      <c r="BC146" s="9" t="s">
        <v>119</v>
      </c>
      <c r="BD146">
        <v>0</v>
      </c>
      <c r="BE146" t="s">
        <v>124</v>
      </c>
      <c r="BF146">
        <v>0</v>
      </c>
      <c r="BG146">
        <v>0</v>
      </c>
      <c r="BH146" t="s">
        <v>124</v>
      </c>
      <c r="BI146" s="6">
        <v>0</v>
      </c>
      <c r="BJ146" s="66"/>
      <c r="BK146" s="10" t="s">
        <v>51</v>
      </c>
      <c r="BL146" t="s">
        <v>122</v>
      </c>
      <c r="BM146" t="s">
        <v>123</v>
      </c>
      <c r="BN146" t="s">
        <v>117</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t="s">
        <v>51</v>
      </c>
      <c r="DC146" s="8" t="s">
        <v>259</v>
      </c>
      <c r="DD146" t="s">
        <v>117</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t="s">
        <v>117</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t="s">
        <v>124</v>
      </c>
      <c r="EV146">
        <v>0</v>
      </c>
      <c r="EW146" t="s">
        <v>124</v>
      </c>
      <c r="EX146" t="s">
        <v>228</v>
      </c>
      <c r="EY146">
        <v>0</v>
      </c>
      <c r="EZ146" t="s">
        <v>124</v>
      </c>
      <c r="FA146" t="s">
        <v>124</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t="s">
        <v>124</v>
      </c>
      <c r="FX146" t="s">
        <v>552</v>
      </c>
      <c r="FY146">
        <v>0</v>
      </c>
      <c r="FZ146">
        <v>0</v>
      </c>
      <c r="GA146">
        <v>0</v>
      </c>
      <c r="GB146" t="s">
        <v>124</v>
      </c>
      <c r="GC146">
        <v>0</v>
      </c>
      <c r="GD146">
        <v>0</v>
      </c>
      <c r="GE146" t="s">
        <v>124</v>
      </c>
      <c r="GF146" t="s">
        <v>124</v>
      </c>
      <c r="GG146">
        <v>0</v>
      </c>
      <c r="GH146">
        <v>0</v>
      </c>
      <c r="GI146" t="s">
        <v>124</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s="8" t="s">
        <v>124</v>
      </c>
      <c r="JD146" s="8" t="s">
        <v>148</v>
      </c>
      <c r="JE146" s="8" t="s">
        <v>128</v>
      </c>
      <c r="JF146" s="8">
        <v>0</v>
      </c>
      <c r="JG146" s="8">
        <v>0</v>
      </c>
      <c r="JH146" s="8">
        <v>0</v>
      </c>
      <c r="JI146" s="8">
        <v>0</v>
      </c>
      <c r="JJ146" s="8">
        <v>0</v>
      </c>
      <c r="JK146" s="42">
        <v>0</v>
      </c>
      <c r="JL146" s="42">
        <v>0</v>
      </c>
      <c r="JM146" s="42">
        <v>0</v>
      </c>
      <c r="JN146" s="42">
        <v>0</v>
      </c>
      <c r="JO146" s="42">
        <v>0</v>
      </c>
      <c r="JP146" s="42">
        <v>0</v>
      </c>
      <c r="JQ146" s="42">
        <v>0</v>
      </c>
      <c r="JR146" s="42">
        <v>0</v>
      </c>
      <c r="JS146" s="42">
        <v>0</v>
      </c>
      <c r="JT146" s="42">
        <v>0</v>
      </c>
      <c r="JU146" s="42">
        <v>0</v>
      </c>
      <c r="JV146" s="42">
        <v>0</v>
      </c>
      <c r="JW146" s="42">
        <v>0</v>
      </c>
      <c r="JX146" s="42">
        <v>0</v>
      </c>
      <c r="JY146" s="42">
        <v>0</v>
      </c>
      <c r="JZ146" s="42">
        <v>0</v>
      </c>
      <c r="KA146" s="42">
        <v>0</v>
      </c>
      <c r="KB146" s="42">
        <v>0</v>
      </c>
      <c r="KC146" s="42">
        <v>0</v>
      </c>
      <c r="KD146" s="42">
        <v>0</v>
      </c>
      <c r="KE146" s="42">
        <v>0</v>
      </c>
      <c r="KF146" s="42">
        <v>0</v>
      </c>
      <c r="KG146" s="42">
        <v>0</v>
      </c>
      <c r="KH146" s="42">
        <v>0</v>
      </c>
      <c r="KI146" s="42">
        <v>0</v>
      </c>
      <c r="KJ146" s="42">
        <v>0</v>
      </c>
      <c r="KK146" s="42">
        <v>0</v>
      </c>
      <c r="KL146" s="42">
        <v>0</v>
      </c>
      <c r="KM146" s="42">
        <v>0</v>
      </c>
      <c r="KN146" s="8" t="s">
        <v>117</v>
      </c>
      <c r="KO146" s="8">
        <v>0</v>
      </c>
      <c r="KP146" s="8">
        <v>0</v>
      </c>
      <c r="KQ146" s="8" t="s">
        <v>124</v>
      </c>
      <c r="KR146" t="s">
        <v>124</v>
      </c>
      <c r="KS146" t="s">
        <v>169</v>
      </c>
      <c r="KT146" t="s">
        <v>124</v>
      </c>
      <c r="KU146">
        <v>0</v>
      </c>
      <c r="KV146">
        <v>0</v>
      </c>
      <c r="KW146" t="s">
        <v>124</v>
      </c>
      <c r="KX146" t="s">
        <v>124</v>
      </c>
      <c r="KY146">
        <v>0</v>
      </c>
      <c r="KZ146">
        <v>0</v>
      </c>
      <c r="LA146">
        <v>0</v>
      </c>
      <c r="LB146">
        <v>0</v>
      </c>
      <c r="LC146">
        <v>0</v>
      </c>
      <c r="LD146" t="s">
        <v>124</v>
      </c>
      <c r="LE146">
        <v>0</v>
      </c>
      <c r="LF146">
        <v>0</v>
      </c>
      <c r="LG146" t="s">
        <v>124</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s="9" t="s">
        <v>131</v>
      </c>
      <c r="MA146">
        <v>0</v>
      </c>
      <c r="MB146">
        <v>0</v>
      </c>
      <c r="MC146">
        <v>0</v>
      </c>
      <c r="MD146">
        <v>0</v>
      </c>
      <c r="ME146">
        <v>0</v>
      </c>
      <c r="MF146">
        <v>0</v>
      </c>
      <c r="MG146">
        <v>0</v>
      </c>
      <c r="MH146">
        <v>0</v>
      </c>
      <c r="MI146">
        <v>0</v>
      </c>
      <c r="MJ146">
        <v>0</v>
      </c>
      <c r="MK146">
        <v>0</v>
      </c>
      <c r="ML146">
        <v>0</v>
      </c>
      <c r="MM146">
        <v>0</v>
      </c>
      <c r="MN146">
        <v>0</v>
      </c>
      <c r="MO146">
        <v>0</v>
      </c>
      <c r="MP146">
        <v>0</v>
      </c>
      <c r="MQ146">
        <v>0</v>
      </c>
      <c r="MR146" s="35">
        <v>0</v>
      </c>
      <c r="MS146" s="69"/>
    </row>
    <row r="147" spans="1:358" ht="105.6" customHeight="1" x14ac:dyDescent="0.3">
      <c r="A147">
        <v>179</v>
      </c>
      <c r="B147" s="29" t="s">
        <v>108</v>
      </c>
      <c r="C147" s="25" t="s">
        <v>753</v>
      </c>
      <c r="D147" s="8" t="s">
        <v>1004</v>
      </c>
      <c r="E147" t="s">
        <v>1009</v>
      </c>
      <c r="F147" s="8" t="s">
        <v>1006</v>
      </c>
      <c r="G147" s="8" t="s">
        <v>849</v>
      </c>
      <c r="H147" s="8">
        <v>0</v>
      </c>
      <c r="I147" t="s">
        <v>136</v>
      </c>
      <c r="J147" s="8" t="s">
        <v>1007</v>
      </c>
      <c r="K147" s="8">
        <f>653*504</f>
        <v>329112</v>
      </c>
      <c r="L147" s="8" t="e">
        <f>MROUND([1]!tbData[[#This Row],[Surface (mm2)]],10000)/1000000</f>
        <v>#REF!</v>
      </c>
      <c r="M147" s="8" t="s">
        <v>115</v>
      </c>
      <c r="N147" s="8" t="s">
        <v>144</v>
      </c>
      <c r="O147" s="8" t="s">
        <v>144</v>
      </c>
      <c r="P147" s="8" t="s">
        <v>117</v>
      </c>
      <c r="Q147" t="s">
        <v>119</v>
      </c>
      <c r="R147" t="s">
        <v>119</v>
      </c>
      <c r="S147" s="8">
        <v>0</v>
      </c>
      <c r="T147" t="s">
        <v>119</v>
      </c>
      <c r="U147" s="8" t="s">
        <v>198</v>
      </c>
      <c r="V147" s="8" t="s">
        <v>222</v>
      </c>
      <c r="W147" s="8">
        <v>0</v>
      </c>
      <c r="X147" s="8">
        <v>0</v>
      </c>
      <c r="Y147" s="8">
        <v>0</v>
      </c>
      <c r="Z147" s="8">
        <v>0</v>
      </c>
      <c r="AA147" s="8">
        <v>0</v>
      </c>
      <c r="AB147" s="8">
        <v>0</v>
      </c>
      <c r="AC147" s="8">
        <v>0</v>
      </c>
      <c r="AD147" s="8">
        <v>0</v>
      </c>
      <c r="AE147" s="8">
        <v>0</v>
      </c>
      <c r="AF147" s="8">
        <v>0</v>
      </c>
      <c r="AG147" s="8">
        <v>0</v>
      </c>
      <c r="AH147" s="8">
        <v>0</v>
      </c>
      <c r="AI147" s="8">
        <v>0</v>
      </c>
      <c r="AJ147" s="8">
        <v>0</v>
      </c>
      <c r="AK147" s="8" t="s">
        <v>117</v>
      </c>
      <c r="AL147" s="8">
        <v>0</v>
      </c>
      <c r="AM147" s="8">
        <v>0</v>
      </c>
      <c r="AN147" s="8">
        <v>0</v>
      </c>
      <c r="AO147" s="8">
        <v>0</v>
      </c>
      <c r="AP147" s="8">
        <v>0</v>
      </c>
      <c r="AQ147" s="8">
        <v>0</v>
      </c>
      <c r="AR147" s="8">
        <v>0</v>
      </c>
      <c r="AS147" s="8">
        <v>0</v>
      </c>
      <c r="AT147" s="8">
        <v>0</v>
      </c>
      <c r="AU147" s="8" t="s">
        <v>124</v>
      </c>
      <c r="AV147" s="8" t="s">
        <v>156</v>
      </c>
      <c r="AW147" s="8" t="s">
        <v>199</v>
      </c>
      <c r="AX147" s="8" t="s">
        <v>124</v>
      </c>
      <c r="AY147" s="8" t="s">
        <v>154</v>
      </c>
      <c r="AZ147" s="8">
        <v>1</v>
      </c>
      <c r="BA147" s="8" t="s">
        <v>684</v>
      </c>
      <c r="BB147" s="8">
        <v>0</v>
      </c>
      <c r="BC147" t="s">
        <v>124</v>
      </c>
      <c r="BD147" t="s">
        <v>155</v>
      </c>
      <c r="BE147" t="s">
        <v>147</v>
      </c>
      <c r="BF147">
        <v>0</v>
      </c>
      <c r="BG147">
        <v>0</v>
      </c>
      <c r="BH147">
        <v>0</v>
      </c>
      <c r="BI147" s="6" t="s">
        <v>853</v>
      </c>
      <c r="BJ147" s="66"/>
      <c r="BK147" s="10" t="s">
        <v>51</v>
      </c>
      <c r="BL147" t="s">
        <v>122</v>
      </c>
      <c r="BM147" t="s">
        <v>123</v>
      </c>
      <c r="BN147" t="s">
        <v>117</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t="s">
        <v>51</v>
      </c>
      <c r="DC147" s="8" t="s">
        <v>123</v>
      </c>
      <c r="DD147" t="s">
        <v>117</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t="s">
        <v>117</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t="s">
        <v>117</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t="s">
        <v>117</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s="8" t="s">
        <v>124</v>
      </c>
      <c r="JD147" s="8" t="s">
        <v>127</v>
      </c>
      <c r="JE147" s="8" t="s">
        <v>128</v>
      </c>
      <c r="JF147" s="8">
        <v>0</v>
      </c>
      <c r="JG147" s="8">
        <v>0</v>
      </c>
      <c r="JH147" s="8">
        <v>0</v>
      </c>
      <c r="JI147" s="8">
        <v>0</v>
      </c>
      <c r="JJ147" s="8">
        <v>0</v>
      </c>
      <c r="JK147" s="42">
        <v>0</v>
      </c>
      <c r="JL147" s="42">
        <v>0</v>
      </c>
      <c r="JM147" s="42">
        <v>0</v>
      </c>
      <c r="JN147" s="42">
        <v>0</v>
      </c>
      <c r="JO147" s="42">
        <v>0</v>
      </c>
      <c r="JP147" s="42">
        <v>0</v>
      </c>
      <c r="JQ147" s="42">
        <v>0</v>
      </c>
      <c r="JR147" s="42">
        <v>0</v>
      </c>
      <c r="JS147" s="42">
        <v>0</v>
      </c>
      <c r="JT147" s="42">
        <v>0</v>
      </c>
      <c r="JU147" s="42">
        <v>0</v>
      </c>
      <c r="JV147" s="42" t="s">
        <v>124</v>
      </c>
      <c r="JW147" s="42" t="s">
        <v>129</v>
      </c>
      <c r="JX147" s="42">
        <v>0</v>
      </c>
      <c r="JY147" s="42">
        <v>0</v>
      </c>
      <c r="JZ147" s="42" t="s">
        <v>124</v>
      </c>
      <c r="KA147" s="42">
        <v>0</v>
      </c>
      <c r="KB147" s="42">
        <v>0</v>
      </c>
      <c r="KC147" s="42">
        <v>0</v>
      </c>
      <c r="KD147" s="42">
        <v>0</v>
      </c>
      <c r="KE147" s="42">
        <v>0</v>
      </c>
      <c r="KF147" s="42">
        <v>0</v>
      </c>
      <c r="KG147" s="42">
        <v>0</v>
      </c>
      <c r="KH147" s="42">
        <v>0</v>
      </c>
      <c r="KI147" s="42">
        <v>0</v>
      </c>
      <c r="KJ147" s="42">
        <v>0</v>
      </c>
      <c r="KK147" s="42">
        <v>0</v>
      </c>
      <c r="KL147" s="42">
        <v>0</v>
      </c>
      <c r="KM147" s="42">
        <v>0</v>
      </c>
      <c r="KN147" s="8" t="s">
        <v>117</v>
      </c>
      <c r="KO147" s="8">
        <v>0</v>
      </c>
      <c r="KP147" s="8">
        <v>0</v>
      </c>
      <c r="KQ147" s="8" t="s">
        <v>117</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s="9" t="s">
        <v>131</v>
      </c>
      <c r="MA147">
        <v>0</v>
      </c>
      <c r="MB147">
        <v>0</v>
      </c>
      <c r="MC147">
        <v>0</v>
      </c>
      <c r="MD147">
        <v>0</v>
      </c>
      <c r="ME147">
        <v>0</v>
      </c>
      <c r="MF147">
        <v>0</v>
      </c>
      <c r="MG147">
        <v>0</v>
      </c>
      <c r="MH147" t="s">
        <v>124</v>
      </c>
      <c r="MI147">
        <v>0</v>
      </c>
      <c r="MJ147">
        <v>0</v>
      </c>
      <c r="MK147">
        <v>0</v>
      </c>
      <c r="ML147">
        <v>0</v>
      </c>
      <c r="MM147">
        <v>0</v>
      </c>
      <c r="MN147">
        <v>0</v>
      </c>
      <c r="MO147">
        <v>0</v>
      </c>
      <c r="MP147">
        <v>0</v>
      </c>
      <c r="MQ147">
        <v>0</v>
      </c>
      <c r="MR147" s="35">
        <v>0</v>
      </c>
      <c r="MS147" s="69"/>
    </row>
    <row r="148" spans="1:358" ht="76.95" customHeight="1" x14ac:dyDescent="0.3">
      <c r="A148">
        <v>180</v>
      </c>
      <c r="B148" s="29" t="s">
        <v>108</v>
      </c>
      <c r="C148" s="25" t="s">
        <v>753</v>
      </c>
      <c r="D148" s="8" t="s">
        <v>1004</v>
      </c>
      <c r="E148" t="s">
        <v>1009</v>
      </c>
      <c r="F148" s="8" t="s">
        <v>1006</v>
      </c>
      <c r="G148" s="8" t="s">
        <v>849</v>
      </c>
      <c r="H148" s="8">
        <v>0</v>
      </c>
      <c r="I148" t="s">
        <v>136</v>
      </c>
      <c r="J148" s="8" t="s">
        <v>1007</v>
      </c>
      <c r="K148" s="8">
        <f>653*504</f>
        <v>329112</v>
      </c>
      <c r="L148" s="8" t="e">
        <f>MROUND([1]!tbData[[#This Row],[Surface (mm2)]],10000)/1000000</f>
        <v>#REF!</v>
      </c>
      <c r="M148" s="8" t="s">
        <v>115</v>
      </c>
      <c r="N148" s="8" t="s">
        <v>144</v>
      </c>
      <c r="O148" s="8" t="s">
        <v>144</v>
      </c>
      <c r="P148" s="8" t="s">
        <v>117</v>
      </c>
      <c r="Q148" t="s">
        <v>119</v>
      </c>
      <c r="R148" t="s">
        <v>119</v>
      </c>
      <c r="S148" s="8">
        <v>0</v>
      </c>
      <c r="T148" t="s">
        <v>119</v>
      </c>
      <c r="U148" s="8" t="s">
        <v>198</v>
      </c>
      <c r="V148" s="8" t="s">
        <v>222</v>
      </c>
      <c r="W148" s="8">
        <v>0</v>
      </c>
      <c r="X148" s="8">
        <v>0</v>
      </c>
      <c r="Y148" s="8">
        <v>0</v>
      </c>
      <c r="Z148" s="8">
        <v>0</v>
      </c>
      <c r="AA148" s="8">
        <v>0</v>
      </c>
      <c r="AB148" s="8">
        <v>0</v>
      </c>
      <c r="AC148" s="8">
        <v>0</v>
      </c>
      <c r="AD148" s="8">
        <v>0</v>
      </c>
      <c r="AE148" s="8">
        <v>0</v>
      </c>
      <c r="AF148" s="8">
        <v>0</v>
      </c>
      <c r="AG148" s="8">
        <v>0</v>
      </c>
      <c r="AH148" s="8">
        <v>0</v>
      </c>
      <c r="AI148" s="8">
        <v>0</v>
      </c>
      <c r="AJ148" s="8">
        <v>0</v>
      </c>
      <c r="AK148" s="8" t="s">
        <v>117</v>
      </c>
      <c r="AL148" s="8">
        <v>0</v>
      </c>
      <c r="AM148" s="8">
        <v>0</v>
      </c>
      <c r="AN148" s="8">
        <v>0</v>
      </c>
      <c r="AO148" s="8">
        <v>0</v>
      </c>
      <c r="AP148" s="8">
        <v>0</v>
      </c>
      <c r="AQ148" s="8">
        <v>0</v>
      </c>
      <c r="AR148" s="8">
        <v>0</v>
      </c>
      <c r="AS148" s="8">
        <v>0</v>
      </c>
      <c r="AT148" s="8">
        <v>0</v>
      </c>
      <c r="AU148" s="8" t="s">
        <v>124</v>
      </c>
      <c r="AV148" s="8" t="s">
        <v>156</v>
      </c>
      <c r="AW148" s="8" t="s">
        <v>199</v>
      </c>
      <c r="AX148" s="8" t="s">
        <v>124</v>
      </c>
      <c r="AY148" s="8" t="s">
        <v>154</v>
      </c>
      <c r="AZ148" s="8">
        <v>1</v>
      </c>
      <c r="BA148" s="8" t="s">
        <v>684</v>
      </c>
      <c r="BB148" s="8">
        <v>0</v>
      </c>
      <c r="BC148" t="s">
        <v>124</v>
      </c>
      <c r="BD148" t="s">
        <v>155</v>
      </c>
      <c r="BE148" t="s">
        <v>147</v>
      </c>
      <c r="BF148">
        <v>0</v>
      </c>
      <c r="BG148">
        <v>0</v>
      </c>
      <c r="BH148">
        <v>0</v>
      </c>
      <c r="BI148" s="6" t="s">
        <v>853</v>
      </c>
      <c r="BJ148" s="66"/>
      <c r="BK148" s="10" t="s">
        <v>51</v>
      </c>
      <c r="BL148" t="s">
        <v>122</v>
      </c>
      <c r="BM148" t="s">
        <v>123</v>
      </c>
      <c r="BN148" t="s">
        <v>117</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t="s">
        <v>117</v>
      </c>
      <c r="DC148" s="8">
        <v>0</v>
      </c>
      <c r="DD148" t="s">
        <v>117</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t="s">
        <v>117</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t="s">
        <v>117</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t="s">
        <v>117</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s="8" t="s">
        <v>124</v>
      </c>
      <c r="JD148" s="8" t="s">
        <v>127</v>
      </c>
      <c r="JE148" s="8" t="s">
        <v>128</v>
      </c>
      <c r="JF148" s="8">
        <v>0</v>
      </c>
      <c r="JG148" s="8">
        <v>0</v>
      </c>
      <c r="JH148" s="8">
        <v>0</v>
      </c>
      <c r="JI148" s="8">
        <v>0</v>
      </c>
      <c r="JJ148" s="8">
        <v>0</v>
      </c>
      <c r="JK148" s="42">
        <v>0</v>
      </c>
      <c r="JL148" s="42">
        <v>0</v>
      </c>
      <c r="JM148" s="42">
        <v>0</v>
      </c>
      <c r="JN148" s="42">
        <v>0</v>
      </c>
      <c r="JO148" s="42">
        <v>0</v>
      </c>
      <c r="JP148" s="42">
        <v>0</v>
      </c>
      <c r="JQ148" s="42">
        <v>0</v>
      </c>
      <c r="JR148" s="42">
        <v>0</v>
      </c>
      <c r="JS148" s="42">
        <v>0</v>
      </c>
      <c r="JT148" s="42">
        <v>0</v>
      </c>
      <c r="JU148" s="42">
        <v>0</v>
      </c>
      <c r="JV148" s="42" t="s">
        <v>124</v>
      </c>
      <c r="JW148" s="42" t="s">
        <v>129</v>
      </c>
      <c r="JX148" s="42">
        <v>0</v>
      </c>
      <c r="JY148" s="42">
        <v>0</v>
      </c>
      <c r="JZ148" s="42" t="s">
        <v>124</v>
      </c>
      <c r="KA148" s="42" t="s">
        <v>124</v>
      </c>
      <c r="KB148" s="42">
        <v>0</v>
      </c>
      <c r="KC148" s="42">
        <v>0</v>
      </c>
      <c r="KD148" s="42">
        <v>0</v>
      </c>
      <c r="KE148" s="42">
        <v>0</v>
      </c>
      <c r="KF148" s="42">
        <v>0</v>
      </c>
      <c r="KG148" s="42">
        <v>0</v>
      </c>
      <c r="KH148" s="42">
        <v>0</v>
      </c>
      <c r="KI148" s="42">
        <v>0</v>
      </c>
      <c r="KJ148" s="42">
        <v>0</v>
      </c>
      <c r="KK148" s="42">
        <v>0</v>
      </c>
      <c r="KL148" s="42">
        <v>0</v>
      </c>
      <c r="KM148" s="42">
        <v>0</v>
      </c>
      <c r="KN148" s="8" t="s">
        <v>117</v>
      </c>
      <c r="KO148" s="8">
        <v>0</v>
      </c>
      <c r="KP148" s="8">
        <v>0</v>
      </c>
      <c r="KQ148" s="8" t="s">
        <v>117</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s="9" t="s">
        <v>131</v>
      </c>
      <c r="MA148">
        <v>0</v>
      </c>
      <c r="MB148">
        <v>0</v>
      </c>
      <c r="MC148">
        <v>0</v>
      </c>
      <c r="MD148">
        <v>0</v>
      </c>
      <c r="ME148">
        <v>0</v>
      </c>
      <c r="MF148">
        <v>0</v>
      </c>
      <c r="MG148">
        <v>0</v>
      </c>
      <c r="MH148" t="s">
        <v>124</v>
      </c>
      <c r="MI148">
        <v>0</v>
      </c>
      <c r="MJ148">
        <v>0</v>
      </c>
      <c r="MK148">
        <v>0</v>
      </c>
      <c r="ML148">
        <v>0</v>
      </c>
      <c r="MM148">
        <v>0</v>
      </c>
      <c r="MN148">
        <v>0</v>
      </c>
      <c r="MO148">
        <v>0</v>
      </c>
      <c r="MP148">
        <v>0</v>
      </c>
      <c r="MQ148">
        <v>0</v>
      </c>
      <c r="MR148" s="35">
        <v>0</v>
      </c>
      <c r="MS148" s="69"/>
    </row>
    <row r="149" spans="1:358" ht="100.95" customHeight="1" x14ac:dyDescent="0.3">
      <c r="A149">
        <v>19</v>
      </c>
      <c r="B149" s="29" t="s">
        <v>108</v>
      </c>
      <c r="C149" s="22" t="s">
        <v>109</v>
      </c>
      <c r="D149" s="8">
        <v>0</v>
      </c>
      <c r="E149">
        <v>0</v>
      </c>
      <c r="F149" s="8" t="s">
        <v>290</v>
      </c>
      <c r="G149" s="8" t="s">
        <v>291</v>
      </c>
      <c r="H149" s="8">
        <v>1975</v>
      </c>
      <c r="I149" t="s">
        <v>136</v>
      </c>
      <c r="J149" s="8" t="s">
        <v>292</v>
      </c>
      <c r="K149" s="8">
        <f>681*502</f>
        <v>341862</v>
      </c>
      <c r="L149" s="8" t="e">
        <f>MROUND([1]!tbData[[#This Row],[Surface (mm2)]],10000)/1000000</f>
        <v>#REF!</v>
      </c>
      <c r="M149" s="8" t="s">
        <v>115</v>
      </c>
      <c r="N149" s="8" t="s">
        <v>144</v>
      </c>
      <c r="O149" s="8" t="s">
        <v>144</v>
      </c>
      <c r="P149" s="8" t="s">
        <v>262</v>
      </c>
      <c r="Q149" t="s">
        <v>119</v>
      </c>
      <c r="R149" t="s">
        <v>119</v>
      </c>
      <c r="S149" s="8">
        <v>0</v>
      </c>
      <c r="T149" t="s">
        <v>119</v>
      </c>
      <c r="U149" s="8" t="s">
        <v>120</v>
      </c>
      <c r="V149" s="8" t="s">
        <v>121</v>
      </c>
      <c r="W149" s="8" t="s">
        <v>145</v>
      </c>
      <c r="X149" s="8">
        <v>0</v>
      </c>
      <c r="Y149" s="8">
        <v>0</v>
      </c>
      <c r="Z149" s="8">
        <v>0</v>
      </c>
      <c r="AA149" s="8">
        <v>0</v>
      </c>
      <c r="AB149" s="8">
        <v>0</v>
      </c>
      <c r="AC149" s="8">
        <v>0</v>
      </c>
      <c r="AD149" s="8">
        <v>0</v>
      </c>
      <c r="AE149" s="8">
        <v>0</v>
      </c>
      <c r="AF149" s="8">
        <v>0</v>
      </c>
      <c r="AG149" s="8">
        <v>0</v>
      </c>
      <c r="AH149" s="8">
        <v>0</v>
      </c>
      <c r="AI149" s="8">
        <v>0</v>
      </c>
      <c r="AJ149" s="8">
        <v>0</v>
      </c>
      <c r="AK149" s="8" t="s">
        <v>124</v>
      </c>
      <c r="AL149" s="8" t="s">
        <v>184</v>
      </c>
      <c r="AM149" s="8" t="s">
        <v>121</v>
      </c>
      <c r="AN149" s="8" t="s">
        <v>293</v>
      </c>
      <c r="AO149" s="8">
        <v>0</v>
      </c>
      <c r="AP149" s="8">
        <v>0</v>
      </c>
      <c r="AQ149" s="8">
        <v>0</v>
      </c>
      <c r="AR149" s="8">
        <v>0</v>
      </c>
      <c r="AS149" s="8">
        <v>0</v>
      </c>
      <c r="AT149" s="8">
        <v>0</v>
      </c>
      <c r="AU149" s="8" t="s">
        <v>117</v>
      </c>
      <c r="AV149" s="8">
        <v>0</v>
      </c>
      <c r="AW149" s="8">
        <v>0</v>
      </c>
      <c r="AX149" s="8" t="s">
        <v>124</v>
      </c>
      <c r="AY149" s="8" t="s">
        <v>121</v>
      </c>
      <c r="AZ149" s="8">
        <v>1</v>
      </c>
      <c r="BA149" s="8" t="s">
        <v>294</v>
      </c>
      <c r="BB149" s="8">
        <v>0</v>
      </c>
      <c r="BC149" s="9" t="s">
        <v>124</v>
      </c>
      <c r="BD149" t="s">
        <v>155</v>
      </c>
      <c r="BE149" t="s">
        <v>124</v>
      </c>
      <c r="BF149">
        <v>0</v>
      </c>
      <c r="BG149">
        <v>0</v>
      </c>
      <c r="BH149" t="s">
        <v>124</v>
      </c>
      <c r="BI149" s="6" t="s">
        <v>295</v>
      </c>
      <c r="BJ149" s="66"/>
      <c r="BK149" s="10" t="s">
        <v>51</v>
      </c>
      <c r="BL149" t="s">
        <v>122</v>
      </c>
      <c r="BM149" t="s">
        <v>123</v>
      </c>
      <c r="BN149" t="s">
        <v>117</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t="s">
        <v>117</v>
      </c>
      <c r="DC149" s="8">
        <v>0</v>
      </c>
      <c r="DD149" t="s">
        <v>117</v>
      </c>
      <c r="DE149" t="s">
        <v>124</v>
      </c>
      <c r="DF149" t="s">
        <v>156</v>
      </c>
      <c r="DG149">
        <v>0</v>
      </c>
      <c r="DH149" t="s">
        <v>154</v>
      </c>
      <c r="DI149">
        <v>0</v>
      </c>
      <c r="DJ149">
        <v>0</v>
      </c>
      <c r="DK149">
        <v>0</v>
      </c>
      <c r="DL149" t="s">
        <v>296</v>
      </c>
      <c r="DM149">
        <v>0</v>
      </c>
      <c r="DN149">
        <v>0</v>
      </c>
      <c r="DO149">
        <v>0</v>
      </c>
      <c r="DP149">
        <v>0</v>
      </c>
      <c r="DQ149">
        <v>0</v>
      </c>
      <c r="DR149">
        <v>0</v>
      </c>
      <c r="DS149">
        <v>0</v>
      </c>
      <c r="DT149">
        <v>0</v>
      </c>
      <c r="DU149">
        <v>0</v>
      </c>
      <c r="DV149">
        <v>0</v>
      </c>
      <c r="DW149">
        <v>0</v>
      </c>
      <c r="DX149">
        <v>0</v>
      </c>
      <c r="DY149">
        <v>0</v>
      </c>
      <c r="DZ149" t="s">
        <v>117</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t="s">
        <v>124</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t="s">
        <v>124</v>
      </c>
      <c r="FQ149" t="s">
        <v>228</v>
      </c>
      <c r="FR149">
        <v>0</v>
      </c>
      <c r="FS149" t="s">
        <v>124</v>
      </c>
      <c r="FT149" t="s">
        <v>124</v>
      </c>
      <c r="FU149" t="s">
        <v>124</v>
      </c>
      <c r="FV149" t="s">
        <v>124</v>
      </c>
      <c r="FW149" t="s">
        <v>124</v>
      </c>
      <c r="FX149" t="s">
        <v>228</v>
      </c>
      <c r="FY149">
        <v>0</v>
      </c>
      <c r="FZ149">
        <v>0</v>
      </c>
      <c r="GA149">
        <v>0</v>
      </c>
      <c r="GB149">
        <v>0</v>
      </c>
      <c r="GC149" t="s">
        <v>124</v>
      </c>
      <c r="GD149">
        <v>0</v>
      </c>
      <c r="GE149" t="s">
        <v>124</v>
      </c>
      <c r="GF149">
        <v>0</v>
      </c>
      <c r="GG149">
        <v>0</v>
      </c>
      <c r="GH149">
        <v>0</v>
      </c>
      <c r="GI149">
        <v>0</v>
      </c>
      <c r="GJ149">
        <v>0</v>
      </c>
      <c r="GK149">
        <v>0</v>
      </c>
      <c r="GL149">
        <v>0</v>
      </c>
      <c r="GM149" t="s">
        <v>124</v>
      </c>
      <c r="GN149">
        <v>0</v>
      </c>
      <c r="GO149" t="s">
        <v>124</v>
      </c>
      <c r="GP149" t="s">
        <v>124</v>
      </c>
      <c r="GQ149" t="s">
        <v>124</v>
      </c>
      <c r="GR149" t="s">
        <v>124</v>
      </c>
      <c r="GS149">
        <v>0</v>
      </c>
      <c r="GT149">
        <v>0</v>
      </c>
      <c r="GU149">
        <v>0</v>
      </c>
      <c r="GV149">
        <v>0</v>
      </c>
      <c r="GW149">
        <v>0</v>
      </c>
      <c r="GX149" t="s">
        <v>124</v>
      </c>
      <c r="GY149" t="s">
        <v>230</v>
      </c>
      <c r="GZ149">
        <v>0</v>
      </c>
      <c r="HA149">
        <v>0</v>
      </c>
      <c r="HB149">
        <v>0</v>
      </c>
      <c r="HC149">
        <v>0</v>
      </c>
      <c r="HD149">
        <v>0</v>
      </c>
      <c r="HE149">
        <v>0</v>
      </c>
      <c r="HF149">
        <v>0</v>
      </c>
      <c r="HG149">
        <v>0</v>
      </c>
      <c r="HH149">
        <v>0</v>
      </c>
      <c r="HI149">
        <v>0</v>
      </c>
      <c r="HJ149">
        <v>0</v>
      </c>
      <c r="HK149">
        <v>0</v>
      </c>
      <c r="HL149">
        <v>0</v>
      </c>
      <c r="HM149" t="s">
        <v>124</v>
      </c>
      <c r="HN149">
        <v>0</v>
      </c>
      <c r="HO149">
        <v>0</v>
      </c>
      <c r="HP149">
        <v>0</v>
      </c>
      <c r="HQ149">
        <v>0</v>
      </c>
      <c r="HR149">
        <v>0</v>
      </c>
      <c r="HS149" t="s">
        <v>124</v>
      </c>
      <c r="HT149" t="s">
        <v>124</v>
      </c>
      <c r="HU149">
        <v>0</v>
      </c>
      <c r="HV149">
        <v>0</v>
      </c>
      <c r="HW149">
        <v>0</v>
      </c>
      <c r="HX149">
        <v>0</v>
      </c>
      <c r="HY149">
        <v>0</v>
      </c>
      <c r="HZ149">
        <v>0</v>
      </c>
      <c r="IA149">
        <v>0</v>
      </c>
      <c r="IB149">
        <v>0</v>
      </c>
      <c r="IC149">
        <v>0</v>
      </c>
      <c r="ID149">
        <v>0</v>
      </c>
      <c r="IE149" t="s">
        <v>124</v>
      </c>
      <c r="IF149" t="s">
        <v>124</v>
      </c>
      <c r="IG149" t="s">
        <v>119</v>
      </c>
      <c r="IH149" t="s">
        <v>71</v>
      </c>
      <c r="II149">
        <v>0</v>
      </c>
      <c r="IJ149" s="8" t="s">
        <v>52</v>
      </c>
      <c r="IK149" s="8">
        <v>0</v>
      </c>
      <c r="IL149" s="8">
        <v>0</v>
      </c>
      <c r="IM149" s="8">
        <v>0</v>
      </c>
      <c r="IN149">
        <v>0</v>
      </c>
      <c r="IO149" s="8">
        <v>0</v>
      </c>
      <c r="IP149">
        <v>0</v>
      </c>
      <c r="IQ149">
        <v>0</v>
      </c>
      <c r="IR149">
        <v>0</v>
      </c>
      <c r="IS149">
        <v>0</v>
      </c>
      <c r="IT149">
        <v>0</v>
      </c>
      <c r="IU149">
        <v>0</v>
      </c>
      <c r="IV149">
        <v>0</v>
      </c>
      <c r="IW149">
        <v>0</v>
      </c>
      <c r="IX149">
        <v>0</v>
      </c>
      <c r="IY149">
        <v>0</v>
      </c>
      <c r="IZ149">
        <v>0</v>
      </c>
      <c r="JA149">
        <v>0</v>
      </c>
      <c r="JB149">
        <v>0</v>
      </c>
      <c r="JC149" s="8" t="s">
        <v>124</v>
      </c>
      <c r="JD149" s="8" t="s">
        <v>127</v>
      </c>
      <c r="JE149" s="8" t="s">
        <v>128</v>
      </c>
      <c r="JF149" s="8">
        <v>0</v>
      </c>
      <c r="JG149" s="8">
        <v>0</v>
      </c>
      <c r="JH149" s="8">
        <v>0</v>
      </c>
      <c r="JI149" s="8">
        <v>0</v>
      </c>
      <c r="JJ149" s="8">
        <v>0</v>
      </c>
      <c r="JK149" s="8">
        <v>0</v>
      </c>
      <c r="JL149" s="8">
        <v>0</v>
      </c>
      <c r="JM149" s="8">
        <v>0</v>
      </c>
      <c r="JN149" s="8">
        <v>0</v>
      </c>
      <c r="JO149" s="8">
        <v>0</v>
      </c>
      <c r="JP149" s="8">
        <v>0</v>
      </c>
      <c r="JQ149" s="42">
        <v>0</v>
      </c>
      <c r="JR149" s="42">
        <v>0</v>
      </c>
      <c r="JS149" s="42">
        <v>0</v>
      </c>
      <c r="JT149" s="42">
        <v>0</v>
      </c>
      <c r="JU149" s="42">
        <v>0</v>
      </c>
      <c r="JV149" s="42" t="s">
        <v>124</v>
      </c>
      <c r="JW149" s="42" t="s">
        <v>129</v>
      </c>
      <c r="JX149" s="42">
        <v>0</v>
      </c>
      <c r="JY149" s="42" t="s">
        <v>124</v>
      </c>
      <c r="JZ149" s="42">
        <v>0</v>
      </c>
      <c r="KA149" s="42">
        <v>0</v>
      </c>
      <c r="KB149" s="42">
        <v>0</v>
      </c>
      <c r="KC149" s="42">
        <v>0</v>
      </c>
      <c r="KD149" s="42">
        <v>0</v>
      </c>
      <c r="KE149" s="42" t="s">
        <v>124</v>
      </c>
      <c r="KF149" s="42">
        <v>0</v>
      </c>
      <c r="KG149" s="42">
        <v>0</v>
      </c>
      <c r="KH149" s="42">
        <v>0</v>
      </c>
      <c r="KI149" s="42">
        <v>0</v>
      </c>
      <c r="KJ149" s="42">
        <v>0</v>
      </c>
      <c r="KK149" s="42">
        <v>0</v>
      </c>
      <c r="KL149" s="42">
        <v>0</v>
      </c>
      <c r="KM149" s="42" t="s">
        <v>287</v>
      </c>
      <c r="KN149" s="8" t="s">
        <v>124</v>
      </c>
      <c r="KO149" s="8">
        <v>0</v>
      </c>
      <c r="KP149" s="8">
        <v>0</v>
      </c>
      <c r="KQ149" s="8" t="s">
        <v>117</v>
      </c>
      <c r="KR149">
        <v>0</v>
      </c>
      <c r="KS149">
        <v>0</v>
      </c>
      <c r="KT149">
        <v>0</v>
      </c>
      <c r="KU149">
        <v>0</v>
      </c>
      <c r="KV149">
        <v>0</v>
      </c>
      <c r="KW149">
        <v>0</v>
      </c>
      <c r="KX149">
        <v>0</v>
      </c>
      <c r="KY149">
        <v>0</v>
      </c>
      <c r="KZ149">
        <v>0</v>
      </c>
      <c r="LA149">
        <v>0</v>
      </c>
      <c r="LB149">
        <v>0</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s="9" t="s">
        <v>131</v>
      </c>
      <c r="MA149">
        <v>0</v>
      </c>
      <c r="MB149">
        <v>0</v>
      </c>
      <c r="MC149">
        <v>0</v>
      </c>
      <c r="MD149">
        <v>0</v>
      </c>
      <c r="ME149">
        <v>0</v>
      </c>
      <c r="MF149">
        <v>0</v>
      </c>
      <c r="MG149">
        <v>0</v>
      </c>
      <c r="MH149">
        <v>0</v>
      </c>
      <c r="MI149">
        <v>0</v>
      </c>
      <c r="MJ149">
        <v>0</v>
      </c>
      <c r="MK149">
        <v>0</v>
      </c>
      <c r="ML149">
        <v>0</v>
      </c>
      <c r="MM149">
        <v>0</v>
      </c>
      <c r="MN149">
        <v>0</v>
      </c>
      <c r="MO149">
        <v>0</v>
      </c>
      <c r="MP149">
        <v>0</v>
      </c>
      <c r="MQ149">
        <v>0</v>
      </c>
      <c r="MR149" s="35">
        <v>0</v>
      </c>
      <c r="MS149" s="69"/>
    </row>
    <row r="150" spans="1:358" ht="91.95" customHeight="1" x14ac:dyDescent="0.3">
      <c r="A150">
        <v>20</v>
      </c>
      <c r="B150" s="29" t="s">
        <v>108</v>
      </c>
      <c r="C150" s="22" t="s">
        <v>109</v>
      </c>
      <c r="D150" s="8" t="s">
        <v>298</v>
      </c>
      <c r="E150" s="8" t="s">
        <v>298</v>
      </c>
      <c r="F150" s="8" t="s">
        <v>299</v>
      </c>
      <c r="G150" s="8" t="s">
        <v>300</v>
      </c>
      <c r="H150" s="8">
        <v>0</v>
      </c>
      <c r="I150" t="s">
        <v>136</v>
      </c>
      <c r="J150" s="8" t="s">
        <v>301</v>
      </c>
      <c r="K150" s="8">
        <f>909*378</f>
        <v>343602</v>
      </c>
      <c r="L150" s="8" t="e">
        <f>MROUND([1]!tbData[[#This Row],[Surface (mm2)]],10000)/1000000</f>
        <v>#REF!</v>
      </c>
      <c r="M150" s="8" t="s">
        <v>115</v>
      </c>
      <c r="N150" s="8" t="s">
        <v>144</v>
      </c>
      <c r="O150" s="8" t="s">
        <v>144</v>
      </c>
      <c r="P150" s="8" t="s">
        <v>117</v>
      </c>
      <c r="Q150" t="s">
        <v>119</v>
      </c>
      <c r="R150" t="s">
        <v>119</v>
      </c>
      <c r="S150" s="8">
        <v>0</v>
      </c>
      <c r="T150" t="s">
        <v>119</v>
      </c>
      <c r="U150" s="8" t="s">
        <v>120</v>
      </c>
      <c r="V150" s="8" t="s">
        <v>210</v>
      </c>
      <c r="W150" s="8">
        <v>0</v>
      </c>
      <c r="X150" s="8">
        <v>0</v>
      </c>
      <c r="Y150" s="8">
        <v>0</v>
      </c>
      <c r="Z150" s="8">
        <v>0</v>
      </c>
      <c r="AA150" s="8">
        <v>0</v>
      </c>
      <c r="AB150" s="8">
        <v>0</v>
      </c>
      <c r="AC150" s="8">
        <v>0</v>
      </c>
      <c r="AD150" s="8">
        <v>0</v>
      </c>
      <c r="AE150" s="8">
        <v>0</v>
      </c>
      <c r="AF150" s="8">
        <v>0</v>
      </c>
      <c r="AG150" s="8">
        <v>0</v>
      </c>
      <c r="AH150" s="8">
        <v>0</v>
      </c>
      <c r="AI150" s="8">
        <v>0</v>
      </c>
      <c r="AJ150" s="8">
        <v>0</v>
      </c>
      <c r="AK150" s="8" t="s">
        <v>124</v>
      </c>
      <c r="AL150" s="8" t="s">
        <v>184</v>
      </c>
      <c r="AM150" s="8" t="s">
        <v>154</v>
      </c>
      <c r="AN150" s="8" t="s">
        <v>302</v>
      </c>
      <c r="AO150" s="8" t="s">
        <v>145</v>
      </c>
      <c r="AP150" s="8" t="s">
        <v>303</v>
      </c>
      <c r="AQ150" s="8" t="s">
        <v>199</v>
      </c>
      <c r="AR150" s="8">
        <v>0</v>
      </c>
      <c r="AS150" s="8" t="s">
        <v>304</v>
      </c>
      <c r="AT150" s="8">
        <v>0</v>
      </c>
      <c r="AU150" s="8" t="s">
        <v>117</v>
      </c>
      <c r="AV150" s="8">
        <v>0</v>
      </c>
      <c r="AW150" s="8">
        <v>0</v>
      </c>
      <c r="AX150" s="8" t="s">
        <v>124</v>
      </c>
      <c r="AY150" s="8" t="s">
        <v>154</v>
      </c>
      <c r="AZ150" s="8">
        <v>1</v>
      </c>
      <c r="BA150" s="8" t="s">
        <v>305</v>
      </c>
      <c r="BB150" s="8">
        <v>0</v>
      </c>
      <c r="BC150" s="9" t="s">
        <v>119</v>
      </c>
      <c r="BD150">
        <v>0</v>
      </c>
      <c r="BE150" t="s">
        <v>124</v>
      </c>
      <c r="BF150" t="s">
        <v>124</v>
      </c>
      <c r="BG150">
        <v>0</v>
      </c>
      <c r="BH150">
        <v>0</v>
      </c>
      <c r="BI150" s="6">
        <v>0</v>
      </c>
      <c r="BJ150" s="66"/>
      <c r="BK150" s="10" t="s">
        <v>51</v>
      </c>
      <c r="BL150" t="s">
        <v>122</v>
      </c>
      <c r="BM150" t="s">
        <v>123</v>
      </c>
      <c r="BN150" t="s">
        <v>117</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t="s">
        <v>124</v>
      </c>
      <c r="CW150">
        <v>0</v>
      </c>
      <c r="CX150" t="s">
        <v>144</v>
      </c>
      <c r="CY150">
        <v>0</v>
      </c>
      <c r="CZ150" t="s">
        <v>169</v>
      </c>
      <c r="DA150">
        <v>0</v>
      </c>
      <c r="DB150" t="s">
        <v>117</v>
      </c>
      <c r="DC150" s="8">
        <v>0</v>
      </c>
      <c r="DD150" t="s">
        <v>117</v>
      </c>
      <c r="DE150">
        <v>0</v>
      </c>
      <c r="DF150">
        <v>0</v>
      </c>
      <c r="DG150">
        <v>0</v>
      </c>
      <c r="DH150">
        <v>0</v>
      </c>
      <c r="DI150">
        <v>0</v>
      </c>
      <c r="DJ150">
        <v>0</v>
      </c>
      <c r="DK150">
        <v>0</v>
      </c>
      <c r="DL150">
        <v>0</v>
      </c>
      <c r="DM150">
        <v>0</v>
      </c>
      <c r="DN150">
        <v>0</v>
      </c>
      <c r="DO150">
        <v>0</v>
      </c>
      <c r="DP150">
        <v>0</v>
      </c>
      <c r="DQ150">
        <v>0</v>
      </c>
      <c r="DR150">
        <v>0</v>
      </c>
      <c r="DS150">
        <v>0</v>
      </c>
      <c r="DT150">
        <v>0</v>
      </c>
      <c r="DU150" t="s">
        <v>124</v>
      </c>
      <c r="DV150">
        <v>0</v>
      </c>
      <c r="DW150">
        <v>0</v>
      </c>
      <c r="DX150">
        <v>0</v>
      </c>
      <c r="DY150">
        <v>0</v>
      </c>
      <c r="DZ150" t="s">
        <v>156</v>
      </c>
      <c r="EA150" t="s">
        <v>156</v>
      </c>
      <c r="EB150" t="s">
        <v>124</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t="s">
        <v>117</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t="s">
        <v>124</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t="s">
        <v>124</v>
      </c>
      <c r="GY150" t="s">
        <v>230</v>
      </c>
      <c r="GZ150">
        <v>0</v>
      </c>
      <c r="HA150">
        <v>0</v>
      </c>
      <c r="HB150" t="s">
        <v>124</v>
      </c>
      <c r="HC150">
        <v>0</v>
      </c>
      <c r="HD150">
        <v>0</v>
      </c>
      <c r="HE150">
        <v>0</v>
      </c>
      <c r="HF150">
        <v>0</v>
      </c>
      <c r="HG150">
        <v>0</v>
      </c>
      <c r="HH150">
        <v>0</v>
      </c>
      <c r="HI150">
        <v>0</v>
      </c>
      <c r="HJ150">
        <v>0</v>
      </c>
      <c r="HK150">
        <v>0</v>
      </c>
      <c r="HL150">
        <v>0</v>
      </c>
      <c r="HM150" t="s">
        <v>124</v>
      </c>
      <c r="HN150">
        <v>0</v>
      </c>
      <c r="HO150">
        <v>0</v>
      </c>
      <c r="HP150">
        <v>0</v>
      </c>
      <c r="HQ150">
        <v>0</v>
      </c>
      <c r="HR150">
        <v>0</v>
      </c>
      <c r="HS150">
        <v>0</v>
      </c>
      <c r="HT150">
        <v>0</v>
      </c>
      <c r="HU150">
        <v>0</v>
      </c>
      <c r="HV150">
        <v>0</v>
      </c>
      <c r="HW150">
        <v>0</v>
      </c>
      <c r="HX150" t="s">
        <v>124</v>
      </c>
      <c r="HY150">
        <v>0</v>
      </c>
      <c r="HZ150">
        <v>0</v>
      </c>
      <c r="IA150" t="s">
        <v>124</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0</v>
      </c>
      <c r="JB150">
        <v>0</v>
      </c>
      <c r="JC150" s="8" t="s">
        <v>124</v>
      </c>
      <c r="JD150" s="8" t="s">
        <v>127</v>
      </c>
      <c r="JE150" s="8" t="s">
        <v>128</v>
      </c>
      <c r="JF150" s="8">
        <v>0</v>
      </c>
      <c r="JG150" s="8">
        <v>0</v>
      </c>
      <c r="JH150" s="8">
        <v>0</v>
      </c>
      <c r="JI150" s="8">
        <v>0</v>
      </c>
      <c r="JJ150" s="8">
        <v>0</v>
      </c>
      <c r="JK150" s="8">
        <v>0</v>
      </c>
      <c r="JL150" s="8">
        <v>0</v>
      </c>
      <c r="JM150" s="8">
        <v>0</v>
      </c>
      <c r="JN150" s="8">
        <v>0</v>
      </c>
      <c r="JO150" s="8">
        <v>0</v>
      </c>
      <c r="JP150" s="8">
        <v>0</v>
      </c>
      <c r="JQ150" s="42">
        <v>0</v>
      </c>
      <c r="JR150" s="42">
        <v>0</v>
      </c>
      <c r="JS150" s="42">
        <v>0</v>
      </c>
      <c r="JT150" s="42">
        <v>0</v>
      </c>
      <c r="JU150" s="42">
        <v>0</v>
      </c>
      <c r="JV150" s="8">
        <v>0</v>
      </c>
      <c r="JW150" s="8">
        <v>0</v>
      </c>
      <c r="JX150" s="8">
        <v>0</v>
      </c>
      <c r="JY150" s="8">
        <v>0</v>
      </c>
      <c r="JZ150" s="8">
        <v>0</v>
      </c>
      <c r="KA150" s="8">
        <v>0</v>
      </c>
      <c r="KB150" s="8">
        <v>0</v>
      </c>
      <c r="KC150" s="8">
        <v>0</v>
      </c>
      <c r="KD150" s="8">
        <v>0</v>
      </c>
      <c r="KE150" s="8">
        <v>0</v>
      </c>
      <c r="KF150" s="8">
        <v>0</v>
      </c>
      <c r="KG150" s="8">
        <v>0</v>
      </c>
      <c r="KH150" s="8">
        <v>0</v>
      </c>
      <c r="KI150" s="8">
        <v>0</v>
      </c>
      <c r="KJ150" s="8">
        <v>0</v>
      </c>
      <c r="KK150" s="8">
        <v>0</v>
      </c>
      <c r="KL150" s="8">
        <v>0</v>
      </c>
      <c r="KM150" s="8">
        <v>0</v>
      </c>
      <c r="KN150" s="8" t="s">
        <v>124</v>
      </c>
      <c r="KO150" s="8">
        <v>0</v>
      </c>
      <c r="KP150" s="8">
        <v>0</v>
      </c>
      <c r="KQ150" s="8" t="s">
        <v>124</v>
      </c>
      <c r="KR150" t="s">
        <v>130</v>
      </c>
      <c r="KS150">
        <v>0</v>
      </c>
      <c r="KT150">
        <v>0</v>
      </c>
      <c r="KU150">
        <v>0</v>
      </c>
      <c r="KV150">
        <v>0</v>
      </c>
      <c r="KW150">
        <v>0</v>
      </c>
      <c r="KX150">
        <v>0</v>
      </c>
      <c r="KY150">
        <v>0</v>
      </c>
      <c r="KZ150">
        <v>0</v>
      </c>
      <c r="LA150">
        <v>0</v>
      </c>
      <c r="LB150">
        <v>0</v>
      </c>
      <c r="LC150">
        <v>0</v>
      </c>
      <c r="LD150" t="s">
        <v>124</v>
      </c>
      <c r="LE150">
        <v>0</v>
      </c>
      <c r="LF150">
        <v>0</v>
      </c>
      <c r="LG150" t="s">
        <v>124</v>
      </c>
      <c r="LH150">
        <v>0</v>
      </c>
      <c r="LI150">
        <v>0</v>
      </c>
      <c r="LJ150" t="s">
        <v>124</v>
      </c>
      <c r="LK150">
        <v>0</v>
      </c>
      <c r="LL150">
        <v>0</v>
      </c>
      <c r="LM150">
        <v>0</v>
      </c>
      <c r="LN150">
        <v>0</v>
      </c>
      <c r="LO150">
        <v>0</v>
      </c>
      <c r="LP150">
        <v>0</v>
      </c>
      <c r="LQ150">
        <v>0</v>
      </c>
      <c r="LR150">
        <v>0</v>
      </c>
      <c r="LS150">
        <v>0</v>
      </c>
      <c r="LT150">
        <v>0</v>
      </c>
      <c r="LU150">
        <v>0</v>
      </c>
      <c r="LV150">
        <v>0</v>
      </c>
      <c r="LW150">
        <v>0</v>
      </c>
      <c r="LX150">
        <v>0</v>
      </c>
      <c r="LY150">
        <v>0</v>
      </c>
      <c r="LZ150" s="9" t="s">
        <v>131</v>
      </c>
      <c r="MA150">
        <v>0</v>
      </c>
      <c r="MB150">
        <v>0</v>
      </c>
      <c r="MC150">
        <v>0</v>
      </c>
      <c r="MD150">
        <v>0</v>
      </c>
      <c r="ME150">
        <v>0</v>
      </c>
      <c r="MF150">
        <v>0</v>
      </c>
      <c r="MG150">
        <v>0</v>
      </c>
      <c r="MH150">
        <v>0</v>
      </c>
      <c r="MI150">
        <v>0</v>
      </c>
      <c r="MJ150">
        <v>0</v>
      </c>
      <c r="MK150">
        <v>0</v>
      </c>
      <c r="ML150">
        <v>0</v>
      </c>
      <c r="MM150">
        <v>0</v>
      </c>
      <c r="MN150">
        <v>0</v>
      </c>
      <c r="MO150">
        <v>0</v>
      </c>
      <c r="MP150">
        <v>0</v>
      </c>
      <c r="MQ150">
        <v>0</v>
      </c>
      <c r="MR150" s="35">
        <v>0</v>
      </c>
      <c r="MS150" s="69"/>
    </row>
    <row r="151" spans="1:358" ht="43.2" x14ac:dyDescent="0.3">
      <c r="A151">
        <v>90</v>
      </c>
      <c r="B151" s="29" t="s">
        <v>108</v>
      </c>
      <c r="C151" s="24" t="s">
        <v>109</v>
      </c>
      <c r="D151" s="8" t="s">
        <v>571</v>
      </c>
      <c r="E151" s="8" t="s">
        <v>571</v>
      </c>
      <c r="F151" s="8" t="s">
        <v>620</v>
      </c>
      <c r="G151" s="8">
        <v>0</v>
      </c>
      <c r="H151" s="8">
        <v>1968</v>
      </c>
      <c r="I151" t="s">
        <v>136</v>
      </c>
      <c r="J151" s="8" t="s">
        <v>621</v>
      </c>
      <c r="K151" s="8">
        <f>660*510</f>
        <v>336600</v>
      </c>
      <c r="L151" s="8" t="e">
        <f>MROUND([1]!tbData[[#This Row],[Surface (mm2)]],10000)/1000000</f>
        <v>#REF!</v>
      </c>
      <c r="M151" s="8" t="s">
        <v>115</v>
      </c>
      <c r="N151" s="8" t="s">
        <v>144</v>
      </c>
      <c r="O151" s="8" t="s">
        <v>144</v>
      </c>
      <c r="P151" s="8" t="s">
        <v>117</v>
      </c>
      <c r="Q151" t="s">
        <v>119</v>
      </c>
      <c r="R151" t="s">
        <v>119</v>
      </c>
      <c r="S151" s="8" t="s">
        <v>622</v>
      </c>
      <c r="T151" t="s">
        <v>550</v>
      </c>
      <c r="U151" s="8" t="s">
        <v>184</v>
      </c>
      <c r="V151" s="8" t="s">
        <v>154</v>
      </c>
      <c r="W151" s="8" t="s">
        <v>121</v>
      </c>
      <c r="X151" s="8" t="s">
        <v>116</v>
      </c>
      <c r="Y151" s="8">
        <v>0</v>
      </c>
      <c r="Z151" s="8">
        <v>0</v>
      </c>
      <c r="AA151" s="8">
        <v>0</v>
      </c>
      <c r="AB151" s="8">
        <v>0</v>
      </c>
      <c r="AC151" s="8">
        <v>0</v>
      </c>
      <c r="AD151" s="8" t="s">
        <v>154</v>
      </c>
      <c r="AE151" s="8" t="s">
        <v>121</v>
      </c>
      <c r="AF151" s="8" t="s">
        <v>116</v>
      </c>
      <c r="AG151" s="8">
        <v>0</v>
      </c>
      <c r="AH151" s="8">
        <v>0</v>
      </c>
      <c r="AI151" s="8">
        <v>0</v>
      </c>
      <c r="AJ151" s="8">
        <v>0</v>
      </c>
      <c r="AK151" s="8" t="s">
        <v>117</v>
      </c>
      <c r="AL151" s="8">
        <v>0</v>
      </c>
      <c r="AM151" s="8">
        <v>0</v>
      </c>
      <c r="AN151" s="8">
        <v>0</v>
      </c>
      <c r="AO151" s="8">
        <v>0</v>
      </c>
      <c r="AP151" s="8">
        <v>0</v>
      </c>
      <c r="AQ151" s="8">
        <v>0</v>
      </c>
      <c r="AR151" s="8">
        <v>0</v>
      </c>
      <c r="AS151" s="8">
        <v>0</v>
      </c>
      <c r="AT151" s="8">
        <v>0</v>
      </c>
      <c r="AU151" s="8" t="s">
        <v>124</v>
      </c>
      <c r="AV151" s="8" t="s">
        <v>156</v>
      </c>
      <c r="AW151" s="8" t="s">
        <v>623</v>
      </c>
      <c r="AX151" s="8" t="s">
        <v>117</v>
      </c>
      <c r="AY151" s="8">
        <v>0</v>
      </c>
      <c r="AZ151" s="8">
        <v>0</v>
      </c>
      <c r="BA151" s="8">
        <v>0</v>
      </c>
      <c r="BB151" s="8">
        <v>0</v>
      </c>
      <c r="BC151" s="9" t="s">
        <v>119</v>
      </c>
      <c r="BD151">
        <v>0</v>
      </c>
      <c r="BE151" t="s">
        <v>124</v>
      </c>
      <c r="BF151">
        <v>0</v>
      </c>
      <c r="BG151">
        <v>0</v>
      </c>
      <c r="BH151" t="s">
        <v>124</v>
      </c>
      <c r="BI151" s="6">
        <v>0</v>
      </c>
      <c r="BJ151" s="66"/>
      <c r="BK151" s="10" t="s">
        <v>51</v>
      </c>
      <c r="BL151" t="s">
        <v>122</v>
      </c>
      <c r="BM151" t="s">
        <v>123</v>
      </c>
      <c r="BN151" t="s">
        <v>117</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t="s">
        <v>51</v>
      </c>
      <c r="DC151" s="8" t="s">
        <v>123</v>
      </c>
      <c r="DD151" t="s">
        <v>117</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t="s">
        <v>169</v>
      </c>
      <c r="EA151">
        <v>0</v>
      </c>
      <c r="EB151" t="s">
        <v>124</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t="s">
        <v>551</v>
      </c>
      <c r="EV151">
        <v>0</v>
      </c>
      <c r="EW151" t="s">
        <v>124</v>
      </c>
      <c r="EX151" t="s">
        <v>552</v>
      </c>
      <c r="EY151">
        <v>0</v>
      </c>
      <c r="EZ151">
        <v>0</v>
      </c>
      <c r="FA151" t="s">
        <v>124</v>
      </c>
      <c r="FB151" t="s">
        <v>124</v>
      </c>
      <c r="FC151" t="s">
        <v>124</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t="s">
        <v>124</v>
      </c>
      <c r="GF151">
        <v>0</v>
      </c>
      <c r="GG151">
        <v>0</v>
      </c>
      <c r="GH151">
        <v>0</v>
      </c>
      <c r="GI151">
        <v>0</v>
      </c>
      <c r="GJ151">
        <v>0</v>
      </c>
      <c r="GK151">
        <v>0</v>
      </c>
      <c r="GL151">
        <v>0</v>
      </c>
      <c r="GM151" t="s">
        <v>124</v>
      </c>
      <c r="GN151" t="s">
        <v>125</v>
      </c>
      <c r="GO151">
        <v>0</v>
      </c>
      <c r="GP151">
        <v>0</v>
      </c>
      <c r="GQ151" t="s">
        <v>124</v>
      </c>
      <c r="GR151">
        <v>0</v>
      </c>
      <c r="GS151" t="s">
        <v>202</v>
      </c>
      <c r="GT151">
        <v>0</v>
      </c>
      <c r="GU151">
        <v>0</v>
      </c>
      <c r="GV151" t="s">
        <v>124</v>
      </c>
      <c r="GW151">
        <v>0</v>
      </c>
      <c r="GX151">
        <v>0</v>
      </c>
      <c r="GY151">
        <v>0</v>
      </c>
      <c r="GZ151">
        <v>0</v>
      </c>
      <c r="HA151">
        <v>0</v>
      </c>
      <c r="HB151">
        <v>0</v>
      </c>
      <c r="HC151">
        <v>0</v>
      </c>
      <c r="HD151">
        <v>0</v>
      </c>
      <c r="HE151">
        <v>0</v>
      </c>
      <c r="HF151">
        <v>0</v>
      </c>
      <c r="HG151">
        <v>0</v>
      </c>
      <c r="HH151">
        <v>0</v>
      </c>
      <c r="HI151">
        <v>0</v>
      </c>
      <c r="HJ151">
        <v>0</v>
      </c>
      <c r="HK151">
        <v>0</v>
      </c>
      <c r="HL151">
        <v>0</v>
      </c>
      <c r="HM151" t="s">
        <v>124</v>
      </c>
      <c r="HN151" t="s">
        <v>124</v>
      </c>
      <c r="HO151" t="s">
        <v>124</v>
      </c>
      <c r="HP151">
        <v>0</v>
      </c>
      <c r="HQ151">
        <v>0</v>
      </c>
      <c r="HR151" t="s">
        <v>124</v>
      </c>
      <c r="HS151">
        <v>0</v>
      </c>
      <c r="HT151">
        <v>0</v>
      </c>
      <c r="HU151">
        <v>0</v>
      </c>
      <c r="HV151">
        <v>0</v>
      </c>
      <c r="HW151">
        <v>0</v>
      </c>
      <c r="HX151">
        <v>0</v>
      </c>
      <c r="HY151">
        <v>0</v>
      </c>
      <c r="HZ151">
        <v>0</v>
      </c>
      <c r="IA151">
        <v>0</v>
      </c>
      <c r="IB151">
        <v>0</v>
      </c>
      <c r="IC151">
        <v>0</v>
      </c>
      <c r="ID151">
        <v>0</v>
      </c>
      <c r="IE151" t="s">
        <v>124</v>
      </c>
      <c r="IF151">
        <v>0</v>
      </c>
      <c r="IG151">
        <v>0</v>
      </c>
      <c r="IH151">
        <v>0</v>
      </c>
      <c r="II151">
        <v>0</v>
      </c>
      <c r="IJ151">
        <v>0</v>
      </c>
      <c r="IK151">
        <v>0</v>
      </c>
      <c r="IL151">
        <v>0</v>
      </c>
      <c r="IM151">
        <v>0</v>
      </c>
      <c r="IN151">
        <v>0</v>
      </c>
      <c r="IO151">
        <v>0</v>
      </c>
      <c r="IP151" t="s">
        <v>124</v>
      </c>
      <c r="IQ151" t="s">
        <v>71</v>
      </c>
      <c r="IR151">
        <v>0</v>
      </c>
      <c r="IS151" t="s">
        <v>339</v>
      </c>
      <c r="IT151">
        <v>0</v>
      </c>
      <c r="IU151">
        <v>0</v>
      </c>
      <c r="IV151">
        <v>0</v>
      </c>
      <c r="IW151">
        <v>0</v>
      </c>
      <c r="IX151">
        <v>0</v>
      </c>
      <c r="IY151">
        <v>0</v>
      </c>
      <c r="IZ151">
        <v>0</v>
      </c>
      <c r="JA151">
        <v>0</v>
      </c>
      <c r="JB151">
        <v>0</v>
      </c>
      <c r="JC151" s="8" t="s">
        <v>124</v>
      </c>
      <c r="JD151" s="8" t="s">
        <v>127</v>
      </c>
      <c r="JE151" s="8" t="s">
        <v>128</v>
      </c>
      <c r="JF151" s="8">
        <v>0</v>
      </c>
      <c r="JG151" s="8">
        <v>0</v>
      </c>
      <c r="JH151" s="8">
        <v>0</v>
      </c>
      <c r="JI151" s="8">
        <v>0</v>
      </c>
      <c r="JJ151" s="8">
        <v>0</v>
      </c>
      <c r="JK151" s="42">
        <v>0</v>
      </c>
      <c r="JL151" s="42">
        <v>0</v>
      </c>
      <c r="JM151" s="42">
        <v>0</v>
      </c>
      <c r="JN151" s="42">
        <v>0</v>
      </c>
      <c r="JO151" s="42">
        <v>0</v>
      </c>
      <c r="JP151" s="42">
        <v>0</v>
      </c>
      <c r="JQ151" s="42">
        <v>0</v>
      </c>
      <c r="JR151" s="42">
        <v>0</v>
      </c>
      <c r="JS151" s="42">
        <v>0</v>
      </c>
      <c r="JT151" s="42">
        <v>0</v>
      </c>
      <c r="JU151" s="42">
        <v>0</v>
      </c>
      <c r="JV151" s="42">
        <v>0</v>
      </c>
      <c r="JW151" s="42">
        <v>0</v>
      </c>
      <c r="JX151" s="42">
        <v>0</v>
      </c>
      <c r="JY151" s="42">
        <v>0</v>
      </c>
      <c r="JZ151" s="42">
        <v>0</v>
      </c>
      <c r="KA151" s="42">
        <v>0</v>
      </c>
      <c r="KB151" s="42">
        <v>0</v>
      </c>
      <c r="KC151" s="42">
        <v>0</v>
      </c>
      <c r="KD151" s="42">
        <v>0</v>
      </c>
      <c r="KE151" s="42" t="s">
        <v>124</v>
      </c>
      <c r="KF151" s="42" t="s">
        <v>204</v>
      </c>
      <c r="KG151" s="42">
        <v>0</v>
      </c>
      <c r="KH151" s="42">
        <v>0</v>
      </c>
      <c r="KI151" s="42">
        <v>0</v>
      </c>
      <c r="KJ151" s="42">
        <v>0</v>
      </c>
      <c r="KK151" s="42">
        <v>0</v>
      </c>
      <c r="KL151" s="42">
        <v>0</v>
      </c>
      <c r="KM151" s="42">
        <v>0</v>
      </c>
      <c r="KN151" s="8" t="s">
        <v>117</v>
      </c>
      <c r="KO151" s="8">
        <v>0</v>
      </c>
      <c r="KP151" s="8">
        <v>0</v>
      </c>
      <c r="KQ151" s="8" t="s">
        <v>117</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s="9" t="s">
        <v>131</v>
      </c>
      <c r="MA151">
        <v>0</v>
      </c>
      <c r="MB151">
        <v>0</v>
      </c>
      <c r="MC151">
        <v>0</v>
      </c>
      <c r="MD151">
        <v>0</v>
      </c>
      <c r="ME151">
        <v>0</v>
      </c>
      <c r="MF151">
        <v>0</v>
      </c>
      <c r="MG151">
        <v>0</v>
      </c>
      <c r="MH151">
        <v>0</v>
      </c>
      <c r="MI151">
        <v>0</v>
      </c>
      <c r="MJ151">
        <v>0</v>
      </c>
      <c r="MK151">
        <v>0</v>
      </c>
      <c r="ML151">
        <v>0</v>
      </c>
      <c r="MM151">
        <v>0</v>
      </c>
      <c r="MN151">
        <v>0</v>
      </c>
      <c r="MO151">
        <v>0</v>
      </c>
      <c r="MP151">
        <v>0</v>
      </c>
      <c r="MQ151">
        <v>0</v>
      </c>
      <c r="MR151" s="35">
        <v>0</v>
      </c>
      <c r="MS151" s="69"/>
    </row>
    <row r="152" spans="1:358" ht="43.2" x14ac:dyDescent="0.3">
      <c r="A152">
        <v>91</v>
      </c>
      <c r="B152" s="29" t="s">
        <v>108</v>
      </c>
      <c r="C152" s="24" t="s">
        <v>109</v>
      </c>
      <c r="D152" s="8" t="s">
        <v>571</v>
      </c>
      <c r="E152" s="8" t="s">
        <v>571</v>
      </c>
      <c r="F152" s="8" t="s">
        <v>624</v>
      </c>
      <c r="G152" s="8">
        <v>0</v>
      </c>
      <c r="H152" s="8">
        <v>1968</v>
      </c>
      <c r="I152" t="s">
        <v>136</v>
      </c>
      <c r="J152" s="8" t="s">
        <v>621</v>
      </c>
      <c r="K152" s="8">
        <f>660*510</f>
        <v>336600</v>
      </c>
      <c r="L152" s="8" t="e">
        <f>MROUND([1]!tbData[[#This Row],[Surface (mm2)]],10000)/1000000</f>
        <v>#REF!</v>
      </c>
      <c r="M152" s="8" t="s">
        <v>115</v>
      </c>
      <c r="N152" s="8" t="s">
        <v>144</v>
      </c>
      <c r="O152" s="8" t="s">
        <v>144</v>
      </c>
      <c r="P152" s="8" t="s">
        <v>117</v>
      </c>
      <c r="Q152" t="s">
        <v>119</v>
      </c>
      <c r="R152" t="s">
        <v>119</v>
      </c>
      <c r="S152" s="8" t="s">
        <v>622</v>
      </c>
      <c r="T152" t="s">
        <v>550</v>
      </c>
      <c r="U152" s="8" t="s">
        <v>166</v>
      </c>
      <c r="V152" s="8" t="s">
        <v>154</v>
      </c>
      <c r="W152" s="8" t="s">
        <v>145</v>
      </c>
      <c r="X152" s="8">
        <v>0</v>
      </c>
      <c r="Y152" s="8">
        <v>0</v>
      </c>
      <c r="Z152" s="8">
        <v>0</v>
      </c>
      <c r="AA152" s="8">
        <v>0</v>
      </c>
      <c r="AB152" s="8">
        <v>0</v>
      </c>
      <c r="AC152" s="8">
        <v>0</v>
      </c>
      <c r="AD152" s="8" t="s">
        <v>154</v>
      </c>
      <c r="AE152" s="8" t="s">
        <v>145</v>
      </c>
      <c r="AF152" s="8">
        <v>0</v>
      </c>
      <c r="AG152" s="8">
        <v>0</v>
      </c>
      <c r="AH152" s="8">
        <v>0</v>
      </c>
      <c r="AI152" s="8">
        <v>0</v>
      </c>
      <c r="AJ152" s="8">
        <v>0</v>
      </c>
      <c r="AK152" s="8" t="s">
        <v>117</v>
      </c>
      <c r="AL152" s="8">
        <v>0</v>
      </c>
      <c r="AM152" s="8">
        <v>0</v>
      </c>
      <c r="AN152" s="8">
        <v>0</v>
      </c>
      <c r="AO152" s="8">
        <v>0</v>
      </c>
      <c r="AP152" s="8">
        <v>0</v>
      </c>
      <c r="AQ152" s="8">
        <v>0</v>
      </c>
      <c r="AR152" s="8">
        <v>0</v>
      </c>
      <c r="AS152" s="8">
        <v>0</v>
      </c>
      <c r="AT152" s="8">
        <v>0</v>
      </c>
      <c r="AU152" s="8" t="s">
        <v>124</v>
      </c>
      <c r="AV152" s="8" t="s">
        <v>156</v>
      </c>
      <c r="AW152" s="8" t="s">
        <v>623</v>
      </c>
      <c r="AX152" s="8" t="s">
        <v>124</v>
      </c>
      <c r="AY152" s="8" t="s">
        <v>121</v>
      </c>
      <c r="AZ152" s="8">
        <v>1</v>
      </c>
      <c r="BA152" s="8" t="s">
        <v>557</v>
      </c>
      <c r="BB152" s="8">
        <v>0</v>
      </c>
      <c r="BC152" t="s">
        <v>119</v>
      </c>
      <c r="BD152">
        <v>0</v>
      </c>
      <c r="BE152" t="s">
        <v>124</v>
      </c>
      <c r="BF152">
        <v>0</v>
      </c>
      <c r="BG152" t="s">
        <v>124</v>
      </c>
      <c r="BH152">
        <v>0</v>
      </c>
      <c r="BI152" s="6">
        <v>0</v>
      </c>
      <c r="BJ152" s="66"/>
      <c r="BK152" s="10" t="s">
        <v>51</v>
      </c>
      <c r="BL152" t="s">
        <v>122</v>
      </c>
      <c r="BM152" t="s">
        <v>123</v>
      </c>
      <c r="BN152" t="s">
        <v>117</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t="s">
        <v>51</v>
      </c>
      <c r="DC152" s="8" t="s">
        <v>123</v>
      </c>
      <c r="DD152" t="s">
        <v>117</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t="s">
        <v>117</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t="s">
        <v>117</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t="s">
        <v>124</v>
      </c>
      <c r="GF152" t="s">
        <v>124</v>
      </c>
      <c r="GG152" t="s">
        <v>202</v>
      </c>
      <c r="GH152" t="s">
        <v>124</v>
      </c>
      <c r="GI152" t="s">
        <v>124</v>
      </c>
      <c r="GJ152" t="s">
        <v>124</v>
      </c>
      <c r="GK152" t="s">
        <v>124</v>
      </c>
      <c r="GL152">
        <v>0</v>
      </c>
      <c r="GM152" t="s">
        <v>124</v>
      </c>
      <c r="GN152" t="s">
        <v>202</v>
      </c>
      <c r="GO152">
        <v>0</v>
      </c>
      <c r="GP152">
        <v>0</v>
      </c>
      <c r="GQ152" t="s">
        <v>124</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t="s">
        <v>124</v>
      </c>
      <c r="HN152" t="s">
        <v>124</v>
      </c>
      <c r="HO152" t="s">
        <v>124</v>
      </c>
      <c r="HP152" t="s">
        <v>124</v>
      </c>
      <c r="HQ152" t="s">
        <v>124</v>
      </c>
      <c r="HR152">
        <v>0</v>
      </c>
      <c r="HS152">
        <v>0</v>
      </c>
      <c r="HT152">
        <v>0</v>
      </c>
      <c r="HU152">
        <v>0</v>
      </c>
      <c r="HV152">
        <v>0</v>
      </c>
      <c r="HW152">
        <v>0</v>
      </c>
      <c r="HX152">
        <v>0</v>
      </c>
      <c r="HY152">
        <v>0</v>
      </c>
      <c r="HZ152">
        <v>0</v>
      </c>
      <c r="IA152">
        <v>0</v>
      </c>
      <c r="IB152">
        <v>0</v>
      </c>
      <c r="IC152">
        <v>0</v>
      </c>
      <c r="ID152">
        <v>0</v>
      </c>
      <c r="IE152" t="s">
        <v>124</v>
      </c>
      <c r="IF152" t="s">
        <v>124</v>
      </c>
      <c r="IG152" t="s">
        <v>119</v>
      </c>
      <c r="IH152" t="s">
        <v>189</v>
      </c>
      <c r="II152">
        <v>0</v>
      </c>
      <c r="IJ152" s="8" t="s">
        <v>265</v>
      </c>
      <c r="IK152" s="8">
        <v>0</v>
      </c>
      <c r="IL152" s="8">
        <v>0</v>
      </c>
      <c r="IM152" s="8">
        <v>0</v>
      </c>
      <c r="IN152">
        <v>0</v>
      </c>
      <c r="IO152" s="8">
        <v>0</v>
      </c>
      <c r="IP152" t="s">
        <v>124</v>
      </c>
      <c r="IQ152" t="s">
        <v>71</v>
      </c>
      <c r="IR152">
        <v>0</v>
      </c>
      <c r="IS152" t="s">
        <v>146</v>
      </c>
      <c r="IT152">
        <v>0</v>
      </c>
      <c r="IU152">
        <v>0</v>
      </c>
      <c r="IV152">
        <v>0</v>
      </c>
      <c r="IW152">
        <v>0</v>
      </c>
      <c r="IX152">
        <v>0</v>
      </c>
      <c r="IY152">
        <v>0</v>
      </c>
      <c r="IZ152">
        <v>0</v>
      </c>
      <c r="JA152">
        <v>0</v>
      </c>
      <c r="JB152">
        <v>0</v>
      </c>
      <c r="JC152" s="8" t="s">
        <v>124</v>
      </c>
      <c r="JD152" s="8" t="s">
        <v>127</v>
      </c>
      <c r="JE152" s="8" t="s">
        <v>128</v>
      </c>
      <c r="JF152" s="8">
        <v>0</v>
      </c>
      <c r="JG152" s="8">
        <v>0</v>
      </c>
      <c r="JH152" s="8">
        <v>0</v>
      </c>
      <c r="JI152" s="8">
        <v>0</v>
      </c>
      <c r="JJ152" s="8">
        <v>0</v>
      </c>
      <c r="JK152" s="42">
        <v>0</v>
      </c>
      <c r="JL152" s="42">
        <v>0</v>
      </c>
      <c r="JM152" s="42">
        <v>0</v>
      </c>
      <c r="JN152" s="42">
        <v>0</v>
      </c>
      <c r="JO152" s="42">
        <v>0</v>
      </c>
      <c r="JP152" s="42">
        <v>0</v>
      </c>
      <c r="JQ152" s="42">
        <v>0</v>
      </c>
      <c r="JR152" s="42">
        <v>0</v>
      </c>
      <c r="JS152" s="42">
        <v>0</v>
      </c>
      <c r="JT152" s="42">
        <v>0</v>
      </c>
      <c r="JU152" s="42">
        <v>0</v>
      </c>
      <c r="JV152" s="42">
        <v>0</v>
      </c>
      <c r="JW152" s="42">
        <v>0</v>
      </c>
      <c r="JX152" s="42">
        <v>0</v>
      </c>
      <c r="JY152" s="42">
        <v>0</v>
      </c>
      <c r="JZ152" s="42">
        <v>0</v>
      </c>
      <c r="KA152" s="42">
        <v>0</v>
      </c>
      <c r="KB152" s="42">
        <v>0</v>
      </c>
      <c r="KC152" s="42">
        <v>0</v>
      </c>
      <c r="KD152" s="42">
        <v>0</v>
      </c>
      <c r="KE152" s="42" t="s">
        <v>124</v>
      </c>
      <c r="KF152" s="42" t="s">
        <v>204</v>
      </c>
      <c r="KG152" s="42">
        <v>0</v>
      </c>
      <c r="KH152" s="42">
        <v>0</v>
      </c>
      <c r="KI152" s="42">
        <v>0</v>
      </c>
      <c r="KJ152" s="42">
        <v>0</v>
      </c>
      <c r="KK152" s="42">
        <v>0</v>
      </c>
      <c r="KL152" s="42">
        <v>0</v>
      </c>
      <c r="KM152" s="42">
        <v>0</v>
      </c>
      <c r="KN152" s="8" t="s">
        <v>117</v>
      </c>
      <c r="KO152" s="8">
        <v>0</v>
      </c>
      <c r="KP152" s="8">
        <v>0</v>
      </c>
      <c r="KQ152" s="8" t="s">
        <v>117</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s="9" t="s">
        <v>131</v>
      </c>
      <c r="MA152">
        <v>0</v>
      </c>
      <c r="MB152">
        <v>0</v>
      </c>
      <c r="MC152">
        <v>0</v>
      </c>
      <c r="MD152">
        <v>0</v>
      </c>
      <c r="ME152">
        <v>0</v>
      </c>
      <c r="MF152">
        <v>0</v>
      </c>
      <c r="MG152">
        <v>0</v>
      </c>
      <c r="MH152">
        <v>0</v>
      </c>
      <c r="MI152">
        <v>0</v>
      </c>
      <c r="MJ152">
        <v>0</v>
      </c>
      <c r="MK152">
        <v>0</v>
      </c>
      <c r="ML152">
        <v>0</v>
      </c>
      <c r="MM152">
        <v>0</v>
      </c>
      <c r="MN152">
        <v>0</v>
      </c>
      <c r="MO152">
        <v>0</v>
      </c>
      <c r="MP152">
        <v>0</v>
      </c>
      <c r="MQ152">
        <v>0</v>
      </c>
      <c r="MR152" s="35">
        <v>0</v>
      </c>
      <c r="MS152" s="69"/>
    </row>
    <row r="153" spans="1:358" ht="43.2" x14ac:dyDescent="0.3">
      <c r="A153">
        <v>181</v>
      </c>
      <c r="B153" s="29" t="s">
        <v>108</v>
      </c>
      <c r="C153" s="25" t="s">
        <v>753</v>
      </c>
      <c r="D153" s="8" t="s">
        <v>947</v>
      </c>
      <c r="E153" t="s">
        <v>1010</v>
      </c>
      <c r="F153" s="8" t="s">
        <v>1011</v>
      </c>
      <c r="G153" s="8">
        <v>0</v>
      </c>
      <c r="H153" s="8">
        <v>0</v>
      </c>
      <c r="I153" t="s">
        <v>113</v>
      </c>
      <c r="J153" s="8" t="s">
        <v>1012</v>
      </c>
      <c r="K153" s="8">
        <f>500*675</f>
        <v>337500</v>
      </c>
      <c r="L153" s="8" t="e">
        <f>MROUND([1]!tbData[[#This Row],[Surface (mm2)]],10000)/1000000</f>
        <v>#REF!</v>
      </c>
      <c r="M153" s="8" t="s">
        <v>115</v>
      </c>
      <c r="N153" s="8" t="s">
        <v>144</v>
      </c>
      <c r="O153" s="8" t="s">
        <v>144</v>
      </c>
      <c r="P153" s="8" t="s">
        <v>117</v>
      </c>
      <c r="Q153" t="s">
        <v>119</v>
      </c>
      <c r="R153" t="s">
        <v>1013</v>
      </c>
      <c r="S153" s="8">
        <v>0</v>
      </c>
      <c r="T153" t="s">
        <v>119</v>
      </c>
      <c r="U153" s="8" t="s">
        <v>392</v>
      </c>
      <c r="V153" s="8" t="s">
        <v>121</v>
      </c>
      <c r="W153" s="8" t="s">
        <v>116</v>
      </c>
      <c r="X153" s="8">
        <v>0</v>
      </c>
      <c r="Y153" s="8">
        <v>0</v>
      </c>
      <c r="Z153" s="8">
        <v>0</v>
      </c>
      <c r="AA153" s="8">
        <v>0</v>
      </c>
      <c r="AB153" s="8">
        <v>0</v>
      </c>
      <c r="AC153" s="8" t="s">
        <v>120</v>
      </c>
      <c r="AD153" s="8" t="s">
        <v>121</v>
      </c>
      <c r="AE153" s="8">
        <v>0</v>
      </c>
      <c r="AF153" s="8">
        <v>0</v>
      </c>
      <c r="AG153" s="8">
        <v>0</v>
      </c>
      <c r="AH153" s="8">
        <v>0</v>
      </c>
      <c r="AI153" s="8">
        <v>0</v>
      </c>
      <c r="AJ153" s="8">
        <v>0</v>
      </c>
      <c r="AK153" s="8" t="s">
        <v>117</v>
      </c>
      <c r="AL153" s="8">
        <v>0</v>
      </c>
      <c r="AM153" s="8">
        <v>0</v>
      </c>
      <c r="AN153" s="8">
        <v>0</v>
      </c>
      <c r="AO153" s="8">
        <v>0</v>
      </c>
      <c r="AP153" s="8">
        <v>0</v>
      </c>
      <c r="AQ153" s="8">
        <v>0</v>
      </c>
      <c r="AR153" s="8">
        <v>0</v>
      </c>
      <c r="AS153" s="8">
        <v>0</v>
      </c>
      <c r="AT153" s="8">
        <v>0</v>
      </c>
      <c r="AU153" s="8" t="s">
        <v>124</v>
      </c>
      <c r="AV153" s="8" t="s">
        <v>156</v>
      </c>
      <c r="AW153" s="8" t="s">
        <v>199</v>
      </c>
      <c r="AX153" s="8" t="s">
        <v>117</v>
      </c>
      <c r="AY153" s="8">
        <v>0</v>
      </c>
      <c r="AZ153" s="8">
        <v>0</v>
      </c>
      <c r="BA153" s="8">
        <v>0</v>
      </c>
      <c r="BB153" s="8">
        <v>0</v>
      </c>
      <c r="BC153" s="9" t="s">
        <v>119</v>
      </c>
      <c r="BD153">
        <v>0</v>
      </c>
      <c r="BE153" t="s">
        <v>124</v>
      </c>
      <c r="BF153" t="s">
        <v>124</v>
      </c>
      <c r="BG153">
        <v>0</v>
      </c>
      <c r="BH153">
        <v>0</v>
      </c>
      <c r="BI153" s="6" t="s">
        <v>1014</v>
      </c>
      <c r="BJ153" s="66"/>
      <c r="BK153" s="10" t="s">
        <v>51</v>
      </c>
      <c r="BL153" t="s">
        <v>122</v>
      </c>
      <c r="BM153" t="s">
        <v>123</v>
      </c>
      <c r="BN153" t="s">
        <v>117</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t="s">
        <v>51</v>
      </c>
      <c r="DC153" s="8" t="s">
        <v>123</v>
      </c>
      <c r="DD153" t="s">
        <v>117</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t="s">
        <v>156</v>
      </c>
      <c r="EA153">
        <v>0</v>
      </c>
      <c r="EB153">
        <v>0</v>
      </c>
      <c r="EC153" t="s">
        <v>124</v>
      </c>
      <c r="ED153" t="s">
        <v>124</v>
      </c>
      <c r="EE153" t="s">
        <v>124</v>
      </c>
      <c r="EF153" t="s">
        <v>124</v>
      </c>
      <c r="EG153" t="s">
        <v>124</v>
      </c>
      <c r="EH153" t="s">
        <v>124</v>
      </c>
      <c r="EI153" t="s">
        <v>124</v>
      </c>
      <c r="EJ153">
        <v>0</v>
      </c>
      <c r="EK153">
        <v>0</v>
      </c>
      <c r="EL153">
        <v>0</v>
      </c>
      <c r="EM153">
        <v>0</v>
      </c>
      <c r="EN153">
        <v>0</v>
      </c>
      <c r="EO153">
        <v>0</v>
      </c>
      <c r="EP153">
        <v>0</v>
      </c>
      <c r="EQ153">
        <v>0</v>
      </c>
      <c r="ER153">
        <v>0</v>
      </c>
      <c r="ES153">
        <v>0</v>
      </c>
      <c r="ET153">
        <v>0</v>
      </c>
      <c r="EU153" t="s">
        <v>117</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t="s">
        <v>124</v>
      </c>
      <c r="GF153">
        <v>0</v>
      </c>
      <c r="GG153">
        <v>0</v>
      </c>
      <c r="GH153">
        <v>0</v>
      </c>
      <c r="GI153">
        <v>0</v>
      </c>
      <c r="GJ153">
        <v>0</v>
      </c>
      <c r="GK153">
        <v>0</v>
      </c>
      <c r="GL153">
        <v>0</v>
      </c>
      <c r="GM153" t="s">
        <v>124</v>
      </c>
      <c r="GN153">
        <v>0</v>
      </c>
      <c r="GO153">
        <v>0</v>
      </c>
      <c r="GP153" t="s">
        <v>124</v>
      </c>
      <c r="GQ153">
        <v>0</v>
      </c>
      <c r="GR153">
        <v>0</v>
      </c>
      <c r="GS153">
        <v>0</v>
      </c>
      <c r="GT153">
        <v>0</v>
      </c>
      <c r="GU153">
        <v>0</v>
      </c>
      <c r="GV153">
        <v>0</v>
      </c>
      <c r="GW153">
        <v>0</v>
      </c>
      <c r="GX153">
        <v>0</v>
      </c>
      <c r="GY153">
        <v>0</v>
      </c>
      <c r="GZ153">
        <v>0</v>
      </c>
      <c r="HA153">
        <v>0</v>
      </c>
      <c r="HB153">
        <v>0</v>
      </c>
      <c r="HC153">
        <v>0</v>
      </c>
      <c r="HD153">
        <v>0</v>
      </c>
      <c r="HE153">
        <v>0</v>
      </c>
      <c r="HF153">
        <v>0</v>
      </c>
      <c r="HG153" t="s">
        <v>124</v>
      </c>
      <c r="HH153" t="s">
        <v>124</v>
      </c>
      <c r="HI153">
        <v>0</v>
      </c>
      <c r="HJ153">
        <v>0</v>
      </c>
      <c r="HK153">
        <v>0</v>
      </c>
      <c r="HL153">
        <v>0</v>
      </c>
      <c r="HM153">
        <v>0</v>
      </c>
      <c r="HN153">
        <v>0</v>
      </c>
      <c r="HO153">
        <v>0</v>
      </c>
      <c r="HP153">
        <v>0</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s="8" t="s">
        <v>124</v>
      </c>
      <c r="JD153" s="8" t="s">
        <v>148</v>
      </c>
      <c r="JE153" s="8" t="s">
        <v>128</v>
      </c>
      <c r="JF153" s="8">
        <v>0</v>
      </c>
      <c r="JG153" s="8" t="s">
        <v>124</v>
      </c>
      <c r="JH153" s="8">
        <v>0</v>
      </c>
      <c r="JI153" s="8">
        <v>0</v>
      </c>
      <c r="JJ153" s="8">
        <v>0</v>
      </c>
      <c r="JK153" s="42">
        <v>0</v>
      </c>
      <c r="JL153" s="42">
        <v>0</v>
      </c>
      <c r="JM153" s="42">
        <v>0</v>
      </c>
      <c r="JN153" s="42">
        <v>0</v>
      </c>
      <c r="JO153" s="42">
        <v>0</v>
      </c>
      <c r="JP153" s="42">
        <v>0</v>
      </c>
      <c r="JQ153" s="42">
        <v>0</v>
      </c>
      <c r="JR153" s="42">
        <v>0</v>
      </c>
      <c r="JS153" s="42">
        <v>0</v>
      </c>
      <c r="JT153" s="42">
        <v>0</v>
      </c>
      <c r="JU153" s="42">
        <v>0</v>
      </c>
      <c r="JV153" s="42">
        <v>0</v>
      </c>
      <c r="JW153" s="42">
        <v>0</v>
      </c>
      <c r="JX153" s="42">
        <v>0</v>
      </c>
      <c r="JY153" s="42">
        <v>0</v>
      </c>
      <c r="JZ153" s="42">
        <v>0</v>
      </c>
      <c r="KA153" s="42">
        <v>0</v>
      </c>
      <c r="KB153" s="42">
        <v>0</v>
      </c>
      <c r="KC153" s="42">
        <v>0</v>
      </c>
      <c r="KD153" s="42">
        <v>0</v>
      </c>
      <c r="KE153" s="42">
        <v>0</v>
      </c>
      <c r="KF153" s="42">
        <v>0</v>
      </c>
      <c r="KG153" s="42">
        <v>0</v>
      </c>
      <c r="KH153" s="42">
        <v>0</v>
      </c>
      <c r="KI153" s="42">
        <v>0</v>
      </c>
      <c r="KJ153" s="42">
        <v>0</v>
      </c>
      <c r="KK153" s="42">
        <v>0</v>
      </c>
      <c r="KL153" s="42">
        <v>0</v>
      </c>
      <c r="KM153" s="42">
        <v>0</v>
      </c>
      <c r="KN153" s="8" t="s">
        <v>117</v>
      </c>
      <c r="KO153" s="8">
        <v>0</v>
      </c>
      <c r="KP153" s="8">
        <v>0</v>
      </c>
      <c r="KQ153" s="8" t="s">
        <v>117</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s="9" t="s">
        <v>131</v>
      </c>
      <c r="MA153">
        <v>0</v>
      </c>
      <c r="MB153">
        <v>0</v>
      </c>
      <c r="MC153">
        <v>0</v>
      </c>
      <c r="MD153">
        <v>0</v>
      </c>
      <c r="ME153">
        <v>0</v>
      </c>
      <c r="MF153">
        <v>0</v>
      </c>
      <c r="MG153">
        <v>0</v>
      </c>
      <c r="MH153">
        <v>0</v>
      </c>
      <c r="MI153">
        <v>0</v>
      </c>
      <c r="MJ153">
        <v>0</v>
      </c>
      <c r="MK153">
        <v>0</v>
      </c>
      <c r="ML153">
        <v>0</v>
      </c>
      <c r="MM153">
        <v>0</v>
      </c>
      <c r="MN153">
        <v>0</v>
      </c>
      <c r="MO153">
        <v>0</v>
      </c>
      <c r="MP153">
        <v>0</v>
      </c>
      <c r="MQ153">
        <v>0</v>
      </c>
      <c r="MR153" s="35">
        <v>0</v>
      </c>
      <c r="MS153" s="69"/>
      <c r="MT153" t="s">
        <v>912</v>
      </c>
    </row>
    <row r="154" spans="1:358" ht="99" customHeight="1" x14ac:dyDescent="0.3">
      <c r="A154">
        <v>182</v>
      </c>
      <c r="B154" s="29" t="s">
        <v>108</v>
      </c>
      <c r="C154" s="25" t="s">
        <v>753</v>
      </c>
      <c r="D154" s="8" t="s">
        <v>905</v>
      </c>
      <c r="E154" t="s">
        <v>1015</v>
      </c>
      <c r="F154" s="8" t="s">
        <v>1016</v>
      </c>
      <c r="G154" s="8">
        <v>0</v>
      </c>
      <c r="H154" s="8">
        <v>0</v>
      </c>
      <c r="I154" t="s">
        <v>113</v>
      </c>
      <c r="J154" s="8" t="s">
        <v>1017</v>
      </c>
      <c r="K154" s="8">
        <f>492*687</f>
        <v>338004</v>
      </c>
      <c r="L154" s="8" t="e">
        <f>MROUND([1]!tbData[[#This Row],[Surface (mm2)]],10000)/1000000</f>
        <v>#REF!</v>
      </c>
      <c r="M154" s="8" t="s">
        <v>115</v>
      </c>
      <c r="N154" s="8" t="s">
        <v>144</v>
      </c>
      <c r="O154" s="8" t="s">
        <v>144</v>
      </c>
      <c r="P154" s="8" t="s">
        <v>117</v>
      </c>
      <c r="Q154" t="s">
        <v>119</v>
      </c>
      <c r="R154" t="s">
        <v>119</v>
      </c>
      <c r="S154" s="8">
        <v>0</v>
      </c>
      <c r="T154" t="s">
        <v>119</v>
      </c>
      <c r="U154" s="8" t="s">
        <v>1025</v>
      </c>
      <c r="V154" s="8" t="s">
        <v>154</v>
      </c>
      <c r="W154" s="8">
        <v>0</v>
      </c>
      <c r="X154" s="8">
        <v>0</v>
      </c>
      <c r="Y154" s="8">
        <v>0</v>
      </c>
      <c r="Z154" s="8">
        <v>0</v>
      </c>
      <c r="AA154" s="8">
        <v>0</v>
      </c>
      <c r="AB154" s="8">
        <v>0</v>
      </c>
      <c r="AC154" s="8">
        <v>0</v>
      </c>
      <c r="AD154" s="8">
        <v>0</v>
      </c>
      <c r="AE154" s="8">
        <v>0</v>
      </c>
      <c r="AF154" s="8">
        <v>0</v>
      </c>
      <c r="AG154" s="8">
        <v>0</v>
      </c>
      <c r="AH154" s="8">
        <v>0</v>
      </c>
      <c r="AI154" s="8">
        <v>0</v>
      </c>
      <c r="AJ154" s="8" t="s">
        <v>1018</v>
      </c>
      <c r="AK154" s="8" t="s">
        <v>124</v>
      </c>
      <c r="AL154" s="8" t="s">
        <v>199</v>
      </c>
      <c r="AM154" s="8">
        <v>0</v>
      </c>
      <c r="AN154" s="8" t="s">
        <v>1019</v>
      </c>
      <c r="AO154" s="8">
        <v>0</v>
      </c>
      <c r="AP154" s="8">
        <v>0</v>
      </c>
      <c r="AQ154" s="8">
        <v>0</v>
      </c>
      <c r="AR154" s="8">
        <v>0</v>
      </c>
      <c r="AS154" s="8">
        <v>0</v>
      </c>
      <c r="AT154" s="8">
        <v>0</v>
      </c>
      <c r="AU154" s="8" t="s">
        <v>124</v>
      </c>
      <c r="AV154" s="8" t="s">
        <v>156</v>
      </c>
      <c r="AW154" s="8" t="s">
        <v>199</v>
      </c>
      <c r="AX154" s="8" t="s">
        <v>117</v>
      </c>
      <c r="AY154" s="8">
        <v>0</v>
      </c>
      <c r="AZ154" s="8">
        <v>0</v>
      </c>
      <c r="BA154" s="8">
        <v>0</v>
      </c>
      <c r="BB154" s="8">
        <v>0</v>
      </c>
      <c r="BC154" s="9" t="s">
        <v>119</v>
      </c>
      <c r="BD154">
        <v>0</v>
      </c>
      <c r="BE154" t="s">
        <v>124</v>
      </c>
      <c r="BF154" t="s">
        <v>124</v>
      </c>
      <c r="BG154">
        <v>0</v>
      </c>
      <c r="BH154">
        <v>0</v>
      </c>
      <c r="BI154" s="6">
        <v>0</v>
      </c>
      <c r="BJ154" s="66"/>
      <c r="BK154" s="10" t="s">
        <v>51</v>
      </c>
      <c r="BL154" t="s">
        <v>174</v>
      </c>
      <c r="BM154" t="s">
        <v>123</v>
      </c>
      <c r="BN154" t="s">
        <v>124</v>
      </c>
      <c r="BO154">
        <v>0</v>
      </c>
      <c r="BP154">
        <v>0</v>
      </c>
      <c r="BQ154">
        <v>0</v>
      </c>
      <c r="BR154">
        <v>0</v>
      </c>
      <c r="BS154">
        <v>0</v>
      </c>
      <c r="BT154">
        <v>0</v>
      </c>
      <c r="BU154">
        <v>0</v>
      </c>
      <c r="BV154">
        <v>0</v>
      </c>
      <c r="BW154">
        <v>0</v>
      </c>
      <c r="BX154">
        <v>0</v>
      </c>
      <c r="BY154">
        <v>0</v>
      </c>
      <c r="BZ154">
        <v>0</v>
      </c>
      <c r="CA154">
        <v>0</v>
      </c>
      <c r="CB154">
        <v>0</v>
      </c>
      <c r="CC154">
        <v>0</v>
      </c>
      <c r="CD154">
        <v>0</v>
      </c>
      <c r="CE154">
        <v>0</v>
      </c>
      <c r="CF154" t="s">
        <v>124</v>
      </c>
      <c r="CG154" t="s">
        <v>50</v>
      </c>
      <c r="CH154" t="s">
        <v>124</v>
      </c>
      <c r="CI154" t="s">
        <v>124</v>
      </c>
      <c r="CJ154" t="s">
        <v>124</v>
      </c>
      <c r="CK154" t="s">
        <v>124</v>
      </c>
      <c r="CL154" t="s">
        <v>124</v>
      </c>
      <c r="CM154" t="s">
        <v>121</v>
      </c>
      <c r="CN154">
        <v>0</v>
      </c>
      <c r="CO154">
        <v>0</v>
      </c>
      <c r="CP154">
        <v>0</v>
      </c>
      <c r="CQ154">
        <v>0</v>
      </c>
      <c r="CR154">
        <v>0</v>
      </c>
      <c r="CS154">
        <v>0</v>
      </c>
      <c r="CT154">
        <v>0</v>
      </c>
      <c r="CU154">
        <v>0</v>
      </c>
      <c r="CV154">
        <v>0</v>
      </c>
      <c r="CW154">
        <v>0</v>
      </c>
      <c r="CX154">
        <v>0</v>
      </c>
      <c r="CY154">
        <v>0</v>
      </c>
      <c r="CZ154">
        <v>0</v>
      </c>
      <c r="DA154">
        <v>0</v>
      </c>
      <c r="DB154" t="s">
        <v>51</v>
      </c>
      <c r="DC154" s="8" t="s">
        <v>123</v>
      </c>
      <c r="DD154" t="s">
        <v>117</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t="s">
        <v>156</v>
      </c>
      <c r="EA154">
        <v>0</v>
      </c>
      <c r="EB154">
        <v>0</v>
      </c>
      <c r="EC154" t="s">
        <v>124</v>
      </c>
      <c r="ED154" t="s">
        <v>124</v>
      </c>
      <c r="EE154" t="s">
        <v>124</v>
      </c>
      <c r="EF154" t="s">
        <v>124</v>
      </c>
      <c r="EG154">
        <v>0</v>
      </c>
      <c r="EH154">
        <v>0</v>
      </c>
      <c r="EI154">
        <v>0</v>
      </c>
      <c r="EJ154">
        <v>0</v>
      </c>
      <c r="EK154">
        <v>0</v>
      </c>
      <c r="EL154">
        <v>0</v>
      </c>
      <c r="EM154">
        <v>0</v>
      </c>
      <c r="EN154">
        <v>0</v>
      </c>
      <c r="EO154">
        <v>0</v>
      </c>
      <c r="EP154">
        <v>0</v>
      </c>
      <c r="EQ154">
        <v>0</v>
      </c>
      <c r="ER154">
        <v>0</v>
      </c>
      <c r="ES154">
        <v>0</v>
      </c>
      <c r="ET154">
        <v>0</v>
      </c>
      <c r="EU154" t="s">
        <v>117</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t="s">
        <v>124</v>
      </c>
      <c r="GF154">
        <v>0</v>
      </c>
      <c r="GG154">
        <v>0</v>
      </c>
      <c r="GH154">
        <v>0</v>
      </c>
      <c r="GI154">
        <v>0</v>
      </c>
      <c r="GJ154">
        <v>0</v>
      </c>
      <c r="GK154">
        <v>0</v>
      </c>
      <c r="GL154">
        <v>0</v>
      </c>
      <c r="GM154" t="s">
        <v>124</v>
      </c>
      <c r="GN154">
        <v>0</v>
      </c>
      <c r="GO154" t="s">
        <v>124</v>
      </c>
      <c r="GP154" t="s">
        <v>124</v>
      </c>
      <c r="GQ154" t="s">
        <v>124</v>
      </c>
      <c r="GR154" t="s">
        <v>124</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t="s">
        <v>124</v>
      </c>
      <c r="HN154" t="s">
        <v>124</v>
      </c>
      <c r="HO154" t="s">
        <v>124</v>
      </c>
      <c r="HP154" t="s">
        <v>124</v>
      </c>
      <c r="HQ154">
        <v>0</v>
      </c>
      <c r="HR154">
        <v>0</v>
      </c>
      <c r="HS154" t="s">
        <v>124</v>
      </c>
      <c r="HT154">
        <v>0</v>
      </c>
      <c r="HU154" t="s">
        <v>124</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s="8" t="s">
        <v>124</v>
      </c>
      <c r="JD154" s="8" t="s">
        <v>127</v>
      </c>
      <c r="JE154" s="8" t="s">
        <v>128</v>
      </c>
      <c r="JF154" s="8">
        <v>0</v>
      </c>
      <c r="JG154" s="8">
        <v>0</v>
      </c>
      <c r="JH154" s="8">
        <v>0</v>
      </c>
      <c r="JI154" s="8">
        <v>0</v>
      </c>
      <c r="JJ154" s="8">
        <v>0</v>
      </c>
      <c r="JK154" s="42">
        <v>0</v>
      </c>
      <c r="JL154" s="42">
        <v>0</v>
      </c>
      <c r="JM154" s="42">
        <v>0</v>
      </c>
      <c r="JN154" s="42">
        <v>0</v>
      </c>
      <c r="JO154" s="42">
        <v>0</v>
      </c>
      <c r="JP154" s="42">
        <v>0</v>
      </c>
      <c r="JQ154" s="42">
        <v>0</v>
      </c>
      <c r="JR154" s="42">
        <v>0</v>
      </c>
      <c r="JS154" s="42">
        <v>0</v>
      </c>
      <c r="JT154" s="42">
        <v>0</v>
      </c>
      <c r="JU154" s="42">
        <v>0</v>
      </c>
      <c r="JV154" s="42">
        <v>0</v>
      </c>
      <c r="JW154" s="42">
        <v>0</v>
      </c>
      <c r="JX154" s="42">
        <v>0</v>
      </c>
      <c r="JY154" s="42">
        <v>0</v>
      </c>
      <c r="JZ154" s="42">
        <v>0</v>
      </c>
      <c r="KA154" s="42">
        <v>0</v>
      </c>
      <c r="KB154" s="42">
        <v>0</v>
      </c>
      <c r="KC154" s="42">
        <v>0</v>
      </c>
      <c r="KD154" s="42">
        <v>0</v>
      </c>
      <c r="KE154" s="42" t="s">
        <v>124</v>
      </c>
      <c r="KF154" s="42">
        <v>0</v>
      </c>
      <c r="KG154" s="42">
        <v>0</v>
      </c>
      <c r="KH154" s="42">
        <v>0</v>
      </c>
      <c r="KI154" s="42">
        <v>0</v>
      </c>
      <c r="KJ154" s="42">
        <v>0</v>
      </c>
      <c r="KK154" s="42">
        <v>0</v>
      </c>
      <c r="KL154" s="42">
        <v>0</v>
      </c>
      <c r="KM154" s="42" t="s">
        <v>204</v>
      </c>
      <c r="KN154" s="8" t="s">
        <v>117</v>
      </c>
      <c r="KO154" s="8">
        <v>0</v>
      </c>
      <c r="KP154" s="8">
        <v>0</v>
      </c>
      <c r="KQ154" s="8" t="s">
        <v>117</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s="9" t="s">
        <v>174</v>
      </c>
      <c r="MA154">
        <v>0</v>
      </c>
      <c r="MB154">
        <v>0</v>
      </c>
      <c r="MC154">
        <v>0</v>
      </c>
      <c r="MD154">
        <v>0</v>
      </c>
      <c r="ME154">
        <v>0</v>
      </c>
      <c r="MF154">
        <v>0</v>
      </c>
      <c r="MG154">
        <v>0</v>
      </c>
      <c r="MH154">
        <v>0</v>
      </c>
      <c r="MI154">
        <v>0</v>
      </c>
      <c r="MJ154" t="s">
        <v>124</v>
      </c>
      <c r="MK154" t="s">
        <v>124</v>
      </c>
      <c r="ML154">
        <v>0</v>
      </c>
      <c r="MM154">
        <v>0</v>
      </c>
      <c r="MN154">
        <v>0</v>
      </c>
      <c r="MO154">
        <v>0</v>
      </c>
      <c r="MP154">
        <v>0</v>
      </c>
      <c r="MQ154" t="s">
        <v>1020</v>
      </c>
      <c r="MR154" s="35" t="s">
        <v>1021</v>
      </c>
      <c r="MS154" s="69"/>
    </row>
    <row r="155" spans="1:358" ht="42.6" customHeight="1" x14ac:dyDescent="0.3">
      <c r="A155">
        <v>183</v>
      </c>
      <c r="B155" s="29" t="s">
        <v>108</v>
      </c>
      <c r="C155" s="25" t="s">
        <v>753</v>
      </c>
      <c r="D155" s="8" t="s">
        <v>947</v>
      </c>
      <c r="E155" t="s">
        <v>1022</v>
      </c>
      <c r="F155" s="8" t="s">
        <v>1023</v>
      </c>
      <c r="G155" s="8">
        <v>0</v>
      </c>
      <c r="H155" s="8">
        <v>0</v>
      </c>
      <c r="I155" t="s">
        <v>113</v>
      </c>
      <c r="J155" s="8" t="s">
        <v>1024</v>
      </c>
      <c r="K155" s="8">
        <f>490*695</f>
        <v>340550</v>
      </c>
      <c r="L155" s="8" t="e">
        <f>MROUND([1]!tbData[[#This Row],[Surface (mm2)]],10000)/1000000</f>
        <v>#REF!</v>
      </c>
      <c r="M155" s="8" t="s">
        <v>115</v>
      </c>
      <c r="N155" s="8" t="s">
        <v>144</v>
      </c>
      <c r="O155" s="8" t="s">
        <v>144</v>
      </c>
      <c r="P155" s="8" t="s">
        <v>117</v>
      </c>
      <c r="Q155" t="s">
        <v>119</v>
      </c>
      <c r="R155" t="s">
        <v>119</v>
      </c>
      <c r="S155" s="8">
        <v>0</v>
      </c>
      <c r="T155" t="s">
        <v>119</v>
      </c>
      <c r="U155" s="8" t="s">
        <v>1025</v>
      </c>
      <c r="V155" s="8" t="s">
        <v>154</v>
      </c>
      <c r="W155" s="8">
        <v>0</v>
      </c>
      <c r="X155" s="8">
        <v>0</v>
      </c>
      <c r="Y155" s="8">
        <v>0</v>
      </c>
      <c r="Z155" s="8">
        <v>0</v>
      </c>
      <c r="AA155" s="8">
        <v>0</v>
      </c>
      <c r="AB155" s="8">
        <v>0</v>
      </c>
      <c r="AC155" s="8">
        <v>0</v>
      </c>
      <c r="AD155" s="8">
        <v>0</v>
      </c>
      <c r="AE155" s="8">
        <v>0</v>
      </c>
      <c r="AF155" s="8">
        <v>0</v>
      </c>
      <c r="AG155" s="8">
        <v>0</v>
      </c>
      <c r="AH155" s="8">
        <v>0</v>
      </c>
      <c r="AI155" s="8">
        <v>0</v>
      </c>
      <c r="AJ155" s="8" t="s">
        <v>1018</v>
      </c>
      <c r="AK155" s="8" t="s">
        <v>124</v>
      </c>
      <c r="AL155" s="8" t="s">
        <v>1026</v>
      </c>
      <c r="AM155" s="8">
        <v>0</v>
      </c>
      <c r="AN155" s="8" t="s">
        <v>1027</v>
      </c>
      <c r="AO155" s="8">
        <v>0</v>
      </c>
      <c r="AP155" s="8">
        <v>0</v>
      </c>
      <c r="AQ155" s="8">
        <v>0</v>
      </c>
      <c r="AR155" s="8">
        <v>0</v>
      </c>
      <c r="AS155" s="8">
        <v>0</v>
      </c>
      <c r="AT155" s="8">
        <v>0</v>
      </c>
      <c r="AU155" s="8" t="s">
        <v>124</v>
      </c>
      <c r="AV155" s="8" t="s">
        <v>156</v>
      </c>
      <c r="AW155" s="8" t="s">
        <v>199</v>
      </c>
      <c r="AX155" s="8" t="s">
        <v>117</v>
      </c>
      <c r="AY155" s="8">
        <v>0</v>
      </c>
      <c r="AZ155" s="8">
        <v>0</v>
      </c>
      <c r="BA155" s="8">
        <v>0</v>
      </c>
      <c r="BB155" s="8">
        <v>0</v>
      </c>
      <c r="BC155" s="9" t="s">
        <v>119</v>
      </c>
      <c r="BD155">
        <v>0</v>
      </c>
      <c r="BE155" t="s">
        <v>124</v>
      </c>
      <c r="BF155" t="s">
        <v>124</v>
      </c>
      <c r="BG155" t="s">
        <v>124</v>
      </c>
      <c r="BH155">
        <v>0</v>
      </c>
      <c r="BI155" s="6">
        <v>0</v>
      </c>
      <c r="BJ155" s="66"/>
      <c r="BK155" s="10" t="s">
        <v>51</v>
      </c>
      <c r="BL155" t="s">
        <v>174</v>
      </c>
      <c r="BM155" t="s">
        <v>123</v>
      </c>
      <c r="BN155" t="s">
        <v>51</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t="s">
        <v>51</v>
      </c>
      <c r="DC155" s="8" t="s">
        <v>123</v>
      </c>
      <c r="DD155" t="s">
        <v>117</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t="s">
        <v>156</v>
      </c>
      <c r="EA155">
        <v>0</v>
      </c>
      <c r="EB155" t="s">
        <v>124</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t="s">
        <v>117</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t="s">
        <v>124</v>
      </c>
      <c r="GF155" t="s">
        <v>124</v>
      </c>
      <c r="GG155">
        <v>0</v>
      </c>
      <c r="GH155">
        <v>0</v>
      </c>
      <c r="GI155" t="s">
        <v>124</v>
      </c>
      <c r="GJ155">
        <v>0</v>
      </c>
      <c r="GK155">
        <v>0</v>
      </c>
      <c r="GL155">
        <v>0</v>
      </c>
      <c r="GM155" t="s">
        <v>124</v>
      </c>
      <c r="GN155">
        <v>0</v>
      </c>
      <c r="GO155">
        <v>0</v>
      </c>
      <c r="GP155" t="s">
        <v>124</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t="s">
        <v>124</v>
      </c>
      <c r="HN155" t="s">
        <v>124</v>
      </c>
      <c r="HO155" t="s">
        <v>124</v>
      </c>
      <c r="HP155">
        <v>0</v>
      </c>
      <c r="HQ155">
        <v>0</v>
      </c>
      <c r="HR155">
        <v>0</v>
      </c>
      <c r="HS155" t="s">
        <v>124</v>
      </c>
      <c r="HT155">
        <v>0</v>
      </c>
      <c r="HU155" t="s">
        <v>124</v>
      </c>
      <c r="HV155">
        <v>0</v>
      </c>
      <c r="HW155">
        <v>0</v>
      </c>
      <c r="HX155">
        <v>0</v>
      </c>
      <c r="HY155">
        <v>0</v>
      </c>
      <c r="HZ155">
        <v>0</v>
      </c>
      <c r="IA155">
        <v>0</v>
      </c>
      <c r="IB155">
        <v>0</v>
      </c>
      <c r="IC155">
        <v>0</v>
      </c>
      <c r="ID155">
        <v>0</v>
      </c>
      <c r="IE155" t="s">
        <v>124</v>
      </c>
      <c r="IF155">
        <v>0</v>
      </c>
      <c r="IG155">
        <v>0</v>
      </c>
      <c r="IH155">
        <v>0</v>
      </c>
      <c r="II155">
        <v>0</v>
      </c>
      <c r="IJ155">
        <v>0</v>
      </c>
      <c r="IK155" t="s">
        <v>124</v>
      </c>
      <c r="IL155" t="s">
        <v>712</v>
      </c>
      <c r="IM155" t="s">
        <v>70</v>
      </c>
      <c r="IN155" t="s">
        <v>71</v>
      </c>
      <c r="IO155" t="s">
        <v>1028</v>
      </c>
      <c r="IP155">
        <v>0</v>
      </c>
      <c r="IQ155">
        <v>0</v>
      </c>
      <c r="IR155">
        <v>0</v>
      </c>
      <c r="IS155">
        <v>0</v>
      </c>
      <c r="IT155">
        <v>0</v>
      </c>
      <c r="IU155">
        <v>0</v>
      </c>
      <c r="IV155">
        <v>0</v>
      </c>
      <c r="IW155">
        <v>0</v>
      </c>
      <c r="IX155">
        <v>0</v>
      </c>
      <c r="IY155">
        <v>0</v>
      </c>
      <c r="IZ155">
        <v>0</v>
      </c>
      <c r="JA155">
        <v>0</v>
      </c>
      <c r="JB155">
        <v>0</v>
      </c>
      <c r="JC155" s="8" t="s">
        <v>124</v>
      </c>
      <c r="JD155" s="8" t="s">
        <v>127</v>
      </c>
      <c r="JE155" s="8" t="s">
        <v>128</v>
      </c>
      <c r="JF155" s="8">
        <v>0</v>
      </c>
      <c r="JG155" s="8">
        <v>0</v>
      </c>
      <c r="JH155" s="8">
        <v>0</v>
      </c>
      <c r="JI155" s="8">
        <v>0</v>
      </c>
      <c r="JJ155" s="8">
        <v>0</v>
      </c>
      <c r="JK155" s="42">
        <v>0</v>
      </c>
      <c r="JL155" s="42">
        <v>0</v>
      </c>
      <c r="JM155" s="42">
        <v>0</v>
      </c>
      <c r="JN155" s="42">
        <v>0</v>
      </c>
      <c r="JO155" s="42">
        <v>0</v>
      </c>
      <c r="JP155" s="42">
        <v>0</v>
      </c>
      <c r="JQ155" s="42">
        <v>0</v>
      </c>
      <c r="JR155" s="42">
        <v>0</v>
      </c>
      <c r="JS155" s="42">
        <v>0</v>
      </c>
      <c r="JT155" s="42">
        <v>0</v>
      </c>
      <c r="JU155" s="42">
        <v>0</v>
      </c>
      <c r="JV155" s="42">
        <v>0</v>
      </c>
      <c r="JW155" s="42">
        <v>0</v>
      </c>
      <c r="JX155" s="42">
        <v>0</v>
      </c>
      <c r="JY155" s="42">
        <v>0</v>
      </c>
      <c r="JZ155" s="42">
        <v>0</v>
      </c>
      <c r="KA155" s="42">
        <v>0</v>
      </c>
      <c r="KB155" s="42">
        <v>0</v>
      </c>
      <c r="KC155" s="42">
        <v>0</v>
      </c>
      <c r="KD155" s="42">
        <v>0</v>
      </c>
      <c r="KE155" s="42" t="s">
        <v>124</v>
      </c>
      <c r="KF155" s="42">
        <v>0</v>
      </c>
      <c r="KG155" s="42">
        <v>0</v>
      </c>
      <c r="KH155" s="42">
        <v>0</v>
      </c>
      <c r="KI155" s="42">
        <v>0</v>
      </c>
      <c r="KJ155" s="42">
        <v>0</v>
      </c>
      <c r="KK155" s="42">
        <v>0</v>
      </c>
      <c r="KL155" s="42">
        <v>0</v>
      </c>
      <c r="KM155" s="42" t="s">
        <v>204</v>
      </c>
      <c r="KN155" s="8" t="s">
        <v>117</v>
      </c>
      <c r="KO155" s="8">
        <v>0</v>
      </c>
      <c r="KP155" s="8">
        <v>0</v>
      </c>
      <c r="KQ155" s="8" t="s">
        <v>117</v>
      </c>
      <c r="KR155">
        <v>0</v>
      </c>
      <c r="KS155">
        <v>0</v>
      </c>
      <c r="KT155">
        <v>0</v>
      </c>
      <c r="KU155">
        <v>0</v>
      </c>
      <c r="KV155">
        <v>0</v>
      </c>
      <c r="KW155">
        <v>0</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s="9" t="s">
        <v>174</v>
      </c>
      <c r="MA155">
        <v>0</v>
      </c>
      <c r="MB155">
        <v>0</v>
      </c>
      <c r="MC155">
        <v>0</v>
      </c>
      <c r="MD155">
        <v>0</v>
      </c>
      <c r="ME155">
        <v>0</v>
      </c>
      <c r="MF155">
        <v>0</v>
      </c>
      <c r="MG155">
        <v>0</v>
      </c>
      <c r="MH155">
        <v>0</v>
      </c>
      <c r="MI155">
        <v>0</v>
      </c>
      <c r="MJ155">
        <v>0</v>
      </c>
      <c r="MK155">
        <v>0</v>
      </c>
      <c r="ML155">
        <v>0</v>
      </c>
      <c r="MM155">
        <v>0</v>
      </c>
      <c r="MN155">
        <v>0</v>
      </c>
      <c r="MO155">
        <v>0</v>
      </c>
      <c r="MP155">
        <v>0</v>
      </c>
      <c r="MQ155">
        <v>0</v>
      </c>
      <c r="MR155" s="35">
        <v>0</v>
      </c>
      <c r="MS155" s="69"/>
    </row>
    <row r="156" spans="1:358" ht="43.2" x14ac:dyDescent="0.3">
      <c r="A156">
        <v>21</v>
      </c>
      <c r="B156" s="29" t="s">
        <v>108</v>
      </c>
      <c r="C156" s="22" t="s">
        <v>109</v>
      </c>
      <c r="D156" s="8" t="s">
        <v>306</v>
      </c>
      <c r="E156" t="s">
        <v>307</v>
      </c>
      <c r="F156" s="8" t="s">
        <v>308</v>
      </c>
      <c r="G156" s="8" t="s">
        <v>237</v>
      </c>
      <c r="H156" s="8">
        <v>0</v>
      </c>
      <c r="I156" t="s">
        <v>136</v>
      </c>
      <c r="J156" s="8" t="s">
        <v>309</v>
      </c>
      <c r="K156" s="8">
        <f>670*515</f>
        <v>345050</v>
      </c>
      <c r="L156" s="8" t="e">
        <f>MROUND([1]!tbData[[#This Row],[Surface (mm2)]],10000)/1000000</f>
        <v>#REF!</v>
      </c>
      <c r="M156" s="8" t="s">
        <v>115</v>
      </c>
      <c r="N156" s="8" t="s">
        <v>144</v>
      </c>
      <c r="O156" s="8" t="s">
        <v>144</v>
      </c>
      <c r="P156" s="8" t="s">
        <v>117</v>
      </c>
      <c r="Q156" t="s">
        <v>118</v>
      </c>
      <c r="R156" t="s">
        <v>119</v>
      </c>
      <c r="S156" s="8">
        <v>0</v>
      </c>
      <c r="T156" t="s">
        <v>119</v>
      </c>
      <c r="U156" s="8" t="s">
        <v>120</v>
      </c>
      <c r="V156" s="8" t="s">
        <v>154</v>
      </c>
      <c r="W156" s="8">
        <v>0</v>
      </c>
      <c r="X156" s="8">
        <v>0</v>
      </c>
      <c r="Y156" s="8">
        <v>0</v>
      </c>
      <c r="Z156" s="8">
        <v>0</v>
      </c>
      <c r="AA156" s="8">
        <v>0</v>
      </c>
      <c r="AB156" s="8">
        <v>0</v>
      </c>
      <c r="AC156" s="8">
        <v>0</v>
      </c>
      <c r="AD156" s="8">
        <v>0</v>
      </c>
      <c r="AE156" s="8">
        <v>0</v>
      </c>
      <c r="AF156" s="8">
        <v>0</v>
      </c>
      <c r="AG156" s="8">
        <v>0</v>
      </c>
      <c r="AH156" s="8">
        <v>0</v>
      </c>
      <c r="AI156" s="8">
        <v>0</v>
      </c>
      <c r="AJ156" s="8">
        <v>0</v>
      </c>
      <c r="AK156" s="8" t="s">
        <v>117</v>
      </c>
      <c r="AL156" s="8">
        <v>0</v>
      </c>
      <c r="AM156" s="8">
        <v>0</v>
      </c>
      <c r="AN156" s="8">
        <v>0</v>
      </c>
      <c r="AO156" s="8">
        <v>0</v>
      </c>
      <c r="AP156" s="8">
        <v>0</v>
      </c>
      <c r="AQ156" s="8">
        <v>0</v>
      </c>
      <c r="AR156" s="8">
        <v>0</v>
      </c>
      <c r="AS156" s="8">
        <v>0</v>
      </c>
      <c r="AT156" s="8">
        <v>0</v>
      </c>
      <c r="AU156" s="8" t="s">
        <v>124</v>
      </c>
      <c r="AV156" s="8" t="s">
        <v>169</v>
      </c>
      <c r="AW156" s="8" t="s">
        <v>199</v>
      </c>
      <c r="AX156" s="8" t="s">
        <v>117</v>
      </c>
      <c r="AY156" s="8">
        <v>0</v>
      </c>
      <c r="AZ156" s="8">
        <v>0</v>
      </c>
      <c r="BA156" s="8">
        <v>0</v>
      </c>
      <c r="BB156" s="8">
        <v>0</v>
      </c>
      <c r="BC156" s="9" t="s">
        <v>119</v>
      </c>
      <c r="BD156">
        <v>0</v>
      </c>
      <c r="BE156" t="s">
        <v>124</v>
      </c>
      <c r="BF156" t="s">
        <v>124</v>
      </c>
      <c r="BG156">
        <v>0</v>
      </c>
      <c r="BH156">
        <v>0</v>
      </c>
      <c r="BI156" s="6" t="s">
        <v>310</v>
      </c>
      <c r="BJ156" s="66"/>
      <c r="BK156" s="10" t="s">
        <v>51</v>
      </c>
      <c r="BL156" t="s">
        <v>122</v>
      </c>
      <c r="BM156" t="s">
        <v>123</v>
      </c>
      <c r="BN156" t="s">
        <v>124</v>
      </c>
      <c r="BO156">
        <v>0</v>
      </c>
      <c r="BP156">
        <v>0</v>
      </c>
      <c r="BQ156">
        <v>0</v>
      </c>
      <c r="BR156">
        <v>0</v>
      </c>
      <c r="BS156">
        <v>0</v>
      </c>
      <c r="BT156">
        <v>0</v>
      </c>
      <c r="BU156">
        <v>0</v>
      </c>
      <c r="BV156">
        <v>0</v>
      </c>
      <c r="BW156">
        <v>0</v>
      </c>
      <c r="BX156">
        <v>0</v>
      </c>
      <c r="BY156">
        <v>0</v>
      </c>
      <c r="BZ156">
        <v>0</v>
      </c>
      <c r="CA156">
        <v>0</v>
      </c>
      <c r="CB156">
        <v>0</v>
      </c>
      <c r="CC156">
        <v>0</v>
      </c>
      <c r="CD156">
        <v>0</v>
      </c>
      <c r="CE156">
        <v>0</v>
      </c>
      <c r="CF156" t="s">
        <v>124</v>
      </c>
      <c r="CG156">
        <v>0</v>
      </c>
      <c r="CH156">
        <v>0</v>
      </c>
      <c r="CI156">
        <v>0</v>
      </c>
      <c r="CJ156">
        <v>0</v>
      </c>
      <c r="CK156">
        <v>0</v>
      </c>
      <c r="CL156">
        <v>0</v>
      </c>
      <c r="CM156" t="s">
        <v>121</v>
      </c>
      <c r="CN156">
        <v>0</v>
      </c>
      <c r="CO156">
        <v>0</v>
      </c>
      <c r="CP156">
        <v>0</v>
      </c>
      <c r="CQ156">
        <v>0</v>
      </c>
      <c r="CR156">
        <v>0</v>
      </c>
      <c r="CS156">
        <v>0</v>
      </c>
      <c r="CT156">
        <v>0</v>
      </c>
      <c r="CU156">
        <v>0</v>
      </c>
      <c r="CV156">
        <v>0</v>
      </c>
      <c r="CW156">
        <v>0</v>
      </c>
      <c r="CX156">
        <v>0</v>
      </c>
      <c r="CY156">
        <v>0</v>
      </c>
      <c r="CZ156">
        <v>0</v>
      </c>
      <c r="DA156">
        <v>0</v>
      </c>
      <c r="DB156" t="s">
        <v>117</v>
      </c>
      <c r="DC156" s="8">
        <v>0</v>
      </c>
      <c r="DD156" t="s">
        <v>117</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t="s">
        <v>169</v>
      </c>
      <c r="EA156">
        <v>0</v>
      </c>
      <c r="EB156">
        <v>0</v>
      </c>
      <c r="EC156">
        <v>0</v>
      </c>
      <c r="ED156">
        <v>0</v>
      </c>
      <c r="EE156">
        <v>0</v>
      </c>
      <c r="EF156">
        <v>0</v>
      </c>
      <c r="EG156">
        <v>0</v>
      </c>
      <c r="EH156">
        <v>0</v>
      </c>
      <c r="EI156">
        <v>0</v>
      </c>
      <c r="EJ156">
        <v>0</v>
      </c>
      <c r="EK156">
        <v>0</v>
      </c>
      <c r="EL156">
        <v>0</v>
      </c>
      <c r="EM156">
        <v>0</v>
      </c>
      <c r="EN156">
        <v>0</v>
      </c>
      <c r="EO156">
        <v>0</v>
      </c>
      <c r="EP156" t="s">
        <v>124</v>
      </c>
      <c r="EQ156" t="s">
        <v>169</v>
      </c>
      <c r="ER156" t="s">
        <v>144</v>
      </c>
      <c r="ES156">
        <v>0</v>
      </c>
      <c r="ET156">
        <v>0</v>
      </c>
      <c r="EU156" t="s">
        <v>117</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t="s">
        <v>124</v>
      </c>
      <c r="GF156">
        <v>0</v>
      </c>
      <c r="GG156">
        <v>0</v>
      </c>
      <c r="GH156">
        <v>0</v>
      </c>
      <c r="GI156">
        <v>0</v>
      </c>
      <c r="GJ156">
        <v>0</v>
      </c>
      <c r="GK156">
        <v>0</v>
      </c>
      <c r="GL156">
        <v>0</v>
      </c>
      <c r="GM156" t="s">
        <v>124</v>
      </c>
      <c r="GN156">
        <v>0</v>
      </c>
      <c r="GO156" t="s">
        <v>124</v>
      </c>
      <c r="GP156">
        <v>0</v>
      </c>
      <c r="GQ156" t="s">
        <v>124</v>
      </c>
      <c r="GR156" t="s">
        <v>124</v>
      </c>
      <c r="GS156">
        <v>0</v>
      </c>
      <c r="GT156">
        <v>0</v>
      </c>
      <c r="GU156">
        <v>0</v>
      </c>
      <c r="GV156">
        <v>0</v>
      </c>
      <c r="GW156">
        <v>0</v>
      </c>
      <c r="GX156" t="s">
        <v>124</v>
      </c>
      <c r="GY156">
        <v>0</v>
      </c>
      <c r="GZ156">
        <v>0</v>
      </c>
      <c r="HA156">
        <v>0</v>
      </c>
      <c r="HB156">
        <v>0</v>
      </c>
      <c r="HC156">
        <v>0</v>
      </c>
      <c r="HD156">
        <v>0</v>
      </c>
      <c r="HE156">
        <v>0</v>
      </c>
      <c r="HF156">
        <v>0</v>
      </c>
      <c r="HG156">
        <v>0</v>
      </c>
      <c r="HH156">
        <v>0</v>
      </c>
      <c r="HI156">
        <v>0</v>
      </c>
      <c r="HJ156">
        <v>0</v>
      </c>
      <c r="HK156">
        <v>0</v>
      </c>
      <c r="HL156">
        <v>0</v>
      </c>
      <c r="HM156" t="s">
        <v>124</v>
      </c>
      <c r="HN156" t="s">
        <v>124</v>
      </c>
      <c r="HO156">
        <v>0</v>
      </c>
      <c r="HP156">
        <v>0</v>
      </c>
      <c r="HQ156">
        <v>0</v>
      </c>
      <c r="HR156" t="s">
        <v>124</v>
      </c>
      <c r="HS156">
        <v>0</v>
      </c>
      <c r="HT156">
        <v>0</v>
      </c>
      <c r="HU156">
        <v>0</v>
      </c>
      <c r="HV156">
        <v>0</v>
      </c>
      <c r="HW156">
        <v>0</v>
      </c>
      <c r="HX156" t="s">
        <v>124</v>
      </c>
      <c r="HY156" t="s">
        <v>124</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s="8" t="s">
        <v>124</v>
      </c>
      <c r="JD156" s="8" t="s">
        <v>127</v>
      </c>
      <c r="JE156" s="8" t="s">
        <v>128</v>
      </c>
      <c r="JF156" s="8">
        <v>0</v>
      </c>
      <c r="JG156" s="8">
        <v>0</v>
      </c>
      <c r="JH156" s="8">
        <v>0</v>
      </c>
      <c r="JI156" s="8">
        <v>0</v>
      </c>
      <c r="JJ156" s="8">
        <v>0</v>
      </c>
      <c r="JK156" s="42" t="s">
        <v>124</v>
      </c>
      <c r="JL156" s="42" t="s">
        <v>204</v>
      </c>
      <c r="JM156" s="42" t="s">
        <v>124</v>
      </c>
      <c r="JN156" s="42" t="s">
        <v>124</v>
      </c>
      <c r="JO156" s="42" t="s">
        <v>124</v>
      </c>
      <c r="JP156" s="42" t="s">
        <v>124</v>
      </c>
      <c r="JQ156" s="42">
        <v>0</v>
      </c>
      <c r="JR156" s="42">
        <v>0</v>
      </c>
      <c r="JS156" s="42">
        <v>0</v>
      </c>
      <c r="JT156" s="42">
        <v>0</v>
      </c>
      <c r="JU156" s="42">
        <v>0</v>
      </c>
      <c r="JV156" s="42" t="s">
        <v>124</v>
      </c>
      <c r="JW156" s="42" t="s">
        <v>204</v>
      </c>
      <c r="JX156" s="42" t="s">
        <v>124</v>
      </c>
      <c r="JY156" s="42" t="s">
        <v>124</v>
      </c>
      <c r="JZ156" s="42" t="s">
        <v>124</v>
      </c>
      <c r="KA156" s="42" t="s">
        <v>124</v>
      </c>
      <c r="KB156" s="42">
        <v>0</v>
      </c>
      <c r="KC156" s="42">
        <v>0</v>
      </c>
      <c r="KD156" s="42">
        <v>0</v>
      </c>
      <c r="KE156" s="42" t="s">
        <v>124</v>
      </c>
      <c r="KF156" s="42">
        <v>0</v>
      </c>
      <c r="KG156" s="42">
        <v>0</v>
      </c>
      <c r="KH156" s="42">
        <v>0</v>
      </c>
      <c r="KI156" s="42">
        <v>0</v>
      </c>
      <c r="KJ156" s="42">
        <v>0</v>
      </c>
      <c r="KK156" s="42">
        <v>0</v>
      </c>
      <c r="KL156" s="42">
        <v>0</v>
      </c>
      <c r="KM156" s="42">
        <v>0</v>
      </c>
      <c r="KN156" s="8" t="s">
        <v>124</v>
      </c>
      <c r="KO156" s="8">
        <v>0</v>
      </c>
      <c r="KP156" s="8">
        <v>0</v>
      </c>
      <c r="KQ156" s="8" t="s">
        <v>124</v>
      </c>
      <c r="KR156" t="s">
        <v>130</v>
      </c>
      <c r="KS156" t="s">
        <v>156</v>
      </c>
      <c r="KT156">
        <v>0</v>
      </c>
      <c r="KU156">
        <v>0</v>
      </c>
      <c r="KV156">
        <v>0</v>
      </c>
      <c r="KW156">
        <v>0</v>
      </c>
      <c r="KX156">
        <v>0</v>
      </c>
      <c r="KY156">
        <v>0</v>
      </c>
      <c r="KZ156">
        <v>0</v>
      </c>
      <c r="LA156">
        <v>0</v>
      </c>
      <c r="LB156">
        <v>0</v>
      </c>
      <c r="LC156">
        <v>0</v>
      </c>
      <c r="LD156" t="s">
        <v>124</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s="9" t="s">
        <v>131</v>
      </c>
      <c r="MA156">
        <v>0</v>
      </c>
      <c r="MB156">
        <v>0</v>
      </c>
      <c r="MC156">
        <v>0</v>
      </c>
      <c r="MD156">
        <v>0</v>
      </c>
      <c r="ME156">
        <v>0</v>
      </c>
      <c r="MF156">
        <v>0</v>
      </c>
      <c r="MG156">
        <v>0</v>
      </c>
      <c r="MH156">
        <v>0</v>
      </c>
      <c r="MI156">
        <v>0</v>
      </c>
      <c r="MJ156">
        <v>0</v>
      </c>
      <c r="MK156">
        <v>0</v>
      </c>
      <c r="ML156">
        <v>0</v>
      </c>
      <c r="MM156">
        <v>0</v>
      </c>
      <c r="MN156">
        <v>0</v>
      </c>
      <c r="MO156">
        <v>0</v>
      </c>
      <c r="MP156">
        <v>0</v>
      </c>
      <c r="MQ156">
        <v>0</v>
      </c>
      <c r="MR156" s="35" t="s">
        <v>311</v>
      </c>
      <c r="MS156" s="69"/>
    </row>
    <row r="157" spans="1:358" ht="37.200000000000003" customHeight="1" x14ac:dyDescent="0.3">
      <c r="A157">
        <v>22</v>
      </c>
      <c r="B157" s="29" t="s">
        <v>108</v>
      </c>
      <c r="C157" s="22" t="s">
        <v>109</v>
      </c>
      <c r="D157" s="8" t="s">
        <v>312</v>
      </c>
      <c r="E157" s="8" t="s">
        <v>312</v>
      </c>
      <c r="F157" s="8" t="s">
        <v>290</v>
      </c>
      <c r="G157" s="8" t="s">
        <v>291</v>
      </c>
      <c r="H157" s="8">
        <v>0</v>
      </c>
      <c r="I157" t="s">
        <v>136</v>
      </c>
      <c r="J157" s="8" t="s">
        <v>313</v>
      </c>
      <c r="K157" s="8">
        <f>690*501</f>
        <v>345690</v>
      </c>
      <c r="L157" s="8" t="e">
        <f>MROUND([1]!tbData[[#This Row],[Surface (mm2)]],10000)/1000000</f>
        <v>#REF!</v>
      </c>
      <c r="M157" s="8" t="s">
        <v>115</v>
      </c>
      <c r="N157" s="8" t="s">
        <v>144</v>
      </c>
      <c r="O157" s="8" t="s">
        <v>144</v>
      </c>
      <c r="P157" s="8" t="s">
        <v>117</v>
      </c>
      <c r="Q157" t="s">
        <v>118</v>
      </c>
      <c r="R157" t="s">
        <v>119</v>
      </c>
      <c r="S157" s="8">
        <v>0</v>
      </c>
      <c r="T157" t="s">
        <v>119</v>
      </c>
      <c r="U157" s="8" t="s">
        <v>120</v>
      </c>
      <c r="V157" s="8" t="s">
        <v>121</v>
      </c>
      <c r="W157" s="8" t="s">
        <v>145</v>
      </c>
      <c r="X157" s="8">
        <v>0</v>
      </c>
      <c r="Y157" s="8">
        <v>0</v>
      </c>
      <c r="Z157" s="8">
        <v>0</v>
      </c>
      <c r="AA157" s="8">
        <v>0</v>
      </c>
      <c r="AB157" s="8">
        <v>0</v>
      </c>
      <c r="AC157" s="8">
        <v>0</v>
      </c>
      <c r="AD157" s="8">
        <v>0</v>
      </c>
      <c r="AE157" s="8">
        <v>0</v>
      </c>
      <c r="AF157" s="8">
        <v>0</v>
      </c>
      <c r="AG157" s="8">
        <v>0</v>
      </c>
      <c r="AH157" s="8">
        <v>0</v>
      </c>
      <c r="AI157" s="8">
        <v>0</v>
      </c>
      <c r="AJ157" s="8">
        <v>0</v>
      </c>
      <c r="AK157" s="8" t="s">
        <v>117</v>
      </c>
      <c r="AL157" s="8">
        <v>0</v>
      </c>
      <c r="AM157" s="8">
        <v>0</v>
      </c>
      <c r="AN157" s="8">
        <v>0</v>
      </c>
      <c r="AO157" s="8">
        <v>0</v>
      </c>
      <c r="AP157" s="8">
        <v>0</v>
      </c>
      <c r="AQ157" s="8">
        <v>0</v>
      </c>
      <c r="AR157" s="8">
        <v>0</v>
      </c>
      <c r="AS157" s="8">
        <v>0</v>
      </c>
      <c r="AT157" s="8">
        <v>0</v>
      </c>
      <c r="AU157" s="8" t="s">
        <v>117</v>
      </c>
      <c r="AV157" s="8">
        <v>0</v>
      </c>
      <c r="AW157" s="8">
        <v>0</v>
      </c>
      <c r="AX157" s="8" t="s">
        <v>117</v>
      </c>
      <c r="AY157" s="8">
        <v>0</v>
      </c>
      <c r="AZ157" s="8">
        <v>0</v>
      </c>
      <c r="BA157" s="8">
        <v>0</v>
      </c>
      <c r="BB157" s="8">
        <v>0</v>
      </c>
      <c r="BC157" s="9" t="s">
        <v>124</v>
      </c>
      <c r="BD157" t="s">
        <v>155</v>
      </c>
      <c r="BE157" t="s">
        <v>124</v>
      </c>
      <c r="BF157" t="s">
        <v>124</v>
      </c>
      <c r="BG157">
        <v>0</v>
      </c>
      <c r="BH157">
        <v>0</v>
      </c>
      <c r="BI157" s="6">
        <v>0</v>
      </c>
      <c r="BJ157" s="66"/>
      <c r="BK157" s="10" t="s">
        <v>51</v>
      </c>
      <c r="BL157" t="s">
        <v>122</v>
      </c>
      <c r="BM157" t="s">
        <v>123</v>
      </c>
      <c r="BN157" t="s">
        <v>117</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t="s">
        <v>51</v>
      </c>
      <c r="DC157" s="8" t="s">
        <v>123</v>
      </c>
      <c r="DD157" t="s">
        <v>117</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t="s">
        <v>156</v>
      </c>
      <c r="EA157">
        <v>0</v>
      </c>
      <c r="EB157" t="s">
        <v>124</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t="s">
        <v>117</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t="s">
        <v>124</v>
      </c>
      <c r="GF157">
        <v>0</v>
      </c>
      <c r="GG157">
        <v>0</v>
      </c>
      <c r="GH157">
        <v>0</v>
      </c>
      <c r="GI157">
        <v>0</v>
      </c>
      <c r="GJ157">
        <v>0</v>
      </c>
      <c r="GK157">
        <v>0</v>
      </c>
      <c r="GL157">
        <v>0</v>
      </c>
      <c r="GM157" t="s">
        <v>124</v>
      </c>
      <c r="GN157">
        <v>0</v>
      </c>
      <c r="GO157">
        <v>0</v>
      </c>
      <c r="GP157" t="s">
        <v>124</v>
      </c>
      <c r="GQ157" t="s">
        <v>124</v>
      </c>
      <c r="GR157" t="s">
        <v>124</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t="s">
        <v>124</v>
      </c>
      <c r="HL157" t="s">
        <v>264</v>
      </c>
      <c r="HM157" t="s">
        <v>124</v>
      </c>
      <c r="HN157">
        <v>0</v>
      </c>
      <c r="HO157">
        <v>0</v>
      </c>
      <c r="HP157">
        <v>0</v>
      </c>
      <c r="HQ157">
        <v>0</v>
      </c>
      <c r="HR157">
        <v>0</v>
      </c>
      <c r="HS157" t="s">
        <v>124</v>
      </c>
      <c r="HT157" t="s">
        <v>124</v>
      </c>
      <c r="HU157" t="s">
        <v>124</v>
      </c>
      <c r="HV157">
        <v>0</v>
      </c>
      <c r="HW157">
        <v>0</v>
      </c>
      <c r="HX157">
        <v>0</v>
      </c>
      <c r="HY157">
        <v>0</v>
      </c>
      <c r="HZ157">
        <v>0</v>
      </c>
      <c r="IA157">
        <v>0</v>
      </c>
      <c r="IB157">
        <v>0</v>
      </c>
      <c r="IC157">
        <v>0</v>
      </c>
      <c r="ID157">
        <v>0</v>
      </c>
      <c r="IE157" t="s">
        <v>124</v>
      </c>
      <c r="IF157" t="s">
        <v>124</v>
      </c>
      <c r="IG157" t="s">
        <v>119</v>
      </c>
      <c r="IH157" t="s">
        <v>71</v>
      </c>
      <c r="II157">
        <v>0</v>
      </c>
      <c r="IJ157" s="8" t="s">
        <v>53</v>
      </c>
      <c r="IK157" s="8">
        <v>0</v>
      </c>
      <c r="IL157" s="8">
        <v>0</v>
      </c>
      <c r="IM157" s="8">
        <v>0</v>
      </c>
      <c r="IN157">
        <v>0</v>
      </c>
      <c r="IO157" s="8">
        <v>0</v>
      </c>
      <c r="IP157">
        <v>0</v>
      </c>
      <c r="IQ157">
        <v>0</v>
      </c>
      <c r="IR157">
        <v>0</v>
      </c>
      <c r="IS157">
        <v>0</v>
      </c>
      <c r="IT157">
        <v>0</v>
      </c>
      <c r="IU157">
        <v>0</v>
      </c>
      <c r="IV157">
        <v>0</v>
      </c>
      <c r="IW157">
        <v>0</v>
      </c>
      <c r="IX157">
        <v>0</v>
      </c>
      <c r="IY157">
        <v>0</v>
      </c>
      <c r="IZ157">
        <v>0</v>
      </c>
      <c r="JA157">
        <v>0</v>
      </c>
      <c r="JB157">
        <v>0</v>
      </c>
      <c r="JC157" s="8" t="s">
        <v>124</v>
      </c>
      <c r="JD157" s="8" t="s">
        <v>127</v>
      </c>
      <c r="JE157" s="8" t="s">
        <v>128</v>
      </c>
      <c r="JF157" s="8">
        <v>0</v>
      </c>
      <c r="JG157" s="8">
        <v>0</v>
      </c>
      <c r="JH157" s="8">
        <v>0</v>
      </c>
      <c r="JI157" s="8">
        <v>0</v>
      </c>
      <c r="JJ157" s="8">
        <v>0</v>
      </c>
      <c r="JK157" s="42" t="s">
        <v>124</v>
      </c>
      <c r="JL157" s="42" t="s">
        <v>129</v>
      </c>
      <c r="JM157" s="42">
        <v>0</v>
      </c>
      <c r="JN157" s="42">
        <v>0</v>
      </c>
      <c r="JO157" s="42" t="s">
        <v>124</v>
      </c>
      <c r="JP157" s="42" t="s">
        <v>124</v>
      </c>
      <c r="JQ157" s="42" t="s">
        <v>204</v>
      </c>
      <c r="JR157" s="42">
        <v>0</v>
      </c>
      <c r="JS157" s="42">
        <v>0</v>
      </c>
      <c r="JT157" s="42">
        <v>0</v>
      </c>
      <c r="JU157" s="42">
        <v>0</v>
      </c>
      <c r="JV157" s="42" t="s">
        <v>124</v>
      </c>
      <c r="JW157" s="42" t="s">
        <v>129</v>
      </c>
      <c r="JX157" s="42">
        <v>0</v>
      </c>
      <c r="JY157" s="42">
        <v>0</v>
      </c>
      <c r="JZ157" s="42" t="s">
        <v>124</v>
      </c>
      <c r="KA157" s="42" t="s">
        <v>124</v>
      </c>
      <c r="KB157" s="42">
        <v>0</v>
      </c>
      <c r="KC157" s="42">
        <v>0</v>
      </c>
      <c r="KD157" s="42">
        <v>0</v>
      </c>
      <c r="KE157" s="42" t="s">
        <v>124</v>
      </c>
      <c r="KF157" s="42">
        <v>0</v>
      </c>
      <c r="KG157" s="42">
        <v>0</v>
      </c>
      <c r="KH157" s="42">
        <v>0</v>
      </c>
      <c r="KI157" s="42">
        <v>0</v>
      </c>
      <c r="KJ157" s="42">
        <v>0</v>
      </c>
      <c r="KK157" s="42">
        <v>0</v>
      </c>
      <c r="KL157" s="42">
        <v>0</v>
      </c>
      <c r="KM157" s="42">
        <v>0</v>
      </c>
      <c r="KN157" s="8" t="s">
        <v>124</v>
      </c>
      <c r="KO157" s="8">
        <v>0</v>
      </c>
      <c r="KP157" s="8">
        <v>0</v>
      </c>
      <c r="KQ157" s="8" t="s">
        <v>117</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0</v>
      </c>
      <c r="LZ157" s="9" t="s">
        <v>131</v>
      </c>
      <c r="MA157">
        <v>0</v>
      </c>
      <c r="MB157">
        <v>0</v>
      </c>
      <c r="MC157">
        <v>0</v>
      </c>
      <c r="MD157">
        <v>0</v>
      </c>
      <c r="ME157">
        <v>0</v>
      </c>
      <c r="MF157">
        <v>0</v>
      </c>
      <c r="MG157">
        <v>0</v>
      </c>
      <c r="MH157">
        <v>0</v>
      </c>
      <c r="MI157">
        <v>0</v>
      </c>
      <c r="MJ157">
        <v>0</v>
      </c>
      <c r="MK157">
        <v>0</v>
      </c>
      <c r="ML157">
        <v>0</v>
      </c>
      <c r="MM157">
        <v>0</v>
      </c>
      <c r="MN157">
        <v>0</v>
      </c>
      <c r="MO157">
        <v>0</v>
      </c>
      <c r="MP157">
        <v>0</v>
      </c>
      <c r="MQ157">
        <v>0</v>
      </c>
      <c r="MR157" s="35" t="s">
        <v>314</v>
      </c>
      <c r="MS157" s="69"/>
    </row>
    <row r="158" spans="1:358" ht="43.2" x14ac:dyDescent="0.3">
      <c r="A158">
        <v>23</v>
      </c>
      <c r="B158" s="29" t="s">
        <v>108</v>
      </c>
      <c r="C158" s="22" t="s">
        <v>109</v>
      </c>
      <c r="D158" s="8" t="s">
        <v>306</v>
      </c>
      <c r="E158" t="s">
        <v>315</v>
      </c>
      <c r="F158" s="8" t="s">
        <v>290</v>
      </c>
      <c r="G158" s="8" t="s">
        <v>291</v>
      </c>
      <c r="H158" s="8">
        <v>0</v>
      </c>
      <c r="I158" t="s">
        <v>136</v>
      </c>
      <c r="J158" s="8" t="s">
        <v>316</v>
      </c>
      <c r="K158" s="8">
        <f>691*502</f>
        <v>346882</v>
      </c>
      <c r="L158" s="8" t="e">
        <f>MROUND([1]!tbData[[#This Row],[Surface (mm2)]],10000)/1000000</f>
        <v>#REF!</v>
      </c>
      <c r="M158" s="8" t="s">
        <v>115</v>
      </c>
      <c r="N158" s="8" t="s">
        <v>144</v>
      </c>
      <c r="O158" s="8" t="s">
        <v>144</v>
      </c>
      <c r="P158" s="8" t="s">
        <v>262</v>
      </c>
      <c r="Q158" t="s">
        <v>119</v>
      </c>
      <c r="R158" t="s">
        <v>119</v>
      </c>
      <c r="S158" s="8">
        <v>0</v>
      </c>
      <c r="T158" t="s">
        <v>119</v>
      </c>
      <c r="U158" s="8" t="s">
        <v>120</v>
      </c>
      <c r="V158" s="8" t="s">
        <v>121</v>
      </c>
      <c r="W158" s="8" t="s">
        <v>145</v>
      </c>
      <c r="X158" s="8">
        <v>0</v>
      </c>
      <c r="Y158" s="8">
        <v>0</v>
      </c>
      <c r="Z158" s="8">
        <v>0</v>
      </c>
      <c r="AA158" s="8">
        <v>0</v>
      </c>
      <c r="AB158" s="8">
        <v>0</v>
      </c>
      <c r="AC158" s="8">
        <v>0</v>
      </c>
      <c r="AD158" s="8">
        <v>0</v>
      </c>
      <c r="AE158" s="8">
        <v>0</v>
      </c>
      <c r="AF158" s="8">
        <v>0</v>
      </c>
      <c r="AG158" s="8">
        <v>0</v>
      </c>
      <c r="AH158" s="8">
        <v>0</v>
      </c>
      <c r="AI158" s="8">
        <v>0</v>
      </c>
      <c r="AJ158" s="8">
        <v>0</v>
      </c>
      <c r="AK158" s="8" t="s">
        <v>117</v>
      </c>
      <c r="AL158" s="8">
        <v>0</v>
      </c>
      <c r="AM158" s="8">
        <v>0</v>
      </c>
      <c r="AN158" s="8">
        <v>0</v>
      </c>
      <c r="AO158" s="8">
        <v>0</v>
      </c>
      <c r="AP158" s="8">
        <v>0</v>
      </c>
      <c r="AQ158" s="8">
        <v>0</v>
      </c>
      <c r="AR158" s="8">
        <v>0</v>
      </c>
      <c r="AS158" s="8">
        <v>0</v>
      </c>
      <c r="AT158" s="8">
        <v>0</v>
      </c>
      <c r="AU158" s="8" t="s">
        <v>124</v>
      </c>
      <c r="AV158" s="8" t="s">
        <v>156</v>
      </c>
      <c r="AW158" s="8" t="s">
        <v>199</v>
      </c>
      <c r="AX158" s="8" t="s">
        <v>117</v>
      </c>
      <c r="AY158" s="8">
        <v>0</v>
      </c>
      <c r="AZ158" s="8">
        <v>0</v>
      </c>
      <c r="BA158" s="8">
        <v>0</v>
      </c>
      <c r="BB158" s="8">
        <v>0</v>
      </c>
      <c r="BC158" t="s">
        <v>124</v>
      </c>
      <c r="BD158" t="s">
        <v>155</v>
      </c>
      <c r="BE158" t="s">
        <v>124</v>
      </c>
      <c r="BF158" t="s">
        <v>124</v>
      </c>
      <c r="BG158">
        <v>0</v>
      </c>
      <c r="BH158">
        <v>0</v>
      </c>
      <c r="BI158" s="6">
        <v>0</v>
      </c>
      <c r="BJ158" s="66"/>
      <c r="BK158" s="10" t="s">
        <v>51</v>
      </c>
      <c r="BL158" t="s">
        <v>122</v>
      </c>
      <c r="BM158" t="s">
        <v>123</v>
      </c>
      <c r="BN158" t="s">
        <v>156</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t="s">
        <v>117</v>
      </c>
      <c r="DC158" s="8">
        <v>0</v>
      </c>
      <c r="DD158" t="s">
        <v>117</v>
      </c>
      <c r="DE158" t="s">
        <v>124</v>
      </c>
      <c r="DF158" t="s">
        <v>156</v>
      </c>
      <c r="DG158">
        <v>0</v>
      </c>
      <c r="DH158" t="s">
        <v>197</v>
      </c>
      <c r="DI158">
        <v>0</v>
      </c>
      <c r="DJ158">
        <v>0</v>
      </c>
      <c r="DK158">
        <v>0</v>
      </c>
      <c r="DL158">
        <v>0</v>
      </c>
      <c r="DM158">
        <v>0</v>
      </c>
      <c r="DN158">
        <v>0</v>
      </c>
      <c r="DO158">
        <v>0</v>
      </c>
      <c r="DP158">
        <v>0</v>
      </c>
      <c r="DQ158">
        <v>0</v>
      </c>
      <c r="DR158">
        <v>0</v>
      </c>
      <c r="DS158">
        <v>0</v>
      </c>
      <c r="DT158">
        <v>0</v>
      </c>
      <c r="DU158">
        <v>0</v>
      </c>
      <c r="DV158">
        <v>0</v>
      </c>
      <c r="DW158">
        <v>0</v>
      </c>
      <c r="DX158">
        <v>0</v>
      </c>
      <c r="DY158">
        <v>0</v>
      </c>
      <c r="DZ158" t="s">
        <v>51</v>
      </c>
      <c r="EA158" t="s">
        <v>156</v>
      </c>
      <c r="EB158">
        <v>0</v>
      </c>
      <c r="EC158">
        <v>0</v>
      </c>
      <c r="ED158">
        <v>0</v>
      </c>
      <c r="EE158">
        <v>0</v>
      </c>
      <c r="EF158">
        <v>0</v>
      </c>
      <c r="EG158">
        <v>0</v>
      </c>
      <c r="EH158">
        <v>0</v>
      </c>
      <c r="EI158">
        <v>0</v>
      </c>
      <c r="EJ158" t="s">
        <v>124</v>
      </c>
      <c r="EK158" t="s">
        <v>124</v>
      </c>
      <c r="EL158" t="s">
        <v>124</v>
      </c>
      <c r="EM158" t="s">
        <v>124</v>
      </c>
      <c r="EN158" t="s">
        <v>124</v>
      </c>
      <c r="EO158">
        <v>0</v>
      </c>
      <c r="EP158">
        <v>0</v>
      </c>
      <c r="EQ158">
        <v>0</v>
      </c>
      <c r="ER158">
        <v>0</v>
      </c>
      <c r="ES158">
        <v>0</v>
      </c>
      <c r="ET158">
        <v>0</v>
      </c>
      <c r="EU158" t="s">
        <v>117</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t="s">
        <v>124</v>
      </c>
      <c r="GF158">
        <v>0</v>
      </c>
      <c r="GG158">
        <v>0</v>
      </c>
      <c r="GH158">
        <v>0</v>
      </c>
      <c r="GI158">
        <v>0</v>
      </c>
      <c r="GJ158">
        <v>0</v>
      </c>
      <c r="GK158">
        <v>0</v>
      </c>
      <c r="GL158">
        <v>0</v>
      </c>
      <c r="GM158" t="s">
        <v>124</v>
      </c>
      <c r="GN158">
        <v>0</v>
      </c>
      <c r="GO158">
        <v>0</v>
      </c>
      <c r="GP158">
        <v>0</v>
      </c>
      <c r="GQ158" t="s">
        <v>124</v>
      </c>
      <c r="GR158" t="s">
        <v>124</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t="s">
        <v>124</v>
      </c>
      <c r="HN158" t="s">
        <v>124</v>
      </c>
      <c r="HO158">
        <v>0</v>
      </c>
      <c r="HP158" t="s">
        <v>124</v>
      </c>
      <c r="HQ158">
        <v>0</v>
      </c>
      <c r="HR158">
        <v>0</v>
      </c>
      <c r="HS158">
        <v>0</v>
      </c>
      <c r="HT158">
        <v>0</v>
      </c>
      <c r="HU158">
        <v>0</v>
      </c>
      <c r="HV158">
        <v>0</v>
      </c>
      <c r="HW158">
        <v>0</v>
      </c>
      <c r="HX158" t="s">
        <v>124</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s="8" t="s">
        <v>124</v>
      </c>
      <c r="JD158" s="8" t="s">
        <v>127</v>
      </c>
      <c r="JE158" s="8" t="s">
        <v>128</v>
      </c>
      <c r="JF158" s="8">
        <v>0</v>
      </c>
      <c r="JG158" s="8">
        <v>0</v>
      </c>
      <c r="JH158" s="8">
        <v>0</v>
      </c>
      <c r="JI158" s="8">
        <v>0</v>
      </c>
      <c r="JJ158" s="8">
        <v>0</v>
      </c>
      <c r="JK158" s="42">
        <v>0</v>
      </c>
      <c r="JL158" s="42">
        <v>0</v>
      </c>
      <c r="JM158" s="42">
        <v>0</v>
      </c>
      <c r="JN158" s="42">
        <v>0</v>
      </c>
      <c r="JO158" s="42">
        <v>0</v>
      </c>
      <c r="JP158" s="42">
        <v>0</v>
      </c>
      <c r="JQ158" s="42">
        <v>0</v>
      </c>
      <c r="JR158" s="42">
        <v>0</v>
      </c>
      <c r="JS158" s="42">
        <v>0</v>
      </c>
      <c r="JT158" s="42">
        <v>0</v>
      </c>
      <c r="JU158" s="42">
        <v>0</v>
      </c>
      <c r="JV158" s="42">
        <v>0</v>
      </c>
      <c r="JW158" s="42">
        <v>0</v>
      </c>
      <c r="JX158" s="42">
        <v>0</v>
      </c>
      <c r="JY158" s="42">
        <v>0</v>
      </c>
      <c r="JZ158" s="42">
        <v>0</v>
      </c>
      <c r="KA158" s="42">
        <v>0</v>
      </c>
      <c r="KB158" s="42">
        <v>0</v>
      </c>
      <c r="KC158" s="42">
        <v>0</v>
      </c>
      <c r="KD158" s="42">
        <v>0</v>
      </c>
      <c r="KE158" s="42">
        <v>0</v>
      </c>
      <c r="KF158" s="42">
        <v>0</v>
      </c>
      <c r="KG158" s="42">
        <v>0</v>
      </c>
      <c r="KH158" s="42">
        <v>0</v>
      </c>
      <c r="KI158" s="42">
        <v>0</v>
      </c>
      <c r="KJ158" s="42">
        <v>0</v>
      </c>
      <c r="KK158" s="42">
        <v>0</v>
      </c>
      <c r="KL158" s="42">
        <v>0</v>
      </c>
      <c r="KM158" s="42">
        <v>0</v>
      </c>
      <c r="KN158" s="8" t="s">
        <v>124</v>
      </c>
      <c r="KO158" s="8">
        <v>0</v>
      </c>
      <c r="KP158" s="8">
        <v>0</v>
      </c>
      <c r="KQ158" s="8" t="s">
        <v>117</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s="9" t="s">
        <v>131</v>
      </c>
      <c r="MA158">
        <v>0</v>
      </c>
      <c r="MB158">
        <v>0</v>
      </c>
      <c r="MC158">
        <v>0</v>
      </c>
      <c r="MD158">
        <v>0</v>
      </c>
      <c r="ME158">
        <v>0</v>
      </c>
      <c r="MF158">
        <v>0</v>
      </c>
      <c r="MG158">
        <v>0</v>
      </c>
      <c r="MH158">
        <v>0</v>
      </c>
      <c r="MI158">
        <v>0</v>
      </c>
      <c r="MJ158">
        <v>0</v>
      </c>
      <c r="MK158">
        <v>0</v>
      </c>
      <c r="ML158">
        <v>0</v>
      </c>
      <c r="MM158">
        <v>0</v>
      </c>
      <c r="MN158">
        <v>0</v>
      </c>
      <c r="MO158">
        <v>0</v>
      </c>
      <c r="MP158">
        <v>0</v>
      </c>
      <c r="MQ158">
        <v>0</v>
      </c>
      <c r="MR158" s="35">
        <v>0</v>
      </c>
      <c r="MS158" s="69"/>
    </row>
    <row r="159" spans="1:358" ht="43.2" x14ac:dyDescent="0.3">
      <c r="A159">
        <v>24</v>
      </c>
      <c r="B159" s="29" t="s">
        <v>108</v>
      </c>
      <c r="C159" s="22" t="s">
        <v>109</v>
      </c>
      <c r="D159" s="8" t="s">
        <v>306</v>
      </c>
      <c r="E159" t="s">
        <v>317</v>
      </c>
      <c r="F159" s="8" t="s">
        <v>290</v>
      </c>
      <c r="G159" s="8" t="s">
        <v>291</v>
      </c>
      <c r="H159" s="8">
        <v>0</v>
      </c>
      <c r="I159" t="s">
        <v>136</v>
      </c>
      <c r="J159" s="8" t="s">
        <v>318</v>
      </c>
      <c r="K159" s="8">
        <f>690*504</f>
        <v>347760</v>
      </c>
      <c r="L159" s="8" t="e">
        <f>MROUND([1]!tbData[[#This Row],[Surface (mm2)]],10000)/1000000</f>
        <v>#REF!</v>
      </c>
      <c r="M159" s="8" t="s">
        <v>115</v>
      </c>
      <c r="N159" s="8" t="s">
        <v>144</v>
      </c>
      <c r="O159" s="8" t="s">
        <v>144</v>
      </c>
      <c r="P159" s="8" t="s">
        <v>262</v>
      </c>
      <c r="Q159" t="s">
        <v>119</v>
      </c>
      <c r="R159" t="s">
        <v>119</v>
      </c>
      <c r="S159" s="8">
        <v>0</v>
      </c>
      <c r="T159" t="s">
        <v>119</v>
      </c>
      <c r="U159" s="8" t="s">
        <v>120</v>
      </c>
      <c r="V159" s="8" t="s">
        <v>121</v>
      </c>
      <c r="W159" s="8" t="s">
        <v>145</v>
      </c>
      <c r="X159" s="8">
        <v>0</v>
      </c>
      <c r="Y159" s="8">
        <v>0</v>
      </c>
      <c r="Z159" s="8">
        <v>0</v>
      </c>
      <c r="AA159" s="8">
        <v>0</v>
      </c>
      <c r="AB159" s="8">
        <v>0</v>
      </c>
      <c r="AC159" s="8">
        <v>0</v>
      </c>
      <c r="AD159" s="8">
        <v>0</v>
      </c>
      <c r="AE159" s="8">
        <v>0</v>
      </c>
      <c r="AF159" s="8">
        <v>0</v>
      </c>
      <c r="AG159" s="8">
        <v>0</v>
      </c>
      <c r="AH159" s="8">
        <v>0</v>
      </c>
      <c r="AI159" s="8">
        <v>0</v>
      </c>
      <c r="AJ159" s="8">
        <v>0</v>
      </c>
      <c r="AK159" s="8" t="s">
        <v>124</v>
      </c>
      <c r="AL159" s="8" t="s">
        <v>184</v>
      </c>
      <c r="AM159" s="8" t="s">
        <v>121</v>
      </c>
      <c r="AN159" s="8" t="s">
        <v>319</v>
      </c>
      <c r="AO159" s="8">
        <v>0</v>
      </c>
      <c r="AP159" s="8">
        <v>0</v>
      </c>
      <c r="AQ159" s="8">
        <v>0</v>
      </c>
      <c r="AR159" s="8">
        <v>0</v>
      </c>
      <c r="AS159" s="8">
        <v>0</v>
      </c>
      <c r="AT159" s="8">
        <v>0</v>
      </c>
      <c r="AU159" s="8" t="s">
        <v>124</v>
      </c>
      <c r="AV159" s="8" t="s">
        <v>169</v>
      </c>
      <c r="AW159" s="8" t="s">
        <v>199</v>
      </c>
      <c r="AX159" s="8" t="s">
        <v>117</v>
      </c>
      <c r="AY159" s="8">
        <v>0</v>
      </c>
      <c r="AZ159" s="8">
        <v>0</v>
      </c>
      <c r="BA159" s="8">
        <v>0</v>
      </c>
      <c r="BB159" s="8">
        <v>0</v>
      </c>
      <c r="BC159" s="9" t="s">
        <v>124</v>
      </c>
      <c r="BD159" t="s">
        <v>155</v>
      </c>
      <c r="BE159" t="s">
        <v>124</v>
      </c>
      <c r="BF159" t="s">
        <v>124</v>
      </c>
      <c r="BG159">
        <v>0</v>
      </c>
      <c r="BH159">
        <v>0</v>
      </c>
      <c r="BI159" s="6">
        <v>0</v>
      </c>
      <c r="BJ159" s="66"/>
      <c r="BK159" s="10" t="s">
        <v>51</v>
      </c>
      <c r="BL159" t="s">
        <v>122</v>
      </c>
      <c r="BM159" t="s">
        <v>123</v>
      </c>
      <c r="BN159" t="s">
        <v>117</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t="s">
        <v>169</v>
      </c>
      <c r="DC159" s="8" t="s">
        <v>123</v>
      </c>
      <c r="DD159" t="s">
        <v>117</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t="s">
        <v>156</v>
      </c>
      <c r="EA159">
        <v>0</v>
      </c>
      <c r="EB159" t="s">
        <v>124</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t="s">
        <v>117</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t="s">
        <v>124</v>
      </c>
      <c r="GF159">
        <v>0</v>
      </c>
      <c r="GG159">
        <v>0</v>
      </c>
      <c r="GH159">
        <v>0</v>
      </c>
      <c r="GI159">
        <v>0</v>
      </c>
      <c r="GJ159">
        <v>0</v>
      </c>
      <c r="GK159">
        <v>0</v>
      </c>
      <c r="GL159">
        <v>0</v>
      </c>
      <c r="GM159" t="s">
        <v>124</v>
      </c>
      <c r="GN159">
        <v>0</v>
      </c>
      <c r="GO159">
        <v>0</v>
      </c>
      <c r="GP159">
        <v>0</v>
      </c>
      <c r="GQ159" t="s">
        <v>124</v>
      </c>
      <c r="GR159" t="s">
        <v>124</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t="s">
        <v>124</v>
      </c>
      <c r="HN159" t="s">
        <v>124</v>
      </c>
      <c r="HO159">
        <v>0</v>
      </c>
      <c r="HP159">
        <v>0</v>
      </c>
      <c r="HQ159">
        <v>0</v>
      </c>
      <c r="HR159" t="s">
        <v>124</v>
      </c>
      <c r="HS159" t="s">
        <v>124</v>
      </c>
      <c r="HT159" t="s">
        <v>124</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s="8" t="s">
        <v>124</v>
      </c>
      <c r="JD159" s="8" t="s">
        <v>127</v>
      </c>
      <c r="JE159" s="8" t="s">
        <v>128</v>
      </c>
      <c r="JF159" s="8">
        <v>0</v>
      </c>
      <c r="JG159" s="8">
        <v>0</v>
      </c>
      <c r="JH159" s="8">
        <v>0</v>
      </c>
      <c r="JI159" s="8">
        <v>0</v>
      </c>
      <c r="JJ159" s="8">
        <v>0</v>
      </c>
      <c r="JK159" s="42">
        <v>0</v>
      </c>
      <c r="JL159" s="42">
        <v>0</v>
      </c>
      <c r="JM159" s="42">
        <v>0</v>
      </c>
      <c r="JN159" s="42">
        <v>0</v>
      </c>
      <c r="JO159" s="42">
        <v>0</v>
      </c>
      <c r="JP159" s="42">
        <v>0</v>
      </c>
      <c r="JQ159" s="42">
        <v>0</v>
      </c>
      <c r="JR159" s="42">
        <v>0</v>
      </c>
      <c r="JS159" s="42">
        <v>0</v>
      </c>
      <c r="JT159" s="42">
        <v>0</v>
      </c>
      <c r="JU159" s="42">
        <v>0</v>
      </c>
      <c r="JV159" s="42">
        <v>0</v>
      </c>
      <c r="JW159" s="42">
        <v>0</v>
      </c>
      <c r="JX159" s="42">
        <v>0</v>
      </c>
      <c r="JY159" s="42">
        <v>0</v>
      </c>
      <c r="JZ159" s="42">
        <v>0</v>
      </c>
      <c r="KA159" s="42">
        <v>0</v>
      </c>
      <c r="KB159" s="42">
        <v>0</v>
      </c>
      <c r="KC159" s="42">
        <v>0</v>
      </c>
      <c r="KD159" s="42">
        <v>0</v>
      </c>
      <c r="KE159" s="42">
        <v>0</v>
      </c>
      <c r="KF159" s="42">
        <v>0</v>
      </c>
      <c r="KG159" s="42">
        <v>0</v>
      </c>
      <c r="KH159" s="42">
        <v>0</v>
      </c>
      <c r="KI159" s="42">
        <v>0</v>
      </c>
      <c r="KJ159" s="42">
        <v>0</v>
      </c>
      <c r="KK159" s="42">
        <v>0</v>
      </c>
      <c r="KL159" s="42">
        <v>0</v>
      </c>
      <c r="KM159" s="42">
        <v>0</v>
      </c>
      <c r="KN159" s="8" t="s">
        <v>124</v>
      </c>
      <c r="KO159" s="8">
        <v>0</v>
      </c>
      <c r="KP159" s="8">
        <v>0</v>
      </c>
      <c r="KQ159" s="8" t="s">
        <v>117</v>
      </c>
      <c r="KR159">
        <v>0</v>
      </c>
      <c r="KS159">
        <v>0</v>
      </c>
      <c r="KT159">
        <v>0</v>
      </c>
      <c r="KU159">
        <v>0</v>
      </c>
      <c r="KV159">
        <v>0</v>
      </c>
      <c r="KW159">
        <v>0</v>
      </c>
      <c r="KX159">
        <v>0</v>
      </c>
      <c r="KY159">
        <v>0</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s="9" t="s">
        <v>131</v>
      </c>
      <c r="MA159">
        <v>0</v>
      </c>
      <c r="MB159">
        <v>0</v>
      </c>
      <c r="MC159">
        <v>0</v>
      </c>
      <c r="MD159">
        <v>0</v>
      </c>
      <c r="ME159">
        <v>0</v>
      </c>
      <c r="MF159">
        <v>0</v>
      </c>
      <c r="MG159">
        <v>0</v>
      </c>
      <c r="MH159">
        <v>0</v>
      </c>
      <c r="MI159">
        <v>0</v>
      </c>
      <c r="MJ159">
        <v>0</v>
      </c>
      <c r="MK159">
        <v>0</v>
      </c>
      <c r="ML159">
        <v>0</v>
      </c>
      <c r="MM159">
        <v>0</v>
      </c>
      <c r="MN159">
        <v>0</v>
      </c>
      <c r="MO159">
        <v>0</v>
      </c>
      <c r="MP159">
        <v>0</v>
      </c>
      <c r="MQ159">
        <v>0</v>
      </c>
      <c r="MR159" s="35">
        <v>0</v>
      </c>
      <c r="MS159" s="69"/>
    </row>
    <row r="160" spans="1:358" ht="115.2" x14ac:dyDescent="0.3">
      <c r="A160">
        <v>25</v>
      </c>
      <c r="B160" s="29" t="s">
        <v>108</v>
      </c>
      <c r="C160" s="22" t="s">
        <v>109</v>
      </c>
      <c r="D160" s="8" t="s">
        <v>320</v>
      </c>
      <c r="E160" s="8" t="s">
        <v>320</v>
      </c>
      <c r="F160" s="8" t="s">
        <v>321</v>
      </c>
      <c r="G160" s="8" t="s">
        <v>142</v>
      </c>
      <c r="H160" s="8">
        <v>1975</v>
      </c>
      <c r="I160" t="s">
        <v>136</v>
      </c>
      <c r="J160" s="8" t="s">
        <v>322</v>
      </c>
      <c r="K160" s="8">
        <f>632*551</f>
        <v>348232</v>
      </c>
      <c r="L160" s="8" t="e">
        <f>MROUND([1]!tbData[[#This Row],[Surface (mm2)]],10000)/1000000</f>
        <v>#REF!</v>
      </c>
      <c r="M160" s="8" t="s">
        <v>115</v>
      </c>
      <c r="N160" s="8" t="s">
        <v>144</v>
      </c>
      <c r="O160" s="8" t="s">
        <v>144</v>
      </c>
      <c r="P160" s="8" t="s">
        <v>117</v>
      </c>
      <c r="Q160" t="s">
        <v>118</v>
      </c>
      <c r="R160" t="s">
        <v>119</v>
      </c>
      <c r="S160" s="8">
        <v>0</v>
      </c>
      <c r="T160" t="s">
        <v>119</v>
      </c>
      <c r="U160" s="8" t="s">
        <v>120</v>
      </c>
      <c r="V160" s="8" t="s">
        <v>154</v>
      </c>
      <c r="W160" s="8">
        <v>0</v>
      </c>
      <c r="X160" s="8">
        <v>0</v>
      </c>
      <c r="Y160" s="8">
        <v>0</v>
      </c>
      <c r="Z160" s="8">
        <v>0</v>
      </c>
      <c r="AA160" s="8">
        <v>0</v>
      </c>
      <c r="AB160" s="8">
        <v>0</v>
      </c>
      <c r="AC160" s="8">
        <v>0</v>
      </c>
      <c r="AD160" s="8">
        <v>0</v>
      </c>
      <c r="AE160" s="8">
        <v>0</v>
      </c>
      <c r="AF160" s="8">
        <v>0</v>
      </c>
      <c r="AG160" s="8">
        <v>0</v>
      </c>
      <c r="AH160" s="8">
        <v>0</v>
      </c>
      <c r="AI160" s="8">
        <v>0</v>
      </c>
      <c r="AJ160" s="8">
        <v>0</v>
      </c>
      <c r="AK160" s="8" t="s">
        <v>117</v>
      </c>
      <c r="AL160" s="8">
        <v>0</v>
      </c>
      <c r="AM160" s="8">
        <v>0</v>
      </c>
      <c r="AN160" s="8">
        <v>0</v>
      </c>
      <c r="AO160" s="8">
        <v>0</v>
      </c>
      <c r="AP160" s="8">
        <v>0</v>
      </c>
      <c r="AQ160" s="8">
        <v>0</v>
      </c>
      <c r="AR160" s="8">
        <v>0</v>
      </c>
      <c r="AS160" s="8">
        <v>0</v>
      </c>
      <c r="AT160" s="8">
        <v>0</v>
      </c>
      <c r="AU160" s="8" t="s">
        <v>117</v>
      </c>
      <c r="AV160" s="8">
        <v>0</v>
      </c>
      <c r="AW160" s="8">
        <v>0</v>
      </c>
      <c r="AX160" s="8" t="s">
        <v>117</v>
      </c>
      <c r="AY160" s="8">
        <v>0</v>
      </c>
      <c r="AZ160" s="8">
        <v>0</v>
      </c>
      <c r="BA160" s="8">
        <v>0</v>
      </c>
      <c r="BB160" s="8">
        <v>0</v>
      </c>
      <c r="BC160" s="9" t="s">
        <v>124</v>
      </c>
      <c r="BD160" t="s">
        <v>155</v>
      </c>
      <c r="BE160" t="s">
        <v>124</v>
      </c>
      <c r="BF160" t="s">
        <v>124</v>
      </c>
      <c r="BG160">
        <v>0</v>
      </c>
      <c r="BH160">
        <v>0</v>
      </c>
      <c r="BI160" s="6" t="s">
        <v>323</v>
      </c>
      <c r="BJ160" s="66"/>
      <c r="BK160" s="10" t="s">
        <v>51</v>
      </c>
      <c r="BL160" t="s">
        <v>122</v>
      </c>
      <c r="BM160" t="s">
        <v>123</v>
      </c>
      <c r="BN160" t="s">
        <v>124</v>
      </c>
      <c r="BO160">
        <v>0</v>
      </c>
      <c r="BP160">
        <v>0</v>
      </c>
      <c r="BQ160">
        <v>0</v>
      </c>
      <c r="BR160">
        <v>0</v>
      </c>
      <c r="BS160">
        <v>0</v>
      </c>
      <c r="BT160">
        <v>0</v>
      </c>
      <c r="BU160">
        <v>0</v>
      </c>
      <c r="BV160">
        <v>0</v>
      </c>
      <c r="BW160">
        <v>0</v>
      </c>
      <c r="BX160">
        <v>0</v>
      </c>
      <c r="BY160">
        <v>0</v>
      </c>
      <c r="BZ160">
        <v>0</v>
      </c>
      <c r="CA160">
        <v>0</v>
      </c>
      <c r="CB160">
        <v>0</v>
      </c>
      <c r="CC160" t="s">
        <v>124</v>
      </c>
      <c r="CD160" t="s">
        <v>169</v>
      </c>
      <c r="CE160" t="s">
        <v>121</v>
      </c>
      <c r="CF160" t="s">
        <v>124</v>
      </c>
      <c r="CG160" t="s">
        <v>156</v>
      </c>
      <c r="CH160">
        <v>0</v>
      </c>
      <c r="CI160">
        <v>0</v>
      </c>
      <c r="CJ160">
        <v>0</v>
      </c>
      <c r="CK160">
        <v>0</v>
      </c>
      <c r="CL160">
        <v>0</v>
      </c>
      <c r="CM160" t="s">
        <v>121</v>
      </c>
      <c r="CN160">
        <v>0</v>
      </c>
      <c r="CO160">
        <v>0</v>
      </c>
      <c r="CP160">
        <v>0</v>
      </c>
      <c r="CQ160">
        <v>0</v>
      </c>
      <c r="CR160">
        <v>0</v>
      </c>
      <c r="CS160">
        <v>0</v>
      </c>
      <c r="CT160">
        <v>0</v>
      </c>
      <c r="CU160">
        <v>0</v>
      </c>
      <c r="CV160">
        <v>0</v>
      </c>
      <c r="CW160">
        <v>0</v>
      </c>
      <c r="CX160">
        <v>0</v>
      </c>
      <c r="CY160">
        <v>0</v>
      </c>
      <c r="CZ160">
        <v>0</v>
      </c>
      <c r="DA160">
        <v>0</v>
      </c>
      <c r="DB160" t="s">
        <v>117</v>
      </c>
      <c r="DC160" s="8">
        <v>0</v>
      </c>
      <c r="DD160" t="s">
        <v>117</v>
      </c>
      <c r="DE160" t="s">
        <v>124</v>
      </c>
      <c r="DF160" t="s">
        <v>156</v>
      </c>
      <c r="DG160">
        <v>0</v>
      </c>
      <c r="DH160" t="s">
        <v>324</v>
      </c>
      <c r="DI160" t="s">
        <v>325</v>
      </c>
      <c r="DJ160">
        <v>0</v>
      </c>
      <c r="DK160">
        <v>0</v>
      </c>
      <c r="DL160">
        <v>0</v>
      </c>
      <c r="DM160">
        <v>0</v>
      </c>
      <c r="DN160">
        <v>0</v>
      </c>
      <c r="DO160">
        <v>0</v>
      </c>
      <c r="DP160">
        <v>0</v>
      </c>
      <c r="DQ160">
        <v>0</v>
      </c>
      <c r="DR160">
        <v>0</v>
      </c>
      <c r="DS160">
        <v>0</v>
      </c>
      <c r="DT160">
        <v>0</v>
      </c>
      <c r="DU160">
        <v>0</v>
      </c>
      <c r="DV160">
        <v>0</v>
      </c>
      <c r="DW160">
        <v>0</v>
      </c>
      <c r="DX160">
        <v>0</v>
      </c>
      <c r="DY160">
        <v>0</v>
      </c>
      <c r="DZ160" t="s">
        <v>117</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t="s">
        <v>117</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t="s">
        <v>124</v>
      </c>
      <c r="GF160">
        <v>0</v>
      </c>
      <c r="GG160">
        <v>0</v>
      </c>
      <c r="GH160">
        <v>0</v>
      </c>
      <c r="GI160">
        <v>0</v>
      </c>
      <c r="GJ160">
        <v>0</v>
      </c>
      <c r="GK160">
        <v>0</v>
      </c>
      <c r="GL160">
        <v>0</v>
      </c>
      <c r="GM160" t="s">
        <v>124</v>
      </c>
      <c r="GN160">
        <v>0</v>
      </c>
      <c r="GO160" t="s">
        <v>124</v>
      </c>
      <c r="GP160" t="s">
        <v>124</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t="s">
        <v>124</v>
      </c>
      <c r="HN160">
        <v>0</v>
      </c>
      <c r="HO160">
        <v>0</v>
      </c>
      <c r="HP160">
        <v>0</v>
      </c>
      <c r="HQ160">
        <v>0</v>
      </c>
      <c r="HR160">
        <v>0</v>
      </c>
      <c r="HS160" t="s">
        <v>124</v>
      </c>
      <c r="HT160">
        <v>0</v>
      </c>
      <c r="HU160" t="s">
        <v>124</v>
      </c>
      <c r="HV160">
        <v>0</v>
      </c>
      <c r="HW160">
        <v>0</v>
      </c>
      <c r="HX160">
        <v>0</v>
      </c>
      <c r="HY160">
        <v>0</v>
      </c>
      <c r="HZ160">
        <v>0</v>
      </c>
      <c r="IA160">
        <v>0</v>
      </c>
      <c r="IB160">
        <v>0</v>
      </c>
      <c r="IC160">
        <v>0</v>
      </c>
      <c r="ID160">
        <v>0</v>
      </c>
      <c r="IE160" t="s">
        <v>124</v>
      </c>
      <c r="IF160" t="s">
        <v>124</v>
      </c>
      <c r="IG160" t="s">
        <v>124</v>
      </c>
      <c r="IH160" t="s">
        <v>70</v>
      </c>
      <c r="II160" t="s">
        <v>189</v>
      </c>
      <c r="IJ160" s="8" t="s">
        <v>326</v>
      </c>
      <c r="IK160" s="8">
        <v>0</v>
      </c>
      <c r="IL160" s="8">
        <v>0</v>
      </c>
      <c r="IM160" s="8">
        <v>0</v>
      </c>
      <c r="IN160">
        <v>0</v>
      </c>
      <c r="IO160" s="8">
        <v>0</v>
      </c>
      <c r="IP160">
        <v>0</v>
      </c>
      <c r="IQ160">
        <v>0</v>
      </c>
      <c r="IR160">
        <v>0</v>
      </c>
      <c r="IS160">
        <v>0</v>
      </c>
      <c r="IT160">
        <v>0</v>
      </c>
      <c r="IU160">
        <v>0</v>
      </c>
      <c r="IV160">
        <v>0</v>
      </c>
      <c r="IW160">
        <v>0</v>
      </c>
      <c r="IX160">
        <v>0</v>
      </c>
      <c r="IY160">
        <v>0</v>
      </c>
      <c r="IZ160">
        <v>0</v>
      </c>
      <c r="JA160">
        <v>0</v>
      </c>
      <c r="JB160">
        <v>0</v>
      </c>
      <c r="JC160" s="8" t="s">
        <v>124</v>
      </c>
      <c r="JD160" s="8" t="s">
        <v>127</v>
      </c>
      <c r="JE160" s="8">
        <v>0</v>
      </c>
      <c r="JF160" s="8">
        <v>0</v>
      </c>
      <c r="JG160" s="8">
        <v>0</v>
      </c>
      <c r="JH160" s="8">
        <v>0</v>
      </c>
      <c r="JI160" s="8">
        <v>0</v>
      </c>
      <c r="JJ160" s="8">
        <v>0</v>
      </c>
      <c r="JK160" s="42">
        <v>0</v>
      </c>
      <c r="JL160" s="42">
        <v>0</v>
      </c>
      <c r="JM160" s="42">
        <v>0</v>
      </c>
      <c r="JN160" s="42">
        <v>0</v>
      </c>
      <c r="JO160" s="42">
        <v>0</v>
      </c>
      <c r="JP160" s="42">
        <v>0</v>
      </c>
      <c r="JQ160" s="42">
        <v>0</v>
      </c>
      <c r="JR160" s="42">
        <v>0</v>
      </c>
      <c r="JS160" s="42">
        <v>0</v>
      </c>
      <c r="JT160" s="42">
        <v>0</v>
      </c>
      <c r="JU160" s="42">
        <v>0</v>
      </c>
      <c r="JV160" s="42">
        <v>0</v>
      </c>
      <c r="JW160" s="42">
        <v>0</v>
      </c>
      <c r="JX160" s="42">
        <v>0</v>
      </c>
      <c r="JY160" s="42">
        <v>0</v>
      </c>
      <c r="JZ160" s="42">
        <v>0</v>
      </c>
      <c r="KA160" s="42">
        <v>0</v>
      </c>
      <c r="KB160" s="42">
        <v>0</v>
      </c>
      <c r="KC160" s="42">
        <v>0</v>
      </c>
      <c r="KD160" s="42">
        <v>0</v>
      </c>
      <c r="KE160" s="42" t="s">
        <v>124</v>
      </c>
      <c r="KF160" s="42">
        <v>0</v>
      </c>
      <c r="KG160" s="42">
        <v>0</v>
      </c>
      <c r="KH160" s="42">
        <v>0</v>
      </c>
      <c r="KI160" s="42">
        <v>0</v>
      </c>
      <c r="KJ160" s="42">
        <v>0</v>
      </c>
      <c r="KK160" s="42">
        <v>0</v>
      </c>
      <c r="KL160" s="42">
        <v>0</v>
      </c>
      <c r="KM160" s="42">
        <v>0</v>
      </c>
      <c r="KN160" s="8" t="s">
        <v>124</v>
      </c>
      <c r="KO160" s="8">
        <v>0</v>
      </c>
      <c r="KP160" s="8">
        <v>0</v>
      </c>
      <c r="KQ160" s="8" t="s">
        <v>124</v>
      </c>
      <c r="KR160" t="s">
        <v>124</v>
      </c>
      <c r="KS160">
        <v>0</v>
      </c>
      <c r="KT160">
        <v>0</v>
      </c>
      <c r="KU160">
        <v>0</v>
      </c>
      <c r="KV160">
        <v>0</v>
      </c>
      <c r="KW160">
        <v>0</v>
      </c>
      <c r="KX160">
        <v>0</v>
      </c>
      <c r="KY160">
        <v>0</v>
      </c>
      <c r="KZ160">
        <v>0</v>
      </c>
      <c r="LA160">
        <v>0</v>
      </c>
      <c r="LB160">
        <v>0</v>
      </c>
      <c r="LC160">
        <v>0</v>
      </c>
      <c r="LD160" t="s">
        <v>124</v>
      </c>
      <c r="LE160">
        <v>0</v>
      </c>
      <c r="LF160" t="s">
        <v>124</v>
      </c>
      <c r="LG160">
        <v>0</v>
      </c>
      <c r="LH160">
        <v>0</v>
      </c>
      <c r="LI160">
        <v>0</v>
      </c>
      <c r="LJ160">
        <v>0</v>
      </c>
      <c r="LK160" t="s">
        <v>124</v>
      </c>
      <c r="LL160">
        <v>0</v>
      </c>
      <c r="LM160">
        <v>0</v>
      </c>
      <c r="LN160">
        <v>0</v>
      </c>
      <c r="LO160">
        <v>0</v>
      </c>
      <c r="LP160">
        <v>0</v>
      </c>
      <c r="LQ160">
        <v>0</v>
      </c>
      <c r="LR160">
        <v>0</v>
      </c>
      <c r="LS160">
        <v>0</v>
      </c>
      <c r="LT160">
        <v>0</v>
      </c>
      <c r="LU160">
        <v>0</v>
      </c>
      <c r="LV160">
        <v>0</v>
      </c>
      <c r="LW160">
        <v>0</v>
      </c>
      <c r="LX160">
        <v>0</v>
      </c>
      <c r="LY160">
        <v>0</v>
      </c>
      <c r="LZ160" s="9" t="s">
        <v>131</v>
      </c>
      <c r="MA160">
        <v>0</v>
      </c>
      <c r="MB160">
        <v>0</v>
      </c>
      <c r="MC160">
        <v>0</v>
      </c>
      <c r="MD160">
        <v>0</v>
      </c>
      <c r="ME160">
        <v>0</v>
      </c>
      <c r="MF160">
        <v>0</v>
      </c>
      <c r="MG160">
        <v>0</v>
      </c>
      <c r="MH160">
        <v>0</v>
      </c>
      <c r="MI160">
        <v>0</v>
      </c>
      <c r="MJ160">
        <v>0</v>
      </c>
      <c r="MK160">
        <v>0</v>
      </c>
      <c r="ML160">
        <v>0</v>
      </c>
      <c r="MM160">
        <v>0</v>
      </c>
      <c r="MN160">
        <v>0</v>
      </c>
      <c r="MO160">
        <v>0</v>
      </c>
      <c r="MP160">
        <v>0</v>
      </c>
      <c r="MQ160">
        <v>0</v>
      </c>
      <c r="MR160" s="35">
        <v>0</v>
      </c>
      <c r="MS160" s="69"/>
    </row>
    <row r="161" spans="1:357" ht="43.2" x14ac:dyDescent="0.3">
      <c r="A161">
        <v>26</v>
      </c>
      <c r="B161" s="29" t="s">
        <v>108</v>
      </c>
      <c r="C161" s="22" t="s">
        <v>109</v>
      </c>
      <c r="D161" s="8" t="s">
        <v>306</v>
      </c>
      <c r="E161" t="s">
        <v>328</v>
      </c>
      <c r="F161" s="8" t="s">
        <v>290</v>
      </c>
      <c r="G161" s="8" t="s">
        <v>291</v>
      </c>
      <c r="H161" s="8">
        <v>0</v>
      </c>
      <c r="I161" t="s">
        <v>136</v>
      </c>
      <c r="J161" s="8" t="s">
        <v>329</v>
      </c>
      <c r="K161" s="8">
        <f>690*506</f>
        <v>349140</v>
      </c>
      <c r="L161" s="8" t="e">
        <f>MROUND([1]!tbData[[#This Row],[Surface (mm2)]],10000)/1000000</f>
        <v>#REF!</v>
      </c>
      <c r="M161" s="8" t="s">
        <v>115</v>
      </c>
      <c r="N161" s="8" t="s">
        <v>144</v>
      </c>
      <c r="O161" s="8" t="s">
        <v>144</v>
      </c>
      <c r="P161" s="8" t="s">
        <v>262</v>
      </c>
      <c r="Q161" t="s">
        <v>119</v>
      </c>
      <c r="R161" t="s">
        <v>119</v>
      </c>
      <c r="S161" s="8">
        <v>0</v>
      </c>
      <c r="T161" t="s">
        <v>119</v>
      </c>
      <c r="U161" s="8" t="s">
        <v>120</v>
      </c>
      <c r="V161" s="8" t="s">
        <v>121</v>
      </c>
      <c r="W161" s="8" t="s">
        <v>145</v>
      </c>
      <c r="X161" s="8">
        <v>0</v>
      </c>
      <c r="Y161" s="8">
        <v>0</v>
      </c>
      <c r="Z161" s="8">
        <v>0</v>
      </c>
      <c r="AA161" s="8">
        <v>0</v>
      </c>
      <c r="AB161" s="8">
        <v>0</v>
      </c>
      <c r="AC161" s="8">
        <v>0</v>
      </c>
      <c r="AD161" s="8">
        <v>0</v>
      </c>
      <c r="AE161" s="8">
        <v>0</v>
      </c>
      <c r="AF161" s="8">
        <v>0</v>
      </c>
      <c r="AG161" s="8">
        <v>0</v>
      </c>
      <c r="AH161" s="8">
        <v>0</v>
      </c>
      <c r="AI161" s="8">
        <v>0</v>
      </c>
      <c r="AJ161" s="8">
        <v>0</v>
      </c>
      <c r="AK161" s="8" t="s">
        <v>117</v>
      </c>
      <c r="AL161" s="8">
        <v>0</v>
      </c>
      <c r="AM161" s="8">
        <v>0</v>
      </c>
      <c r="AN161" s="8">
        <v>0</v>
      </c>
      <c r="AO161" s="8">
        <v>0</v>
      </c>
      <c r="AP161" s="8">
        <v>0</v>
      </c>
      <c r="AQ161" s="8">
        <v>0</v>
      </c>
      <c r="AR161" s="8">
        <v>0</v>
      </c>
      <c r="AS161" s="8">
        <v>0</v>
      </c>
      <c r="AT161" s="8">
        <v>0</v>
      </c>
      <c r="AU161" s="8" t="s">
        <v>124</v>
      </c>
      <c r="AV161" s="8" t="s">
        <v>169</v>
      </c>
      <c r="AW161" s="8" t="s">
        <v>199</v>
      </c>
      <c r="AX161" s="8" t="s">
        <v>117</v>
      </c>
      <c r="AY161" s="8">
        <v>0</v>
      </c>
      <c r="AZ161" s="8">
        <v>0</v>
      </c>
      <c r="BA161" s="8">
        <v>0</v>
      </c>
      <c r="BB161" s="8">
        <v>0</v>
      </c>
      <c r="BC161" t="s">
        <v>124</v>
      </c>
      <c r="BD161" t="s">
        <v>155</v>
      </c>
      <c r="BE161" t="s">
        <v>124</v>
      </c>
      <c r="BF161" t="s">
        <v>124</v>
      </c>
      <c r="BG161">
        <v>0</v>
      </c>
      <c r="BH161">
        <v>0</v>
      </c>
      <c r="BI161" s="6">
        <v>0</v>
      </c>
      <c r="BJ161" s="66"/>
      <c r="BK161" s="10" t="s">
        <v>51</v>
      </c>
      <c r="BL161" t="s">
        <v>122</v>
      </c>
      <c r="BM161" t="s">
        <v>123</v>
      </c>
      <c r="BN161" t="s">
        <v>51</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t="s">
        <v>51</v>
      </c>
      <c r="DC161" s="8" t="s">
        <v>123</v>
      </c>
      <c r="DD161" t="s">
        <v>117</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t="s">
        <v>51</v>
      </c>
      <c r="EA161" t="s">
        <v>50</v>
      </c>
      <c r="EB161" t="s">
        <v>124</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t="s">
        <v>117</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t="s">
        <v>124</v>
      </c>
      <c r="GF161">
        <v>0</v>
      </c>
      <c r="GG161">
        <v>0</v>
      </c>
      <c r="GH161">
        <v>0</v>
      </c>
      <c r="GI161">
        <v>0</v>
      </c>
      <c r="GJ161">
        <v>0</v>
      </c>
      <c r="GK161">
        <v>0</v>
      </c>
      <c r="GL161">
        <v>0</v>
      </c>
      <c r="GM161" t="s">
        <v>124</v>
      </c>
      <c r="GN161">
        <v>0</v>
      </c>
      <c r="GO161">
        <v>0</v>
      </c>
      <c r="GP161">
        <v>0</v>
      </c>
      <c r="GQ161" t="s">
        <v>124</v>
      </c>
      <c r="GR161">
        <v>0</v>
      </c>
      <c r="GS161">
        <v>0</v>
      </c>
      <c r="GT161">
        <v>0</v>
      </c>
      <c r="GU161">
        <v>0</v>
      </c>
      <c r="GV161">
        <v>0</v>
      </c>
      <c r="GW161">
        <v>0</v>
      </c>
      <c r="GX161" t="s">
        <v>124</v>
      </c>
      <c r="GY161" t="s">
        <v>202</v>
      </c>
      <c r="GZ161">
        <v>0</v>
      </c>
      <c r="HA161">
        <v>0</v>
      </c>
      <c r="HB161" t="s">
        <v>124</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t="s">
        <v>124</v>
      </c>
      <c r="IF161" t="s">
        <v>124</v>
      </c>
      <c r="IG161" t="s">
        <v>119</v>
      </c>
      <c r="IH161" t="s">
        <v>189</v>
      </c>
      <c r="II161">
        <v>0</v>
      </c>
      <c r="IJ161" s="8" t="s">
        <v>265</v>
      </c>
      <c r="IK161" s="8">
        <v>0</v>
      </c>
      <c r="IL161" s="8">
        <v>0</v>
      </c>
      <c r="IM161" s="8">
        <v>0</v>
      </c>
      <c r="IN161">
        <v>0</v>
      </c>
      <c r="IO161" s="8">
        <v>0</v>
      </c>
      <c r="IP161">
        <v>0</v>
      </c>
      <c r="IQ161">
        <v>0</v>
      </c>
      <c r="IR161">
        <v>0</v>
      </c>
      <c r="IS161">
        <v>0</v>
      </c>
      <c r="IT161">
        <v>0</v>
      </c>
      <c r="IU161">
        <v>0</v>
      </c>
      <c r="IV161">
        <v>0</v>
      </c>
      <c r="IW161">
        <v>0</v>
      </c>
      <c r="IX161">
        <v>0</v>
      </c>
      <c r="IY161">
        <v>0</v>
      </c>
      <c r="IZ161">
        <v>0</v>
      </c>
      <c r="JA161">
        <v>0</v>
      </c>
      <c r="JB161">
        <v>0</v>
      </c>
      <c r="JC161" s="8" t="s">
        <v>124</v>
      </c>
      <c r="JD161" s="8" t="s">
        <v>127</v>
      </c>
      <c r="JE161" s="8">
        <v>0</v>
      </c>
      <c r="JF161" s="8">
        <v>0</v>
      </c>
      <c r="JG161" s="8">
        <v>0</v>
      </c>
      <c r="JH161" s="8">
        <v>0</v>
      </c>
      <c r="JI161" s="8">
        <v>0</v>
      </c>
      <c r="JJ161" s="8">
        <v>0</v>
      </c>
      <c r="JK161" s="42">
        <v>0</v>
      </c>
      <c r="JL161" s="42">
        <v>0</v>
      </c>
      <c r="JM161" s="42">
        <v>0</v>
      </c>
      <c r="JN161" s="42">
        <v>0</v>
      </c>
      <c r="JO161" s="42">
        <v>0</v>
      </c>
      <c r="JP161" s="42">
        <v>0</v>
      </c>
      <c r="JQ161" s="42">
        <v>0</v>
      </c>
      <c r="JR161" s="42">
        <v>0</v>
      </c>
      <c r="JS161" s="42">
        <v>0</v>
      </c>
      <c r="JT161" s="42">
        <v>0</v>
      </c>
      <c r="JU161" s="42">
        <v>0</v>
      </c>
      <c r="JV161" s="42">
        <v>0</v>
      </c>
      <c r="JW161" s="42">
        <v>0</v>
      </c>
      <c r="JX161" s="42">
        <v>0</v>
      </c>
      <c r="JY161" s="42">
        <v>0</v>
      </c>
      <c r="JZ161" s="42">
        <v>0</v>
      </c>
      <c r="KA161" s="42">
        <v>0</v>
      </c>
      <c r="KB161" s="42">
        <v>0</v>
      </c>
      <c r="KC161" s="42">
        <v>0</v>
      </c>
      <c r="KD161" s="42">
        <v>0</v>
      </c>
      <c r="KE161" s="42" t="s">
        <v>124</v>
      </c>
      <c r="KF161" s="42" t="s">
        <v>288</v>
      </c>
      <c r="KG161" s="42">
        <v>0</v>
      </c>
      <c r="KH161" s="42">
        <v>0</v>
      </c>
      <c r="KI161" s="42">
        <v>0</v>
      </c>
      <c r="KJ161" s="42">
        <v>0</v>
      </c>
      <c r="KK161" s="42">
        <v>0</v>
      </c>
      <c r="KL161" s="42">
        <v>0</v>
      </c>
      <c r="KM161" s="42" t="s">
        <v>287</v>
      </c>
      <c r="KN161" s="8" t="s">
        <v>124</v>
      </c>
      <c r="KO161" s="8">
        <v>0</v>
      </c>
      <c r="KP161" s="8">
        <v>0</v>
      </c>
      <c r="KQ161" s="8" t="s">
        <v>117</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s="9" t="s">
        <v>131</v>
      </c>
      <c r="MA161">
        <v>0</v>
      </c>
      <c r="MB161">
        <v>0</v>
      </c>
      <c r="MC161">
        <v>0</v>
      </c>
      <c r="MD161">
        <v>0</v>
      </c>
      <c r="ME161">
        <v>0</v>
      </c>
      <c r="MF161">
        <v>0</v>
      </c>
      <c r="MG161">
        <v>0</v>
      </c>
      <c r="MH161">
        <v>0</v>
      </c>
      <c r="MI161">
        <v>0</v>
      </c>
      <c r="MJ161">
        <v>0</v>
      </c>
      <c r="MK161">
        <v>0</v>
      </c>
      <c r="ML161">
        <v>0</v>
      </c>
      <c r="MM161">
        <v>0</v>
      </c>
      <c r="MN161">
        <v>0</v>
      </c>
      <c r="MO161">
        <v>0</v>
      </c>
      <c r="MP161">
        <v>0</v>
      </c>
      <c r="MQ161">
        <v>0</v>
      </c>
      <c r="MR161" s="35">
        <v>0</v>
      </c>
      <c r="MS161" s="69"/>
    </row>
    <row r="162" spans="1:357" ht="43.2" x14ac:dyDescent="0.3">
      <c r="A162">
        <v>27</v>
      </c>
      <c r="B162" s="29" t="s">
        <v>108</v>
      </c>
      <c r="C162" s="22" t="s">
        <v>109</v>
      </c>
      <c r="D162" s="8" t="s">
        <v>306</v>
      </c>
      <c r="E162" t="s">
        <v>330</v>
      </c>
      <c r="F162" s="8" t="s">
        <v>290</v>
      </c>
      <c r="G162" s="8" t="s">
        <v>291</v>
      </c>
      <c r="H162" s="8">
        <v>0</v>
      </c>
      <c r="I162" t="s">
        <v>136</v>
      </c>
      <c r="J162" s="8" t="s">
        <v>329</v>
      </c>
      <c r="K162" s="8">
        <f>690*506</f>
        <v>349140</v>
      </c>
      <c r="L162" s="8" t="e">
        <f>MROUND([1]!tbData[[#This Row],[Surface (mm2)]],10000)/1000000</f>
        <v>#REF!</v>
      </c>
      <c r="M162" s="8" t="s">
        <v>115</v>
      </c>
      <c r="N162" s="8" t="s">
        <v>144</v>
      </c>
      <c r="O162" s="8" t="s">
        <v>144</v>
      </c>
      <c r="P162" s="8" t="s">
        <v>117</v>
      </c>
      <c r="Q162" t="s">
        <v>119</v>
      </c>
      <c r="R162" t="s">
        <v>119</v>
      </c>
      <c r="S162" s="8">
        <v>0</v>
      </c>
      <c r="T162" t="s">
        <v>119</v>
      </c>
      <c r="U162" s="8" t="s">
        <v>120</v>
      </c>
      <c r="V162" s="8" t="s">
        <v>121</v>
      </c>
      <c r="W162" s="8" t="s">
        <v>145</v>
      </c>
      <c r="X162" s="8">
        <v>0</v>
      </c>
      <c r="Y162" s="8">
        <v>0</v>
      </c>
      <c r="Z162" s="8">
        <v>0</v>
      </c>
      <c r="AA162" s="8">
        <v>0</v>
      </c>
      <c r="AB162" s="8">
        <v>0</v>
      </c>
      <c r="AC162" s="8">
        <v>0</v>
      </c>
      <c r="AD162" s="8">
        <v>0</v>
      </c>
      <c r="AE162" s="8">
        <v>0</v>
      </c>
      <c r="AF162" s="8">
        <v>0</v>
      </c>
      <c r="AG162" s="8">
        <v>0</v>
      </c>
      <c r="AH162" s="8">
        <v>0</v>
      </c>
      <c r="AI162" s="8">
        <v>0</v>
      </c>
      <c r="AJ162" s="8">
        <v>0</v>
      </c>
      <c r="AK162" s="8" t="s">
        <v>117</v>
      </c>
      <c r="AL162" s="8">
        <v>0</v>
      </c>
      <c r="AM162" s="8">
        <v>0</v>
      </c>
      <c r="AN162" s="8">
        <v>0</v>
      </c>
      <c r="AO162" s="8">
        <v>0</v>
      </c>
      <c r="AP162" s="8">
        <v>0</v>
      </c>
      <c r="AQ162" s="8">
        <v>0</v>
      </c>
      <c r="AR162" s="8">
        <v>0</v>
      </c>
      <c r="AS162" s="8">
        <v>0</v>
      </c>
      <c r="AT162" s="8">
        <v>0</v>
      </c>
      <c r="AU162" s="8" t="s">
        <v>124</v>
      </c>
      <c r="AV162" s="8" t="s">
        <v>156</v>
      </c>
      <c r="AW162" s="8" t="s">
        <v>199</v>
      </c>
      <c r="AX162" s="8" t="s">
        <v>117</v>
      </c>
      <c r="AY162" s="8">
        <v>0</v>
      </c>
      <c r="AZ162" s="8">
        <v>0</v>
      </c>
      <c r="BA162" s="8">
        <v>0</v>
      </c>
      <c r="BB162" s="8">
        <v>0</v>
      </c>
      <c r="BC162" t="s">
        <v>124</v>
      </c>
      <c r="BD162" t="s">
        <v>155</v>
      </c>
      <c r="BE162" t="s">
        <v>124</v>
      </c>
      <c r="BF162" t="s">
        <v>124</v>
      </c>
      <c r="BG162">
        <v>0</v>
      </c>
      <c r="BH162">
        <v>0</v>
      </c>
      <c r="BI162" s="6">
        <v>0</v>
      </c>
      <c r="BJ162" s="66"/>
      <c r="BK162" s="10" t="s">
        <v>51</v>
      </c>
      <c r="BL162" t="s">
        <v>122</v>
      </c>
      <c r="BM162" t="s">
        <v>123</v>
      </c>
      <c r="BN162" t="s">
        <v>117</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t="s">
        <v>51</v>
      </c>
      <c r="DC162" s="8" t="s">
        <v>123</v>
      </c>
      <c r="DD162" t="s">
        <v>117</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t="s">
        <v>51</v>
      </c>
      <c r="EA162">
        <v>0</v>
      </c>
      <c r="EB162" t="s">
        <v>124</v>
      </c>
      <c r="EC162">
        <v>0</v>
      </c>
      <c r="ED162">
        <v>0</v>
      </c>
      <c r="EE162">
        <v>0</v>
      </c>
      <c r="EF162">
        <v>0</v>
      </c>
      <c r="EG162">
        <v>0</v>
      </c>
      <c r="EH162">
        <v>0</v>
      </c>
      <c r="EI162">
        <v>0</v>
      </c>
      <c r="EJ162">
        <v>0</v>
      </c>
      <c r="EK162">
        <v>0</v>
      </c>
      <c r="EL162">
        <v>0</v>
      </c>
      <c r="EM162">
        <v>0</v>
      </c>
      <c r="EN162">
        <v>0</v>
      </c>
      <c r="EO162">
        <v>0</v>
      </c>
      <c r="EP162" t="s">
        <v>124</v>
      </c>
      <c r="EQ162" t="s">
        <v>169</v>
      </c>
      <c r="ER162">
        <v>0</v>
      </c>
      <c r="ES162">
        <v>0</v>
      </c>
      <c r="ET162">
        <v>0</v>
      </c>
      <c r="EU162" t="s">
        <v>117</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t="s">
        <v>117</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c r="HD162">
        <v>0</v>
      </c>
      <c r="HE162">
        <v>0</v>
      </c>
      <c r="HF162">
        <v>0</v>
      </c>
      <c r="HG162">
        <v>0</v>
      </c>
      <c r="HH162">
        <v>0</v>
      </c>
      <c r="HI162">
        <v>0</v>
      </c>
      <c r="HJ162">
        <v>0</v>
      </c>
      <c r="HK162">
        <v>0</v>
      </c>
      <c r="HL162">
        <v>0</v>
      </c>
      <c r="HM162" t="s">
        <v>124</v>
      </c>
      <c r="HN162">
        <v>0</v>
      </c>
      <c r="HO162">
        <v>0</v>
      </c>
      <c r="HP162">
        <v>0</v>
      </c>
      <c r="HQ162">
        <v>0</v>
      </c>
      <c r="HR162">
        <v>0</v>
      </c>
      <c r="HS162" t="s">
        <v>124</v>
      </c>
      <c r="HT162">
        <v>0</v>
      </c>
      <c r="HU162">
        <v>0</v>
      </c>
      <c r="HV162" t="s">
        <v>124</v>
      </c>
      <c r="HW162">
        <v>0</v>
      </c>
      <c r="HX162">
        <v>0</v>
      </c>
      <c r="HY162">
        <v>0</v>
      </c>
      <c r="HZ162">
        <v>0</v>
      </c>
      <c r="IA162">
        <v>0</v>
      </c>
      <c r="IB162">
        <v>0</v>
      </c>
      <c r="IC162">
        <v>0</v>
      </c>
      <c r="ID162">
        <v>0</v>
      </c>
      <c r="IE162" t="s">
        <v>124</v>
      </c>
      <c r="IF162" t="s">
        <v>124</v>
      </c>
      <c r="IG162" t="s">
        <v>119</v>
      </c>
      <c r="IH162" t="s">
        <v>189</v>
      </c>
      <c r="II162">
        <v>0</v>
      </c>
      <c r="IJ162" s="8" t="s">
        <v>331</v>
      </c>
      <c r="IK162" s="8">
        <v>0</v>
      </c>
      <c r="IL162" s="8">
        <v>0</v>
      </c>
      <c r="IM162" s="8">
        <v>0</v>
      </c>
      <c r="IN162">
        <v>0</v>
      </c>
      <c r="IO162" s="8">
        <v>0</v>
      </c>
      <c r="IP162">
        <v>0</v>
      </c>
      <c r="IQ162">
        <v>0</v>
      </c>
      <c r="IR162">
        <v>0</v>
      </c>
      <c r="IS162">
        <v>0</v>
      </c>
      <c r="IT162">
        <v>0</v>
      </c>
      <c r="IU162">
        <v>0</v>
      </c>
      <c r="IV162">
        <v>0</v>
      </c>
      <c r="IW162">
        <v>0</v>
      </c>
      <c r="IX162">
        <v>0</v>
      </c>
      <c r="IY162">
        <v>0</v>
      </c>
      <c r="IZ162" t="s">
        <v>124</v>
      </c>
      <c r="JA162" t="s">
        <v>55</v>
      </c>
      <c r="JB162">
        <v>0</v>
      </c>
      <c r="JC162" s="8" t="s">
        <v>124</v>
      </c>
      <c r="JD162" s="8" t="s">
        <v>127</v>
      </c>
      <c r="JE162" s="8" t="s">
        <v>128</v>
      </c>
      <c r="JF162" s="8">
        <v>0</v>
      </c>
      <c r="JG162" s="8">
        <v>0</v>
      </c>
      <c r="JH162" s="8">
        <v>0</v>
      </c>
      <c r="JI162" s="8">
        <v>0</v>
      </c>
      <c r="JJ162" s="8">
        <v>0</v>
      </c>
      <c r="JK162" s="42">
        <v>0</v>
      </c>
      <c r="JL162" s="42">
        <v>0</v>
      </c>
      <c r="JM162" s="42">
        <v>0</v>
      </c>
      <c r="JN162" s="42">
        <v>0</v>
      </c>
      <c r="JO162" s="42">
        <v>0</v>
      </c>
      <c r="JP162" s="42">
        <v>0</v>
      </c>
      <c r="JQ162" s="42">
        <v>0</v>
      </c>
      <c r="JR162" s="42">
        <v>0</v>
      </c>
      <c r="JS162" s="42">
        <v>0</v>
      </c>
      <c r="JT162" s="42">
        <v>0</v>
      </c>
      <c r="JU162" s="42">
        <v>0</v>
      </c>
      <c r="JV162" s="42">
        <v>0</v>
      </c>
      <c r="JW162" s="42">
        <v>0</v>
      </c>
      <c r="JX162" s="42">
        <v>0</v>
      </c>
      <c r="JY162" s="42">
        <v>0</v>
      </c>
      <c r="JZ162" s="42">
        <v>0</v>
      </c>
      <c r="KA162" s="42">
        <v>0</v>
      </c>
      <c r="KB162" s="42">
        <v>0</v>
      </c>
      <c r="KC162" s="42">
        <v>0</v>
      </c>
      <c r="KD162" s="42">
        <v>0</v>
      </c>
      <c r="KE162" s="42">
        <v>0</v>
      </c>
      <c r="KF162" s="42">
        <v>0</v>
      </c>
      <c r="KG162" s="42">
        <v>0</v>
      </c>
      <c r="KH162" s="42">
        <v>0</v>
      </c>
      <c r="KI162" s="42">
        <v>0</v>
      </c>
      <c r="KJ162" s="42">
        <v>0</v>
      </c>
      <c r="KK162" s="42">
        <v>0</v>
      </c>
      <c r="KL162" s="42">
        <v>0</v>
      </c>
      <c r="KM162" s="42">
        <v>0</v>
      </c>
      <c r="KN162" s="8" t="s">
        <v>124</v>
      </c>
      <c r="KO162" s="8">
        <v>0</v>
      </c>
      <c r="KP162" s="8">
        <v>0</v>
      </c>
      <c r="KQ162" s="8" t="s">
        <v>117</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s="9" t="s">
        <v>131</v>
      </c>
      <c r="MA162">
        <v>0</v>
      </c>
      <c r="MB162">
        <v>0</v>
      </c>
      <c r="MC162">
        <v>0</v>
      </c>
      <c r="MD162">
        <v>0</v>
      </c>
      <c r="ME162">
        <v>0</v>
      </c>
      <c r="MF162">
        <v>0</v>
      </c>
      <c r="MG162">
        <v>0</v>
      </c>
      <c r="MH162">
        <v>0</v>
      </c>
      <c r="MI162">
        <v>0</v>
      </c>
      <c r="MJ162">
        <v>0</v>
      </c>
      <c r="MK162">
        <v>0</v>
      </c>
      <c r="ML162">
        <v>0</v>
      </c>
      <c r="MM162">
        <v>0</v>
      </c>
      <c r="MN162">
        <v>0</v>
      </c>
      <c r="MO162">
        <v>0</v>
      </c>
      <c r="MP162">
        <v>0</v>
      </c>
      <c r="MQ162">
        <v>0</v>
      </c>
      <c r="MR162" s="35">
        <v>0</v>
      </c>
      <c r="MS162" s="69"/>
    </row>
    <row r="163" spans="1:357" ht="43.2" x14ac:dyDescent="0.3">
      <c r="A163">
        <v>28</v>
      </c>
      <c r="B163" s="29" t="s">
        <v>108</v>
      </c>
      <c r="C163" s="22" t="s">
        <v>109</v>
      </c>
      <c r="D163" s="8" t="s">
        <v>306</v>
      </c>
      <c r="E163" t="s">
        <v>332</v>
      </c>
      <c r="F163" s="8" t="s">
        <v>290</v>
      </c>
      <c r="G163" s="8" t="s">
        <v>291</v>
      </c>
      <c r="H163" s="8">
        <v>0</v>
      </c>
      <c r="I163" t="s">
        <v>136</v>
      </c>
      <c r="J163" s="8" t="s">
        <v>333</v>
      </c>
      <c r="K163" s="8">
        <f>694*505</f>
        <v>350470</v>
      </c>
      <c r="L163" s="8" t="e">
        <f>MROUND([1]!tbData[[#This Row],[Surface (mm2)]],10000)/1000000</f>
        <v>#REF!</v>
      </c>
      <c r="M163" s="8" t="s">
        <v>115</v>
      </c>
      <c r="N163" s="8" t="s">
        <v>144</v>
      </c>
      <c r="O163" s="8" t="s">
        <v>144</v>
      </c>
      <c r="P163" s="8" t="s">
        <v>117</v>
      </c>
      <c r="Q163" t="s">
        <v>119</v>
      </c>
      <c r="R163" t="s">
        <v>119</v>
      </c>
      <c r="S163" s="8">
        <v>0</v>
      </c>
      <c r="T163" t="s">
        <v>119</v>
      </c>
      <c r="U163" s="8" t="s">
        <v>120</v>
      </c>
      <c r="V163" s="8" t="s">
        <v>121</v>
      </c>
      <c r="W163" s="8" t="s">
        <v>145</v>
      </c>
      <c r="X163" s="8">
        <v>0</v>
      </c>
      <c r="Y163" s="8">
        <v>0</v>
      </c>
      <c r="Z163" s="8">
        <v>0</v>
      </c>
      <c r="AA163" s="8">
        <v>0</v>
      </c>
      <c r="AB163" s="8">
        <v>0</v>
      </c>
      <c r="AC163" s="8">
        <v>0</v>
      </c>
      <c r="AD163" s="8">
        <v>0</v>
      </c>
      <c r="AE163" s="8">
        <v>0</v>
      </c>
      <c r="AF163" s="8">
        <v>0</v>
      </c>
      <c r="AG163" s="8">
        <v>0</v>
      </c>
      <c r="AH163" s="8">
        <v>0</v>
      </c>
      <c r="AI163" s="8">
        <v>0</v>
      </c>
      <c r="AJ163" s="8">
        <v>0</v>
      </c>
      <c r="AK163" s="8" t="s">
        <v>117</v>
      </c>
      <c r="AL163" s="8">
        <v>0</v>
      </c>
      <c r="AM163" s="8">
        <v>0</v>
      </c>
      <c r="AN163" s="8">
        <v>0</v>
      </c>
      <c r="AO163" s="8">
        <v>0</v>
      </c>
      <c r="AP163" s="8">
        <v>0</v>
      </c>
      <c r="AQ163" s="8">
        <v>0</v>
      </c>
      <c r="AR163" s="8">
        <v>0</v>
      </c>
      <c r="AS163" s="8">
        <v>0</v>
      </c>
      <c r="AT163" s="8">
        <v>0</v>
      </c>
      <c r="AU163" s="8" t="s">
        <v>124</v>
      </c>
      <c r="AV163" s="8" t="s">
        <v>156</v>
      </c>
      <c r="AW163" s="8" t="s">
        <v>199</v>
      </c>
      <c r="AX163" s="8" t="s">
        <v>117</v>
      </c>
      <c r="AY163" s="8">
        <v>0</v>
      </c>
      <c r="AZ163" s="8">
        <v>0</v>
      </c>
      <c r="BA163" s="8">
        <v>0</v>
      </c>
      <c r="BB163" s="8">
        <v>0</v>
      </c>
      <c r="BC163" s="9" t="s">
        <v>124</v>
      </c>
      <c r="BD163" t="s">
        <v>155</v>
      </c>
      <c r="BE163" t="s">
        <v>124</v>
      </c>
      <c r="BF163" t="s">
        <v>124</v>
      </c>
      <c r="BG163">
        <v>0</v>
      </c>
      <c r="BH163">
        <v>0</v>
      </c>
      <c r="BI163" s="6">
        <v>0</v>
      </c>
      <c r="BJ163" s="66"/>
      <c r="BK163" s="10" t="s">
        <v>51</v>
      </c>
      <c r="BL163" t="s">
        <v>174</v>
      </c>
      <c r="BM163" t="s">
        <v>123</v>
      </c>
      <c r="BN163" t="s">
        <v>124</v>
      </c>
      <c r="BO163" t="s">
        <v>124</v>
      </c>
      <c r="BP163" t="s">
        <v>201</v>
      </c>
      <c r="BQ163" t="s">
        <v>124</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t="s">
        <v>124</v>
      </c>
      <c r="CW163" t="s">
        <v>252</v>
      </c>
      <c r="CX163" t="s">
        <v>121</v>
      </c>
      <c r="CY163">
        <v>0</v>
      </c>
      <c r="CZ163" t="s">
        <v>169</v>
      </c>
      <c r="DA163">
        <v>0</v>
      </c>
      <c r="DB163" t="s">
        <v>51</v>
      </c>
      <c r="DC163" s="8" t="s">
        <v>123</v>
      </c>
      <c r="DD163" t="s">
        <v>117</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t="s">
        <v>51</v>
      </c>
      <c r="EA163" t="s">
        <v>50</v>
      </c>
      <c r="EB163" t="s">
        <v>124</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t="s">
        <v>117</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t="s">
        <v>124</v>
      </c>
      <c r="GF163">
        <v>0</v>
      </c>
      <c r="GG163">
        <v>0</v>
      </c>
      <c r="GH163">
        <v>0</v>
      </c>
      <c r="GI163">
        <v>0</v>
      </c>
      <c r="GJ163">
        <v>0</v>
      </c>
      <c r="GK163">
        <v>0</v>
      </c>
      <c r="GL163">
        <v>0</v>
      </c>
      <c r="GM163" t="s">
        <v>124</v>
      </c>
      <c r="GN163">
        <v>0</v>
      </c>
      <c r="GO163">
        <v>0</v>
      </c>
      <c r="GP163">
        <v>0</v>
      </c>
      <c r="GQ163" t="s">
        <v>124</v>
      </c>
      <c r="GR163" t="s">
        <v>124</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0</v>
      </c>
      <c r="II163">
        <v>0</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s="8" t="s">
        <v>124</v>
      </c>
      <c r="JD163" s="8" t="s">
        <v>127</v>
      </c>
      <c r="JE163" s="8" t="s">
        <v>128</v>
      </c>
      <c r="JF163" s="8">
        <v>0</v>
      </c>
      <c r="JG163" s="8">
        <v>0</v>
      </c>
      <c r="JH163" s="8">
        <v>0</v>
      </c>
      <c r="JI163" s="8">
        <v>0</v>
      </c>
      <c r="JJ163" s="8">
        <v>0</v>
      </c>
      <c r="JK163" s="42" t="s">
        <v>124</v>
      </c>
      <c r="JL163" s="42" t="s">
        <v>129</v>
      </c>
      <c r="JM163" s="42" t="s">
        <v>124</v>
      </c>
      <c r="JN163" s="42" t="s">
        <v>124</v>
      </c>
      <c r="JO163" s="42">
        <v>0</v>
      </c>
      <c r="JP163" s="42">
        <v>0</v>
      </c>
      <c r="JQ163" s="42">
        <v>0</v>
      </c>
      <c r="JR163" s="42">
        <v>0</v>
      </c>
      <c r="JS163" s="42">
        <v>0</v>
      </c>
      <c r="JT163" s="42">
        <v>0</v>
      </c>
      <c r="JU163" s="42">
        <v>0</v>
      </c>
      <c r="JV163" s="42" t="s">
        <v>124</v>
      </c>
      <c r="JW163" s="42">
        <v>0</v>
      </c>
      <c r="JX163" s="42">
        <v>0</v>
      </c>
      <c r="JY163" s="42">
        <v>0</v>
      </c>
      <c r="JZ163" s="42">
        <v>0</v>
      </c>
      <c r="KA163" s="42">
        <v>0</v>
      </c>
      <c r="KB163" s="42">
        <v>0</v>
      </c>
      <c r="KC163" s="42">
        <v>0</v>
      </c>
      <c r="KD163" s="42">
        <v>0</v>
      </c>
      <c r="KE163" s="42">
        <v>0</v>
      </c>
      <c r="KF163" s="42">
        <v>0</v>
      </c>
      <c r="KG163" s="42">
        <v>0</v>
      </c>
      <c r="KH163" s="42">
        <v>0</v>
      </c>
      <c r="KI163" s="42">
        <v>0</v>
      </c>
      <c r="KJ163" s="42">
        <v>0</v>
      </c>
      <c r="KK163" s="42">
        <v>0</v>
      </c>
      <c r="KL163" s="42">
        <v>0</v>
      </c>
      <c r="KM163" s="42">
        <v>0</v>
      </c>
      <c r="KN163" s="8" t="s">
        <v>124</v>
      </c>
      <c r="KO163" s="8">
        <v>0</v>
      </c>
      <c r="KP163" s="8">
        <v>0</v>
      </c>
      <c r="KQ163" s="8" t="s">
        <v>117</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s="9" t="s">
        <v>131</v>
      </c>
      <c r="MA163">
        <v>0</v>
      </c>
      <c r="MB163">
        <v>0</v>
      </c>
      <c r="MC163">
        <v>0</v>
      </c>
      <c r="MD163">
        <v>0</v>
      </c>
      <c r="ME163">
        <v>0</v>
      </c>
      <c r="MF163">
        <v>0</v>
      </c>
      <c r="MG163">
        <v>0</v>
      </c>
      <c r="MH163">
        <v>0</v>
      </c>
      <c r="MI163">
        <v>0</v>
      </c>
      <c r="MJ163">
        <v>0</v>
      </c>
      <c r="MK163">
        <v>0</v>
      </c>
      <c r="ML163">
        <v>0</v>
      </c>
      <c r="MM163">
        <v>0</v>
      </c>
      <c r="MN163">
        <v>0</v>
      </c>
      <c r="MO163">
        <v>0</v>
      </c>
      <c r="MP163">
        <v>0</v>
      </c>
      <c r="MQ163">
        <v>0</v>
      </c>
      <c r="MR163" s="35">
        <v>0</v>
      </c>
      <c r="MS163" s="69"/>
    </row>
    <row r="164" spans="1:357" ht="43.2" x14ac:dyDescent="0.3">
      <c r="A164">
        <v>29</v>
      </c>
      <c r="B164" s="29" t="s">
        <v>108</v>
      </c>
      <c r="C164" s="22" t="s">
        <v>109</v>
      </c>
      <c r="D164" s="8" t="s">
        <v>306</v>
      </c>
      <c r="E164" t="s">
        <v>334</v>
      </c>
      <c r="F164" s="8" t="s">
        <v>290</v>
      </c>
      <c r="G164" s="8" t="s">
        <v>291</v>
      </c>
      <c r="H164" s="8">
        <v>0</v>
      </c>
      <c r="I164" t="s">
        <v>136</v>
      </c>
      <c r="J164" s="8" t="s">
        <v>335</v>
      </c>
      <c r="K164" s="8">
        <f>696*510</f>
        <v>354960</v>
      </c>
      <c r="L164" s="8" t="e">
        <f>MROUND([1]!tbData[[#This Row],[Surface (mm2)]],10000)/1000000</f>
        <v>#REF!</v>
      </c>
      <c r="M164" s="8" t="s">
        <v>115</v>
      </c>
      <c r="N164" s="8" t="s">
        <v>144</v>
      </c>
      <c r="O164" s="8" t="s">
        <v>144</v>
      </c>
      <c r="P164" s="8" t="s">
        <v>262</v>
      </c>
      <c r="Q164" t="s">
        <v>119</v>
      </c>
      <c r="R164" t="s">
        <v>119</v>
      </c>
      <c r="S164" s="8" t="s">
        <v>336</v>
      </c>
      <c r="T164" t="s">
        <v>119</v>
      </c>
      <c r="U164" s="8" t="s">
        <v>120</v>
      </c>
      <c r="V164" s="8" t="s">
        <v>121</v>
      </c>
      <c r="W164" s="8" t="s">
        <v>145</v>
      </c>
      <c r="X164" s="8">
        <v>0</v>
      </c>
      <c r="Y164" s="8">
        <v>0</v>
      </c>
      <c r="Z164" s="8">
        <v>0</v>
      </c>
      <c r="AA164" s="8">
        <v>0</v>
      </c>
      <c r="AB164" s="8">
        <v>0</v>
      </c>
      <c r="AC164" s="8">
        <v>0</v>
      </c>
      <c r="AD164" s="8">
        <v>0</v>
      </c>
      <c r="AE164" s="8">
        <v>0</v>
      </c>
      <c r="AF164" s="8">
        <v>0</v>
      </c>
      <c r="AG164" s="8">
        <v>0</v>
      </c>
      <c r="AH164" s="8">
        <v>0</v>
      </c>
      <c r="AI164" s="8">
        <v>0</v>
      </c>
      <c r="AJ164" s="8">
        <v>0</v>
      </c>
      <c r="AK164" s="8" t="s">
        <v>117</v>
      </c>
      <c r="AL164" s="8">
        <v>0</v>
      </c>
      <c r="AM164" s="8">
        <v>0</v>
      </c>
      <c r="AN164" s="8">
        <v>0</v>
      </c>
      <c r="AO164" s="8">
        <v>0</v>
      </c>
      <c r="AP164" s="8">
        <v>0</v>
      </c>
      <c r="AQ164" s="8">
        <v>0</v>
      </c>
      <c r="AR164" s="8">
        <v>0</v>
      </c>
      <c r="AS164" s="8">
        <v>0</v>
      </c>
      <c r="AT164" s="8">
        <v>0</v>
      </c>
      <c r="AU164" s="8" t="s">
        <v>124</v>
      </c>
      <c r="AV164" s="8" t="s">
        <v>156</v>
      </c>
      <c r="AW164" s="8" t="s">
        <v>199</v>
      </c>
      <c r="AX164" s="8" t="s">
        <v>117</v>
      </c>
      <c r="AY164" s="8">
        <v>0</v>
      </c>
      <c r="AZ164" s="8">
        <v>0</v>
      </c>
      <c r="BA164" s="8">
        <v>0</v>
      </c>
      <c r="BB164" s="8">
        <v>0</v>
      </c>
      <c r="BC164" s="9" t="s">
        <v>124</v>
      </c>
      <c r="BD164" t="s">
        <v>155</v>
      </c>
      <c r="BE164" t="s">
        <v>147</v>
      </c>
      <c r="BF164">
        <v>0</v>
      </c>
      <c r="BG164">
        <v>0</v>
      </c>
      <c r="BH164">
        <v>0</v>
      </c>
      <c r="BI164" s="6">
        <v>0</v>
      </c>
      <c r="BJ164" s="66"/>
      <c r="BK164" s="10" t="s">
        <v>51</v>
      </c>
      <c r="BL164" t="s">
        <v>122</v>
      </c>
      <c r="BM164" t="s">
        <v>123</v>
      </c>
      <c r="BN164" t="s">
        <v>117</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t="s">
        <v>117</v>
      </c>
      <c r="DC164" s="8">
        <v>0</v>
      </c>
      <c r="DD164" t="s">
        <v>117</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t="s">
        <v>117</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t="s">
        <v>117</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t="s">
        <v>124</v>
      </c>
      <c r="GF164">
        <v>0</v>
      </c>
      <c r="GG164">
        <v>0</v>
      </c>
      <c r="GH164">
        <v>0</v>
      </c>
      <c r="GI164">
        <v>0</v>
      </c>
      <c r="GJ164">
        <v>0</v>
      </c>
      <c r="GK164">
        <v>0</v>
      </c>
      <c r="GL164">
        <v>0</v>
      </c>
      <c r="GM164" t="s">
        <v>124</v>
      </c>
      <c r="GN164">
        <v>0</v>
      </c>
      <c r="GO164">
        <v>0</v>
      </c>
      <c r="GP164">
        <v>0</v>
      </c>
      <c r="GQ164">
        <v>0</v>
      </c>
      <c r="GR164" t="s">
        <v>124</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s="8" t="s">
        <v>124</v>
      </c>
      <c r="JD164" s="8" t="s">
        <v>127</v>
      </c>
      <c r="JE164" s="8">
        <v>0</v>
      </c>
      <c r="JF164" s="8">
        <v>0</v>
      </c>
      <c r="JG164" s="8">
        <v>0</v>
      </c>
      <c r="JH164" s="8">
        <v>0</v>
      </c>
      <c r="JI164" s="8">
        <v>0</v>
      </c>
      <c r="JJ164" s="8">
        <v>0</v>
      </c>
      <c r="JK164" s="42" t="s">
        <v>124</v>
      </c>
      <c r="JL164" s="42" t="s">
        <v>129</v>
      </c>
      <c r="JM164" s="42">
        <v>0</v>
      </c>
      <c r="JN164" s="42">
        <v>0</v>
      </c>
      <c r="JO164" s="42" t="s">
        <v>124</v>
      </c>
      <c r="JP164" s="42">
        <v>0</v>
      </c>
      <c r="JQ164" s="42">
        <v>0</v>
      </c>
      <c r="JR164" s="42">
        <v>0</v>
      </c>
      <c r="JS164" s="42">
        <v>0</v>
      </c>
      <c r="JT164" s="42">
        <v>0</v>
      </c>
      <c r="JU164" s="42">
        <v>0</v>
      </c>
      <c r="JV164" s="42">
        <v>0</v>
      </c>
      <c r="JW164" s="42">
        <v>0</v>
      </c>
      <c r="JX164" s="42">
        <v>0</v>
      </c>
      <c r="JY164" s="42">
        <v>0</v>
      </c>
      <c r="JZ164" s="42">
        <v>0</v>
      </c>
      <c r="KA164" s="42">
        <v>0</v>
      </c>
      <c r="KB164" s="42">
        <v>0</v>
      </c>
      <c r="KC164" s="42">
        <v>0</v>
      </c>
      <c r="KD164" s="42">
        <v>0</v>
      </c>
      <c r="KE164" s="42">
        <v>0</v>
      </c>
      <c r="KF164" s="42">
        <v>0</v>
      </c>
      <c r="KG164" s="42">
        <v>0</v>
      </c>
      <c r="KH164" s="42">
        <v>0</v>
      </c>
      <c r="KI164" s="42">
        <v>0</v>
      </c>
      <c r="KJ164" s="42">
        <v>0</v>
      </c>
      <c r="KK164" s="42">
        <v>0</v>
      </c>
      <c r="KL164" s="42">
        <v>0</v>
      </c>
      <c r="KM164" s="42">
        <v>0</v>
      </c>
      <c r="KN164" s="8" t="s">
        <v>117</v>
      </c>
      <c r="KO164" s="8">
        <v>0</v>
      </c>
      <c r="KP164" s="8">
        <v>0</v>
      </c>
      <c r="KQ164" s="8" t="s">
        <v>117</v>
      </c>
      <c r="KR164">
        <v>0</v>
      </c>
      <c r="KS164">
        <v>0</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s="9" t="s">
        <v>131</v>
      </c>
      <c r="MA164">
        <v>0</v>
      </c>
      <c r="MB164">
        <v>0</v>
      </c>
      <c r="MC164">
        <v>0</v>
      </c>
      <c r="MD164">
        <v>0</v>
      </c>
      <c r="ME164">
        <v>0</v>
      </c>
      <c r="MF164">
        <v>0</v>
      </c>
      <c r="MG164">
        <v>0</v>
      </c>
      <c r="MH164">
        <v>0</v>
      </c>
      <c r="MI164">
        <v>0</v>
      </c>
      <c r="MJ164">
        <v>0</v>
      </c>
      <c r="MK164">
        <v>0</v>
      </c>
      <c r="ML164">
        <v>0</v>
      </c>
      <c r="MM164">
        <v>0</v>
      </c>
      <c r="MN164">
        <v>0</v>
      </c>
      <c r="MO164">
        <v>0</v>
      </c>
      <c r="MP164">
        <v>0</v>
      </c>
      <c r="MQ164">
        <v>0</v>
      </c>
      <c r="MR164" s="35">
        <v>0</v>
      </c>
      <c r="MS164" s="69"/>
    </row>
    <row r="165" spans="1:357" ht="187.2" x14ac:dyDescent="0.3">
      <c r="A165">
        <v>302</v>
      </c>
      <c r="B165" s="29" t="s">
        <v>1517</v>
      </c>
      <c r="C165" s="34" t="s">
        <v>1518</v>
      </c>
      <c r="D165" s="8" t="s">
        <v>1519</v>
      </c>
      <c r="E165" s="8">
        <v>6</v>
      </c>
      <c r="F165" s="8" t="s">
        <v>1544</v>
      </c>
      <c r="G165" s="8" t="s">
        <v>1527</v>
      </c>
      <c r="H165" s="8" t="s">
        <v>1528</v>
      </c>
      <c r="I165" s="8" t="s">
        <v>136</v>
      </c>
      <c r="J165" s="8" t="s">
        <v>1545</v>
      </c>
      <c r="K165" s="8">
        <f>716*495</f>
        <v>354420</v>
      </c>
      <c r="L165" s="8" t="e">
        <f>MROUND([1]!tbData[[#This Row],[Surface (mm2)]],10000)/1000000</f>
        <v>#REF!</v>
      </c>
      <c r="M165" s="8" t="s">
        <v>115</v>
      </c>
      <c r="N165" s="8" t="s">
        <v>144</v>
      </c>
      <c r="O165" s="8" t="s">
        <v>144</v>
      </c>
      <c r="P165" s="8" t="s">
        <v>117</v>
      </c>
      <c r="Q165" t="s">
        <v>119</v>
      </c>
      <c r="R165" t="s">
        <v>119</v>
      </c>
      <c r="S165" s="8">
        <v>0</v>
      </c>
      <c r="T165" t="s">
        <v>119</v>
      </c>
      <c r="U165" s="8" t="s">
        <v>120</v>
      </c>
      <c r="V165" s="8" t="s">
        <v>145</v>
      </c>
      <c r="W165" s="8" t="s">
        <v>210</v>
      </c>
      <c r="X165" s="8" t="s">
        <v>121</v>
      </c>
      <c r="Y165" s="8" t="s">
        <v>197</v>
      </c>
      <c r="Z165" s="8" t="s">
        <v>154</v>
      </c>
      <c r="AA165" s="8">
        <v>0</v>
      </c>
      <c r="AB165" s="8">
        <v>0</v>
      </c>
      <c r="AC165" s="8">
        <v>0</v>
      </c>
      <c r="AD165" s="8">
        <v>0</v>
      </c>
      <c r="AE165" s="8">
        <v>0</v>
      </c>
      <c r="AF165" s="8">
        <v>0</v>
      </c>
      <c r="AG165" s="8">
        <v>0</v>
      </c>
      <c r="AH165" s="8">
        <v>0</v>
      </c>
      <c r="AI165" s="8">
        <v>0</v>
      </c>
      <c r="AJ165" s="8" t="s">
        <v>1541</v>
      </c>
      <c r="AK165" s="8" t="s">
        <v>117</v>
      </c>
      <c r="AL165" s="8">
        <v>0</v>
      </c>
      <c r="AM165" s="8">
        <v>0</v>
      </c>
      <c r="AN165" s="8">
        <v>0</v>
      </c>
      <c r="AO165" s="8">
        <v>0</v>
      </c>
      <c r="AP165" s="8">
        <v>0</v>
      </c>
      <c r="AQ165" s="8">
        <v>0</v>
      </c>
      <c r="AR165" s="8">
        <v>0</v>
      </c>
      <c r="AS165" s="8">
        <v>0</v>
      </c>
      <c r="AT165" s="8">
        <v>0</v>
      </c>
      <c r="AU165" s="8" t="s">
        <v>124</v>
      </c>
      <c r="AV165" s="8" t="s">
        <v>169</v>
      </c>
      <c r="AW165" s="8" t="s">
        <v>199</v>
      </c>
      <c r="AX165" s="8" t="s">
        <v>117</v>
      </c>
      <c r="AY165" s="8">
        <v>0</v>
      </c>
      <c r="AZ165" s="8">
        <v>0</v>
      </c>
      <c r="BA165" s="8">
        <v>0</v>
      </c>
      <c r="BB165" s="8">
        <v>0</v>
      </c>
      <c r="BC165" t="s">
        <v>124</v>
      </c>
      <c r="BD165" t="s">
        <v>155</v>
      </c>
      <c r="BE165" t="s">
        <v>124</v>
      </c>
      <c r="BF165" t="s">
        <v>124</v>
      </c>
      <c r="BG165">
        <v>0</v>
      </c>
      <c r="BH165">
        <v>0</v>
      </c>
      <c r="BI165" s="6">
        <v>0</v>
      </c>
      <c r="BJ165" s="66"/>
      <c r="BK165" s="10" t="s">
        <v>117</v>
      </c>
      <c r="BL165">
        <v>0</v>
      </c>
      <c r="BM165">
        <v>0</v>
      </c>
      <c r="BN165" t="s">
        <v>124</v>
      </c>
      <c r="BO165">
        <v>0</v>
      </c>
      <c r="BP165">
        <v>0</v>
      </c>
      <c r="BQ165">
        <v>0</v>
      </c>
      <c r="BR165">
        <v>0</v>
      </c>
      <c r="BS165">
        <v>0</v>
      </c>
      <c r="BT165">
        <v>0</v>
      </c>
      <c r="BU165">
        <v>0</v>
      </c>
      <c r="BV165">
        <v>0</v>
      </c>
      <c r="BW165">
        <v>0</v>
      </c>
      <c r="BX165">
        <v>0</v>
      </c>
      <c r="BY165">
        <v>0</v>
      </c>
      <c r="BZ165">
        <v>0</v>
      </c>
      <c r="CA165">
        <v>0</v>
      </c>
      <c r="CB165">
        <v>0</v>
      </c>
      <c r="CC165">
        <v>0</v>
      </c>
      <c r="CD165">
        <v>0</v>
      </c>
      <c r="CE165">
        <v>0</v>
      </c>
      <c r="CF165" t="s">
        <v>124</v>
      </c>
      <c r="CG165" t="s">
        <v>156</v>
      </c>
      <c r="CH165">
        <v>0</v>
      </c>
      <c r="CI165">
        <v>0</v>
      </c>
      <c r="CJ165">
        <v>0</v>
      </c>
      <c r="CK165">
        <v>0</v>
      </c>
      <c r="CL165">
        <v>0</v>
      </c>
      <c r="CM165" t="s">
        <v>121</v>
      </c>
      <c r="CN165">
        <v>0</v>
      </c>
      <c r="CO165">
        <v>0</v>
      </c>
      <c r="CP165">
        <v>0</v>
      </c>
      <c r="CQ165">
        <v>0</v>
      </c>
      <c r="CR165">
        <v>0</v>
      </c>
      <c r="CS165">
        <v>0</v>
      </c>
      <c r="CT165">
        <v>0</v>
      </c>
      <c r="CU165">
        <v>0</v>
      </c>
      <c r="CV165">
        <v>0</v>
      </c>
      <c r="CW165">
        <v>0</v>
      </c>
      <c r="CX165">
        <v>0</v>
      </c>
      <c r="CY165">
        <v>0</v>
      </c>
      <c r="CZ165">
        <v>0</v>
      </c>
      <c r="DA165">
        <v>0</v>
      </c>
      <c r="DB165" t="s">
        <v>156</v>
      </c>
      <c r="DC165" s="8" t="s">
        <v>366</v>
      </c>
      <c r="DD165" t="s">
        <v>117</v>
      </c>
      <c r="DE165">
        <v>0</v>
      </c>
      <c r="DF165">
        <v>0</v>
      </c>
      <c r="DG165">
        <v>0</v>
      </c>
      <c r="DH165">
        <v>0</v>
      </c>
      <c r="DI165">
        <v>0</v>
      </c>
      <c r="DJ165">
        <v>0</v>
      </c>
      <c r="DK165">
        <v>0</v>
      </c>
      <c r="DL165">
        <v>0</v>
      </c>
      <c r="DM165">
        <v>0</v>
      </c>
      <c r="DN165">
        <v>0</v>
      </c>
      <c r="DO165">
        <v>0</v>
      </c>
      <c r="DP165">
        <v>0</v>
      </c>
      <c r="DQ165">
        <v>0</v>
      </c>
      <c r="DR165">
        <v>0</v>
      </c>
      <c r="DS165">
        <v>0</v>
      </c>
      <c r="DT165">
        <v>0</v>
      </c>
      <c r="DU165" t="s">
        <v>124</v>
      </c>
      <c r="DV165" t="s">
        <v>156</v>
      </c>
      <c r="DW165" t="s">
        <v>197</v>
      </c>
      <c r="DX165">
        <v>0</v>
      </c>
      <c r="DY165">
        <v>0</v>
      </c>
      <c r="DZ165" t="s">
        <v>117</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t="s">
        <v>117</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t="s">
        <v>124</v>
      </c>
      <c r="GF165">
        <v>0</v>
      </c>
      <c r="GG165">
        <v>0</v>
      </c>
      <c r="GH165">
        <v>0</v>
      </c>
      <c r="GI165">
        <v>0</v>
      </c>
      <c r="GJ165">
        <v>0</v>
      </c>
      <c r="GK165">
        <v>0</v>
      </c>
      <c r="GL165">
        <v>0</v>
      </c>
      <c r="GM165" t="s">
        <v>124</v>
      </c>
      <c r="GN165">
        <v>0</v>
      </c>
      <c r="GO165">
        <v>0</v>
      </c>
      <c r="GP165">
        <v>0</v>
      </c>
      <c r="GQ165" t="s">
        <v>124</v>
      </c>
      <c r="GR165">
        <v>0</v>
      </c>
      <c r="GS165">
        <v>0</v>
      </c>
      <c r="GT165">
        <v>0</v>
      </c>
      <c r="GU165">
        <v>0</v>
      </c>
      <c r="GV165">
        <v>0</v>
      </c>
      <c r="GW165">
        <v>0</v>
      </c>
      <c r="GX165" t="s">
        <v>124</v>
      </c>
      <c r="GY165">
        <v>0</v>
      </c>
      <c r="GZ165" t="s">
        <v>124</v>
      </c>
      <c r="HA165" t="s">
        <v>124</v>
      </c>
      <c r="HB165">
        <v>0</v>
      </c>
      <c r="HC165">
        <v>0</v>
      </c>
      <c r="HD165">
        <v>0</v>
      </c>
      <c r="HE165">
        <v>0</v>
      </c>
      <c r="HF165">
        <v>0</v>
      </c>
      <c r="HG165">
        <v>0</v>
      </c>
      <c r="HH165">
        <v>0</v>
      </c>
      <c r="HI165">
        <v>0</v>
      </c>
      <c r="HJ165">
        <v>0</v>
      </c>
      <c r="HK165">
        <v>0</v>
      </c>
      <c r="HL165">
        <v>0</v>
      </c>
      <c r="HM165" t="s">
        <v>124</v>
      </c>
      <c r="HN165">
        <v>0</v>
      </c>
      <c r="HO165">
        <v>0</v>
      </c>
      <c r="HP165">
        <v>0</v>
      </c>
      <c r="HQ165">
        <v>0</v>
      </c>
      <c r="HR165">
        <v>0</v>
      </c>
      <c r="HS165">
        <v>0</v>
      </c>
      <c r="HT165">
        <v>0</v>
      </c>
      <c r="HU165">
        <v>0</v>
      </c>
      <c r="HV165">
        <v>0</v>
      </c>
      <c r="HW165">
        <v>0</v>
      </c>
      <c r="HX165" t="s">
        <v>124</v>
      </c>
      <c r="HY165">
        <v>0</v>
      </c>
      <c r="HZ165" t="s">
        <v>124</v>
      </c>
      <c r="IA165">
        <v>0</v>
      </c>
      <c r="IB165">
        <v>0</v>
      </c>
      <c r="IC165">
        <v>0</v>
      </c>
      <c r="ID165">
        <v>0</v>
      </c>
      <c r="IE165" t="s">
        <v>124</v>
      </c>
      <c r="IF165">
        <v>0</v>
      </c>
      <c r="IG165">
        <v>0</v>
      </c>
      <c r="IH165">
        <v>0</v>
      </c>
      <c r="II165">
        <v>0</v>
      </c>
      <c r="IJ165">
        <v>0</v>
      </c>
      <c r="IK165">
        <v>0</v>
      </c>
      <c r="IL165">
        <v>0</v>
      </c>
      <c r="IM165">
        <v>0</v>
      </c>
      <c r="IN165">
        <v>0</v>
      </c>
      <c r="IO165">
        <v>0</v>
      </c>
      <c r="IP165">
        <v>0</v>
      </c>
      <c r="IQ165">
        <v>0</v>
      </c>
      <c r="IR165">
        <v>0</v>
      </c>
      <c r="IS165">
        <v>0</v>
      </c>
      <c r="IT165">
        <v>0</v>
      </c>
      <c r="IU165">
        <v>0</v>
      </c>
      <c r="IV165">
        <v>0</v>
      </c>
      <c r="IW165" t="s">
        <v>124</v>
      </c>
      <c r="IX165" t="s">
        <v>71</v>
      </c>
      <c r="IY165" t="s">
        <v>639</v>
      </c>
      <c r="IZ165">
        <v>0</v>
      </c>
      <c r="JA165">
        <v>0</v>
      </c>
      <c r="JB165">
        <v>0</v>
      </c>
      <c r="JC165" s="8" t="s">
        <v>124</v>
      </c>
      <c r="JD165" s="8" t="s">
        <v>148</v>
      </c>
      <c r="JE165" s="8" t="s">
        <v>128</v>
      </c>
      <c r="JF165" s="8">
        <v>0</v>
      </c>
      <c r="JG165" s="8">
        <v>0</v>
      </c>
      <c r="JH165" s="8">
        <v>0</v>
      </c>
      <c r="JI165" s="8">
        <v>0</v>
      </c>
      <c r="JJ165" s="8">
        <v>0</v>
      </c>
      <c r="JK165" s="42">
        <v>0</v>
      </c>
      <c r="JL165" s="42">
        <v>0</v>
      </c>
      <c r="JM165" s="42">
        <v>0</v>
      </c>
      <c r="JN165" s="42">
        <v>0</v>
      </c>
      <c r="JO165" s="42">
        <v>0</v>
      </c>
      <c r="JP165" s="42">
        <v>0</v>
      </c>
      <c r="JQ165" s="42">
        <v>0</v>
      </c>
      <c r="JR165" s="42">
        <v>0</v>
      </c>
      <c r="JS165" s="42">
        <v>0</v>
      </c>
      <c r="JT165" s="42">
        <v>0</v>
      </c>
      <c r="JU165" s="42">
        <v>0</v>
      </c>
      <c r="JV165" s="42">
        <v>0</v>
      </c>
      <c r="JW165" s="42">
        <v>0</v>
      </c>
      <c r="JX165" s="42">
        <v>0</v>
      </c>
      <c r="JY165" s="42">
        <v>0</v>
      </c>
      <c r="JZ165" s="42">
        <v>0</v>
      </c>
      <c r="KA165" s="42">
        <v>0</v>
      </c>
      <c r="KB165" s="42">
        <v>0</v>
      </c>
      <c r="KC165" s="42">
        <v>0</v>
      </c>
      <c r="KD165" s="42">
        <v>0</v>
      </c>
      <c r="KE165" s="42">
        <v>0</v>
      </c>
      <c r="KF165" s="42">
        <v>0</v>
      </c>
      <c r="KG165" s="42">
        <v>0</v>
      </c>
      <c r="KH165" s="42">
        <v>0</v>
      </c>
      <c r="KI165" s="42">
        <v>0</v>
      </c>
      <c r="KJ165" s="42">
        <v>0</v>
      </c>
      <c r="KK165" s="42">
        <v>0</v>
      </c>
      <c r="KL165" s="42">
        <v>0</v>
      </c>
      <c r="KM165" s="42">
        <v>0</v>
      </c>
      <c r="KN165" s="8" t="s">
        <v>124</v>
      </c>
      <c r="KO165" s="8">
        <v>0</v>
      </c>
      <c r="KP165" s="8">
        <v>0</v>
      </c>
      <c r="KQ165" s="8" t="s">
        <v>124</v>
      </c>
      <c r="KR165" t="s">
        <v>124</v>
      </c>
      <c r="KS165">
        <v>0</v>
      </c>
      <c r="KT165">
        <v>0</v>
      </c>
      <c r="KU165">
        <v>0</v>
      </c>
      <c r="KV165">
        <v>0</v>
      </c>
      <c r="KW165">
        <v>0</v>
      </c>
      <c r="KX165">
        <v>0</v>
      </c>
      <c r="KY165">
        <v>0</v>
      </c>
      <c r="KZ165">
        <v>0</v>
      </c>
      <c r="LA165">
        <v>0</v>
      </c>
      <c r="LB165">
        <v>0</v>
      </c>
      <c r="LC165">
        <v>0</v>
      </c>
      <c r="LD165" t="s">
        <v>124</v>
      </c>
      <c r="LE165">
        <v>0</v>
      </c>
      <c r="LF165">
        <v>0</v>
      </c>
      <c r="LG165">
        <v>0</v>
      </c>
      <c r="LH165">
        <v>0</v>
      </c>
      <c r="LI165">
        <v>0</v>
      </c>
      <c r="LJ165">
        <v>0</v>
      </c>
      <c r="LK165" t="s">
        <v>124</v>
      </c>
      <c r="LL165">
        <v>0</v>
      </c>
      <c r="LM165">
        <v>0</v>
      </c>
      <c r="LN165">
        <v>0</v>
      </c>
      <c r="LO165">
        <v>0</v>
      </c>
      <c r="LP165">
        <v>0</v>
      </c>
      <c r="LQ165">
        <v>0</v>
      </c>
      <c r="LR165">
        <v>0</v>
      </c>
      <c r="LS165">
        <v>0</v>
      </c>
      <c r="LT165">
        <v>0</v>
      </c>
      <c r="LU165">
        <v>0</v>
      </c>
      <c r="LV165">
        <v>0</v>
      </c>
      <c r="LW165">
        <v>0</v>
      </c>
      <c r="LX165">
        <v>0</v>
      </c>
      <c r="LY165">
        <v>0</v>
      </c>
      <c r="LZ165" s="9" t="s">
        <v>131</v>
      </c>
      <c r="MA165">
        <v>0</v>
      </c>
      <c r="MB165">
        <v>0</v>
      </c>
      <c r="MC165">
        <v>0</v>
      </c>
      <c r="MD165">
        <v>0</v>
      </c>
      <c r="ME165">
        <v>0</v>
      </c>
      <c r="MF165">
        <v>0</v>
      </c>
      <c r="MG165">
        <v>0</v>
      </c>
      <c r="MH165">
        <v>0</v>
      </c>
      <c r="MI165">
        <v>0</v>
      </c>
      <c r="MJ165">
        <v>0</v>
      </c>
      <c r="MK165">
        <v>0</v>
      </c>
      <c r="ML165">
        <v>0</v>
      </c>
      <c r="MM165">
        <v>0</v>
      </c>
      <c r="MN165">
        <v>0</v>
      </c>
      <c r="MO165">
        <v>0</v>
      </c>
      <c r="MP165">
        <v>0</v>
      </c>
      <c r="MQ165">
        <v>0</v>
      </c>
      <c r="MR165" s="35" t="s">
        <v>1546</v>
      </c>
      <c r="MS165" s="69"/>
    </row>
    <row r="166" spans="1:357" ht="43.2" x14ac:dyDescent="0.3">
      <c r="A166">
        <v>30</v>
      </c>
      <c r="B166" s="29" t="s">
        <v>108</v>
      </c>
      <c r="C166" s="22" t="s">
        <v>109</v>
      </c>
      <c r="D166" s="8" t="s">
        <v>306</v>
      </c>
      <c r="E166" t="s">
        <v>337</v>
      </c>
      <c r="F166" s="8" t="s">
        <v>290</v>
      </c>
      <c r="G166" s="8" t="s">
        <v>291</v>
      </c>
      <c r="H166" s="8">
        <v>0</v>
      </c>
      <c r="I166" t="s">
        <v>136</v>
      </c>
      <c r="J166" s="8" t="s">
        <v>338</v>
      </c>
      <c r="K166" s="8">
        <f>698*510</f>
        <v>355980</v>
      </c>
      <c r="L166" s="8" t="e">
        <f>MROUND([1]!tbData[[#This Row],[Surface (mm2)]],10000)/1000000</f>
        <v>#REF!</v>
      </c>
      <c r="M166" s="8" t="s">
        <v>115</v>
      </c>
      <c r="N166" s="8" t="s">
        <v>144</v>
      </c>
      <c r="O166" s="8" t="s">
        <v>144</v>
      </c>
      <c r="P166" s="8" t="s">
        <v>117</v>
      </c>
      <c r="Q166" t="s">
        <v>119</v>
      </c>
      <c r="R166" t="s">
        <v>119</v>
      </c>
      <c r="S166" s="8">
        <v>0</v>
      </c>
      <c r="T166" t="s">
        <v>119</v>
      </c>
      <c r="U166" s="8" t="s">
        <v>120</v>
      </c>
      <c r="V166" s="8" t="s">
        <v>121</v>
      </c>
      <c r="W166" s="8" t="s">
        <v>145</v>
      </c>
      <c r="X166" s="8">
        <v>0</v>
      </c>
      <c r="Y166" s="8">
        <v>0</v>
      </c>
      <c r="Z166" s="8">
        <v>0</v>
      </c>
      <c r="AA166" s="8">
        <v>0</v>
      </c>
      <c r="AB166" s="8">
        <v>0</v>
      </c>
      <c r="AC166" s="8">
        <v>0</v>
      </c>
      <c r="AD166" s="8">
        <v>0</v>
      </c>
      <c r="AE166" s="8">
        <v>0</v>
      </c>
      <c r="AF166" s="8">
        <v>0</v>
      </c>
      <c r="AG166" s="8">
        <v>0</v>
      </c>
      <c r="AH166" s="8">
        <v>0</v>
      </c>
      <c r="AI166" s="8">
        <v>0</v>
      </c>
      <c r="AJ166" s="8">
        <v>0</v>
      </c>
      <c r="AK166" s="8" t="s">
        <v>117</v>
      </c>
      <c r="AL166" s="8">
        <v>0</v>
      </c>
      <c r="AM166" s="8">
        <v>0</v>
      </c>
      <c r="AN166" s="8">
        <v>0</v>
      </c>
      <c r="AO166" s="8">
        <v>0</v>
      </c>
      <c r="AP166" s="8">
        <v>0</v>
      </c>
      <c r="AQ166" s="8">
        <v>0</v>
      </c>
      <c r="AR166" s="8">
        <v>0</v>
      </c>
      <c r="AS166" s="8">
        <v>0</v>
      </c>
      <c r="AT166" s="8">
        <v>0</v>
      </c>
      <c r="AU166" s="8" t="s">
        <v>124</v>
      </c>
      <c r="AV166" s="8" t="s">
        <v>156</v>
      </c>
      <c r="AW166" s="8" t="s">
        <v>199</v>
      </c>
      <c r="AX166" s="8" t="s">
        <v>117</v>
      </c>
      <c r="AY166" s="8">
        <v>0</v>
      </c>
      <c r="AZ166" s="8">
        <v>0</v>
      </c>
      <c r="BA166" s="8">
        <v>0</v>
      </c>
      <c r="BB166" s="8">
        <v>0</v>
      </c>
      <c r="BC166" t="s">
        <v>124</v>
      </c>
      <c r="BD166" t="s">
        <v>155</v>
      </c>
      <c r="BE166" t="s">
        <v>147</v>
      </c>
      <c r="BF166">
        <v>0</v>
      </c>
      <c r="BG166">
        <v>0</v>
      </c>
      <c r="BH166">
        <v>0</v>
      </c>
      <c r="BI166" s="6">
        <v>0</v>
      </c>
      <c r="BJ166" s="66"/>
      <c r="BK166" s="10" t="s">
        <v>51</v>
      </c>
      <c r="BL166" t="s">
        <v>122</v>
      </c>
      <c r="BM166" t="s">
        <v>123</v>
      </c>
      <c r="BN166" t="s">
        <v>117</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t="s">
        <v>117</v>
      </c>
      <c r="DC166" s="8">
        <v>0</v>
      </c>
      <c r="DD166" t="s">
        <v>117</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t="s">
        <v>117</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t="s">
        <v>117</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t="s">
        <v>117</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t="s">
        <v>124</v>
      </c>
      <c r="IF166" t="s">
        <v>124</v>
      </c>
      <c r="IG166" t="s">
        <v>119</v>
      </c>
      <c r="IH166" t="s">
        <v>71</v>
      </c>
      <c r="II166">
        <v>0</v>
      </c>
      <c r="IJ166" s="8" t="s">
        <v>339</v>
      </c>
      <c r="IK166" s="8">
        <v>0</v>
      </c>
      <c r="IL166" s="8">
        <v>0</v>
      </c>
      <c r="IM166" s="8">
        <v>0</v>
      </c>
      <c r="IN166">
        <v>0</v>
      </c>
      <c r="IO166" s="8">
        <v>0</v>
      </c>
      <c r="IP166" s="8">
        <v>0</v>
      </c>
      <c r="IQ166" s="8">
        <v>0</v>
      </c>
      <c r="IR166" s="8">
        <v>0</v>
      </c>
      <c r="IS166" s="8">
        <v>0</v>
      </c>
      <c r="IT166" s="8">
        <v>0</v>
      </c>
      <c r="IU166" s="8">
        <v>0</v>
      </c>
      <c r="IV166" s="8">
        <v>0</v>
      </c>
      <c r="IW166" s="8">
        <v>0</v>
      </c>
      <c r="IX166" s="8">
        <v>0</v>
      </c>
      <c r="IY166" s="8">
        <v>0</v>
      </c>
      <c r="IZ166" s="8">
        <v>0</v>
      </c>
      <c r="JA166" s="8">
        <v>0</v>
      </c>
      <c r="JB166" s="8">
        <v>0</v>
      </c>
      <c r="JC166" s="8" t="s">
        <v>124</v>
      </c>
      <c r="JD166" s="8" t="s">
        <v>148</v>
      </c>
      <c r="JE166" s="8" t="s">
        <v>128</v>
      </c>
      <c r="JF166" s="8">
        <v>0</v>
      </c>
      <c r="JG166" s="8">
        <v>0</v>
      </c>
      <c r="JH166" s="8">
        <v>0</v>
      </c>
      <c r="JI166" s="8">
        <v>0</v>
      </c>
      <c r="JJ166" s="8">
        <v>0</v>
      </c>
      <c r="JK166" s="42">
        <v>0</v>
      </c>
      <c r="JL166" s="42">
        <v>0</v>
      </c>
      <c r="JM166" s="42">
        <v>0</v>
      </c>
      <c r="JN166" s="42">
        <v>0</v>
      </c>
      <c r="JO166" s="42">
        <v>0</v>
      </c>
      <c r="JP166" s="42">
        <v>0</v>
      </c>
      <c r="JQ166" s="42">
        <v>0</v>
      </c>
      <c r="JR166" s="42">
        <v>0</v>
      </c>
      <c r="JS166" s="42">
        <v>0</v>
      </c>
      <c r="JT166" s="42">
        <v>0</v>
      </c>
      <c r="JU166" s="42">
        <v>0</v>
      </c>
      <c r="JV166" s="42">
        <v>0</v>
      </c>
      <c r="JW166" s="42">
        <v>0</v>
      </c>
      <c r="JX166" s="42">
        <v>0</v>
      </c>
      <c r="JY166" s="42">
        <v>0</v>
      </c>
      <c r="JZ166" s="42">
        <v>0</v>
      </c>
      <c r="KA166" s="42">
        <v>0</v>
      </c>
      <c r="KB166" s="42">
        <v>0</v>
      </c>
      <c r="KC166" s="42">
        <v>0</v>
      </c>
      <c r="KD166" s="42">
        <v>0</v>
      </c>
      <c r="KE166" s="42">
        <v>0</v>
      </c>
      <c r="KF166" s="42">
        <v>0</v>
      </c>
      <c r="KG166" s="42">
        <v>0</v>
      </c>
      <c r="KH166" s="42">
        <v>0</v>
      </c>
      <c r="KI166" s="42">
        <v>0</v>
      </c>
      <c r="KJ166" s="42">
        <v>0</v>
      </c>
      <c r="KK166" s="42">
        <v>0</v>
      </c>
      <c r="KL166" s="42">
        <v>0</v>
      </c>
      <c r="KM166" s="42">
        <v>0</v>
      </c>
      <c r="KN166" s="8" t="s">
        <v>117</v>
      </c>
      <c r="KO166" s="8">
        <v>0</v>
      </c>
      <c r="KP166" s="8">
        <v>0</v>
      </c>
      <c r="KQ166" s="8" t="s">
        <v>117</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s="9" t="s">
        <v>131</v>
      </c>
      <c r="MA166">
        <v>0</v>
      </c>
      <c r="MB166">
        <v>0</v>
      </c>
      <c r="MC166">
        <v>0</v>
      </c>
      <c r="MD166">
        <v>0</v>
      </c>
      <c r="ME166">
        <v>0</v>
      </c>
      <c r="MF166">
        <v>0</v>
      </c>
      <c r="MG166">
        <v>0</v>
      </c>
      <c r="MH166">
        <v>0</v>
      </c>
      <c r="MI166">
        <v>0</v>
      </c>
      <c r="MJ166">
        <v>0</v>
      </c>
      <c r="MK166">
        <v>0</v>
      </c>
      <c r="ML166">
        <v>0</v>
      </c>
      <c r="MM166">
        <v>0</v>
      </c>
      <c r="MN166">
        <v>0</v>
      </c>
      <c r="MO166">
        <v>0</v>
      </c>
      <c r="MP166">
        <v>0</v>
      </c>
      <c r="MQ166">
        <v>0</v>
      </c>
      <c r="MR166" s="35">
        <v>0</v>
      </c>
      <c r="MS166" s="69"/>
    </row>
    <row r="167" spans="1:357" ht="57.6" x14ac:dyDescent="0.3">
      <c r="A167">
        <v>184</v>
      </c>
      <c r="B167" s="29" t="s">
        <v>108</v>
      </c>
      <c r="C167" s="25" t="s">
        <v>753</v>
      </c>
      <c r="D167" s="8" t="s">
        <v>1029</v>
      </c>
      <c r="E167" t="s">
        <v>1030</v>
      </c>
      <c r="F167" s="8" t="s">
        <v>1031</v>
      </c>
      <c r="G167" s="8">
        <v>0</v>
      </c>
      <c r="H167" s="8">
        <v>0</v>
      </c>
      <c r="I167" t="s">
        <v>113</v>
      </c>
      <c r="J167" s="8" t="s">
        <v>1032</v>
      </c>
      <c r="K167" s="8">
        <f>471*763</f>
        <v>359373</v>
      </c>
      <c r="L167" s="8" t="e">
        <f>MROUND([1]!tbData[[#This Row],[Surface (mm2)]],10000)/1000000</f>
        <v>#REF!</v>
      </c>
      <c r="M167" s="8" t="s">
        <v>115</v>
      </c>
      <c r="N167" s="8" t="s">
        <v>144</v>
      </c>
      <c r="O167" s="8" t="s">
        <v>144</v>
      </c>
      <c r="P167" s="8" t="s">
        <v>117</v>
      </c>
      <c r="Q167" t="s">
        <v>119</v>
      </c>
      <c r="R167" t="s">
        <v>119</v>
      </c>
      <c r="S167" s="8">
        <v>0</v>
      </c>
      <c r="T167" t="s">
        <v>119</v>
      </c>
      <c r="U167" s="8" t="s">
        <v>198</v>
      </c>
      <c r="V167" s="8" t="s">
        <v>210</v>
      </c>
      <c r="W167" s="8">
        <v>0</v>
      </c>
      <c r="X167" s="8">
        <v>0</v>
      </c>
      <c r="Y167" s="8">
        <v>0</v>
      </c>
      <c r="Z167" s="8">
        <v>0</v>
      </c>
      <c r="AA167" s="8">
        <v>0</v>
      </c>
      <c r="AB167" s="8">
        <v>0</v>
      </c>
      <c r="AC167" s="8">
        <v>0</v>
      </c>
      <c r="AD167" s="8">
        <v>0</v>
      </c>
      <c r="AE167" s="8">
        <v>0</v>
      </c>
      <c r="AF167" s="8">
        <v>0</v>
      </c>
      <c r="AG167" s="8">
        <v>0</v>
      </c>
      <c r="AH167" s="8">
        <v>0</v>
      </c>
      <c r="AI167" s="8">
        <v>0</v>
      </c>
      <c r="AJ167" s="8">
        <v>0</v>
      </c>
      <c r="AK167" s="8" t="s">
        <v>117</v>
      </c>
      <c r="AL167" s="8">
        <v>0</v>
      </c>
      <c r="AM167" s="8">
        <v>0</v>
      </c>
      <c r="AN167" s="8">
        <v>0</v>
      </c>
      <c r="AO167" s="8">
        <v>0</v>
      </c>
      <c r="AP167" s="8">
        <v>0</v>
      </c>
      <c r="AQ167" s="8">
        <v>0</v>
      </c>
      <c r="AR167" s="8">
        <v>0</v>
      </c>
      <c r="AS167" s="8">
        <v>0</v>
      </c>
      <c r="AT167" s="8">
        <v>0</v>
      </c>
      <c r="AU167" s="8" t="s">
        <v>124</v>
      </c>
      <c r="AV167" s="8" t="s">
        <v>156</v>
      </c>
      <c r="AW167" s="8" t="s">
        <v>199</v>
      </c>
      <c r="AX167" s="8" t="s">
        <v>117</v>
      </c>
      <c r="AY167" s="8">
        <v>0</v>
      </c>
      <c r="AZ167" s="8">
        <v>0</v>
      </c>
      <c r="BA167" s="8">
        <v>0</v>
      </c>
      <c r="BB167" s="8">
        <v>0</v>
      </c>
      <c r="BC167" t="s">
        <v>119</v>
      </c>
      <c r="BD167">
        <v>0</v>
      </c>
      <c r="BE167" t="s">
        <v>147</v>
      </c>
      <c r="BF167">
        <v>0</v>
      </c>
      <c r="BG167">
        <v>0</v>
      </c>
      <c r="BH167">
        <v>0</v>
      </c>
      <c r="BI167" s="6" t="s">
        <v>853</v>
      </c>
      <c r="BJ167" s="66"/>
      <c r="BK167" s="10" t="s">
        <v>51</v>
      </c>
      <c r="BL167" t="s">
        <v>122</v>
      </c>
      <c r="BM167" t="s">
        <v>123</v>
      </c>
      <c r="BN167" t="s">
        <v>117</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t="s">
        <v>51</v>
      </c>
      <c r="DC167" s="8" t="s">
        <v>400</v>
      </c>
      <c r="DD167" t="s">
        <v>117</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t="s">
        <v>117</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t="s">
        <v>117</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t="s">
        <v>117</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t="s">
        <v>124</v>
      </c>
      <c r="HN167" t="s">
        <v>124</v>
      </c>
      <c r="HO167">
        <v>0</v>
      </c>
      <c r="HP167" t="s">
        <v>124</v>
      </c>
      <c r="HQ167">
        <v>0</v>
      </c>
      <c r="HR167">
        <v>0</v>
      </c>
      <c r="HS167" t="s">
        <v>124</v>
      </c>
      <c r="HT167">
        <v>0</v>
      </c>
      <c r="HU167">
        <v>0</v>
      </c>
      <c r="HV167">
        <v>0</v>
      </c>
      <c r="HW167" t="s">
        <v>124</v>
      </c>
      <c r="HX167">
        <v>0</v>
      </c>
      <c r="HY167">
        <v>0</v>
      </c>
      <c r="HZ167">
        <v>0</v>
      </c>
      <c r="IA167">
        <v>0</v>
      </c>
      <c r="IB167">
        <v>0</v>
      </c>
      <c r="IC167">
        <v>0</v>
      </c>
      <c r="ID167">
        <v>0</v>
      </c>
      <c r="IE167" t="s">
        <v>124</v>
      </c>
      <c r="IF167">
        <v>0</v>
      </c>
      <c r="IG167">
        <v>0</v>
      </c>
      <c r="IH167">
        <v>0</v>
      </c>
      <c r="II167">
        <v>0</v>
      </c>
      <c r="IJ167">
        <v>0</v>
      </c>
      <c r="IK167">
        <v>0</v>
      </c>
      <c r="IL167">
        <v>0</v>
      </c>
      <c r="IM167">
        <v>0</v>
      </c>
      <c r="IN167">
        <v>0</v>
      </c>
      <c r="IO167">
        <v>0</v>
      </c>
      <c r="IP167" t="s">
        <v>124</v>
      </c>
      <c r="IQ167" t="s">
        <v>70</v>
      </c>
      <c r="IR167" t="s">
        <v>608</v>
      </c>
      <c r="IS167">
        <v>0</v>
      </c>
      <c r="IT167">
        <v>0</v>
      </c>
      <c r="IU167">
        <v>0</v>
      </c>
      <c r="IV167">
        <v>0</v>
      </c>
      <c r="IW167">
        <v>0</v>
      </c>
      <c r="IX167">
        <v>0</v>
      </c>
      <c r="IY167">
        <v>0</v>
      </c>
      <c r="IZ167">
        <v>0</v>
      </c>
      <c r="JA167">
        <v>0</v>
      </c>
      <c r="JB167">
        <v>0</v>
      </c>
      <c r="JC167" s="8" t="s">
        <v>124</v>
      </c>
      <c r="JD167" s="8" t="s">
        <v>148</v>
      </c>
      <c r="JE167" s="8" t="s">
        <v>128</v>
      </c>
      <c r="JF167" s="8">
        <v>0</v>
      </c>
      <c r="JG167" s="8">
        <v>0</v>
      </c>
      <c r="JH167" s="8">
        <v>0</v>
      </c>
      <c r="JI167" s="8">
        <v>0</v>
      </c>
      <c r="JJ167" s="8">
        <v>0</v>
      </c>
      <c r="JK167" s="42">
        <v>0</v>
      </c>
      <c r="JL167" s="42">
        <v>0</v>
      </c>
      <c r="JM167" s="42">
        <v>0</v>
      </c>
      <c r="JN167" s="42">
        <v>0</v>
      </c>
      <c r="JO167" s="42">
        <v>0</v>
      </c>
      <c r="JP167" s="42">
        <v>0</v>
      </c>
      <c r="JQ167" s="42">
        <v>0</v>
      </c>
      <c r="JR167" s="42">
        <v>0</v>
      </c>
      <c r="JS167" s="42">
        <v>0</v>
      </c>
      <c r="JT167" s="42">
        <v>0</v>
      </c>
      <c r="JU167" s="42">
        <v>0</v>
      </c>
      <c r="JV167" s="42">
        <v>0</v>
      </c>
      <c r="JW167" s="42">
        <v>0</v>
      </c>
      <c r="JX167" s="42">
        <v>0</v>
      </c>
      <c r="JY167" s="42">
        <v>0</v>
      </c>
      <c r="JZ167" s="42">
        <v>0</v>
      </c>
      <c r="KA167" s="42">
        <v>0</v>
      </c>
      <c r="KB167" s="42">
        <v>0</v>
      </c>
      <c r="KC167" s="42">
        <v>0</v>
      </c>
      <c r="KD167" s="42">
        <v>0</v>
      </c>
      <c r="KE167" s="42">
        <v>0</v>
      </c>
      <c r="KF167" s="42">
        <v>0</v>
      </c>
      <c r="KG167" s="42">
        <v>0</v>
      </c>
      <c r="KH167" s="42">
        <v>0</v>
      </c>
      <c r="KI167" s="42">
        <v>0</v>
      </c>
      <c r="KJ167" s="42">
        <v>0</v>
      </c>
      <c r="KK167" s="42">
        <v>0</v>
      </c>
      <c r="KL167" s="42">
        <v>0</v>
      </c>
      <c r="KM167" s="42">
        <v>0</v>
      </c>
      <c r="KN167" s="8" t="s">
        <v>117</v>
      </c>
      <c r="KO167" s="8">
        <v>0</v>
      </c>
      <c r="KP167" s="8">
        <v>0</v>
      </c>
      <c r="KQ167" s="8" t="s">
        <v>117</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s="9" t="s">
        <v>131</v>
      </c>
      <c r="MA167">
        <v>0</v>
      </c>
      <c r="MB167">
        <v>0</v>
      </c>
      <c r="MC167">
        <v>0</v>
      </c>
      <c r="MD167">
        <v>0</v>
      </c>
      <c r="ME167">
        <v>0</v>
      </c>
      <c r="MF167">
        <v>0</v>
      </c>
      <c r="MG167">
        <v>0</v>
      </c>
      <c r="MH167">
        <v>0</v>
      </c>
      <c r="MI167">
        <v>0</v>
      </c>
      <c r="MJ167">
        <v>0</v>
      </c>
      <c r="MK167">
        <v>0</v>
      </c>
      <c r="ML167">
        <v>0</v>
      </c>
      <c r="MM167">
        <v>0</v>
      </c>
      <c r="MN167">
        <v>0</v>
      </c>
      <c r="MO167">
        <v>0</v>
      </c>
      <c r="MP167">
        <v>0</v>
      </c>
      <c r="MQ167">
        <v>0</v>
      </c>
      <c r="MR167" s="35">
        <v>0</v>
      </c>
      <c r="MS167" s="69"/>
    </row>
    <row r="168" spans="1:357" ht="57.6" x14ac:dyDescent="0.3">
      <c r="A168">
        <v>185</v>
      </c>
      <c r="B168" s="29" t="s">
        <v>108</v>
      </c>
      <c r="C168" s="25" t="s">
        <v>753</v>
      </c>
      <c r="D168" s="8" t="s">
        <v>1029</v>
      </c>
      <c r="E168" t="s">
        <v>1033</v>
      </c>
      <c r="F168" s="8" t="s">
        <v>1034</v>
      </c>
      <c r="G168" s="8" t="s">
        <v>1035</v>
      </c>
      <c r="H168" s="8">
        <v>0</v>
      </c>
      <c r="I168" t="s">
        <v>113</v>
      </c>
      <c r="J168" s="8" t="s">
        <v>1036</v>
      </c>
      <c r="K168" s="8">
        <f>476*760</f>
        <v>361760</v>
      </c>
      <c r="L168" s="8" t="e">
        <f>MROUND([1]!tbData[[#This Row],[Surface (mm2)]],10000)/1000000</f>
        <v>#REF!</v>
      </c>
      <c r="M168" s="8" t="s">
        <v>115</v>
      </c>
      <c r="N168" s="8" t="s">
        <v>144</v>
      </c>
      <c r="O168" s="8" t="s">
        <v>144</v>
      </c>
      <c r="P168" s="8" t="s">
        <v>117</v>
      </c>
      <c r="Q168" t="s">
        <v>119</v>
      </c>
      <c r="R168" t="s">
        <v>119</v>
      </c>
      <c r="S168" s="8">
        <v>0</v>
      </c>
      <c r="T168" t="s">
        <v>119</v>
      </c>
      <c r="U168" s="8" t="s">
        <v>198</v>
      </c>
      <c r="V168" s="8" t="s">
        <v>145</v>
      </c>
      <c r="W168" s="8">
        <v>0</v>
      </c>
      <c r="X168" s="8">
        <v>0</v>
      </c>
      <c r="Y168" s="8">
        <v>0</v>
      </c>
      <c r="Z168" s="8">
        <v>0</v>
      </c>
      <c r="AA168" s="8">
        <v>0</v>
      </c>
      <c r="AB168" s="8">
        <v>0</v>
      </c>
      <c r="AC168" s="8">
        <v>0</v>
      </c>
      <c r="AD168" s="8">
        <v>0</v>
      </c>
      <c r="AE168" s="8">
        <v>0</v>
      </c>
      <c r="AF168" s="8">
        <v>0</v>
      </c>
      <c r="AG168" s="8">
        <v>0</v>
      </c>
      <c r="AH168" s="8">
        <v>0</v>
      </c>
      <c r="AI168" s="8">
        <v>0</v>
      </c>
      <c r="AJ168" s="8">
        <v>0</v>
      </c>
      <c r="AK168" s="8" t="s">
        <v>117</v>
      </c>
      <c r="AL168" s="8">
        <v>0</v>
      </c>
      <c r="AM168" s="8">
        <v>0</v>
      </c>
      <c r="AN168" s="8">
        <v>0</v>
      </c>
      <c r="AO168" s="8">
        <v>0</v>
      </c>
      <c r="AP168" s="8">
        <v>0</v>
      </c>
      <c r="AQ168" s="8">
        <v>0</v>
      </c>
      <c r="AR168" s="8">
        <v>0</v>
      </c>
      <c r="AS168" s="8">
        <v>0</v>
      </c>
      <c r="AT168" s="8">
        <v>0</v>
      </c>
      <c r="AU168" s="8" t="s">
        <v>124</v>
      </c>
      <c r="AV168" s="8" t="s">
        <v>156</v>
      </c>
      <c r="AW168" s="8" t="s">
        <v>199</v>
      </c>
      <c r="AX168" s="8" t="s">
        <v>124</v>
      </c>
      <c r="AY168" s="8" t="s">
        <v>154</v>
      </c>
      <c r="AZ168" s="8">
        <v>1</v>
      </c>
      <c r="BA168" s="8" t="s">
        <v>1037</v>
      </c>
      <c r="BB168" s="8">
        <v>0</v>
      </c>
      <c r="BC168" s="9" t="s">
        <v>119</v>
      </c>
      <c r="BD168">
        <v>0</v>
      </c>
      <c r="BE168" t="s">
        <v>147</v>
      </c>
      <c r="BF168">
        <v>0</v>
      </c>
      <c r="BG168">
        <v>0</v>
      </c>
      <c r="BH168">
        <v>0</v>
      </c>
      <c r="BI168" s="6" t="s">
        <v>853</v>
      </c>
      <c r="BJ168" s="66"/>
      <c r="BK168" s="10" t="s">
        <v>51</v>
      </c>
      <c r="BL168" t="s">
        <v>122</v>
      </c>
      <c r="BM168" t="s">
        <v>123</v>
      </c>
      <c r="BN168" t="s">
        <v>117</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t="s">
        <v>51</v>
      </c>
      <c r="DC168" s="8" t="s">
        <v>400</v>
      </c>
      <c r="DD168" t="s">
        <v>117</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t="s">
        <v>117</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t="s">
        <v>117</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t="s">
        <v>117</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s="8" t="s">
        <v>124</v>
      </c>
      <c r="JD168" s="8" t="s">
        <v>148</v>
      </c>
      <c r="JE168" s="8" t="s">
        <v>128</v>
      </c>
      <c r="JF168" s="8">
        <v>0</v>
      </c>
      <c r="JG168" s="8">
        <v>0</v>
      </c>
      <c r="JH168" s="8">
        <v>0</v>
      </c>
      <c r="JI168" s="8">
        <v>0</v>
      </c>
      <c r="JJ168" s="8">
        <v>0</v>
      </c>
      <c r="JK168" s="42">
        <v>0</v>
      </c>
      <c r="JL168" s="42">
        <v>0</v>
      </c>
      <c r="JM168" s="42">
        <v>0</v>
      </c>
      <c r="JN168" s="42">
        <v>0</v>
      </c>
      <c r="JO168" s="42">
        <v>0</v>
      </c>
      <c r="JP168" s="42">
        <v>0</v>
      </c>
      <c r="JQ168" s="42">
        <v>0</v>
      </c>
      <c r="JR168" s="42">
        <v>0</v>
      </c>
      <c r="JS168" s="42">
        <v>0</v>
      </c>
      <c r="JT168" s="42">
        <v>0</v>
      </c>
      <c r="JU168" s="42">
        <v>0</v>
      </c>
      <c r="JV168" s="42">
        <v>0</v>
      </c>
      <c r="JW168" s="42">
        <v>0</v>
      </c>
      <c r="JX168" s="42">
        <v>0</v>
      </c>
      <c r="JY168" s="42">
        <v>0</v>
      </c>
      <c r="JZ168" s="42">
        <v>0</v>
      </c>
      <c r="KA168" s="42">
        <v>0</v>
      </c>
      <c r="KB168" s="42">
        <v>0</v>
      </c>
      <c r="KC168" s="42">
        <v>0</v>
      </c>
      <c r="KD168" s="42">
        <v>0</v>
      </c>
      <c r="KE168" s="42">
        <v>0</v>
      </c>
      <c r="KF168" s="42">
        <v>0</v>
      </c>
      <c r="KG168" s="42">
        <v>0</v>
      </c>
      <c r="KH168" s="42">
        <v>0</v>
      </c>
      <c r="KI168" s="42">
        <v>0</v>
      </c>
      <c r="KJ168" s="42">
        <v>0</v>
      </c>
      <c r="KK168" s="42">
        <v>0</v>
      </c>
      <c r="KL168" s="42">
        <v>0</v>
      </c>
      <c r="KM168" s="42">
        <v>0</v>
      </c>
      <c r="KN168" s="8" t="s">
        <v>117</v>
      </c>
      <c r="KO168" s="8">
        <v>0</v>
      </c>
      <c r="KP168" s="8">
        <v>0</v>
      </c>
      <c r="KQ168" s="8" t="s">
        <v>117</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s="9" t="s">
        <v>131</v>
      </c>
      <c r="MA168">
        <v>0</v>
      </c>
      <c r="MB168">
        <v>0</v>
      </c>
      <c r="MC168">
        <v>0</v>
      </c>
      <c r="MD168">
        <v>0</v>
      </c>
      <c r="ME168">
        <v>0</v>
      </c>
      <c r="MF168">
        <v>0</v>
      </c>
      <c r="MG168">
        <v>0</v>
      </c>
      <c r="MH168">
        <v>0</v>
      </c>
      <c r="MI168">
        <v>0</v>
      </c>
      <c r="MJ168">
        <v>0</v>
      </c>
      <c r="MK168">
        <v>0</v>
      </c>
      <c r="ML168">
        <v>0</v>
      </c>
      <c r="MM168">
        <v>0</v>
      </c>
      <c r="MN168">
        <v>0</v>
      </c>
      <c r="MO168">
        <v>0</v>
      </c>
      <c r="MP168">
        <v>0</v>
      </c>
      <c r="MQ168">
        <v>0</v>
      </c>
      <c r="MR168" s="35">
        <v>0</v>
      </c>
      <c r="MS168" s="69"/>
    </row>
    <row r="169" spans="1:357" ht="105" customHeight="1" x14ac:dyDescent="0.3">
      <c r="A169">
        <v>186</v>
      </c>
      <c r="B169" s="29" t="s">
        <v>108</v>
      </c>
      <c r="C169" s="25" t="s">
        <v>753</v>
      </c>
      <c r="D169" s="8" t="s">
        <v>1038</v>
      </c>
      <c r="E169" t="s">
        <v>1039</v>
      </c>
      <c r="F169" s="8" t="s">
        <v>1040</v>
      </c>
      <c r="G169" s="8" t="s">
        <v>1041</v>
      </c>
      <c r="H169" s="8">
        <v>0</v>
      </c>
      <c r="I169" t="s">
        <v>136</v>
      </c>
      <c r="J169" s="8" t="s">
        <v>1042</v>
      </c>
      <c r="K169" s="8">
        <f>761*478</f>
        <v>363758</v>
      </c>
      <c r="L169" s="8" t="e">
        <f>MROUND([1]!tbData[[#This Row],[Surface (mm2)]],10000)/1000000</f>
        <v>#REF!</v>
      </c>
      <c r="M169" s="8" t="s">
        <v>115</v>
      </c>
      <c r="N169" s="8" t="s">
        <v>144</v>
      </c>
      <c r="O169" s="8" t="s">
        <v>144</v>
      </c>
      <c r="P169" s="8" t="s">
        <v>117</v>
      </c>
      <c r="Q169" t="s">
        <v>119</v>
      </c>
      <c r="R169" t="s">
        <v>119</v>
      </c>
      <c r="S169" s="8">
        <v>0</v>
      </c>
      <c r="T169" t="s">
        <v>119</v>
      </c>
      <c r="U169" s="8" t="s">
        <v>198</v>
      </c>
      <c r="V169" s="8" t="s">
        <v>154</v>
      </c>
      <c r="W169" s="8">
        <v>0</v>
      </c>
      <c r="X169" s="8">
        <v>0</v>
      </c>
      <c r="Y169" s="8">
        <v>0</v>
      </c>
      <c r="Z169" s="8">
        <v>0</v>
      </c>
      <c r="AA169" s="8">
        <v>0</v>
      </c>
      <c r="AB169" s="8">
        <v>0</v>
      </c>
      <c r="AC169" s="8">
        <v>0</v>
      </c>
      <c r="AD169" s="8">
        <v>0</v>
      </c>
      <c r="AE169" s="8">
        <v>0</v>
      </c>
      <c r="AF169" s="8">
        <v>0</v>
      </c>
      <c r="AG169" s="8">
        <v>0</v>
      </c>
      <c r="AH169" s="8">
        <v>0</v>
      </c>
      <c r="AI169" s="8">
        <v>0</v>
      </c>
      <c r="AJ169" s="8">
        <v>0</v>
      </c>
      <c r="AK169" s="8" t="s">
        <v>117</v>
      </c>
      <c r="AL169" s="8">
        <v>0</v>
      </c>
      <c r="AM169" s="8">
        <v>0</v>
      </c>
      <c r="AN169" s="8">
        <v>0</v>
      </c>
      <c r="AO169" s="8">
        <v>0</v>
      </c>
      <c r="AP169" s="8">
        <v>0</v>
      </c>
      <c r="AQ169" s="8">
        <v>0</v>
      </c>
      <c r="AR169" s="8">
        <v>0</v>
      </c>
      <c r="AS169" s="8">
        <v>0</v>
      </c>
      <c r="AT169" s="8">
        <v>0</v>
      </c>
      <c r="AU169" s="8" t="s">
        <v>124</v>
      </c>
      <c r="AV169" s="8" t="s">
        <v>156</v>
      </c>
      <c r="AW169" s="8" t="s">
        <v>199</v>
      </c>
      <c r="AX169" s="8" t="s">
        <v>124</v>
      </c>
      <c r="AY169" s="8" t="s">
        <v>154</v>
      </c>
      <c r="AZ169" s="8">
        <v>1</v>
      </c>
      <c r="BA169" s="8" t="s">
        <v>1043</v>
      </c>
      <c r="BB169" s="8">
        <v>0</v>
      </c>
      <c r="BC169" s="9" t="s">
        <v>124</v>
      </c>
      <c r="BD169" t="s">
        <v>155</v>
      </c>
      <c r="BE169" t="s">
        <v>147</v>
      </c>
      <c r="BF169">
        <v>0</v>
      </c>
      <c r="BG169">
        <v>0</v>
      </c>
      <c r="BH169">
        <v>0</v>
      </c>
      <c r="BI169" s="6" t="s">
        <v>853</v>
      </c>
      <c r="BJ169" s="66"/>
      <c r="BK169" s="10" t="s">
        <v>51</v>
      </c>
      <c r="BL169" t="s">
        <v>122</v>
      </c>
      <c r="BM169" t="s">
        <v>123</v>
      </c>
      <c r="BN169" t="s">
        <v>117</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t="s">
        <v>51</v>
      </c>
      <c r="DC169" s="8" t="s">
        <v>123</v>
      </c>
      <c r="DD169" t="s">
        <v>124</v>
      </c>
      <c r="DE169">
        <v>0</v>
      </c>
      <c r="DF169">
        <v>0</v>
      </c>
      <c r="DG169">
        <v>0</v>
      </c>
      <c r="DH169">
        <v>0</v>
      </c>
      <c r="DI169">
        <v>0</v>
      </c>
      <c r="DJ169">
        <v>0</v>
      </c>
      <c r="DK169">
        <v>0</v>
      </c>
      <c r="DL169">
        <v>0</v>
      </c>
      <c r="DM169">
        <v>0</v>
      </c>
      <c r="DN169">
        <v>0</v>
      </c>
      <c r="DO169" t="s">
        <v>124</v>
      </c>
      <c r="DP169" t="s">
        <v>156</v>
      </c>
      <c r="DQ169" t="s">
        <v>222</v>
      </c>
      <c r="DR169">
        <v>0</v>
      </c>
      <c r="DS169">
        <v>0</v>
      </c>
      <c r="DT169">
        <v>0</v>
      </c>
      <c r="DU169">
        <v>0</v>
      </c>
      <c r="DV169">
        <v>0</v>
      </c>
      <c r="DW169">
        <v>0</v>
      </c>
      <c r="DX169">
        <v>0</v>
      </c>
      <c r="DY169">
        <v>0</v>
      </c>
      <c r="DZ169" t="s">
        <v>117</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t="s">
        <v>117</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t="s">
        <v>117</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s="8" t="s">
        <v>124</v>
      </c>
      <c r="JD169" s="8" t="s">
        <v>127</v>
      </c>
      <c r="JE169" s="8" t="s">
        <v>128</v>
      </c>
      <c r="JF169" s="8">
        <v>0</v>
      </c>
      <c r="JG169" s="8">
        <v>0</v>
      </c>
      <c r="JH169" s="8">
        <v>0</v>
      </c>
      <c r="JI169" s="8">
        <v>0</v>
      </c>
      <c r="JJ169" s="8">
        <v>0</v>
      </c>
      <c r="JK169" s="42">
        <v>0</v>
      </c>
      <c r="JL169" s="42">
        <v>0</v>
      </c>
      <c r="JM169" s="42">
        <v>0</v>
      </c>
      <c r="JN169" s="42">
        <v>0</v>
      </c>
      <c r="JO169" s="42">
        <v>0</v>
      </c>
      <c r="JP169" s="42">
        <v>0</v>
      </c>
      <c r="JQ169" s="42">
        <v>0</v>
      </c>
      <c r="JR169" s="42">
        <v>0</v>
      </c>
      <c r="JS169" s="42">
        <v>0</v>
      </c>
      <c r="JT169" s="42">
        <v>0</v>
      </c>
      <c r="JU169" s="42">
        <v>0</v>
      </c>
      <c r="JV169" s="42" t="s">
        <v>124</v>
      </c>
      <c r="JW169" s="42" t="s">
        <v>204</v>
      </c>
      <c r="JX169" s="42">
        <v>0</v>
      </c>
      <c r="JY169" s="42">
        <v>0</v>
      </c>
      <c r="JZ169" s="42" t="s">
        <v>124</v>
      </c>
      <c r="KA169" s="42">
        <v>0</v>
      </c>
      <c r="KB169" s="42">
        <v>0</v>
      </c>
      <c r="KC169" s="42">
        <v>0</v>
      </c>
      <c r="KD169" s="42">
        <v>0</v>
      </c>
      <c r="KE169" s="42">
        <v>0</v>
      </c>
      <c r="KF169" s="42">
        <v>0</v>
      </c>
      <c r="KG169" s="42">
        <v>0</v>
      </c>
      <c r="KH169" s="42">
        <v>0</v>
      </c>
      <c r="KI169" s="42">
        <v>0</v>
      </c>
      <c r="KJ169" s="42">
        <v>0</v>
      </c>
      <c r="KK169" s="42">
        <v>0</v>
      </c>
      <c r="KL169" s="42">
        <v>0</v>
      </c>
      <c r="KM169" s="42">
        <v>0</v>
      </c>
      <c r="KN169" s="8" t="s">
        <v>117</v>
      </c>
      <c r="KO169" s="8" t="s">
        <v>1044</v>
      </c>
      <c r="KP169" s="8">
        <v>0</v>
      </c>
      <c r="KQ169" s="8" t="s">
        <v>117</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s="9" t="s">
        <v>131</v>
      </c>
      <c r="MA169">
        <v>0</v>
      </c>
      <c r="MB169">
        <v>0</v>
      </c>
      <c r="MC169">
        <v>0</v>
      </c>
      <c r="MD169">
        <v>0</v>
      </c>
      <c r="ME169">
        <v>0</v>
      </c>
      <c r="MF169">
        <v>0</v>
      </c>
      <c r="MG169">
        <v>0</v>
      </c>
      <c r="MH169">
        <v>0</v>
      </c>
      <c r="MI169">
        <v>0</v>
      </c>
      <c r="MJ169">
        <v>0</v>
      </c>
      <c r="MK169">
        <v>0</v>
      </c>
      <c r="ML169">
        <v>0</v>
      </c>
      <c r="MM169">
        <v>0</v>
      </c>
      <c r="MN169">
        <v>0</v>
      </c>
      <c r="MO169">
        <v>0</v>
      </c>
      <c r="MP169">
        <v>0</v>
      </c>
      <c r="MQ169">
        <v>0</v>
      </c>
      <c r="MR169" s="35">
        <v>0</v>
      </c>
      <c r="MS169" s="69"/>
    </row>
    <row r="170" spans="1:357" ht="99" customHeight="1" x14ac:dyDescent="0.3">
      <c r="A170">
        <v>187</v>
      </c>
      <c r="B170" s="29" t="s">
        <v>108</v>
      </c>
      <c r="C170" s="25" t="s">
        <v>753</v>
      </c>
      <c r="D170" s="8" t="s">
        <v>1038</v>
      </c>
      <c r="E170" t="s">
        <v>1045</v>
      </c>
      <c r="F170" s="8" t="s">
        <v>1040</v>
      </c>
      <c r="G170" s="8" t="s">
        <v>1041</v>
      </c>
      <c r="H170" s="8">
        <v>0</v>
      </c>
      <c r="I170" t="s">
        <v>136</v>
      </c>
      <c r="J170" s="8" t="s">
        <v>1042</v>
      </c>
      <c r="K170" s="8">
        <f>761*478</f>
        <v>363758</v>
      </c>
      <c r="L170" s="8" t="e">
        <f>MROUND([1]!tbData[[#This Row],[Surface (mm2)]],10000)/1000000</f>
        <v>#REF!</v>
      </c>
      <c r="M170" s="8" t="s">
        <v>115</v>
      </c>
      <c r="N170" s="8" t="s">
        <v>144</v>
      </c>
      <c r="O170" s="8" t="s">
        <v>144</v>
      </c>
      <c r="P170" s="8" t="s">
        <v>117</v>
      </c>
      <c r="Q170" t="s">
        <v>119</v>
      </c>
      <c r="R170" t="s">
        <v>119</v>
      </c>
      <c r="S170" s="8">
        <v>0</v>
      </c>
      <c r="T170" t="s">
        <v>119</v>
      </c>
      <c r="U170" s="8" t="s">
        <v>198</v>
      </c>
      <c r="V170" s="8" t="s">
        <v>154</v>
      </c>
      <c r="W170" s="8">
        <v>0</v>
      </c>
      <c r="X170" s="8">
        <v>0</v>
      </c>
      <c r="Y170" s="8">
        <v>0</v>
      </c>
      <c r="Z170" s="8">
        <v>0</v>
      </c>
      <c r="AA170" s="8">
        <v>0</v>
      </c>
      <c r="AB170" s="8">
        <v>0</v>
      </c>
      <c r="AC170" s="8">
        <v>0</v>
      </c>
      <c r="AD170" s="8">
        <v>0</v>
      </c>
      <c r="AE170" s="8">
        <v>0</v>
      </c>
      <c r="AF170" s="8">
        <v>0</v>
      </c>
      <c r="AG170" s="8">
        <v>0</v>
      </c>
      <c r="AH170" s="8">
        <v>0</v>
      </c>
      <c r="AI170" s="8">
        <v>0</v>
      </c>
      <c r="AJ170" s="8">
        <v>0</v>
      </c>
      <c r="AK170" s="8" t="s">
        <v>117</v>
      </c>
      <c r="AL170" s="8">
        <v>0</v>
      </c>
      <c r="AM170" s="8">
        <v>0</v>
      </c>
      <c r="AN170" s="8">
        <v>0</v>
      </c>
      <c r="AO170" s="8">
        <v>0</v>
      </c>
      <c r="AP170" s="8">
        <v>0</v>
      </c>
      <c r="AQ170" s="8">
        <v>0</v>
      </c>
      <c r="AR170" s="8">
        <v>0</v>
      </c>
      <c r="AS170" s="8">
        <v>0</v>
      </c>
      <c r="AT170" s="8">
        <v>0</v>
      </c>
      <c r="AU170" s="8" t="s">
        <v>124</v>
      </c>
      <c r="AV170" s="8" t="s">
        <v>156</v>
      </c>
      <c r="AW170" s="8" t="s">
        <v>199</v>
      </c>
      <c r="AX170" s="8" t="s">
        <v>124</v>
      </c>
      <c r="AY170" s="8" t="s">
        <v>154</v>
      </c>
      <c r="AZ170" s="8">
        <v>1</v>
      </c>
      <c r="BA170" s="8" t="s">
        <v>1043</v>
      </c>
      <c r="BB170" s="8">
        <v>0</v>
      </c>
      <c r="BC170" t="s">
        <v>124</v>
      </c>
      <c r="BD170" t="s">
        <v>155</v>
      </c>
      <c r="BE170" t="s">
        <v>147</v>
      </c>
      <c r="BF170">
        <v>0</v>
      </c>
      <c r="BG170">
        <v>0</v>
      </c>
      <c r="BH170">
        <v>0</v>
      </c>
      <c r="BI170" s="6" t="s">
        <v>853</v>
      </c>
      <c r="BJ170" s="66"/>
      <c r="BK170" s="10" t="s">
        <v>51</v>
      </c>
      <c r="BL170" t="s">
        <v>122</v>
      </c>
      <c r="BM170" t="s">
        <v>123</v>
      </c>
      <c r="BN170" t="s">
        <v>117</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t="s">
        <v>51</v>
      </c>
      <c r="DC170" s="8" t="s">
        <v>123</v>
      </c>
      <c r="DD170" t="s">
        <v>124</v>
      </c>
      <c r="DE170">
        <v>0</v>
      </c>
      <c r="DF170">
        <v>0</v>
      </c>
      <c r="DG170">
        <v>0</v>
      </c>
      <c r="DH170">
        <v>0</v>
      </c>
      <c r="DI170">
        <v>0</v>
      </c>
      <c r="DJ170">
        <v>0</v>
      </c>
      <c r="DK170">
        <v>0</v>
      </c>
      <c r="DL170">
        <v>0</v>
      </c>
      <c r="DM170">
        <v>0</v>
      </c>
      <c r="DN170">
        <v>0</v>
      </c>
      <c r="DO170" t="s">
        <v>124</v>
      </c>
      <c r="DP170" t="s">
        <v>156</v>
      </c>
      <c r="DQ170" t="s">
        <v>197</v>
      </c>
      <c r="DR170">
        <v>0</v>
      </c>
      <c r="DS170">
        <v>0</v>
      </c>
      <c r="DT170">
        <v>0</v>
      </c>
      <c r="DU170">
        <v>0</v>
      </c>
      <c r="DV170">
        <v>0</v>
      </c>
      <c r="DW170">
        <v>0</v>
      </c>
      <c r="DX170">
        <v>0</v>
      </c>
      <c r="DY170">
        <v>0</v>
      </c>
      <c r="DZ170" t="s">
        <v>117</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t="s">
        <v>117</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t="s">
        <v>117</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s="8" t="s">
        <v>124</v>
      </c>
      <c r="JD170" s="8" t="s">
        <v>127</v>
      </c>
      <c r="JE170" s="8" t="s">
        <v>128</v>
      </c>
      <c r="JF170" s="8">
        <v>0</v>
      </c>
      <c r="JG170" s="8">
        <v>0</v>
      </c>
      <c r="JH170" s="8">
        <v>0</v>
      </c>
      <c r="JI170" s="8">
        <v>0</v>
      </c>
      <c r="JJ170" s="8">
        <v>0</v>
      </c>
      <c r="JK170" s="42" t="s">
        <v>124</v>
      </c>
      <c r="JL170" s="42" t="s">
        <v>129</v>
      </c>
      <c r="JM170" s="42" t="s">
        <v>124</v>
      </c>
      <c r="JN170" s="42" t="s">
        <v>124</v>
      </c>
      <c r="JO170" s="42" t="s">
        <v>124</v>
      </c>
      <c r="JP170" s="42" t="s">
        <v>124</v>
      </c>
      <c r="JQ170" s="42">
        <v>0</v>
      </c>
      <c r="JR170" s="42">
        <v>0</v>
      </c>
      <c r="JS170" s="42">
        <v>0</v>
      </c>
      <c r="JT170" s="42">
        <v>0</v>
      </c>
      <c r="JU170" s="42">
        <v>0</v>
      </c>
      <c r="JV170" s="42" t="s">
        <v>124</v>
      </c>
      <c r="JW170" s="42" t="s">
        <v>204</v>
      </c>
      <c r="JX170" s="42">
        <v>0</v>
      </c>
      <c r="JY170" s="42">
        <v>0</v>
      </c>
      <c r="JZ170" s="42">
        <v>0</v>
      </c>
      <c r="KA170" s="42" t="s">
        <v>124</v>
      </c>
      <c r="KB170" s="42">
        <v>0</v>
      </c>
      <c r="KC170" s="42">
        <v>0</v>
      </c>
      <c r="KD170" s="42">
        <v>0</v>
      </c>
      <c r="KE170" s="42">
        <v>0</v>
      </c>
      <c r="KF170" s="42">
        <v>0</v>
      </c>
      <c r="KG170" s="42">
        <v>0</v>
      </c>
      <c r="KH170" s="42">
        <v>0</v>
      </c>
      <c r="KI170" s="42">
        <v>0</v>
      </c>
      <c r="KJ170" s="42">
        <v>0</v>
      </c>
      <c r="KK170" s="42">
        <v>0</v>
      </c>
      <c r="KL170" s="42">
        <v>0</v>
      </c>
      <c r="KM170" s="42">
        <v>0</v>
      </c>
      <c r="KN170" s="8" t="s">
        <v>117</v>
      </c>
      <c r="KO170" s="8" t="s">
        <v>1044</v>
      </c>
      <c r="KP170" s="8">
        <v>0</v>
      </c>
      <c r="KQ170" s="8" t="s">
        <v>117</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0</v>
      </c>
      <c r="LM170">
        <v>0</v>
      </c>
      <c r="LN170">
        <v>0</v>
      </c>
      <c r="LO170">
        <v>0</v>
      </c>
      <c r="LP170">
        <v>0</v>
      </c>
      <c r="LQ170">
        <v>0</v>
      </c>
      <c r="LR170">
        <v>0</v>
      </c>
      <c r="LS170">
        <v>0</v>
      </c>
      <c r="LT170">
        <v>0</v>
      </c>
      <c r="LU170">
        <v>0</v>
      </c>
      <c r="LV170">
        <v>0</v>
      </c>
      <c r="LW170">
        <v>0</v>
      </c>
      <c r="LX170">
        <v>0</v>
      </c>
      <c r="LY170">
        <v>0</v>
      </c>
      <c r="LZ170" s="9" t="s">
        <v>131</v>
      </c>
      <c r="MA170">
        <v>0</v>
      </c>
      <c r="MB170">
        <v>0</v>
      </c>
      <c r="MC170">
        <v>0</v>
      </c>
      <c r="MD170">
        <v>0</v>
      </c>
      <c r="ME170">
        <v>0</v>
      </c>
      <c r="MF170">
        <v>0</v>
      </c>
      <c r="MG170">
        <v>0</v>
      </c>
      <c r="MH170">
        <v>0</v>
      </c>
      <c r="MI170">
        <v>0</v>
      </c>
      <c r="MJ170">
        <v>0</v>
      </c>
      <c r="MK170">
        <v>0</v>
      </c>
      <c r="ML170">
        <v>0</v>
      </c>
      <c r="MM170">
        <v>0</v>
      </c>
      <c r="MN170">
        <v>0</v>
      </c>
      <c r="MO170">
        <v>0</v>
      </c>
      <c r="MP170">
        <v>0</v>
      </c>
      <c r="MQ170">
        <v>0</v>
      </c>
      <c r="MR170" s="35">
        <v>0</v>
      </c>
      <c r="MS170" s="69"/>
    </row>
    <row r="171" spans="1:357" ht="43.2" x14ac:dyDescent="0.3">
      <c r="A171">
        <v>188</v>
      </c>
      <c r="B171" s="29" t="s">
        <v>108</v>
      </c>
      <c r="C171" s="25" t="s">
        <v>753</v>
      </c>
      <c r="D171" s="8" t="s">
        <v>1038</v>
      </c>
      <c r="E171" t="s">
        <v>1046</v>
      </c>
      <c r="F171" s="8" t="s">
        <v>1040</v>
      </c>
      <c r="G171" s="8" t="s">
        <v>1041</v>
      </c>
      <c r="H171" s="8">
        <v>0</v>
      </c>
      <c r="I171" t="s">
        <v>136</v>
      </c>
      <c r="J171" s="8" t="s">
        <v>1042</v>
      </c>
      <c r="K171" s="8">
        <f>761*478</f>
        <v>363758</v>
      </c>
      <c r="L171" s="8" t="e">
        <f>MROUND([1]!tbData[[#This Row],[Surface (mm2)]],10000)/1000000</f>
        <v>#REF!</v>
      </c>
      <c r="M171" s="8" t="s">
        <v>115</v>
      </c>
      <c r="N171" s="8" t="s">
        <v>144</v>
      </c>
      <c r="O171" s="8" t="s">
        <v>144</v>
      </c>
      <c r="P171" s="8" t="s">
        <v>117</v>
      </c>
      <c r="Q171" t="s">
        <v>119</v>
      </c>
      <c r="R171" t="s">
        <v>119</v>
      </c>
      <c r="S171" s="8">
        <v>0</v>
      </c>
      <c r="T171" t="s">
        <v>119</v>
      </c>
      <c r="U171" s="8" t="s">
        <v>198</v>
      </c>
      <c r="V171" s="8" t="s">
        <v>154</v>
      </c>
      <c r="W171" s="8">
        <v>0</v>
      </c>
      <c r="X171" s="8">
        <v>0</v>
      </c>
      <c r="Y171" s="8">
        <v>0</v>
      </c>
      <c r="Z171" s="8">
        <v>0</v>
      </c>
      <c r="AA171" s="8">
        <v>0</v>
      </c>
      <c r="AB171" s="8">
        <v>0</v>
      </c>
      <c r="AC171" s="8">
        <v>0</v>
      </c>
      <c r="AD171" s="8">
        <v>0</v>
      </c>
      <c r="AE171" s="8">
        <v>0</v>
      </c>
      <c r="AF171" s="8">
        <v>0</v>
      </c>
      <c r="AG171" s="8">
        <v>0</v>
      </c>
      <c r="AH171" s="8">
        <v>0</v>
      </c>
      <c r="AI171" s="8">
        <v>0</v>
      </c>
      <c r="AJ171" s="8">
        <v>0</v>
      </c>
      <c r="AK171" s="8" t="s">
        <v>117</v>
      </c>
      <c r="AL171" s="8">
        <v>0</v>
      </c>
      <c r="AM171" s="8">
        <v>0</v>
      </c>
      <c r="AN171" s="8">
        <v>0</v>
      </c>
      <c r="AO171" s="8">
        <v>0</v>
      </c>
      <c r="AP171" s="8">
        <v>0</v>
      </c>
      <c r="AQ171" s="8">
        <v>0</v>
      </c>
      <c r="AR171" s="8">
        <v>0</v>
      </c>
      <c r="AS171" s="8">
        <v>0</v>
      </c>
      <c r="AT171" s="8">
        <v>0</v>
      </c>
      <c r="AU171" s="8" t="s">
        <v>124</v>
      </c>
      <c r="AV171" s="8" t="s">
        <v>156</v>
      </c>
      <c r="AW171" s="8" t="s">
        <v>199</v>
      </c>
      <c r="AX171" s="8" t="s">
        <v>124</v>
      </c>
      <c r="AY171" s="8" t="s">
        <v>154</v>
      </c>
      <c r="AZ171" s="8">
        <v>1</v>
      </c>
      <c r="BA171" s="8" t="s">
        <v>1043</v>
      </c>
      <c r="BB171" s="8">
        <v>0</v>
      </c>
      <c r="BC171" s="9" t="s">
        <v>124</v>
      </c>
      <c r="BD171" t="s">
        <v>155</v>
      </c>
      <c r="BE171" t="s">
        <v>147</v>
      </c>
      <c r="BF171">
        <v>0</v>
      </c>
      <c r="BG171">
        <v>0</v>
      </c>
      <c r="BH171">
        <v>0</v>
      </c>
      <c r="BI171" s="6" t="s">
        <v>853</v>
      </c>
      <c r="BJ171" s="66"/>
      <c r="BK171" s="10" t="s">
        <v>51</v>
      </c>
      <c r="BL171" t="s">
        <v>122</v>
      </c>
      <c r="BM171" t="s">
        <v>123</v>
      </c>
      <c r="BN171" t="s">
        <v>117</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t="s">
        <v>51</v>
      </c>
      <c r="DC171" s="8" t="s">
        <v>123</v>
      </c>
      <c r="DD171" t="s">
        <v>117</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t="s">
        <v>117</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t="s">
        <v>117</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t="s">
        <v>124</v>
      </c>
      <c r="GF171">
        <v>0</v>
      </c>
      <c r="GG171">
        <v>0</v>
      </c>
      <c r="GH171">
        <v>0</v>
      </c>
      <c r="GI171">
        <v>0</v>
      </c>
      <c r="GJ171">
        <v>0</v>
      </c>
      <c r="GK171">
        <v>0</v>
      </c>
      <c r="GL171">
        <v>0</v>
      </c>
      <c r="GM171" t="s">
        <v>124</v>
      </c>
      <c r="GN171">
        <v>0</v>
      </c>
      <c r="GO171">
        <v>0</v>
      </c>
      <c r="GP171" t="s">
        <v>124</v>
      </c>
      <c r="GQ171">
        <v>0</v>
      </c>
      <c r="GR171" t="s">
        <v>124</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s="8" t="s">
        <v>124</v>
      </c>
      <c r="JD171" s="8" t="s">
        <v>127</v>
      </c>
      <c r="JE171" s="8" t="s">
        <v>128</v>
      </c>
      <c r="JF171" s="8">
        <v>0</v>
      </c>
      <c r="JG171" s="8">
        <v>0</v>
      </c>
      <c r="JH171" s="8">
        <v>0</v>
      </c>
      <c r="JI171" s="8">
        <v>0</v>
      </c>
      <c r="JJ171" s="8">
        <v>0</v>
      </c>
      <c r="JK171" s="42">
        <v>0</v>
      </c>
      <c r="JL171" s="42">
        <v>0</v>
      </c>
      <c r="JM171" s="42">
        <v>0</v>
      </c>
      <c r="JN171" s="42">
        <v>0</v>
      </c>
      <c r="JO171" s="42">
        <v>0</v>
      </c>
      <c r="JP171" s="42">
        <v>0</v>
      </c>
      <c r="JQ171" s="42">
        <v>0</v>
      </c>
      <c r="JR171" s="42">
        <v>0</v>
      </c>
      <c r="JS171" s="42">
        <v>0</v>
      </c>
      <c r="JT171" s="42">
        <v>0</v>
      </c>
      <c r="JU171" s="42">
        <v>0</v>
      </c>
      <c r="JV171" s="42" t="s">
        <v>124</v>
      </c>
      <c r="JW171" s="42" t="s">
        <v>204</v>
      </c>
      <c r="JX171" s="42">
        <v>0</v>
      </c>
      <c r="JY171" s="42">
        <v>0</v>
      </c>
      <c r="JZ171" s="42" t="s">
        <v>124</v>
      </c>
      <c r="KA171" s="42" t="s">
        <v>124</v>
      </c>
      <c r="KB171" s="42">
        <v>0</v>
      </c>
      <c r="KC171" s="42">
        <v>0</v>
      </c>
      <c r="KD171" s="42">
        <v>0</v>
      </c>
      <c r="KE171" s="42">
        <v>0</v>
      </c>
      <c r="KF171" s="42">
        <v>0</v>
      </c>
      <c r="KG171" s="42">
        <v>0</v>
      </c>
      <c r="KH171" s="42">
        <v>0</v>
      </c>
      <c r="KI171" s="42">
        <v>0</v>
      </c>
      <c r="KJ171" s="42">
        <v>0</v>
      </c>
      <c r="KK171" s="42">
        <v>0</v>
      </c>
      <c r="KL171" s="42">
        <v>0</v>
      </c>
      <c r="KM171" s="42">
        <v>0</v>
      </c>
      <c r="KN171" s="8" t="s">
        <v>117</v>
      </c>
      <c r="KO171" s="8" t="s">
        <v>1044</v>
      </c>
      <c r="KP171" s="8">
        <v>0</v>
      </c>
      <c r="KQ171" s="8" t="s">
        <v>117</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s="9" t="s">
        <v>131</v>
      </c>
      <c r="MA171">
        <v>0</v>
      </c>
      <c r="MB171">
        <v>0</v>
      </c>
      <c r="MC171">
        <v>0</v>
      </c>
      <c r="MD171">
        <v>0</v>
      </c>
      <c r="ME171">
        <v>0</v>
      </c>
      <c r="MF171">
        <v>0</v>
      </c>
      <c r="MG171">
        <v>0</v>
      </c>
      <c r="MH171">
        <v>0</v>
      </c>
      <c r="MI171">
        <v>0</v>
      </c>
      <c r="MJ171">
        <v>0</v>
      </c>
      <c r="MK171">
        <v>0</v>
      </c>
      <c r="ML171">
        <v>0</v>
      </c>
      <c r="MM171">
        <v>0</v>
      </c>
      <c r="MN171">
        <v>0</v>
      </c>
      <c r="MO171">
        <v>0</v>
      </c>
      <c r="MP171">
        <v>0</v>
      </c>
      <c r="MQ171">
        <v>0</v>
      </c>
      <c r="MR171" s="35">
        <v>0</v>
      </c>
      <c r="MS171" s="69"/>
    </row>
    <row r="172" spans="1:357" ht="43.2" x14ac:dyDescent="0.3">
      <c r="A172">
        <v>288</v>
      </c>
      <c r="B172" s="29" t="s">
        <v>108</v>
      </c>
      <c r="C172" s="27" t="s">
        <v>1217</v>
      </c>
      <c r="D172" s="8" t="s">
        <v>1469</v>
      </c>
      <c r="E172" s="8" t="s">
        <v>1469</v>
      </c>
      <c r="F172" s="8" t="s">
        <v>1470</v>
      </c>
      <c r="G172" s="8" t="s">
        <v>1471</v>
      </c>
      <c r="H172" s="8">
        <v>1973</v>
      </c>
      <c r="I172" t="s">
        <v>136</v>
      </c>
      <c r="J172" s="8" t="s">
        <v>1472</v>
      </c>
      <c r="K172" s="8">
        <f>717*500</f>
        <v>358500</v>
      </c>
      <c r="L172" s="8" t="e">
        <f>MROUND([1]!tbData[[#This Row],[Surface (mm2)]],10000)/1000000</f>
        <v>#REF!</v>
      </c>
      <c r="M172" s="8" t="s">
        <v>115</v>
      </c>
      <c r="N172" s="8" t="s">
        <v>144</v>
      </c>
      <c r="O172" s="8" t="s">
        <v>144</v>
      </c>
      <c r="P172" s="8" t="s">
        <v>117</v>
      </c>
      <c r="Q172" t="s">
        <v>487</v>
      </c>
      <c r="R172" t="s">
        <v>119</v>
      </c>
      <c r="S172" s="8">
        <v>0</v>
      </c>
      <c r="T172" t="s">
        <v>119</v>
      </c>
      <c r="U172" s="8" t="s">
        <v>120</v>
      </c>
      <c r="V172" s="8" t="s">
        <v>121</v>
      </c>
      <c r="W172" s="8" t="s">
        <v>145</v>
      </c>
      <c r="X172" s="8">
        <v>0</v>
      </c>
      <c r="Y172" s="8">
        <v>0</v>
      </c>
      <c r="Z172" s="8">
        <v>0</v>
      </c>
      <c r="AA172" s="8">
        <v>0</v>
      </c>
      <c r="AB172" s="8">
        <v>0</v>
      </c>
      <c r="AC172" s="8">
        <v>0</v>
      </c>
      <c r="AD172" s="8">
        <v>0</v>
      </c>
      <c r="AE172" s="8">
        <v>0</v>
      </c>
      <c r="AF172" s="8">
        <v>0</v>
      </c>
      <c r="AG172" s="8">
        <v>0</v>
      </c>
      <c r="AH172" s="8">
        <v>0</v>
      </c>
      <c r="AI172" s="8">
        <v>0</v>
      </c>
      <c r="AJ172" s="8">
        <v>0</v>
      </c>
      <c r="AK172" s="8" t="s">
        <v>124</v>
      </c>
      <c r="AL172" s="8" t="s">
        <v>184</v>
      </c>
      <c r="AM172" s="8" t="s">
        <v>121</v>
      </c>
      <c r="AN172" s="8" t="s">
        <v>1473</v>
      </c>
      <c r="AO172" s="8">
        <v>0</v>
      </c>
      <c r="AP172" s="8">
        <v>0</v>
      </c>
      <c r="AQ172" s="8">
        <v>0</v>
      </c>
      <c r="AR172" s="8">
        <v>0</v>
      </c>
      <c r="AS172" s="8">
        <v>0</v>
      </c>
      <c r="AT172" s="8">
        <v>0</v>
      </c>
      <c r="AU172" s="8" t="s">
        <v>124</v>
      </c>
      <c r="AV172" s="8" t="s">
        <v>156</v>
      </c>
      <c r="AW172" s="8" t="s">
        <v>199</v>
      </c>
      <c r="AX172" s="8" t="s">
        <v>117</v>
      </c>
      <c r="AY172" s="8">
        <v>0</v>
      </c>
      <c r="AZ172" s="8">
        <v>0</v>
      </c>
      <c r="BA172" s="8">
        <v>0</v>
      </c>
      <c r="BB172" s="8">
        <v>0</v>
      </c>
      <c r="BC172" t="s">
        <v>119</v>
      </c>
      <c r="BD172">
        <v>0</v>
      </c>
      <c r="BE172" t="s">
        <v>124</v>
      </c>
      <c r="BF172" t="s">
        <v>124</v>
      </c>
      <c r="BG172">
        <v>0</v>
      </c>
      <c r="BH172">
        <v>0</v>
      </c>
      <c r="BI172" s="6" t="s">
        <v>1474</v>
      </c>
      <c r="BJ172" s="66"/>
      <c r="BK172" s="10" t="s">
        <v>117</v>
      </c>
      <c r="BL172">
        <v>0</v>
      </c>
      <c r="BM172">
        <v>0</v>
      </c>
      <c r="BN172" t="s">
        <v>117</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t="s">
        <v>51</v>
      </c>
      <c r="DC172" s="8" t="s">
        <v>123</v>
      </c>
      <c r="DD172" t="s">
        <v>117</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t="s">
        <v>117</v>
      </c>
      <c r="EA172">
        <v>0</v>
      </c>
      <c r="EB172">
        <v>0</v>
      </c>
      <c r="EC172">
        <v>0</v>
      </c>
      <c r="ED172">
        <v>0</v>
      </c>
      <c r="EE172">
        <v>0</v>
      </c>
      <c r="EF172">
        <v>0</v>
      </c>
      <c r="EG172">
        <v>0</v>
      </c>
      <c r="EH172">
        <v>0</v>
      </c>
      <c r="EI172">
        <v>0</v>
      </c>
      <c r="EJ172">
        <v>0</v>
      </c>
      <c r="EK172">
        <v>0</v>
      </c>
      <c r="EL172">
        <v>0</v>
      </c>
      <c r="EM172">
        <v>0</v>
      </c>
      <c r="EN172">
        <v>0</v>
      </c>
      <c r="EO172">
        <v>0</v>
      </c>
      <c r="EP172" t="s">
        <v>124</v>
      </c>
      <c r="EQ172" t="s">
        <v>169</v>
      </c>
      <c r="ER172">
        <v>0</v>
      </c>
      <c r="ES172">
        <v>0</v>
      </c>
      <c r="ET172">
        <v>0</v>
      </c>
      <c r="EU172" t="s">
        <v>117</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t="s">
        <v>124</v>
      </c>
      <c r="GF172">
        <v>0</v>
      </c>
      <c r="GG172">
        <v>0</v>
      </c>
      <c r="GH172">
        <v>0</v>
      </c>
      <c r="GI172">
        <v>0</v>
      </c>
      <c r="GJ172">
        <v>0</v>
      </c>
      <c r="GK172">
        <v>0</v>
      </c>
      <c r="GL172">
        <v>0</v>
      </c>
      <c r="GM172" t="s">
        <v>124</v>
      </c>
      <c r="GN172">
        <v>0</v>
      </c>
      <c r="GO172" t="s">
        <v>124</v>
      </c>
      <c r="GP172" t="s">
        <v>124</v>
      </c>
      <c r="GQ172" t="s">
        <v>124</v>
      </c>
      <c r="GR172" t="s">
        <v>124</v>
      </c>
      <c r="GS172">
        <v>0</v>
      </c>
      <c r="GT172">
        <v>0</v>
      </c>
      <c r="GU172">
        <v>0</v>
      </c>
      <c r="GV172">
        <v>0</v>
      </c>
      <c r="GW172">
        <v>0</v>
      </c>
      <c r="GX172" t="s">
        <v>124</v>
      </c>
      <c r="GY172">
        <v>0</v>
      </c>
      <c r="GZ172">
        <v>0</v>
      </c>
      <c r="HA172">
        <v>0</v>
      </c>
      <c r="HB172">
        <v>0</v>
      </c>
      <c r="HC172">
        <v>0</v>
      </c>
      <c r="HD172" t="s">
        <v>1248</v>
      </c>
      <c r="HE172">
        <v>0</v>
      </c>
      <c r="HF172">
        <v>0</v>
      </c>
      <c r="HG172">
        <v>0</v>
      </c>
      <c r="HH172">
        <v>0</v>
      </c>
      <c r="HI172">
        <v>0</v>
      </c>
      <c r="HJ172">
        <v>0</v>
      </c>
      <c r="HK172">
        <v>0</v>
      </c>
      <c r="HL172">
        <v>0</v>
      </c>
      <c r="HM172" t="s">
        <v>124</v>
      </c>
      <c r="HN172">
        <v>0</v>
      </c>
      <c r="HO172">
        <v>0</v>
      </c>
      <c r="HP172">
        <v>0</v>
      </c>
      <c r="HQ172">
        <v>0</v>
      </c>
      <c r="HR172">
        <v>0</v>
      </c>
      <c r="HS172" t="s">
        <v>124</v>
      </c>
      <c r="HT172" t="s">
        <v>124</v>
      </c>
      <c r="HU172">
        <v>0</v>
      </c>
      <c r="HV172">
        <v>0</v>
      </c>
      <c r="HW172">
        <v>0</v>
      </c>
      <c r="HX172" t="s">
        <v>124</v>
      </c>
      <c r="HY172">
        <v>0</v>
      </c>
      <c r="HZ172">
        <v>0</v>
      </c>
      <c r="IA172">
        <v>0</v>
      </c>
      <c r="IB172">
        <v>0</v>
      </c>
      <c r="IC172">
        <v>0</v>
      </c>
      <c r="ID172" t="s">
        <v>126</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s="8">
        <v>0</v>
      </c>
      <c r="JD172" s="8">
        <v>0</v>
      </c>
      <c r="JE172" s="8">
        <v>0</v>
      </c>
      <c r="JF172" s="8">
        <v>0</v>
      </c>
      <c r="JG172" s="8">
        <v>0</v>
      </c>
      <c r="JH172" s="8">
        <v>0</v>
      </c>
      <c r="JI172" s="8">
        <v>0</v>
      </c>
      <c r="JJ172" s="8">
        <v>0</v>
      </c>
      <c r="JK172" s="42">
        <v>0</v>
      </c>
      <c r="JL172" s="42">
        <v>0</v>
      </c>
      <c r="JM172" s="42">
        <v>0</v>
      </c>
      <c r="JN172" s="42">
        <v>0</v>
      </c>
      <c r="JO172" s="42">
        <v>0</v>
      </c>
      <c r="JP172" s="42">
        <v>0</v>
      </c>
      <c r="JQ172" s="42">
        <v>0</v>
      </c>
      <c r="JR172" s="42">
        <v>0</v>
      </c>
      <c r="JS172" s="42">
        <v>0</v>
      </c>
      <c r="JT172" s="42">
        <v>0</v>
      </c>
      <c r="JU172" s="42">
        <v>0</v>
      </c>
      <c r="JV172" s="42">
        <v>0</v>
      </c>
      <c r="JW172" s="42">
        <v>0</v>
      </c>
      <c r="JX172" s="42">
        <v>0</v>
      </c>
      <c r="JY172" s="42">
        <v>0</v>
      </c>
      <c r="JZ172" s="42">
        <v>0</v>
      </c>
      <c r="KA172" s="42">
        <v>0</v>
      </c>
      <c r="KB172" s="42">
        <v>0</v>
      </c>
      <c r="KC172" s="42">
        <v>0</v>
      </c>
      <c r="KD172" s="42">
        <v>0</v>
      </c>
      <c r="KE172" s="42">
        <v>0</v>
      </c>
      <c r="KF172" s="42">
        <v>0</v>
      </c>
      <c r="KG172" s="42">
        <v>0</v>
      </c>
      <c r="KH172" s="42">
        <v>0</v>
      </c>
      <c r="KI172" s="42">
        <v>0</v>
      </c>
      <c r="KJ172" s="42">
        <v>0</v>
      </c>
      <c r="KK172" s="42">
        <v>0</v>
      </c>
      <c r="KL172" s="42">
        <v>0</v>
      </c>
      <c r="KM172" s="42">
        <v>0</v>
      </c>
      <c r="KN172" s="8" t="s">
        <v>124</v>
      </c>
      <c r="KO172" s="8">
        <v>0</v>
      </c>
      <c r="KP172" s="8">
        <v>0</v>
      </c>
      <c r="KQ172" s="8" t="s">
        <v>124</v>
      </c>
      <c r="KR172" t="s">
        <v>130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s="9" t="s">
        <v>131</v>
      </c>
      <c r="MA172">
        <v>0</v>
      </c>
      <c r="MB172">
        <v>0</v>
      </c>
      <c r="MC172">
        <v>0</v>
      </c>
      <c r="MD172">
        <v>0</v>
      </c>
      <c r="ME172">
        <v>0</v>
      </c>
      <c r="MF172">
        <v>0</v>
      </c>
      <c r="MG172">
        <v>0</v>
      </c>
      <c r="MH172">
        <v>0</v>
      </c>
      <c r="MI172">
        <v>0</v>
      </c>
      <c r="MJ172" t="s">
        <v>124</v>
      </c>
      <c r="MK172">
        <v>0</v>
      </c>
      <c r="ML172">
        <v>0</v>
      </c>
      <c r="MM172">
        <v>0</v>
      </c>
      <c r="MN172">
        <v>0</v>
      </c>
      <c r="MO172">
        <v>0</v>
      </c>
      <c r="MP172">
        <v>0</v>
      </c>
      <c r="MQ172" t="s">
        <v>1241</v>
      </c>
      <c r="MR172" s="35">
        <v>0</v>
      </c>
      <c r="MS172" s="69"/>
    </row>
    <row r="173" spans="1:357" ht="201.6" x14ac:dyDescent="0.3">
      <c r="A173">
        <v>304</v>
      </c>
      <c r="B173" s="29" t="s">
        <v>1517</v>
      </c>
      <c r="C173" s="34" t="s">
        <v>1518</v>
      </c>
      <c r="D173" s="8" t="s">
        <v>1519</v>
      </c>
      <c r="E173" s="8">
        <v>8</v>
      </c>
      <c r="F173" s="8" t="s">
        <v>1550</v>
      </c>
      <c r="G173" s="8" t="s">
        <v>1551</v>
      </c>
      <c r="H173" s="8" t="s">
        <v>1552</v>
      </c>
      <c r="I173" s="8" t="s">
        <v>136</v>
      </c>
      <c r="J173" s="8" t="s">
        <v>1553</v>
      </c>
      <c r="K173" s="8">
        <f>729*498</f>
        <v>363042</v>
      </c>
      <c r="L173" s="8" t="e">
        <f>MROUND([1]!tbData[[#This Row],[Surface (mm2)]],10000)/1000000</f>
        <v>#REF!</v>
      </c>
      <c r="M173" s="8" t="s">
        <v>115</v>
      </c>
      <c r="N173" s="8" t="s">
        <v>144</v>
      </c>
      <c r="O173" s="8" t="s">
        <v>144</v>
      </c>
      <c r="P173" s="8" t="s">
        <v>117</v>
      </c>
      <c r="Q173" t="s">
        <v>119</v>
      </c>
      <c r="R173" t="s">
        <v>119</v>
      </c>
      <c r="S173" s="8">
        <v>0</v>
      </c>
      <c r="T173" t="s">
        <v>119</v>
      </c>
      <c r="U173" s="8" t="s">
        <v>120</v>
      </c>
      <c r="V173" s="8" t="s">
        <v>145</v>
      </c>
      <c r="W173" s="8" t="s">
        <v>210</v>
      </c>
      <c r="X173" s="8">
        <v>0</v>
      </c>
      <c r="Y173" s="8">
        <v>0</v>
      </c>
      <c r="Z173" s="8">
        <v>0</v>
      </c>
      <c r="AA173" s="8">
        <v>0</v>
      </c>
      <c r="AB173" s="8">
        <v>0</v>
      </c>
      <c r="AC173" s="8">
        <v>0</v>
      </c>
      <c r="AD173" s="8">
        <v>0</v>
      </c>
      <c r="AE173" s="8">
        <v>0</v>
      </c>
      <c r="AF173" s="8">
        <v>0</v>
      </c>
      <c r="AG173" s="8">
        <v>0</v>
      </c>
      <c r="AH173" s="8">
        <v>0</v>
      </c>
      <c r="AI173" s="8">
        <v>0</v>
      </c>
      <c r="AJ173" s="8" t="s">
        <v>1554</v>
      </c>
      <c r="AK173" s="8">
        <v>0</v>
      </c>
      <c r="AL173" s="8">
        <v>0</v>
      </c>
      <c r="AM173" s="8">
        <v>0</v>
      </c>
      <c r="AN173" s="8">
        <v>0</v>
      </c>
      <c r="AO173" s="8">
        <v>0</v>
      </c>
      <c r="AP173" s="8">
        <v>0</v>
      </c>
      <c r="AQ173" s="8">
        <v>0</v>
      </c>
      <c r="AR173" s="8">
        <v>0</v>
      </c>
      <c r="AS173" s="8">
        <v>0</v>
      </c>
      <c r="AT173" s="8">
        <v>0</v>
      </c>
      <c r="AU173" s="8" t="s">
        <v>124</v>
      </c>
      <c r="AV173" s="8" t="s">
        <v>169</v>
      </c>
      <c r="AW173" s="8" t="s">
        <v>199</v>
      </c>
      <c r="AX173" s="8" t="s">
        <v>117</v>
      </c>
      <c r="AY173" s="8">
        <v>0</v>
      </c>
      <c r="AZ173" s="8">
        <v>0</v>
      </c>
      <c r="BA173" s="8">
        <v>0</v>
      </c>
      <c r="BB173" s="8">
        <v>0</v>
      </c>
      <c r="BC173" t="s">
        <v>124</v>
      </c>
      <c r="BD173" t="s">
        <v>155</v>
      </c>
      <c r="BE173" t="s">
        <v>124</v>
      </c>
      <c r="BF173" t="s">
        <v>124</v>
      </c>
      <c r="BG173">
        <v>0</v>
      </c>
      <c r="BH173">
        <v>0</v>
      </c>
      <c r="BI173" s="6">
        <v>0</v>
      </c>
      <c r="BJ173" s="66"/>
      <c r="BK173" s="10" t="s">
        <v>117</v>
      </c>
      <c r="BL173">
        <v>0</v>
      </c>
      <c r="BM173">
        <v>0</v>
      </c>
      <c r="BN173" t="s">
        <v>117</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t="s">
        <v>51</v>
      </c>
      <c r="DC173" s="8" t="s">
        <v>366</v>
      </c>
      <c r="DD173" t="s">
        <v>117</v>
      </c>
      <c r="DE173">
        <v>0</v>
      </c>
      <c r="DF173">
        <v>0</v>
      </c>
      <c r="DG173">
        <v>0</v>
      </c>
      <c r="DH173">
        <v>0</v>
      </c>
      <c r="DI173">
        <v>0</v>
      </c>
      <c r="DJ173">
        <v>0</v>
      </c>
      <c r="DK173">
        <v>0</v>
      </c>
      <c r="DL173">
        <v>0</v>
      </c>
      <c r="DM173">
        <v>0</v>
      </c>
      <c r="DN173">
        <v>0</v>
      </c>
      <c r="DO173">
        <v>0</v>
      </c>
      <c r="DP173">
        <v>0</v>
      </c>
      <c r="DQ173">
        <v>0</v>
      </c>
      <c r="DR173">
        <v>0</v>
      </c>
      <c r="DS173">
        <v>0</v>
      </c>
      <c r="DT173">
        <v>0</v>
      </c>
      <c r="DU173" t="s">
        <v>124</v>
      </c>
      <c r="DV173" t="s">
        <v>156</v>
      </c>
      <c r="DW173" t="s">
        <v>197</v>
      </c>
      <c r="DX173">
        <v>0</v>
      </c>
      <c r="DY173">
        <v>0</v>
      </c>
      <c r="DZ173" t="s">
        <v>117</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t="s">
        <v>117</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t="s">
        <v>124</v>
      </c>
      <c r="GF173">
        <v>0</v>
      </c>
      <c r="GG173">
        <v>0</v>
      </c>
      <c r="GH173">
        <v>0</v>
      </c>
      <c r="GI173">
        <v>0</v>
      </c>
      <c r="GJ173">
        <v>0</v>
      </c>
      <c r="GK173">
        <v>0</v>
      </c>
      <c r="GL173">
        <v>0</v>
      </c>
      <c r="GM173" t="s">
        <v>124</v>
      </c>
      <c r="GN173">
        <v>0</v>
      </c>
      <c r="GO173" t="s">
        <v>124</v>
      </c>
      <c r="GP173" t="s">
        <v>124</v>
      </c>
      <c r="GQ173" t="s">
        <v>124</v>
      </c>
      <c r="GR173" t="s">
        <v>124</v>
      </c>
      <c r="GS173">
        <v>0</v>
      </c>
      <c r="GT173">
        <v>0</v>
      </c>
      <c r="GU173">
        <v>0</v>
      </c>
      <c r="GV173">
        <v>0</v>
      </c>
      <c r="GW173">
        <v>0</v>
      </c>
      <c r="GX173" t="s">
        <v>124</v>
      </c>
      <c r="GY173">
        <v>0</v>
      </c>
      <c r="GZ173">
        <v>0</v>
      </c>
      <c r="HA173" t="s">
        <v>124</v>
      </c>
      <c r="HB173">
        <v>0</v>
      </c>
      <c r="HC173">
        <v>0</v>
      </c>
      <c r="HD173">
        <v>0</v>
      </c>
      <c r="HE173">
        <v>0</v>
      </c>
      <c r="HF173">
        <v>0</v>
      </c>
      <c r="HG173">
        <v>0</v>
      </c>
      <c r="HH173">
        <v>0</v>
      </c>
      <c r="HI173">
        <v>0</v>
      </c>
      <c r="HJ173">
        <v>0</v>
      </c>
      <c r="HK173">
        <v>0</v>
      </c>
      <c r="HL173">
        <v>0</v>
      </c>
      <c r="HM173" t="s">
        <v>124</v>
      </c>
      <c r="HN173">
        <v>0</v>
      </c>
      <c r="HO173">
        <v>0</v>
      </c>
      <c r="HP173">
        <v>0</v>
      </c>
      <c r="HQ173">
        <v>0</v>
      </c>
      <c r="HR173">
        <v>0</v>
      </c>
      <c r="HS173">
        <v>0</v>
      </c>
      <c r="HT173">
        <v>0</v>
      </c>
      <c r="HU173">
        <v>0</v>
      </c>
      <c r="HV173">
        <v>0</v>
      </c>
      <c r="HW173">
        <v>0</v>
      </c>
      <c r="HX173">
        <v>0</v>
      </c>
      <c r="HY173">
        <v>0</v>
      </c>
      <c r="HZ173">
        <v>0</v>
      </c>
      <c r="IA173">
        <v>0</v>
      </c>
      <c r="IB173">
        <v>0</v>
      </c>
      <c r="IC173">
        <v>0</v>
      </c>
      <c r="ID173">
        <v>0</v>
      </c>
      <c r="IE173" t="s">
        <v>124</v>
      </c>
      <c r="IF173">
        <v>0</v>
      </c>
      <c r="IG173">
        <v>0</v>
      </c>
      <c r="IH173">
        <v>0</v>
      </c>
      <c r="II173">
        <v>0</v>
      </c>
      <c r="IJ173">
        <v>0</v>
      </c>
      <c r="IK173">
        <v>0</v>
      </c>
      <c r="IL173">
        <v>0</v>
      </c>
      <c r="IM173">
        <v>0</v>
      </c>
      <c r="IN173">
        <v>0</v>
      </c>
      <c r="IO173">
        <v>0</v>
      </c>
      <c r="IP173">
        <v>0</v>
      </c>
      <c r="IQ173">
        <v>0</v>
      </c>
      <c r="IR173">
        <v>0</v>
      </c>
      <c r="IS173">
        <v>0</v>
      </c>
      <c r="IT173">
        <v>0</v>
      </c>
      <c r="IU173">
        <v>0</v>
      </c>
      <c r="IV173">
        <v>0</v>
      </c>
      <c r="IW173" t="s">
        <v>124</v>
      </c>
      <c r="IX173" t="s">
        <v>71</v>
      </c>
      <c r="IY173" t="s">
        <v>639</v>
      </c>
      <c r="IZ173" t="s">
        <v>124</v>
      </c>
      <c r="JA173" t="s">
        <v>70</v>
      </c>
      <c r="JB173" t="s">
        <v>619</v>
      </c>
      <c r="JC173" s="8" t="s">
        <v>124</v>
      </c>
      <c r="JD173" s="8" t="s">
        <v>127</v>
      </c>
      <c r="JE173" s="8" t="s">
        <v>128</v>
      </c>
      <c r="JF173" s="8">
        <v>0</v>
      </c>
      <c r="JG173" s="8">
        <v>0</v>
      </c>
      <c r="JH173" s="8">
        <v>0</v>
      </c>
      <c r="JI173" s="8">
        <v>0</v>
      </c>
      <c r="JJ173" s="8">
        <v>0</v>
      </c>
      <c r="JK173" s="42">
        <v>0</v>
      </c>
      <c r="JL173" s="42">
        <v>0</v>
      </c>
      <c r="JM173" s="42">
        <v>0</v>
      </c>
      <c r="JN173" s="42">
        <v>0</v>
      </c>
      <c r="JO173" s="42">
        <v>0</v>
      </c>
      <c r="JP173" s="42">
        <v>0</v>
      </c>
      <c r="JQ173" s="42">
        <v>0</v>
      </c>
      <c r="JR173" s="42">
        <v>0</v>
      </c>
      <c r="JS173" s="42">
        <v>0</v>
      </c>
      <c r="JT173" s="42">
        <v>0</v>
      </c>
      <c r="JU173" s="42">
        <v>0</v>
      </c>
      <c r="JV173" s="42">
        <v>0</v>
      </c>
      <c r="JW173" s="42">
        <v>0</v>
      </c>
      <c r="JX173" s="42">
        <v>0</v>
      </c>
      <c r="JY173" s="42">
        <v>0</v>
      </c>
      <c r="JZ173" s="42">
        <v>0</v>
      </c>
      <c r="KA173" s="42">
        <v>0</v>
      </c>
      <c r="KB173" s="42">
        <v>0</v>
      </c>
      <c r="KC173" s="42">
        <v>0</v>
      </c>
      <c r="KD173" s="42">
        <v>0</v>
      </c>
      <c r="KE173" s="42">
        <v>0</v>
      </c>
      <c r="KF173" s="42">
        <v>0</v>
      </c>
      <c r="KG173" s="42">
        <v>0</v>
      </c>
      <c r="KH173" s="42">
        <v>0</v>
      </c>
      <c r="KI173" s="42">
        <v>0</v>
      </c>
      <c r="KJ173" s="42">
        <v>0</v>
      </c>
      <c r="KK173" s="42">
        <v>0</v>
      </c>
      <c r="KL173" s="42">
        <v>0</v>
      </c>
      <c r="KM173" s="42">
        <v>0</v>
      </c>
      <c r="KN173" s="8" t="s">
        <v>117</v>
      </c>
      <c r="KO173" s="8">
        <v>0</v>
      </c>
      <c r="KP173" s="8">
        <v>0</v>
      </c>
      <c r="KQ173" s="8" t="s">
        <v>124</v>
      </c>
      <c r="KR173" t="s">
        <v>124</v>
      </c>
      <c r="KS173" t="s">
        <v>50</v>
      </c>
      <c r="KT173">
        <v>0</v>
      </c>
      <c r="KU173">
        <v>0</v>
      </c>
      <c r="KV173">
        <v>0</v>
      </c>
      <c r="KW173">
        <v>0</v>
      </c>
      <c r="KX173">
        <v>0</v>
      </c>
      <c r="KY173">
        <v>0</v>
      </c>
      <c r="KZ173">
        <v>0</v>
      </c>
      <c r="LA173">
        <v>0</v>
      </c>
      <c r="LB173">
        <v>0</v>
      </c>
      <c r="LC173">
        <v>0</v>
      </c>
      <c r="LD173" t="s">
        <v>124</v>
      </c>
      <c r="LE173" t="s">
        <v>124</v>
      </c>
      <c r="LF173" t="s">
        <v>124</v>
      </c>
      <c r="LG173">
        <v>0</v>
      </c>
      <c r="LH173">
        <v>0</v>
      </c>
      <c r="LI173">
        <v>0</v>
      </c>
      <c r="LJ173">
        <v>0</v>
      </c>
      <c r="LK173" t="s">
        <v>124</v>
      </c>
      <c r="LL173">
        <v>0</v>
      </c>
      <c r="LM173">
        <v>0</v>
      </c>
      <c r="LN173">
        <v>0</v>
      </c>
      <c r="LO173">
        <v>0</v>
      </c>
      <c r="LP173">
        <v>0</v>
      </c>
      <c r="LQ173">
        <v>0</v>
      </c>
      <c r="LR173">
        <v>0</v>
      </c>
      <c r="LS173">
        <v>0</v>
      </c>
      <c r="LT173">
        <v>0</v>
      </c>
      <c r="LU173">
        <v>0</v>
      </c>
      <c r="LV173">
        <v>0</v>
      </c>
      <c r="LW173">
        <v>0</v>
      </c>
      <c r="LX173">
        <v>0</v>
      </c>
      <c r="LY173">
        <v>0</v>
      </c>
      <c r="LZ173" s="9" t="s">
        <v>131</v>
      </c>
      <c r="MA173">
        <v>0</v>
      </c>
      <c r="MB173">
        <v>0</v>
      </c>
      <c r="MC173">
        <v>0</v>
      </c>
      <c r="MD173">
        <v>0</v>
      </c>
      <c r="ME173">
        <v>0</v>
      </c>
      <c r="MF173">
        <v>0</v>
      </c>
      <c r="MG173">
        <v>0</v>
      </c>
      <c r="MH173">
        <v>0</v>
      </c>
      <c r="MI173">
        <v>0</v>
      </c>
      <c r="MJ173">
        <v>0</v>
      </c>
      <c r="MK173">
        <v>0</v>
      </c>
      <c r="ML173">
        <v>0</v>
      </c>
      <c r="MM173">
        <v>0</v>
      </c>
      <c r="MN173">
        <v>0</v>
      </c>
      <c r="MO173">
        <v>0</v>
      </c>
      <c r="MP173">
        <v>0</v>
      </c>
      <c r="MQ173">
        <v>0</v>
      </c>
      <c r="MR173" s="35" t="s">
        <v>1555</v>
      </c>
      <c r="MS173" s="69"/>
    </row>
    <row r="174" spans="1:357" ht="129.6" x14ac:dyDescent="0.3">
      <c r="A174">
        <v>306</v>
      </c>
      <c r="B174" s="31" t="s">
        <v>1517</v>
      </c>
      <c r="C174" s="34" t="s">
        <v>1518</v>
      </c>
      <c r="D174" s="8" t="s">
        <v>1519</v>
      </c>
      <c r="E174" s="8">
        <v>10</v>
      </c>
      <c r="F174" s="8" t="s">
        <v>1559</v>
      </c>
      <c r="G174" s="8" t="s">
        <v>1533</v>
      </c>
      <c r="H174" s="8">
        <v>1915</v>
      </c>
      <c r="I174" s="8" t="s">
        <v>136</v>
      </c>
      <c r="J174" s="8" t="s">
        <v>1560</v>
      </c>
      <c r="K174" s="8">
        <f>710*504</f>
        <v>357840</v>
      </c>
      <c r="L174" s="8" t="e">
        <f>MROUND([1]!tbData[[#This Row],[Surface (mm2)]],10000)/1000000</f>
        <v>#REF!</v>
      </c>
      <c r="M174" s="8" t="s">
        <v>115</v>
      </c>
      <c r="N174" s="8" t="s">
        <v>144</v>
      </c>
      <c r="O174" s="8" t="s">
        <v>144</v>
      </c>
      <c r="P174" s="8" t="s">
        <v>117</v>
      </c>
      <c r="Q174" t="s">
        <v>119</v>
      </c>
      <c r="R174" t="s">
        <v>119</v>
      </c>
      <c r="S174" s="8">
        <v>0</v>
      </c>
      <c r="T174" t="s">
        <v>119</v>
      </c>
      <c r="U174" s="8" t="s">
        <v>120</v>
      </c>
      <c r="V174" s="8" t="s">
        <v>210</v>
      </c>
      <c r="W174" s="8" t="s">
        <v>145</v>
      </c>
      <c r="X174" s="8" t="s">
        <v>222</v>
      </c>
      <c r="Y174" s="8" t="s">
        <v>154</v>
      </c>
      <c r="Z174" s="8" t="s">
        <v>116</v>
      </c>
      <c r="AA174" s="8">
        <v>0</v>
      </c>
      <c r="AB174" s="8">
        <v>0</v>
      </c>
      <c r="AC174" s="8">
        <v>0</v>
      </c>
      <c r="AD174" s="8">
        <v>0</v>
      </c>
      <c r="AE174" s="8">
        <v>0</v>
      </c>
      <c r="AF174" s="8">
        <v>0</v>
      </c>
      <c r="AG174" s="8">
        <v>0</v>
      </c>
      <c r="AH174" s="8">
        <v>0</v>
      </c>
      <c r="AI174" s="8">
        <v>0</v>
      </c>
      <c r="AJ174" s="8" t="s">
        <v>1541</v>
      </c>
      <c r="AK174" s="8">
        <v>0</v>
      </c>
      <c r="AL174" s="8">
        <v>0</v>
      </c>
      <c r="AM174" s="8">
        <v>0</v>
      </c>
      <c r="AN174" s="8">
        <v>0</v>
      </c>
      <c r="AO174" s="8">
        <v>0</v>
      </c>
      <c r="AP174" s="8">
        <v>0</v>
      </c>
      <c r="AQ174" s="8">
        <v>0</v>
      </c>
      <c r="AR174" s="8">
        <v>0</v>
      </c>
      <c r="AS174" s="8">
        <v>0</v>
      </c>
      <c r="AT174" s="8">
        <v>0</v>
      </c>
      <c r="AU174" s="8" t="s">
        <v>124</v>
      </c>
      <c r="AV174" s="8" t="s">
        <v>169</v>
      </c>
      <c r="AW174" s="8" t="s">
        <v>199</v>
      </c>
      <c r="AX174" s="8" t="s">
        <v>117</v>
      </c>
      <c r="AY174" s="8">
        <v>0</v>
      </c>
      <c r="AZ174" s="8">
        <v>0</v>
      </c>
      <c r="BA174" s="8">
        <v>0</v>
      </c>
      <c r="BB174" s="8">
        <v>0</v>
      </c>
      <c r="BC174" t="s">
        <v>124</v>
      </c>
      <c r="BD174" t="s">
        <v>155</v>
      </c>
      <c r="BE174" t="s">
        <v>124</v>
      </c>
      <c r="BF174" t="s">
        <v>124</v>
      </c>
      <c r="BG174">
        <v>0</v>
      </c>
      <c r="BH174">
        <v>0</v>
      </c>
      <c r="BI174" s="8">
        <v>0</v>
      </c>
      <c r="BJ174" s="66"/>
      <c r="BK174" t="s">
        <v>117</v>
      </c>
      <c r="BL174">
        <v>0</v>
      </c>
      <c r="BM174">
        <v>0</v>
      </c>
      <c r="BN174" t="s">
        <v>156</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t="s">
        <v>124</v>
      </c>
      <c r="CW174" t="s">
        <v>1561</v>
      </c>
      <c r="CX174" t="s">
        <v>121</v>
      </c>
      <c r="CY174">
        <v>0</v>
      </c>
      <c r="CZ174" t="s">
        <v>169</v>
      </c>
      <c r="DA174">
        <v>0</v>
      </c>
      <c r="DB174" t="s">
        <v>51</v>
      </c>
      <c r="DC174" s="8" t="s">
        <v>366</v>
      </c>
      <c r="DD174" t="s">
        <v>117</v>
      </c>
      <c r="DE174">
        <v>0</v>
      </c>
      <c r="DF174">
        <v>0</v>
      </c>
      <c r="DG174">
        <v>0</v>
      </c>
      <c r="DH174">
        <v>0</v>
      </c>
      <c r="DI174">
        <v>0</v>
      </c>
      <c r="DJ174">
        <v>0</v>
      </c>
      <c r="DK174">
        <v>0</v>
      </c>
      <c r="DL174">
        <v>0</v>
      </c>
      <c r="DM174">
        <v>0</v>
      </c>
      <c r="DN174">
        <v>0</v>
      </c>
      <c r="DO174">
        <v>0</v>
      </c>
      <c r="DP174">
        <v>0</v>
      </c>
      <c r="DQ174">
        <v>0</v>
      </c>
      <c r="DR174">
        <v>0</v>
      </c>
      <c r="DS174">
        <v>0</v>
      </c>
      <c r="DT174">
        <v>0</v>
      </c>
      <c r="DU174" t="s">
        <v>124</v>
      </c>
      <c r="DV174" t="s">
        <v>156</v>
      </c>
      <c r="DW174" t="s">
        <v>197</v>
      </c>
      <c r="DX174">
        <v>0</v>
      </c>
      <c r="DY174">
        <v>0</v>
      </c>
      <c r="DZ174" t="s">
        <v>156</v>
      </c>
      <c r="EA174" t="s">
        <v>156</v>
      </c>
      <c r="EB174">
        <v>0</v>
      </c>
      <c r="EC174">
        <v>0</v>
      </c>
      <c r="ED174">
        <v>0</v>
      </c>
      <c r="EE174">
        <v>0</v>
      </c>
      <c r="EF174">
        <v>0</v>
      </c>
      <c r="EG174">
        <v>0</v>
      </c>
      <c r="EH174">
        <v>0</v>
      </c>
      <c r="EI174" t="s">
        <v>124</v>
      </c>
      <c r="EJ174">
        <v>0</v>
      </c>
      <c r="EK174">
        <v>0</v>
      </c>
      <c r="EL174">
        <v>0</v>
      </c>
      <c r="EM174">
        <v>0</v>
      </c>
      <c r="EN174">
        <v>0</v>
      </c>
      <c r="EO174">
        <v>0</v>
      </c>
      <c r="EP174">
        <v>0</v>
      </c>
      <c r="EQ174">
        <v>0</v>
      </c>
      <c r="ER174">
        <v>0</v>
      </c>
      <c r="ES174">
        <v>0</v>
      </c>
      <c r="ET174">
        <v>0</v>
      </c>
      <c r="EU174" t="s">
        <v>117</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t="s">
        <v>124</v>
      </c>
      <c r="GF174">
        <v>0</v>
      </c>
      <c r="GG174">
        <v>0</v>
      </c>
      <c r="GH174">
        <v>0</v>
      </c>
      <c r="GI174">
        <v>0</v>
      </c>
      <c r="GJ174">
        <v>0</v>
      </c>
      <c r="GK174">
        <v>0</v>
      </c>
      <c r="GL174">
        <v>0</v>
      </c>
      <c r="GM174" t="s">
        <v>124</v>
      </c>
      <c r="GN174">
        <v>0</v>
      </c>
      <c r="GO174" t="s">
        <v>124</v>
      </c>
      <c r="GP174" t="s">
        <v>124</v>
      </c>
      <c r="GQ174" t="s">
        <v>124</v>
      </c>
      <c r="GR174" t="s">
        <v>124</v>
      </c>
      <c r="GS174">
        <v>0</v>
      </c>
      <c r="GT174">
        <v>0</v>
      </c>
      <c r="GU174">
        <v>0</v>
      </c>
      <c r="GV174">
        <v>0</v>
      </c>
      <c r="GW174">
        <v>0</v>
      </c>
      <c r="GX174" t="s">
        <v>124</v>
      </c>
      <c r="GY174">
        <v>0</v>
      </c>
      <c r="GZ174">
        <v>0</v>
      </c>
      <c r="HA174">
        <v>0</v>
      </c>
      <c r="HB174">
        <v>0</v>
      </c>
      <c r="HC174">
        <v>0</v>
      </c>
      <c r="HD174">
        <v>0</v>
      </c>
      <c r="HE174">
        <v>0</v>
      </c>
      <c r="HF174">
        <v>0</v>
      </c>
      <c r="HG174">
        <v>0</v>
      </c>
      <c r="HH174">
        <v>0</v>
      </c>
      <c r="HI174">
        <v>0</v>
      </c>
      <c r="HJ174">
        <v>0</v>
      </c>
      <c r="HK174">
        <v>0</v>
      </c>
      <c r="HL174">
        <v>0</v>
      </c>
      <c r="HM174" t="s">
        <v>124</v>
      </c>
      <c r="HN174">
        <v>0</v>
      </c>
      <c r="HO174">
        <v>0</v>
      </c>
      <c r="HP174">
        <v>0</v>
      </c>
      <c r="HQ174">
        <v>0</v>
      </c>
      <c r="HR174">
        <v>0</v>
      </c>
      <c r="HS174">
        <v>0</v>
      </c>
      <c r="HT174">
        <v>0</v>
      </c>
      <c r="HU174">
        <v>0</v>
      </c>
      <c r="HV174">
        <v>0</v>
      </c>
      <c r="HW174">
        <v>0</v>
      </c>
      <c r="HX174">
        <v>0</v>
      </c>
      <c r="HY174">
        <v>0</v>
      </c>
      <c r="HZ174">
        <v>0</v>
      </c>
      <c r="IA174">
        <v>0</v>
      </c>
      <c r="IB174">
        <v>0</v>
      </c>
      <c r="IC174">
        <v>0</v>
      </c>
      <c r="ID174">
        <v>0</v>
      </c>
      <c r="IE174" t="s">
        <v>124</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t="s">
        <v>124</v>
      </c>
      <c r="JA174" t="s">
        <v>70</v>
      </c>
      <c r="JB174" t="s">
        <v>619</v>
      </c>
      <c r="JC174" s="8" t="s">
        <v>124</v>
      </c>
      <c r="JD174" s="8" t="s">
        <v>127</v>
      </c>
      <c r="JE174" s="8" t="s">
        <v>128</v>
      </c>
      <c r="JF174" s="8">
        <v>0</v>
      </c>
      <c r="JG174" s="8">
        <v>0</v>
      </c>
      <c r="JH174" s="8">
        <v>0</v>
      </c>
      <c r="JI174" s="8">
        <v>0</v>
      </c>
      <c r="JJ174" s="8">
        <v>0</v>
      </c>
      <c r="JK174" s="42">
        <v>0</v>
      </c>
      <c r="JL174" s="42">
        <v>0</v>
      </c>
      <c r="JM174" s="42">
        <v>0</v>
      </c>
      <c r="JN174" s="42">
        <v>0</v>
      </c>
      <c r="JO174" s="42">
        <v>0</v>
      </c>
      <c r="JP174" s="42">
        <v>0</v>
      </c>
      <c r="JQ174" s="42">
        <v>0</v>
      </c>
      <c r="JR174" s="42">
        <v>0</v>
      </c>
      <c r="JS174" s="42">
        <v>0</v>
      </c>
      <c r="JT174" s="42">
        <v>0</v>
      </c>
      <c r="JU174" s="42">
        <v>0</v>
      </c>
      <c r="JV174" s="42">
        <v>0</v>
      </c>
      <c r="JW174" s="42">
        <v>0</v>
      </c>
      <c r="JX174" s="42">
        <v>0</v>
      </c>
      <c r="JY174" s="42">
        <v>0</v>
      </c>
      <c r="JZ174" s="42">
        <v>0</v>
      </c>
      <c r="KA174" s="42">
        <v>0</v>
      </c>
      <c r="KB174" s="42">
        <v>0</v>
      </c>
      <c r="KC174" s="42">
        <v>0</v>
      </c>
      <c r="KD174" s="42">
        <v>0</v>
      </c>
      <c r="KE174" s="42" t="s">
        <v>124</v>
      </c>
      <c r="KF174" s="42" t="s">
        <v>288</v>
      </c>
      <c r="KG174" s="42">
        <v>0</v>
      </c>
      <c r="KH174" s="42">
        <v>0</v>
      </c>
      <c r="KI174" s="42">
        <v>0</v>
      </c>
      <c r="KJ174" s="42">
        <v>0</v>
      </c>
      <c r="KK174" s="42">
        <v>0</v>
      </c>
      <c r="KL174" s="42">
        <v>0</v>
      </c>
      <c r="KM174" s="42">
        <v>0</v>
      </c>
      <c r="KN174" s="8" t="s">
        <v>117</v>
      </c>
      <c r="KO174" s="8">
        <v>0</v>
      </c>
      <c r="KP174" s="8">
        <v>0</v>
      </c>
      <c r="KQ174" s="8" t="s">
        <v>124</v>
      </c>
      <c r="KR174" t="s">
        <v>124</v>
      </c>
      <c r="KS174">
        <v>0</v>
      </c>
      <c r="KT174">
        <v>0</v>
      </c>
      <c r="KU174">
        <v>0</v>
      </c>
      <c r="KV174">
        <v>0</v>
      </c>
      <c r="KW174">
        <v>0</v>
      </c>
      <c r="KX174">
        <v>0</v>
      </c>
      <c r="KY174">
        <v>0</v>
      </c>
      <c r="KZ174">
        <v>0</v>
      </c>
      <c r="LA174">
        <v>0</v>
      </c>
      <c r="LB174">
        <v>0</v>
      </c>
      <c r="LC174">
        <v>0</v>
      </c>
      <c r="LD174" t="s">
        <v>124</v>
      </c>
      <c r="LE174">
        <v>0</v>
      </c>
      <c r="LF174">
        <v>0</v>
      </c>
      <c r="LG174">
        <v>0</v>
      </c>
      <c r="LH174">
        <v>0</v>
      </c>
      <c r="LI174">
        <v>0</v>
      </c>
      <c r="LJ174">
        <v>0</v>
      </c>
      <c r="LK174" t="s">
        <v>124</v>
      </c>
      <c r="LL174">
        <v>0</v>
      </c>
      <c r="LM174">
        <v>0</v>
      </c>
      <c r="LN174">
        <v>0</v>
      </c>
      <c r="LO174">
        <v>0</v>
      </c>
      <c r="LP174">
        <v>0</v>
      </c>
      <c r="LQ174">
        <v>0</v>
      </c>
      <c r="LR174">
        <v>0</v>
      </c>
      <c r="LS174">
        <v>0</v>
      </c>
      <c r="LT174">
        <v>0</v>
      </c>
      <c r="LU174">
        <v>0</v>
      </c>
      <c r="LV174">
        <v>0</v>
      </c>
      <c r="LW174">
        <v>0</v>
      </c>
      <c r="LX174">
        <v>0</v>
      </c>
      <c r="LY174">
        <v>0</v>
      </c>
      <c r="LZ174" t="s">
        <v>131</v>
      </c>
      <c r="MA174">
        <v>0</v>
      </c>
      <c r="MB174">
        <v>0</v>
      </c>
      <c r="MC174">
        <v>0</v>
      </c>
      <c r="MD174">
        <v>0</v>
      </c>
      <c r="ME174">
        <v>0</v>
      </c>
      <c r="MF174">
        <v>0</v>
      </c>
      <c r="MG174">
        <v>0</v>
      </c>
      <c r="MH174">
        <v>0</v>
      </c>
      <c r="MI174">
        <v>0</v>
      </c>
      <c r="MJ174">
        <v>0</v>
      </c>
      <c r="MK174">
        <v>0</v>
      </c>
      <c r="ML174">
        <v>0</v>
      </c>
      <c r="MM174">
        <v>0</v>
      </c>
      <c r="MN174">
        <v>0</v>
      </c>
      <c r="MO174">
        <v>0</v>
      </c>
      <c r="MP174">
        <v>0</v>
      </c>
      <c r="MQ174">
        <v>0</v>
      </c>
      <c r="MR174" s="62" t="s">
        <v>1562</v>
      </c>
      <c r="MS174" s="69"/>
    </row>
    <row r="175" spans="1:357" ht="115.2" x14ac:dyDescent="0.3">
      <c r="A175">
        <v>307</v>
      </c>
      <c r="B175" s="29" t="s">
        <v>1517</v>
      </c>
      <c r="C175" s="34" t="s">
        <v>1518</v>
      </c>
      <c r="D175" s="8" t="s">
        <v>1519</v>
      </c>
      <c r="E175" s="8">
        <v>11</v>
      </c>
      <c r="F175" s="8" t="s">
        <v>1559</v>
      </c>
      <c r="G175" s="8" t="s">
        <v>1533</v>
      </c>
      <c r="H175" s="8">
        <v>1915</v>
      </c>
      <c r="I175" s="8" t="s">
        <v>136</v>
      </c>
      <c r="J175" s="8" t="s">
        <v>1563</v>
      </c>
      <c r="K175" s="8">
        <f>710*502</f>
        <v>356420</v>
      </c>
      <c r="L175" s="8" t="e">
        <f>MROUND([1]!tbData[[#This Row],[Surface (mm2)]],10000)/1000000</f>
        <v>#REF!</v>
      </c>
      <c r="M175" s="8" t="s">
        <v>115</v>
      </c>
      <c r="N175" s="8" t="s">
        <v>144</v>
      </c>
      <c r="O175" s="8" t="s">
        <v>144</v>
      </c>
      <c r="P175" s="8" t="s">
        <v>117</v>
      </c>
      <c r="Q175" t="s">
        <v>119</v>
      </c>
      <c r="R175" t="s">
        <v>119</v>
      </c>
      <c r="S175" s="8" t="s">
        <v>166</v>
      </c>
      <c r="T175" t="s">
        <v>119</v>
      </c>
      <c r="U175" s="8" t="s">
        <v>120</v>
      </c>
      <c r="V175" s="8" t="s">
        <v>210</v>
      </c>
      <c r="W175" s="8" t="s">
        <v>145</v>
      </c>
      <c r="X175" s="8" t="s">
        <v>222</v>
      </c>
      <c r="Y175" s="8" t="s">
        <v>154</v>
      </c>
      <c r="Z175" s="8" t="s">
        <v>116</v>
      </c>
      <c r="AA175" s="8">
        <v>0</v>
      </c>
      <c r="AB175" s="8">
        <v>0</v>
      </c>
      <c r="AC175" s="8">
        <v>0</v>
      </c>
      <c r="AD175" s="8">
        <v>0</v>
      </c>
      <c r="AE175" s="8">
        <v>0</v>
      </c>
      <c r="AF175" s="8">
        <v>0</v>
      </c>
      <c r="AG175" s="8">
        <v>0</v>
      </c>
      <c r="AH175" s="8">
        <v>0</v>
      </c>
      <c r="AI175" s="8">
        <v>0</v>
      </c>
      <c r="AJ175" s="8" t="s">
        <v>1541</v>
      </c>
      <c r="AK175" s="8">
        <v>0</v>
      </c>
      <c r="AL175" s="8">
        <v>0</v>
      </c>
      <c r="AM175" s="8">
        <v>0</v>
      </c>
      <c r="AN175" s="8">
        <v>0</v>
      </c>
      <c r="AO175" s="8">
        <v>0</v>
      </c>
      <c r="AP175" s="8">
        <v>0</v>
      </c>
      <c r="AQ175" s="8">
        <v>0</v>
      </c>
      <c r="AR175" s="8">
        <v>0</v>
      </c>
      <c r="AS175" s="8">
        <v>0</v>
      </c>
      <c r="AT175" s="8">
        <v>0</v>
      </c>
      <c r="AU175" s="8" t="s">
        <v>124</v>
      </c>
      <c r="AV175" s="8" t="s">
        <v>169</v>
      </c>
      <c r="AW175" s="8" t="s">
        <v>199</v>
      </c>
      <c r="AX175" s="8" t="s">
        <v>117</v>
      </c>
      <c r="AY175" s="8">
        <v>0</v>
      </c>
      <c r="AZ175" s="8">
        <v>0</v>
      </c>
      <c r="BA175" s="8">
        <v>0</v>
      </c>
      <c r="BB175" s="8">
        <v>0</v>
      </c>
      <c r="BC175" t="s">
        <v>124</v>
      </c>
      <c r="BD175" t="s">
        <v>155</v>
      </c>
      <c r="BE175" t="s">
        <v>124</v>
      </c>
      <c r="BF175" t="s">
        <v>124</v>
      </c>
      <c r="BG175">
        <v>0</v>
      </c>
      <c r="BH175">
        <v>0</v>
      </c>
      <c r="BI175" s="6">
        <v>0</v>
      </c>
      <c r="BJ175" s="66"/>
      <c r="BK175" s="10" t="s">
        <v>117</v>
      </c>
      <c r="BL175">
        <v>0</v>
      </c>
      <c r="BM175">
        <v>0</v>
      </c>
      <c r="BN175" t="s">
        <v>51</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t="s">
        <v>51</v>
      </c>
      <c r="DC175" s="8" t="s">
        <v>366</v>
      </c>
      <c r="DD175" t="s">
        <v>117</v>
      </c>
      <c r="DE175">
        <v>0</v>
      </c>
      <c r="DF175">
        <v>0</v>
      </c>
      <c r="DG175">
        <v>0</v>
      </c>
      <c r="DH175">
        <v>0</v>
      </c>
      <c r="DI175">
        <v>0</v>
      </c>
      <c r="DJ175">
        <v>0</v>
      </c>
      <c r="DK175">
        <v>0</v>
      </c>
      <c r="DL175">
        <v>0</v>
      </c>
      <c r="DM175">
        <v>0</v>
      </c>
      <c r="DN175">
        <v>0</v>
      </c>
      <c r="DO175">
        <v>0</v>
      </c>
      <c r="DP175">
        <v>0</v>
      </c>
      <c r="DQ175">
        <v>0</v>
      </c>
      <c r="DR175">
        <v>0</v>
      </c>
      <c r="DS175">
        <v>0</v>
      </c>
      <c r="DT175">
        <v>0</v>
      </c>
      <c r="DU175" t="s">
        <v>124</v>
      </c>
      <c r="DV175" t="s">
        <v>156</v>
      </c>
      <c r="DW175" t="s">
        <v>197</v>
      </c>
      <c r="DX175">
        <v>0</v>
      </c>
      <c r="DY175">
        <v>0</v>
      </c>
      <c r="DZ175" t="s">
        <v>156</v>
      </c>
      <c r="EA175" t="s">
        <v>156</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t="s">
        <v>117</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t="s">
        <v>124</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t="s">
        <v>124</v>
      </c>
      <c r="HN175">
        <v>0</v>
      </c>
      <c r="HO175">
        <v>0</v>
      </c>
      <c r="HP175">
        <v>0</v>
      </c>
      <c r="HQ175">
        <v>0</v>
      </c>
      <c r="HR175">
        <v>0</v>
      </c>
      <c r="HS175" t="s">
        <v>124</v>
      </c>
      <c r="HT175">
        <v>0</v>
      </c>
      <c r="HU175" t="s">
        <v>124</v>
      </c>
      <c r="HV175">
        <v>0</v>
      </c>
      <c r="HW175">
        <v>0</v>
      </c>
      <c r="HX175">
        <v>0</v>
      </c>
      <c r="HY175">
        <v>0</v>
      </c>
      <c r="HZ175">
        <v>0</v>
      </c>
      <c r="IA175">
        <v>0</v>
      </c>
      <c r="IB175">
        <v>0</v>
      </c>
      <c r="IC175">
        <v>0</v>
      </c>
      <c r="ID175">
        <v>0</v>
      </c>
      <c r="IE175" t="s">
        <v>124</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t="s">
        <v>124</v>
      </c>
      <c r="JA175" t="s">
        <v>70</v>
      </c>
      <c r="JB175" t="s">
        <v>619</v>
      </c>
      <c r="JC175" s="8" t="s">
        <v>124</v>
      </c>
      <c r="JD175" s="8" t="s">
        <v>127</v>
      </c>
      <c r="JE175" s="8" t="s">
        <v>128</v>
      </c>
      <c r="JF175" s="8">
        <v>0</v>
      </c>
      <c r="JG175" s="8">
        <v>0</v>
      </c>
      <c r="JH175" s="8">
        <v>0</v>
      </c>
      <c r="JI175" s="8">
        <v>0</v>
      </c>
      <c r="JJ175" s="8">
        <v>0</v>
      </c>
      <c r="JK175" s="42" t="s">
        <v>124</v>
      </c>
      <c r="JL175" s="42" t="s">
        <v>129</v>
      </c>
      <c r="JM175" s="42">
        <v>0</v>
      </c>
      <c r="JN175" s="42">
        <v>0</v>
      </c>
      <c r="JO175" s="42">
        <v>0</v>
      </c>
      <c r="JP175" s="42" t="s">
        <v>124</v>
      </c>
      <c r="JQ175" s="42">
        <v>0</v>
      </c>
      <c r="JR175" s="42">
        <v>0</v>
      </c>
      <c r="JS175" s="42">
        <v>0</v>
      </c>
      <c r="JT175" s="42">
        <v>0</v>
      </c>
      <c r="JU175" s="42">
        <v>0</v>
      </c>
      <c r="JV175" s="42">
        <v>0</v>
      </c>
      <c r="JW175" s="42">
        <v>0</v>
      </c>
      <c r="JX175" s="42">
        <v>0</v>
      </c>
      <c r="JY175" s="42">
        <v>0</v>
      </c>
      <c r="JZ175" s="42">
        <v>0</v>
      </c>
      <c r="KA175" s="42">
        <v>0</v>
      </c>
      <c r="KB175" s="42">
        <v>0</v>
      </c>
      <c r="KC175" s="42">
        <v>0</v>
      </c>
      <c r="KD175" s="42">
        <v>0</v>
      </c>
      <c r="KE175" s="42" t="s">
        <v>124</v>
      </c>
      <c r="KF175" s="42" t="s">
        <v>288</v>
      </c>
      <c r="KG175" s="42">
        <v>0</v>
      </c>
      <c r="KH175" s="42">
        <v>0</v>
      </c>
      <c r="KI175" s="42">
        <v>0</v>
      </c>
      <c r="KJ175" s="42">
        <v>0</v>
      </c>
      <c r="KK175" s="42">
        <v>0</v>
      </c>
      <c r="KL175" s="42">
        <v>0</v>
      </c>
      <c r="KM175" s="42">
        <v>0</v>
      </c>
      <c r="KN175" s="8" t="s">
        <v>117</v>
      </c>
      <c r="KO175" s="8">
        <v>0</v>
      </c>
      <c r="KP175" s="8">
        <v>0</v>
      </c>
      <c r="KQ175" s="8" t="s">
        <v>124</v>
      </c>
      <c r="KR175" t="s">
        <v>124</v>
      </c>
      <c r="KS175">
        <v>0</v>
      </c>
      <c r="KT175">
        <v>0</v>
      </c>
      <c r="KU175">
        <v>0</v>
      </c>
      <c r="KV175">
        <v>0</v>
      </c>
      <c r="KW175">
        <v>0</v>
      </c>
      <c r="KX175">
        <v>0</v>
      </c>
      <c r="KY175">
        <v>0</v>
      </c>
      <c r="KZ175">
        <v>0</v>
      </c>
      <c r="LA175">
        <v>0</v>
      </c>
      <c r="LB175">
        <v>0</v>
      </c>
      <c r="LC175">
        <v>0</v>
      </c>
      <c r="LD175" t="s">
        <v>124</v>
      </c>
      <c r="LE175">
        <v>0</v>
      </c>
      <c r="LF175">
        <v>0</v>
      </c>
      <c r="LG175">
        <v>0</v>
      </c>
      <c r="LH175">
        <v>0</v>
      </c>
      <c r="LI175">
        <v>0</v>
      </c>
      <c r="LJ175">
        <v>0</v>
      </c>
      <c r="LK175" t="s">
        <v>124</v>
      </c>
      <c r="LL175">
        <v>0</v>
      </c>
      <c r="LM175">
        <v>0</v>
      </c>
      <c r="LN175">
        <v>0</v>
      </c>
      <c r="LO175">
        <v>0</v>
      </c>
      <c r="LP175">
        <v>0</v>
      </c>
      <c r="LQ175">
        <v>0</v>
      </c>
      <c r="LR175">
        <v>0</v>
      </c>
      <c r="LS175">
        <v>0</v>
      </c>
      <c r="LT175">
        <v>0</v>
      </c>
      <c r="LU175">
        <v>0</v>
      </c>
      <c r="LV175">
        <v>0</v>
      </c>
      <c r="LW175">
        <v>0</v>
      </c>
      <c r="LX175">
        <v>0</v>
      </c>
      <c r="LY175">
        <v>0</v>
      </c>
      <c r="LZ175" s="9" t="s">
        <v>131</v>
      </c>
      <c r="MA175">
        <v>0</v>
      </c>
      <c r="MB175">
        <v>0</v>
      </c>
      <c r="MC175">
        <v>0</v>
      </c>
      <c r="MD175">
        <v>0</v>
      </c>
      <c r="ME175">
        <v>0</v>
      </c>
      <c r="MF175">
        <v>0</v>
      </c>
      <c r="MG175">
        <v>0</v>
      </c>
      <c r="MH175">
        <v>0</v>
      </c>
      <c r="MI175">
        <v>0</v>
      </c>
      <c r="MJ175">
        <v>0</v>
      </c>
      <c r="MK175">
        <v>0</v>
      </c>
      <c r="ML175">
        <v>0</v>
      </c>
      <c r="MM175">
        <v>0</v>
      </c>
      <c r="MN175">
        <v>0</v>
      </c>
      <c r="MO175">
        <v>0</v>
      </c>
      <c r="MP175">
        <v>0</v>
      </c>
      <c r="MQ175">
        <v>0</v>
      </c>
      <c r="MR175" s="35" t="s">
        <v>1564</v>
      </c>
      <c r="MS175" s="69"/>
    </row>
    <row r="176" spans="1:357" ht="43.2" x14ac:dyDescent="0.3">
      <c r="A176">
        <v>92</v>
      </c>
      <c r="B176" s="29" t="s">
        <v>108</v>
      </c>
      <c r="C176" s="24" t="s">
        <v>109</v>
      </c>
      <c r="D176" s="8" t="s">
        <v>597</v>
      </c>
      <c r="E176" s="8" t="s">
        <v>597</v>
      </c>
      <c r="F176" s="8" t="s">
        <v>626</v>
      </c>
      <c r="G176" s="8">
        <v>0</v>
      </c>
      <c r="H176" s="8">
        <v>1970</v>
      </c>
      <c r="I176" t="s">
        <v>113</v>
      </c>
      <c r="J176" s="8" t="s">
        <v>627</v>
      </c>
      <c r="K176" s="8">
        <f>700*525</f>
        <v>367500</v>
      </c>
      <c r="L176" s="8" t="e">
        <f>MROUND([1]!tbData[[#This Row],[Surface (mm2)]],10000)/1000000</f>
        <v>#REF!</v>
      </c>
      <c r="M176" s="8" t="s">
        <v>115</v>
      </c>
      <c r="N176" s="8" t="s">
        <v>144</v>
      </c>
      <c r="O176" s="8" t="s">
        <v>144</v>
      </c>
      <c r="P176" s="8" t="s">
        <v>117</v>
      </c>
      <c r="Q176" t="s">
        <v>119</v>
      </c>
      <c r="R176" t="s">
        <v>119</v>
      </c>
      <c r="S176" s="8" t="s">
        <v>628</v>
      </c>
      <c r="T176" t="s">
        <v>600</v>
      </c>
      <c r="U176" s="8" t="s">
        <v>120</v>
      </c>
      <c r="V176" s="8" t="s">
        <v>154</v>
      </c>
      <c r="W176" s="8" t="s">
        <v>145</v>
      </c>
      <c r="X176" s="8" t="s">
        <v>210</v>
      </c>
      <c r="Y176" s="8" t="s">
        <v>222</v>
      </c>
      <c r="Z176" s="8" t="s">
        <v>121</v>
      </c>
      <c r="AA176" s="8">
        <v>0</v>
      </c>
      <c r="AB176" s="8">
        <v>0</v>
      </c>
      <c r="AC176" s="8">
        <v>0</v>
      </c>
      <c r="AD176" s="8">
        <v>0</v>
      </c>
      <c r="AE176" s="8">
        <v>0</v>
      </c>
      <c r="AF176" s="8">
        <v>0</v>
      </c>
      <c r="AG176" s="8">
        <v>0</v>
      </c>
      <c r="AH176" s="8">
        <v>0</v>
      </c>
      <c r="AI176" s="8">
        <v>0</v>
      </c>
      <c r="AJ176" s="8" t="s">
        <v>629</v>
      </c>
      <c r="AK176" s="8" t="s">
        <v>117</v>
      </c>
      <c r="AL176" s="8">
        <v>0</v>
      </c>
      <c r="AM176" s="8">
        <v>0</v>
      </c>
      <c r="AN176" s="8">
        <v>0</v>
      </c>
      <c r="AO176" s="8">
        <v>0</v>
      </c>
      <c r="AP176" s="8">
        <v>0</v>
      </c>
      <c r="AQ176" s="8">
        <v>0</v>
      </c>
      <c r="AR176" s="8">
        <v>0</v>
      </c>
      <c r="AS176" s="8">
        <v>0</v>
      </c>
      <c r="AT176" s="8">
        <v>0</v>
      </c>
      <c r="AU176" s="8" t="s">
        <v>124</v>
      </c>
      <c r="AV176" s="8" t="s">
        <v>156</v>
      </c>
      <c r="AW176" s="8" t="s">
        <v>199</v>
      </c>
      <c r="AX176" s="8" t="s">
        <v>117</v>
      </c>
      <c r="AY176" s="8">
        <v>0</v>
      </c>
      <c r="AZ176" s="8">
        <v>0</v>
      </c>
      <c r="BA176" s="8">
        <v>0</v>
      </c>
      <c r="BB176" s="8">
        <v>0</v>
      </c>
      <c r="BC176" t="s">
        <v>119</v>
      </c>
      <c r="BD176">
        <v>0</v>
      </c>
      <c r="BE176" t="s">
        <v>124</v>
      </c>
      <c r="BF176">
        <v>0</v>
      </c>
      <c r="BG176">
        <v>0</v>
      </c>
      <c r="BH176" t="s">
        <v>124</v>
      </c>
      <c r="BI176" s="6">
        <v>0</v>
      </c>
      <c r="BJ176" s="66"/>
      <c r="BK176" s="10" t="s">
        <v>51</v>
      </c>
      <c r="BL176" t="s">
        <v>122</v>
      </c>
      <c r="BM176" t="s">
        <v>123</v>
      </c>
      <c r="BN176" t="s">
        <v>117</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t="s">
        <v>51</v>
      </c>
      <c r="DC176" s="8" t="s">
        <v>123</v>
      </c>
      <c r="DD176" t="s">
        <v>117</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t="s">
        <v>117</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t="s">
        <v>124</v>
      </c>
      <c r="EV176">
        <v>0</v>
      </c>
      <c r="EW176" t="s">
        <v>124</v>
      </c>
      <c r="EX176" t="s">
        <v>228</v>
      </c>
      <c r="EY176" t="s">
        <v>169</v>
      </c>
      <c r="EZ176" t="s">
        <v>124</v>
      </c>
      <c r="FA176" t="s">
        <v>124</v>
      </c>
      <c r="FB176">
        <v>0</v>
      </c>
      <c r="FC176">
        <v>0</v>
      </c>
      <c r="FD176" t="s">
        <v>552</v>
      </c>
      <c r="FE176" t="s">
        <v>50</v>
      </c>
      <c r="FF176" t="s">
        <v>124</v>
      </c>
      <c r="FG176" t="s">
        <v>124</v>
      </c>
      <c r="FH176" t="s">
        <v>124</v>
      </c>
      <c r="FI176" t="s">
        <v>124</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t="s">
        <v>124</v>
      </c>
      <c r="GF176">
        <v>0</v>
      </c>
      <c r="GG176">
        <v>0</v>
      </c>
      <c r="GH176">
        <v>0</v>
      </c>
      <c r="GI176">
        <v>0</v>
      </c>
      <c r="GJ176">
        <v>0</v>
      </c>
      <c r="GK176">
        <v>0</v>
      </c>
      <c r="GL176">
        <v>0</v>
      </c>
      <c r="GM176" t="s">
        <v>124</v>
      </c>
      <c r="GN176">
        <v>0</v>
      </c>
      <c r="GO176" t="s">
        <v>124</v>
      </c>
      <c r="GP176" t="s">
        <v>124</v>
      </c>
      <c r="GQ176" t="s">
        <v>124</v>
      </c>
      <c r="GR176" t="s">
        <v>124</v>
      </c>
      <c r="GS176">
        <v>0</v>
      </c>
      <c r="GT176">
        <v>0</v>
      </c>
      <c r="GU176">
        <v>0</v>
      </c>
      <c r="GV176">
        <v>0</v>
      </c>
      <c r="GW176">
        <v>0</v>
      </c>
      <c r="GX176">
        <v>0</v>
      </c>
      <c r="GY176">
        <v>0</v>
      </c>
      <c r="GZ176">
        <v>0</v>
      </c>
      <c r="HA176">
        <v>0</v>
      </c>
      <c r="HB176">
        <v>0</v>
      </c>
      <c r="HC176">
        <v>0</v>
      </c>
      <c r="HD176">
        <v>0</v>
      </c>
      <c r="HE176">
        <v>0</v>
      </c>
      <c r="HF176">
        <v>0</v>
      </c>
      <c r="HG176" t="s">
        <v>124</v>
      </c>
      <c r="HH176" t="s">
        <v>124</v>
      </c>
      <c r="HI176" t="s">
        <v>125</v>
      </c>
      <c r="HJ176">
        <v>0</v>
      </c>
      <c r="HK176">
        <v>0</v>
      </c>
      <c r="HL176">
        <v>0</v>
      </c>
      <c r="HM176">
        <v>0</v>
      </c>
      <c r="HN176" t="s">
        <v>124</v>
      </c>
      <c r="HO176">
        <v>0</v>
      </c>
      <c r="HP176">
        <v>0</v>
      </c>
      <c r="HQ176" t="s">
        <v>124</v>
      </c>
      <c r="HR176" t="s">
        <v>124</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s="8" t="s">
        <v>124</v>
      </c>
      <c r="JD176" s="8" t="s">
        <v>127</v>
      </c>
      <c r="JE176" s="8">
        <v>0</v>
      </c>
      <c r="JF176" s="8">
        <v>0</v>
      </c>
      <c r="JG176" s="8">
        <v>0</v>
      </c>
      <c r="JH176" s="8">
        <v>0</v>
      </c>
      <c r="JI176" s="8">
        <v>0</v>
      </c>
      <c r="JJ176" s="8">
        <v>0</v>
      </c>
      <c r="JK176" s="42" t="s">
        <v>124</v>
      </c>
      <c r="JL176" s="42" t="s">
        <v>129</v>
      </c>
      <c r="JM176" s="42">
        <v>0</v>
      </c>
      <c r="JN176" s="42">
        <v>0</v>
      </c>
      <c r="JO176" s="42" t="s">
        <v>124</v>
      </c>
      <c r="JP176" s="42">
        <v>0</v>
      </c>
      <c r="JQ176" s="42">
        <v>0</v>
      </c>
      <c r="JR176" s="42">
        <v>0</v>
      </c>
      <c r="JS176" s="42">
        <v>0</v>
      </c>
      <c r="JT176" s="42">
        <v>0</v>
      </c>
      <c r="JU176" s="42">
        <v>0</v>
      </c>
      <c r="JV176" s="42">
        <v>0</v>
      </c>
      <c r="JW176" s="42">
        <v>0</v>
      </c>
      <c r="JX176" s="42">
        <v>0</v>
      </c>
      <c r="JY176" s="42">
        <v>0</v>
      </c>
      <c r="JZ176" s="42">
        <v>0</v>
      </c>
      <c r="KA176" s="42">
        <v>0</v>
      </c>
      <c r="KB176" s="42">
        <v>0</v>
      </c>
      <c r="KC176" s="42">
        <v>0</v>
      </c>
      <c r="KD176" s="42">
        <v>0</v>
      </c>
      <c r="KE176" s="42">
        <v>0</v>
      </c>
      <c r="KF176" s="42">
        <v>0</v>
      </c>
      <c r="KG176" s="42">
        <v>0</v>
      </c>
      <c r="KH176" s="42">
        <v>0</v>
      </c>
      <c r="KI176" s="42">
        <v>0</v>
      </c>
      <c r="KJ176" s="42">
        <v>0</v>
      </c>
      <c r="KK176" s="42">
        <v>0</v>
      </c>
      <c r="KL176" s="42">
        <v>0</v>
      </c>
      <c r="KM176" s="42">
        <v>0</v>
      </c>
      <c r="KN176" s="8" t="s">
        <v>117</v>
      </c>
      <c r="KO176" s="8">
        <v>0</v>
      </c>
      <c r="KP176" s="8">
        <v>0</v>
      </c>
      <c r="KQ176" s="8" t="s">
        <v>117</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s="9" t="s">
        <v>131</v>
      </c>
      <c r="MA176">
        <v>0</v>
      </c>
      <c r="MB176">
        <v>0</v>
      </c>
      <c r="MC176">
        <v>0</v>
      </c>
      <c r="MD176">
        <v>0</v>
      </c>
      <c r="ME176">
        <v>0</v>
      </c>
      <c r="MF176">
        <v>0</v>
      </c>
      <c r="MG176">
        <v>0</v>
      </c>
      <c r="MH176">
        <v>0</v>
      </c>
      <c r="MI176">
        <v>0</v>
      </c>
      <c r="MJ176">
        <v>0</v>
      </c>
      <c r="MK176">
        <v>0</v>
      </c>
      <c r="ML176">
        <v>0</v>
      </c>
      <c r="MM176">
        <v>0</v>
      </c>
      <c r="MN176">
        <v>0</v>
      </c>
      <c r="MO176">
        <v>0</v>
      </c>
      <c r="MP176">
        <v>0</v>
      </c>
      <c r="MQ176">
        <v>0</v>
      </c>
      <c r="MR176" s="35">
        <v>0</v>
      </c>
      <c r="MS176" s="69"/>
    </row>
    <row r="177" spans="1:357" ht="172.8" x14ac:dyDescent="0.3">
      <c r="A177">
        <v>301</v>
      </c>
      <c r="B177" s="29" t="s">
        <v>1517</v>
      </c>
      <c r="C177" s="34" t="s">
        <v>1518</v>
      </c>
      <c r="D177" s="8" t="s">
        <v>1519</v>
      </c>
      <c r="E177" s="8">
        <v>5</v>
      </c>
      <c r="F177" s="8" t="s">
        <v>1539</v>
      </c>
      <c r="G177" s="8" t="s">
        <v>1527</v>
      </c>
      <c r="H177" s="8" t="s">
        <v>1528</v>
      </c>
      <c r="I177" s="8" t="s">
        <v>136</v>
      </c>
      <c r="J177" s="8" t="s">
        <v>1540</v>
      </c>
      <c r="K177" s="8">
        <f>755*493</f>
        <v>372215</v>
      </c>
      <c r="L177" s="8" t="e">
        <f>MROUND([1]!tbData[[#This Row],[Surface (mm2)]],10000)/1000000</f>
        <v>#REF!</v>
      </c>
      <c r="M177" s="8" t="s">
        <v>115</v>
      </c>
      <c r="N177" s="8" t="s">
        <v>144</v>
      </c>
      <c r="O177" s="8" t="s">
        <v>144</v>
      </c>
      <c r="P177" s="8" t="s">
        <v>117</v>
      </c>
      <c r="Q177" t="s">
        <v>119</v>
      </c>
      <c r="R177" t="s">
        <v>119</v>
      </c>
      <c r="S177" s="8">
        <v>0</v>
      </c>
      <c r="T177" t="s">
        <v>119</v>
      </c>
      <c r="U177" s="8" t="s">
        <v>120</v>
      </c>
      <c r="V177" s="8" t="s">
        <v>145</v>
      </c>
      <c r="W177" s="8" t="s">
        <v>210</v>
      </c>
      <c r="X177" s="8" t="s">
        <v>121</v>
      </c>
      <c r="Y177" s="8" t="s">
        <v>197</v>
      </c>
      <c r="Z177" s="8" t="s">
        <v>154</v>
      </c>
      <c r="AA177" s="8">
        <v>0</v>
      </c>
      <c r="AB177" s="8">
        <v>0</v>
      </c>
      <c r="AC177" s="8">
        <v>0</v>
      </c>
      <c r="AD177" s="8">
        <v>0</v>
      </c>
      <c r="AE177" s="8">
        <v>0</v>
      </c>
      <c r="AF177" s="8">
        <v>0</v>
      </c>
      <c r="AG177" s="8">
        <v>0</v>
      </c>
      <c r="AH177" s="8">
        <v>0</v>
      </c>
      <c r="AI177" s="8">
        <v>0</v>
      </c>
      <c r="AJ177" s="8" t="s">
        <v>1541</v>
      </c>
      <c r="AK177" s="8" t="s">
        <v>117</v>
      </c>
      <c r="AL177" s="8">
        <v>0</v>
      </c>
      <c r="AM177" s="8">
        <v>0</v>
      </c>
      <c r="AN177" s="8">
        <v>0</v>
      </c>
      <c r="AO177" s="8">
        <v>0</v>
      </c>
      <c r="AP177" s="8">
        <v>0</v>
      </c>
      <c r="AQ177" s="8">
        <v>0</v>
      </c>
      <c r="AR177" s="8">
        <v>0</v>
      </c>
      <c r="AS177" s="8">
        <v>0</v>
      </c>
      <c r="AT177" s="8">
        <v>0</v>
      </c>
      <c r="AU177" s="8" t="s">
        <v>124</v>
      </c>
      <c r="AV177" s="8" t="s">
        <v>169</v>
      </c>
      <c r="AW177" s="8" t="s">
        <v>199</v>
      </c>
      <c r="AX177" s="8" t="s">
        <v>117</v>
      </c>
      <c r="AY177" s="8">
        <v>0</v>
      </c>
      <c r="AZ177" s="8">
        <v>0</v>
      </c>
      <c r="BA177" s="8">
        <v>0</v>
      </c>
      <c r="BB177" s="8">
        <v>0</v>
      </c>
      <c r="BC177" t="s">
        <v>124</v>
      </c>
      <c r="BD177" t="s">
        <v>1542</v>
      </c>
      <c r="BE177" t="s">
        <v>124</v>
      </c>
      <c r="BF177" t="s">
        <v>124</v>
      </c>
      <c r="BG177">
        <v>0</v>
      </c>
      <c r="BH177">
        <v>0</v>
      </c>
      <c r="BI177" s="6">
        <v>0</v>
      </c>
      <c r="BJ177" s="66"/>
      <c r="BK177" s="10" t="s">
        <v>117</v>
      </c>
      <c r="BL177">
        <v>0</v>
      </c>
      <c r="BM177">
        <v>0</v>
      </c>
      <c r="BN177" t="s">
        <v>117</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t="s">
        <v>51</v>
      </c>
      <c r="DC177" s="8" t="s">
        <v>366</v>
      </c>
      <c r="DD177" t="s">
        <v>117</v>
      </c>
      <c r="DE177">
        <v>0</v>
      </c>
      <c r="DF177">
        <v>0</v>
      </c>
      <c r="DG177">
        <v>0</v>
      </c>
      <c r="DH177">
        <v>0</v>
      </c>
      <c r="DI177">
        <v>0</v>
      </c>
      <c r="DJ177">
        <v>0</v>
      </c>
      <c r="DK177">
        <v>0</v>
      </c>
      <c r="DL177">
        <v>0</v>
      </c>
      <c r="DM177">
        <v>0</v>
      </c>
      <c r="DN177">
        <v>0</v>
      </c>
      <c r="DO177">
        <v>0</v>
      </c>
      <c r="DP177">
        <v>0</v>
      </c>
      <c r="DQ177">
        <v>0</v>
      </c>
      <c r="DR177">
        <v>0</v>
      </c>
      <c r="DS177">
        <v>0</v>
      </c>
      <c r="DT177">
        <v>0</v>
      </c>
      <c r="DU177" t="s">
        <v>124</v>
      </c>
      <c r="DV177" t="s">
        <v>156</v>
      </c>
      <c r="DW177" t="s">
        <v>197</v>
      </c>
      <c r="DX177">
        <v>0</v>
      </c>
      <c r="DY177">
        <v>0</v>
      </c>
      <c r="DZ177" t="s">
        <v>156</v>
      </c>
      <c r="EA177" t="s">
        <v>156</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t="s">
        <v>117</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t="s">
        <v>124</v>
      </c>
      <c r="GF177">
        <v>0</v>
      </c>
      <c r="GG177">
        <v>0</v>
      </c>
      <c r="GH177">
        <v>0</v>
      </c>
      <c r="GI177">
        <v>0</v>
      </c>
      <c r="GJ177">
        <v>0</v>
      </c>
      <c r="GK177">
        <v>0</v>
      </c>
      <c r="GL177">
        <v>0</v>
      </c>
      <c r="GM177" t="s">
        <v>124</v>
      </c>
      <c r="GN177">
        <v>0</v>
      </c>
      <c r="GO177">
        <v>0</v>
      </c>
      <c r="GP177" t="s">
        <v>124</v>
      </c>
      <c r="GQ177" t="s">
        <v>124</v>
      </c>
      <c r="GR177">
        <v>0</v>
      </c>
      <c r="GS177">
        <v>0</v>
      </c>
      <c r="GT177">
        <v>0</v>
      </c>
      <c r="GU177">
        <v>0</v>
      </c>
      <c r="GV177">
        <v>0</v>
      </c>
      <c r="GW177">
        <v>0</v>
      </c>
      <c r="GX177" t="s">
        <v>124</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t="s">
        <v>124</v>
      </c>
      <c r="IF177">
        <v>0</v>
      </c>
      <c r="IG177">
        <v>0</v>
      </c>
      <c r="IH177">
        <v>0</v>
      </c>
      <c r="II177">
        <v>0</v>
      </c>
      <c r="IJ177">
        <v>0</v>
      </c>
      <c r="IK177">
        <v>0</v>
      </c>
      <c r="IL177">
        <v>0</v>
      </c>
      <c r="IM177">
        <v>0</v>
      </c>
      <c r="IN177">
        <v>0</v>
      </c>
      <c r="IO177">
        <v>0</v>
      </c>
      <c r="IP177">
        <v>0</v>
      </c>
      <c r="IQ177">
        <v>0</v>
      </c>
      <c r="IR177">
        <v>0</v>
      </c>
      <c r="IS177">
        <v>0</v>
      </c>
      <c r="IT177">
        <v>0</v>
      </c>
      <c r="IU177">
        <v>0</v>
      </c>
      <c r="IV177">
        <v>0</v>
      </c>
      <c r="IW177" t="s">
        <v>124</v>
      </c>
      <c r="IX177" t="s">
        <v>71</v>
      </c>
      <c r="IY177" t="s">
        <v>639</v>
      </c>
      <c r="IZ177">
        <v>0</v>
      </c>
      <c r="JA177">
        <v>0</v>
      </c>
      <c r="JB177">
        <v>0</v>
      </c>
      <c r="JC177" s="8" t="s">
        <v>124</v>
      </c>
      <c r="JD177" s="8" t="s">
        <v>127</v>
      </c>
      <c r="JE177" s="8" t="s">
        <v>128</v>
      </c>
      <c r="JF177" s="8">
        <v>0</v>
      </c>
      <c r="JG177" s="8">
        <v>0</v>
      </c>
      <c r="JH177" s="8">
        <v>0</v>
      </c>
      <c r="JI177" s="8">
        <v>0</v>
      </c>
      <c r="JJ177" s="8">
        <v>0</v>
      </c>
      <c r="JK177" s="42">
        <v>0</v>
      </c>
      <c r="JL177" s="42">
        <v>0</v>
      </c>
      <c r="JM177" s="42">
        <v>0</v>
      </c>
      <c r="JN177" s="42">
        <v>0</v>
      </c>
      <c r="JO177" s="42">
        <v>0</v>
      </c>
      <c r="JP177" s="42">
        <v>0</v>
      </c>
      <c r="JQ177" s="42">
        <v>0</v>
      </c>
      <c r="JR177" s="42">
        <v>0</v>
      </c>
      <c r="JS177" s="42">
        <v>0</v>
      </c>
      <c r="JT177" s="42">
        <v>0</v>
      </c>
      <c r="JU177" s="42">
        <v>0</v>
      </c>
      <c r="JV177" s="42">
        <v>0</v>
      </c>
      <c r="JW177" s="42">
        <v>0</v>
      </c>
      <c r="JX177" s="42">
        <v>0</v>
      </c>
      <c r="JY177" s="42">
        <v>0</v>
      </c>
      <c r="JZ177" s="42">
        <v>0</v>
      </c>
      <c r="KA177" s="42">
        <v>0</v>
      </c>
      <c r="KB177" s="42">
        <v>0</v>
      </c>
      <c r="KC177" s="42">
        <v>0</v>
      </c>
      <c r="KD177" s="42">
        <v>0</v>
      </c>
      <c r="KE177" s="42">
        <v>0</v>
      </c>
      <c r="KF177" s="42">
        <v>0</v>
      </c>
      <c r="KG177" s="42">
        <v>0</v>
      </c>
      <c r="KH177" s="42">
        <v>0</v>
      </c>
      <c r="KI177" s="42">
        <v>0</v>
      </c>
      <c r="KJ177" s="42">
        <v>0</v>
      </c>
      <c r="KK177" s="42">
        <v>0</v>
      </c>
      <c r="KL177" s="42">
        <v>0</v>
      </c>
      <c r="KM177" s="42">
        <v>0</v>
      </c>
      <c r="KN177" s="8" t="s">
        <v>117</v>
      </c>
      <c r="KO177" s="8">
        <v>0</v>
      </c>
      <c r="KP177" s="8">
        <v>0</v>
      </c>
      <c r="KQ177" s="8" t="s">
        <v>124</v>
      </c>
      <c r="KR177" t="s">
        <v>124</v>
      </c>
      <c r="KS177">
        <v>0</v>
      </c>
      <c r="KT177">
        <v>0</v>
      </c>
      <c r="KU177">
        <v>0</v>
      </c>
      <c r="KV177">
        <v>0</v>
      </c>
      <c r="KW177">
        <v>0</v>
      </c>
      <c r="KX177">
        <v>0</v>
      </c>
      <c r="KY177">
        <v>0</v>
      </c>
      <c r="KZ177">
        <v>0</v>
      </c>
      <c r="LA177">
        <v>0</v>
      </c>
      <c r="LB177">
        <v>0</v>
      </c>
      <c r="LC177">
        <v>0</v>
      </c>
      <c r="LD177" t="s">
        <v>124</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s="9" t="s">
        <v>131</v>
      </c>
      <c r="MA177">
        <v>0</v>
      </c>
      <c r="MB177">
        <v>0</v>
      </c>
      <c r="MC177">
        <v>0</v>
      </c>
      <c r="MD177">
        <v>0</v>
      </c>
      <c r="ME177">
        <v>0</v>
      </c>
      <c r="MF177">
        <v>0</v>
      </c>
      <c r="MG177">
        <v>0</v>
      </c>
      <c r="MH177">
        <v>0</v>
      </c>
      <c r="MI177">
        <v>0</v>
      </c>
      <c r="MJ177">
        <v>0</v>
      </c>
      <c r="MK177">
        <v>0</v>
      </c>
      <c r="ML177">
        <v>0</v>
      </c>
      <c r="MM177">
        <v>0</v>
      </c>
      <c r="MN177">
        <v>0</v>
      </c>
      <c r="MO177">
        <v>0</v>
      </c>
      <c r="MP177">
        <v>0</v>
      </c>
      <c r="MQ177">
        <v>0</v>
      </c>
      <c r="MR177" s="35" t="s">
        <v>1543</v>
      </c>
      <c r="MS177" s="69"/>
    </row>
    <row r="178" spans="1:357" ht="60.6" customHeight="1" x14ac:dyDescent="0.3">
      <c r="A178">
        <v>31</v>
      </c>
      <c r="B178" s="29" t="s">
        <v>108</v>
      </c>
      <c r="C178" s="22" t="s">
        <v>109</v>
      </c>
      <c r="D178" s="8" t="s">
        <v>306</v>
      </c>
      <c r="E178" t="s">
        <v>340</v>
      </c>
      <c r="F178" s="8" t="s">
        <v>341</v>
      </c>
      <c r="G178" s="8" t="s">
        <v>342</v>
      </c>
      <c r="H178" s="8">
        <v>1975</v>
      </c>
      <c r="I178" t="s">
        <v>136</v>
      </c>
      <c r="J178" s="8" t="s">
        <v>343</v>
      </c>
      <c r="K178" s="8">
        <f>758*506</f>
        <v>383548</v>
      </c>
      <c r="L178" s="8" t="e">
        <f>MROUND([1]!tbData[[#This Row],[Surface (mm2)]],10000)/1000000</f>
        <v>#REF!</v>
      </c>
      <c r="M178" s="8" t="s">
        <v>115</v>
      </c>
      <c r="N178" s="8" t="s">
        <v>144</v>
      </c>
      <c r="O178" s="8" t="s">
        <v>144</v>
      </c>
      <c r="P178" s="8" t="s">
        <v>117</v>
      </c>
      <c r="Q178" t="s">
        <v>119</v>
      </c>
      <c r="R178" t="s">
        <v>119</v>
      </c>
      <c r="S178" s="8">
        <v>0</v>
      </c>
      <c r="T178" t="s">
        <v>119</v>
      </c>
      <c r="U178" s="8" t="s">
        <v>120</v>
      </c>
      <c r="V178" s="8" t="s">
        <v>145</v>
      </c>
      <c r="W178" s="8">
        <v>0</v>
      </c>
      <c r="X178" s="8">
        <v>0</v>
      </c>
      <c r="Y178" s="8">
        <v>0</v>
      </c>
      <c r="Z178" s="8">
        <v>0</v>
      </c>
      <c r="AA178" s="8">
        <v>0</v>
      </c>
      <c r="AB178" s="8">
        <v>0</v>
      </c>
      <c r="AC178" s="8">
        <v>0</v>
      </c>
      <c r="AD178" s="8">
        <v>0</v>
      </c>
      <c r="AE178" s="8">
        <v>0</v>
      </c>
      <c r="AF178" s="8">
        <v>0</v>
      </c>
      <c r="AG178" s="8">
        <v>0</v>
      </c>
      <c r="AH178" s="8">
        <v>0</v>
      </c>
      <c r="AI178" s="8">
        <v>0</v>
      </c>
      <c r="AJ178" s="8">
        <v>0</v>
      </c>
      <c r="AK178" s="8" t="s">
        <v>117</v>
      </c>
      <c r="AL178" s="8">
        <v>0</v>
      </c>
      <c r="AM178" s="8">
        <v>0</v>
      </c>
      <c r="AN178" s="8">
        <v>0</v>
      </c>
      <c r="AO178" s="8">
        <v>0</v>
      </c>
      <c r="AP178" s="8">
        <v>0</v>
      </c>
      <c r="AQ178" s="8">
        <v>0</v>
      </c>
      <c r="AR178" s="8">
        <v>0</v>
      </c>
      <c r="AS178" s="8">
        <v>0</v>
      </c>
      <c r="AT178" s="8">
        <v>0</v>
      </c>
      <c r="AU178" s="8" t="s">
        <v>124</v>
      </c>
      <c r="AV178" s="8" t="s">
        <v>156</v>
      </c>
      <c r="AW178" s="8" t="s">
        <v>199</v>
      </c>
      <c r="AX178" s="8" t="s">
        <v>117</v>
      </c>
      <c r="AY178" s="8">
        <v>0</v>
      </c>
      <c r="AZ178" s="8">
        <v>0</v>
      </c>
      <c r="BA178" s="8">
        <v>0</v>
      </c>
      <c r="BB178" s="8">
        <v>0</v>
      </c>
      <c r="BC178" t="s">
        <v>119</v>
      </c>
      <c r="BD178">
        <v>0</v>
      </c>
      <c r="BE178" t="s">
        <v>147</v>
      </c>
      <c r="BF178">
        <v>0</v>
      </c>
      <c r="BG178">
        <v>0</v>
      </c>
      <c r="BH178">
        <v>0</v>
      </c>
      <c r="BI178" s="6">
        <v>0</v>
      </c>
      <c r="BJ178" s="66"/>
      <c r="BK178" s="10" t="s">
        <v>51</v>
      </c>
      <c r="BL178" t="s">
        <v>122</v>
      </c>
      <c r="BM178" t="s">
        <v>123</v>
      </c>
      <c r="BN178" t="s">
        <v>117</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t="s">
        <v>117</v>
      </c>
      <c r="DC178" s="8">
        <v>0</v>
      </c>
      <c r="DD178" t="s">
        <v>117</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t="s">
        <v>117</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t="s">
        <v>117</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t="s">
        <v>117</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s="8" t="s">
        <v>124</v>
      </c>
      <c r="JD178" s="8" t="s">
        <v>148</v>
      </c>
      <c r="JE178" s="8">
        <v>0</v>
      </c>
      <c r="JF178" s="8">
        <v>0</v>
      </c>
      <c r="JG178" s="8">
        <v>0</v>
      </c>
      <c r="JH178" s="8">
        <v>0</v>
      </c>
      <c r="JI178" s="8">
        <v>0</v>
      </c>
      <c r="JJ178" s="8">
        <v>0</v>
      </c>
      <c r="JK178" s="42">
        <v>0</v>
      </c>
      <c r="JL178" s="42">
        <v>0</v>
      </c>
      <c r="JM178" s="42">
        <v>0</v>
      </c>
      <c r="JN178" s="42">
        <v>0</v>
      </c>
      <c r="JO178" s="42">
        <v>0</v>
      </c>
      <c r="JP178" s="42">
        <v>0</v>
      </c>
      <c r="JQ178" s="42">
        <v>0</v>
      </c>
      <c r="JR178" s="42">
        <v>0</v>
      </c>
      <c r="JS178" s="42">
        <v>0</v>
      </c>
      <c r="JT178" s="42">
        <v>0</v>
      </c>
      <c r="JU178" s="42">
        <v>0</v>
      </c>
      <c r="JV178" s="42">
        <v>0</v>
      </c>
      <c r="JW178" s="42">
        <v>0</v>
      </c>
      <c r="JX178" s="42">
        <v>0</v>
      </c>
      <c r="JY178" s="42">
        <v>0</v>
      </c>
      <c r="JZ178" s="42">
        <v>0</v>
      </c>
      <c r="KA178" s="42">
        <v>0</v>
      </c>
      <c r="KB178" s="42">
        <v>0</v>
      </c>
      <c r="KC178" s="42">
        <v>0</v>
      </c>
      <c r="KD178" s="42">
        <v>0</v>
      </c>
      <c r="KE178" s="42">
        <v>0</v>
      </c>
      <c r="KF178" s="42">
        <v>0</v>
      </c>
      <c r="KG178" s="42">
        <v>0</v>
      </c>
      <c r="KH178" s="42">
        <v>0</v>
      </c>
      <c r="KI178" s="42">
        <v>0</v>
      </c>
      <c r="KJ178" s="42">
        <v>0</v>
      </c>
      <c r="KK178" s="42">
        <v>0</v>
      </c>
      <c r="KL178" s="42">
        <v>0</v>
      </c>
      <c r="KM178" s="42">
        <v>0</v>
      </c>
      <c r="KN178" s="8" t="s">
        <v>117</v>
      </c>
      <c r="KO178" s="8">
        <v>0</v>
      </c>
      <c r="KP178" s="8">
        <v>0</v>
      </c>
      <c r="KQ178" s="8" t="s">
        <v>117</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s="9" t="s">
        <v>131</v>
      </c>
      <c r="MA178">
        <v>0</v>
      </c>
      <c r="MB178">
        <v>0</v>
      </c>
      <c r="MC178">
        <v>0</v>
      </c>
      <c r="MD178">
        <v>0</v>
      </c>
      <c r="ME178">
        <v>0</v>
      </c>
      <c r="MF178">
        <v>0</v>
      </c>
      <c r="MG178">
        <v>0</v>
      </c>
      <c r="MH178">
        <v>0</v>
      </c>
      <c r="MI178">
        <v>0</v>
      </c>
      <c r="MJ178">
        <v>0</v>
      </c>
      <c r="MK178">
        <v>0</v>
      </c>
      <c r="ML178">
        <v>0</v>
      </c>
      <c r="MM178">
        <v>0</v>
      </c>
      <c r="MN178">
        <v>0</v>
      </c>
      <c r="MO178">
        <v>0</v>
      </c>
      <c r="MP178">
        <v>0</v>
      </c>
      <c r="MQ178">
        <v>0</v>
      </c>
      <c r="MR178" s="35">
        <v>0</v>
      </c>
      <c r="MS178" s="69"/>
    </row>
    <row r="179" spans="1:357" ht="70.2" customHeight="1" x14ac:dyDescent="0.3">
      <c r="A179">
        <v>297</v>
      </c>
      <c r="B179" s="29" t="s">
        <v>1517</v>
      </c>
      <c r="C179" s="34" t="s">
        <v>1518</v>
      </c>
      <c r="D179" s="8" t="s">
        <v>1519</v>
      </c>
      <c r="E179" s="8">
        <v>1</v>
      </c>
      <c r="F179" s="8" t="s">
        <v>1520</v>
      </c>
      <c r="G179" s="8" t="s">
        <v>1521</v>
      </c>
      <c r="H179" s="8">
        <v>1916</v>
      </c>
      <c r="I179" s="8" t="s">
        <v>136</v>
      </c>
      <c r="J179" s="8" t="s">
        <v>1522</v>
      </c>
      <c r="K179" s="8">
        <f>755*498</f>
        <v>375990</v>
      </c>
      <c r="L179" s="8" t="e">
        <f>MROUND([1]!tbData[[#This Row],[Surface (mm2)]],10000)/1000000</f>
        <v>#REF!</v>
      </c>
      <c r="M179" s="8" t="s">
        <v>115</v>
      </c>
      <c r="N179" s="8" t="s">
        <v>144</v>
      </c>
      <c r="O179" s="8" t="s">
        <v>144</v>
      </c>
      <c r="P179" s="8" t="s">
        <v>117</v>
      </c>
      <c r="Q179" t="s">
        <v>119</v>
      </c>
      <c r="R179" t="s">
        <v>119</v>
      </c>
      <c r="S179" s="8">
        <v>0</v>
      </c>
      <c r="T179" t="s">
        <v>119</v>
      </c>
      <c r="U179" s="8" t="s">
        <v>120</v>
      </c>
      <c r="V179" s="8" t="s">
        <v>121</v>
      </c>
      <c r="W179" s="8">
        <v>0</v>
      </c>
      <c r="X179" s="8">
        <v>0</v>
      </c>
      <c r="Y179" s="8">
        <v>0</v>
      </c>
      <c r="Z179" s="8">
        <v>0</v>
      </c>
      <c r="AA179" s="8">
        <v>0</v>
      </c>
      <c r="AB179" s="8">
        <v>0</v>
      </c>
      <c r="AC179" s="8">
        <v>0</v>
      </c>
      <c r="AD179" s="8">
        <v>0</v>
      </c>
      <c r="AE179" s="8">
        <v>0</v>
      </c>
      <c r="AF179" s="8">
        <v>0</v>
      </c>
      <c r="AG179" s="8">
        <v>0</v>
      </c>
      <c r="AH179" s="8">
        <v>0</v>
      </c>
      <c r="AI179" s="8">
        <v>0</v>
      </c>
      <c r="AJ179" s="8" t="s">
        <v>1523</v>
      </c>
      <c r="AK179" s="8">
        <v>0</v>
      </c>
      <c r="AL179" s="8">
        <v>0</v>
      </c>
      <c r="AM179" s="8">
        <v>0</v>
      </c>
      <c r="AN179" s="8">
        <v>0</v>
      </c>
      <c r="AO179" s="8">
        <v>0</v>
      </c>
      <c r="AP179" s="8">
        <v>0</v>
      </c>
      <c r="AQ179" s="8">
        <v>0</v>
      </c>
      <c r="AR179" s="8">
        <v>0</v>
      </c>
      <c r="AS179" s="8">
        <v>0</v>
      </c>
      <c r="AT179" s="8">
        <v>0</v>
      </c>
      <c r="AU179" s="8">
        <v>0</v>
      </c>
      <c r="AV179" s="8">
        <v>0</v>
      </c>
      <c r="AW179" s="8">
        <v>0</v>
      </c>
      <c r="AX179" s="8">
        <v>0</v>
      </c>
      <c r="AY179" s="8">
        <v>0</v>
      </c>
      <c r="AZ179" s="8">
        <v>0</v>
      </c>
      <c r="BA179" s="8">
        <v>0</v>
      </c>
      <c r="BB179" s="8">
        <v>0</v>
      </c>
      <c r="BC179" s="61">
        <v>0</v>
      </c>
      <c r="BD179" s="8">
        <v>0</v>
      </c>
      <c r="BE179" t="s">
        <v>124</v>
      </c>
      <c r="BF179" t="s">
        <v>124</v>
      </c>
      <c r="BG179">
        <v>0</v>
      </c>
      <c r="BH179">
        <v>0</v>
      </c>
      <c r="BI179" s="6">
        <v>0</v>
      </c>
      <c r="BJ179" s="66"/>
      <c r="BK179" s="10" t="s">
        <v>117</v>
      </c>
      <c r="BL179">
        <v>0</v>
      </c>
      <c r="BM179">
        <v>0</v>
      </c>
      <c r="BN179" t="s">
        <v>124</v>
      </c>
      <c r="BO179" t="s">
        <v>124</v>
      </c>
      <c r="BP179" t="s">
        <v>156</v>
      </c>
      <c r="BQ179">
        <v>0</v>
      </c>
      <c r="BR179">
        <v>0</v>
      </c>
      <c r="BS179" t="s">
        <v>124</v>
      </c>
      <c r="BT179">
        <v>0</v>
      </c>
      <c r="BU179">
        <v>0</v>
      </c>
      <c r="BV179" t="s">
        <v>121</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t="s">
        <v>51</v>
      </c>
      <c r="DC179" s="8" t="s">
        <v>366</v>
      </c>
      <c r="DD179" t="s">
        <v>117</v>
      </c>
      <c r="DE179">
        <v>0</v>
      </c>
      <c r="DF179">
        <v>0</v>
      </c>
      <c r="DG179">
        <v>0</v>
      </c>
      <c r="DH179">
        <v>0</v>
      </c>
      <c r="DI179">
        <v>0</v>
      </c>
      <c r="DJ179">
        <v>0</v>
      </c>
      <c r="DK179">
        <v>0</v>
      </c>
      <c r="DL179">
        <v>0</v>
      </c>
      <c r="DM179">
        <v>0</v>
      </c>
      <c r="DN179">
        <v>0</v>
      </c>
      <c r="DO179">
        <v>0</v>
      </c>
      <c r="DP179">
        <v>0</v>
      </c>
      <c r="DQ179">
        <v>0</v>
      </c>
      <c r="DR179">
        <v>0</v>
      </c>
      <c r="DS179">
        <v>0</v>
      </c>
      <c r="DT179">
        <v>0</v>
      </c>
      <c r="DU179" t="s">
        <v>124</v>
      </c>
      <c r="DV179" t="s">
        <v>156</v>
      </c>
      <c r="DW179" t="s">
        <v>197</v>
      </c>
      <c r="DX179">
        <v>0</v>
      </c>
      <c r="DY179">
        <v>0</v>
      </c>
      <c r="DZ179" t="s">
        <v>156</v>
      </c>
      <c r="EA179" t="s">
        <v>124</v>
      </c>
      <c r="EB179">
        <v>0</v>
      </c>
      <c r="EC179">
        <v>0</v>
      </c>
      <c r="ED179">
        <v>0</v>
      </c>
      <c r="EE179">
        <v>0</v>
      </c>
      <c r="EF179">
        <v>0</v>
      </c>
      <c r="EG179">
        <v>0</v>
      </c>
      <c r="EH179">
        <v>0</v>
      </c>
      <c r="EI179" t="s">
        <v>124</v>
      </c>
      <c r="EJ179">
        <v>0</v>
      </c>
      <c r="EK179">
        <v>0</v>
      </c>
      <c r="EL179">
        <v>0</v>
      </c>
      <c r="EM179">
        <v>0</v>
      </c>
      <c r="EN179">
        <v>0</v>
      </c>
      <c r="EO179">
        <v>0</v>
      </c>
      <c r="EP179">
        <v>0</v>
      </c>
      <c r="EQ179">
        <v>0</v>
      </c>
      <c r="ER179">
        <v>0</v>
      </c>
      <c r="ES179">
        <v>0</v>
      </c>
      <c r="ET179">
        <v>0</v>
      </c>
      <c r="EU179" t="s">
        <v>117</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t="s">
        <v>124</v>
      </c>
      <c r="GF179">
        <v>0</v>
      </c>
      <c r="GG179">
        <v>0</v>
      </c>
      <c r="GH179">
        <v>0</v>
      </c>
      <c r="GI179">
        <v>0</v>
      </c>
      <c r="GJ179">
        <v>0</v>
      </c>
      <c r="GK179">
        <v>0</v>
      </c>
      <c r="GL179">
        <v>0</v>
      </c>
      <c r="GM179" t="s">
        <v>124</v>
      </c>
      <c r="GN179">
        <v>0</v>
      </c>
      <c r="GO179" t="s">
        <v>124</v>
      </c>
      <c r="GP179" t="s">
        <v>124</v>
      </c>
      <c r="GQ179" t="s">
        <v>124</v>
      </c>
      <c r="GR179" t="s">
        <v>124</v>
      </c>
      <c r="GS179">
        <v>0</v>
      </c>
      <c r="GT179">
        <v>0</v>
      </c>
      <c r="GU179">
        <v>0</v>
      </c>
      <c r="GV179">
        <v>0</v>
      </c>
      <c r="GW179">
        <v>0</v>
      </c>
      <c r="GX179" t="s">
        <v>124</v>
      </c>
      <c r="GY179">
        <v>0</v>
      </c>
      <c r="GZ179">
        <v>0</v>
      </c>
      <c r="HA179">
        <v>0</v>
      </c>
      <c r="HB179">
        <v>0</v>
      </c>
      <c r="HC179">
        <v>0</v>
      </c>
      <c r="HD179">
        <v>0</v>
      </c>
      <c r="HE179">
        <v>0</v>
      </c>
      <c r="HF179">
        <v>0</v>
      </c>
      <c r="HG179" t="s">
        <v>124</v>
      </c>
      <c r="HH179">
        <v>0</v>
      </c>
      <c r="HI179">
        <v>0</v>
      </c>
      <c r="HJ179">
        <v>0</v>
      </c>
      <c r="HK179">
        <v>0</v>
      </c>
      <c r="HL179">
        <v>0</v>
      </c>
      <c r="HM179" t="s">
        <v>124</v>
      </c>
      <c r="HN179">
        <v>0</v>
      </c>
      <c r="HO179">
        <v>0</v>
      </c>
      <c r="HP179">
        <v>0</v>
      </c>
      <c r="HQ179">
        <v>0</v>
      </c>
      <c r="HR179">
        <v>0</v>
      </c>
      <c r="HS179" t="s">
        <v>124</v>
      </c>
      <c r="HT179" t="s">
        <v>124</v>
      </c>
      <c r="HU179">
        <v>0</v>
      </c>
      <c r="HV179" t="s">
        <v>124</v>
      </c>
      <c r="HW179" t="s">
        <v>124</v>
      </c>
      <c r="HX179">
        <v>0</v>
      </c>
      <c r="HY179">
        <v>0</v>
      </c>
      <c r="HZ179">
        <v>0</v>
      </c>
      <c r="IA179">
        <v>0</v>
      </c>
      <c r="IB179">
        <v>0</v>
      </c>
      <c r="IC179">
        <v>0</v>
      </c>
      <c r="ID179">
        <v>0</v>
      </c>
      <c r="IE179" t="s">
        <v>124</v>
      </c>
      <c r="IF179">
        <v>0</v>
      </c>
      <c r="IG179">
        <v>0</v>
      </c>
      <c r="IH179">
        <v>0</v>
      </c>
      <c r="II179">
        <v>0</v>
      </c>
      <c r="IJ179">
        <v>0</v>
      </c>
      <c r="IK179">
        <v>0</v>
      </c>
      <c r="IL179">
        <v>0</v>
      </c>
      <c r="IM179">
        <v>0</v>
      </c>
      <c r="IN179">
        <v>0</v>
      </c>
      <c r="IO179">
        <v>0</v>
      </c>
      <c r="IP179">
        <v>0</v>
      </c>
      <c r="IQ179">
        <v>0</v>
      </c>
      <c r="IR179">
        <v>0</v>
      </c>
      <c r="IS179">
        <v>0</v>
      </c>
      <c r="IT179">
        <v>0</v>
      </c>
      <c r="IU179">
        <v>0</v>
      </c>
      <c r="IV179">
        <v>0</v>
      </c>
      <c r="IW179" t="s">
        <v>124</v>
      </c>
      <c r="IX179" t="s">
        <v>71</v>
      </c>
      <c r="IY179" t="s">
        <v>1524</v>
      </c>
      <c r="IZ179" t="s">
        <v>124</v>
      </c>
      <c r="JA179" t="s">
        <v>445</v>
      </c>
      <c r="JB179">
        <v>0</v>
      </c>
      <c r="JC179" s="8" t="s">
        <v>124</v>
      </c>
      <c r="JD179" s="8" t="s">
        <v>127</v>
      </c>
      <c r="JE179" s="8" t="s">
        <v>128</v>
      </c>
      <c r="JF179" s="8">
        <v>0</v>
      </c>
      <c r="JG179" s="8">
        <v>0</v>
      </c>
      <c r="JH179" s="8">
        <v>0</v>
      </c>
      <c r="JI179" s="8">
        <v>0</v>
      </c>
      <c r="JJ179" s="8">
        <v>0</v>
      </c>
      <c r="JK179" s="42">
        <v>0</v>
      </c>
      <c r="JL179" s="42">
        <v>0</v>
      </c>
      <c r="JM179" s="42">
        <v>0</v>
      </c>
      <c r="JN179" s="42">
        <v>0</v>
      </c>
      <c r="JO179" s="42">
        <v>0</v>
      </c>
      <c r="JP179" s="42">
        <v>0</v>
      </c>
      <c r="JQ179" s="42">
        <v>0</v>
      </c>
      <c r="JR179" s="42">
        <v>0</v>
      </c>
      <c r="JS179" s="42">
        <v>0</v>
      </c>
      <c r="JT179" s="42">
        <v>0</v>
      </c>
      <c r="JU179" s="42">
        <v>0</v>
      </c>
      <c r="JV179" s="42">
        <v>0</v>
      </c>
      <c r="JW179" s="42">
        <v>0</v>
      </c>
      <c r="JX179" s="42">
        <v>0</v>
      </c>
      <c r="JY179" s="42">
        <v>0</v>
      </c>
      <c r="JZ179" s="42">
        <v>0</v>
      </c>
      <c r="KA179" s="42">
        <v>0</v>
      </c>
      <c r="KB179" s="42">
        <v>0</v>
      </c>
      <c r="KC179" s="42">
        <v>0</v>
      </c>
      <c r="KD179" s="42">
        <v>0</v>
      </c>
      <c r="KE179" s="42">
        <v>0</v>
      </c>
      <c r="KF179" s="42">
        <v>0</v>
      </c>
      <c r="KG179" s="42">
        <v>0</v>
      </c>
      <c r="KH179" s="42">
        <v>0</v>
      </c>
      <c r="KI179" s="42">
        <v>0</v>
      </c>
      <c r="KJ179" s="42">
        <v>0</v>
      </c>
      <c r="KK179" s="42">
        <v>0</v>
      </c>
      <c r="KL179" s="42">
        <v>0</v>
      </c>
      <c r="KM179" s="42">
        <v>0</v>
      </c>
      <c r="KN179" s="8" t="s">
        <v>117</v>
      </c>
      <c r="KO179" s="8">
        <v>0</v>
      </c>
      <c r="KP179" s="8" t="s">
        <v>117</v>
      </c>
      <c r="KQ179" s="8" t="s">
        <v>117</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0</v>
      </c>
      <c r="LM179">
        <v>0</v>
      </c>
      <c r="LN179">
        <v>0</v>
      </c>
      <c r="LO179">
        <v>0</v>
      </c>
      <c r="LP179">
        <v>0</v>
      </c>
      <c r="LQ179">
        <v>0</v>
      </c>
      <c r="LR179">
        <v>0</v>
      </c>
      <c r="LS179">
        <v>0</v>
      </c>
      <c r="LT179">
        <v>0</v>
      </c>
      <c r="LU179">
        <v>0</v>
      </c>
      <c r="LV179">
        <v>0</v>
      </c>
      <c r="LW179">
        <v>0</v>
      </c>
      <c r="LX179">
        <v>0</v>
      </c>
      <c r="LY179">
        <v>0</v>
      </c>
      <c r="LZ179" s="9" t="s">
        <v>131</v>
      </c>
      <c r="MA179">
        <v>0</v>
      </c>
      <c r="MB179">
        <v>0</v>
      </c>
      <c r="MC179">
        <v>0</v>
      </c>
      <c r="MD179">
        <v>0</v>
      </c>
      <c r="ME179">
        <v>0</v>
      </c>
      <c r="MF179">
        <v>0</v>
      </c>
      <c r="MG179">
        <v>0</v>
      </c>
      <c r="MH179">
        <v>0</v>
      </c>
      <c r="MI179">
        <v>0</v>
      </c>
      <c r="MJ179">
        <v>0</v>
      </c>
      <c r="MK179">
        <v>0</v>
      </c>
      <c r="ML179">
        <v>0</v>
      </c>
      <c r="MM179">
        <v>0</v>
      </c>
      <c r="MN179">
        <v>0</v>
      </c>
      <c r="MO179">
        <v>0</v>
      </c>
      <c r="MP179">
        <v>0</v>
      </c>
      <c r="MQ179">
        <v>0</v>
      </c>
      <c r="MR179" s="35" t="s">
        <v>1525</v>
      </c>
      <c r="MS179" s="69"/>
    </row>
    <row r="180" spans="1:357" ht="187.2" x14ac:dyDescent="0.3">
      <c r="A180">
        <v>298</v>
      </c>
      <c r="B180" s="29" t="s">
        <v>1517</v>
      </c>
      <c r="C180" s="34" t="s">
        <v>1518</v>
      </c>
      <c r="D180" s="8" t="s">
        <v>1519</v>
      </c>
      <c r="E180" s="8">
        <v>2</v>
      </c>
      <c r="F180" s="8" t="s">
        <v>1526</v>
      </c>
      <c r="G180" s="8" t="s">
        <v>1527</v>
      </c>
      <c r="H180" s="8" t="s">
        <v>1528</v>
      </c>
      <c r="I180" s="8" t="s">
        <v>136</v>
      </c>
      <c r="J180" s="8" t="s">
        <v>1529</v>
      </c>
      <c r="K180" s="8">
        <f>754*506</f>
        <v>381524</v>
      </c>
      <c r="L180" s="8" t="e">
        <f>MROUND([1]!tbData[[#This Row],[Surface (mm2)]],10000)/1000000</f>
        <v>#REF!</v>
      </c>
      <c r="M180" s="8" t="s">
        <v>115</v>
      </c>
      <c r="N180" s="8" t="s">
        <v>144</v>
      </c>
      <c r="O180" s="8" t="s">
        <v>144</v>
      </c>
      <c r="P180" s="8" t="s">
        <v>117</v>
      </c>
      <c r="Q180" t="s">
        <v>119</v>
      </c>
      <c r="R180" t="s">
        <v>119</v>
      </c>
      <c r="S180" s="8">
        <v>0</v>
      </c>
      <c r="T180" t="s">
        <v>119</v>
      </c>
      <c r="U180" s="8" t="s">
        <v>120</v>
      </c>
      <c r="V180" s="8" t="s">
        <v>210</v>
      </c>
      <c r="W180" s="8" t="s">
        <v>145</v>
      </c>
      <c r="X180" s="8">
        <v>0</v>
      </c>
      <c r="Y180" s="8">
        <v>0</v>
      </c>
      <c r="Z180" s="8">
        <v>0</v>
      </c>
      <c r="AA180" s="8">
        <v>0</v>
      </c>
      <c r="AB180" s="8">
        <v>0</v>
      </c>
      <c r="AC180" s="8">
        <v>0</v>
      </c>
      <c r="AD180" s="8">
        <v>0</v>
      </c>
      <c r="AE180" s="8">
        <v>0</v>
      </c>
      <c r="AF180" s="8">
        <v>0</v>
      </c>
      <c r="AG180" s="8">
        <v>0</v>
      </c>
      <c r="AH180" s="8">
        <v>0</v>
      </c>
      <c r="AI180" s="8">
        <v>0</v>
      </c>
      <c r="AJ180" s="8" t="s">
        <v>1523</v>
      </c>
      <c r="AK180" s="8" t="s">
        <v>117</v>
      </c>
      <c r="AL180" s="8">
        <v>0</v>
      </c>
      <c r="AM180" s="8">
        <v>0</v>
      </c>
      <c r="AN180" s="8">
        <v>0</v>
      </c>
      <c r="AO180" s="8">
        <v>0</v>
      </c>
      <c r="AP180" s="8">
        <v>0</v>
      </c>
      <c r="AQ180" s="8">
        <v>0</v>
      </c>
      <c r="AR180" s="8">
        <v>0</v>
      </c>
      <c r="AS180" s="8">
        <v>0</v>
      </c>
      <c r="AT180" s="8">
        <v>0</v>
      </c>
      <c r="AU180" s="8" t="s">
        <v>124</v>
      </c>
      <c r="AV180" s="8" t="s">
        <v>169</v>
      </c>
      <c r="AW180" s="8" t="s">
        <v>199</v>
      </c>
      <c r="AX180" s="8" t="s">
        <v>117</v>
      </c>
      <c r="AY180" s="8">
        <v>0</v>
      </c>
      <c r="AZ180" s="8">
        <v>0</v>
      </c>
      <c r="BA180" s="8">
        <v>0</v>
      </c>
      <c r="BB180" s="8">
        <v>0</v>
      </c>
      <c r="BC180" t="s">
        <v>119</v>
      </c>
      <c r="BD180">
        <v>0</v>
      </c>
      <c r="BE180" t="s">
        <v>124</v>
      </c>
      <c r="BF180" t="s">
        <v>124</v>
      </c>
      <c r="BG180">
        <v>0</v>
      </c>
      <c r="BH180">
        <v>0</v>
      </c>
      <c r="BI180" s="6">
        <v>0</v>
      </c>
      <c r="BJ180" s="66"/>
      <c r="BK180" s="10" t="s">
        <v>117</v>
      </c>
      <c r="BL180">
        <v>0</v>
      </c>
      <c r="BM180">
        <v>0</v>
      </c>
      <c r="BN180" t="s">
        <v>124</v>
      </c>
      <c r="BO180">
        <v>0</v>
      </c>
      <c r="BP180">
        <v>0</v>
      </c>
      <c r="BQ180">
        <v>0</v>
      </c>
      <c r="BR180">
        <v>0</v>
      </c>
      <c r="BS180">
        <v>0</v>
      </c>
      <c r="BT180">
        <v>0</v>
      </c>
      <c r="BU180">
        <v>0</v>
      </c>
      <c r="BV180">
        <v>0</v>
      </c>
      <c r="BW180">
        <v>0</v>
      </c>
      <c r="BX180">
        <v>0</v>
      </c>
      <c r="BY180">
        <v>0</v>
      </c>
      <c r="BZ180">
        <v>0</v>
      </c>
      <c r="CA180">
        <v>0</v>
      </c>
      <c r="CB180">
        <v>0</v>
      </c>
      <c r="CC180">
        <v>0</v>
      </c>
      <c r="CD180">
        <v>0</v>
      </c>
      <c r="CE180">
        <v>0</v>
      </c>
      <c r="CF180" t="s">
        <v>124</v>
      </c>
      <c r="CG180" t="s">
        <v>50</v>
      </c>
      <c r="CH180">
        <v>0</v>
      </c>
      <c r="CI180">
        <v>0</v>
      </c>
      <c r="CJ180">
        <v>0</v>
      </c>
      <c r="CK180">
        <v>0</v>
      </c>
      <c r="CL180">
        <v>0</v>
      </c>
      <c r="CM180" t="s">
        <v>121</v>
      </c>
      <c r="CN180">
        <v>0</v>
      </c>
      <c r="CO180">
        <v>0</v>
      </c>
      <c r="CP180">
        <v>0</v>
      </c>
      <c r="CQ180">
        <v>0</v>
      </c>
      <c r="CR180">
        <v>0</v>
      </c>
      <c r="CS180">
        <v>0</v>
      </c>
      <c r="CT180">
        <v>0</v>
      </c>
      <c r="CU180">
        <v>0</v>
      </c>
      <c r="CV180">
        <v>0</v>
      </c>
      <c r="CW180">
        <v>0</v>
      </c>
      <c r="CX180">
        <v>0</v>
      </c>
      <c r="CY180">
        <v>0</v>
      </c>
      <c r="CZ180">
        <v>0</v>
      </c>
      <c r="DA180">
        <v>0</v>
      </c>
      <c r="DB180" t="s">
        <v>51</v>
      </c>
      <c r="DC180" s="8" t="s">
        <v>366</v>
      </c>
      <c r="DD180" t="s">
        <v>117</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t="s">
        <v>51</v>
      </c>
      <c r="EA180" t="s">
        <v>50</v>
      </c>
      <c r="EB180">
        <v>0</v>
      </c>
      <c r="EC180">
        <v>0</v>
      </c>
      <c r="ED180">
        <v>0</v>
      </c>
      <c r="EE180">
        <v>0</v>
      </c>
      <c r="EF180">
        <v>0</v>
      </c>
      <c r="EG180">
        <v>0</v>
      </c>
      <c r="EH180">
        <v>0</v>
      </c>
      <c r="EI180">
        <v>0</v>
      </c>
      <c r="EJ180" t="s">
        <v>124</v>
      </c>
      <c r="EK180">
        <v>0</v>
      </c>
      <c r="EL180">
        <v>0</v>
      </c>
      <c r="EM180" t="s">
        <v>124</v>
      </c>
      <c r="EN180" t="s">
        <v>124</v>
      </c>
      <c r="EO180">
        <v>0</v>
      </c>
      <c r="EP180">
        <v>0</v>
      </c>
      <c r="EQ180">
        <v>0</v>
      </c>
      <c r="ER180">
        <v>0</v>
      </c>
      <c r="ES180">
        <v>0</v>
      </c>
      <c r="ET180">
        <v>0</v>
      </c>
      <c r="EU180" t="s">
        <v>117</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t="s">
        <v>124</v>
      </c>
      <c r="GF180">
        <v>0</v>
      </c>
      <c r="GG180">
        <v>0</v>
      </c>
      <c r="GH180">
        <v>0</v>
      </c>
      <c r="GI180">
        <v>0</v>
      </c>
      <c r="GJ180">
        <v>0</v>
      </c>
      <c r="GK180">
        <v>0</v>
      </c>
      <c r="GL180">
        <v>0</v>
      </c>
      <c r="GM180" t="s">
        <v>124</v>
      </c>
      <c r="GN180">
        <v>0</v>
      </c>
      <c r="GO180" t="s">
        <v>124</v>
      </c>
      <c r="GP180" t="s">
        <v>124</v>
      </c>
      <c r="GQ180" t="s">
        <v>124</v>
      </c>
      <c r="GR180" t="s">
        <v>124</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t="s">
        <v>124</v>
      </c>
      <c r="HN180">
        <v>0</v>
      </c>
      <c r="HO180">
        <v>0</v>
      </c>
      <c r="HP180">
        <v>0</v>
      </c>
      <c r="HQ180">
        <v>0</v>
      </c>
      <c r="HR180">
        <v>0</v>
      </c>
      <c r="HS180">
        <v>0</v>
      </c>
      <c r="HT180">
        <v>0</v>
      </c>
      <c r="HU180">
        <v>0</v>
      </c>
      <c r="HV180">
        <v>0</v>
      </c>
      <c r="HW180">
        <v>0</v>
      </c>
      <c r="HX180">
        <v>0</v>
      </c>
      <c r="HY180">
        <v>0</v>
      </c>
      <c r="HZ180">
        <v>0</v>
      </c>
      <c r="IA180">
        <v>0</v>
      </c>
      <c r="IB180">
        <v>0</v>
      </c>
      <c r="IC180">
        <v>0</v>
      </c>
      <c r="ID180">
        <v>0</v>
      </c>
      <c r="IE180" t="s">
        <v>124</v>
      </c>
      <c r="IF180">
        <v>0</v>
      </c>
      <c r="IG180">
        <v>0</v>
      </c>
      <c r="IH180">
        <v>0</v>
      </c>
      <c r="II180">
        <v>0</v>
      </c>
      <c r="IJ180">
        <v>0</v>
      </c>
      <c r="IK180">
        <v>0</v>
      </c>
      <c r="IL180">
        <v>0</v>
      </c>
      <c r="IM180">
        <v>0</v>
      </c>
      <c r="IN180">
        <v>0</v>
      </c>
      <c r="IO180">
        <v>0</v>
      </c>
      <c r="IP180">
        <v>0</v>
      </c>
      <c r="IQ180">
        <v>0</v>
      </c>
      <c r="IR180">
        <v>0</v>
      </c>
      <c r="IS180">
        <v>0</v>
      </c>
      <c r="IT180">
        <v>0</v>
      </c>
      <c r="IU180">
        <v>0</v>
      </c>
      <c r="IV180">
        <v>0</v>
      </c>
      <c r="IW180" t="s">
        <v>124</v>
      </c>
      <c r="IX180" t="s">
        <v>71</v>
      </c>
      <c r="IY180" t="s">
        <v>1530</v>
      </c>
      <c r="IZ180">
        <v>0</v>
      </c>
      <c r="JA180">
        <v>0</v>
      </c>
      <c r="JB180">
        <v>0</v>
      </c>
      <c r="JC180" s="8" t="s">
        <v>124</v>
      </c>
      <c r="JD180" s="8" t="s">
        <v>148</v>
      </c>
      <c r="JE180" s="8" t="s">
        <v>128</v>
      </c>
      <c r="JF180" s="8">
        <v>0</v>
      </c>
      <c r="JG180" s="8">
        <v>0</v>
      </c>
      <c r="JH180" s="8">
        <v>0</v>
      </c>
      <c r="JI180" s="8">
        <v>0</v>
      </c>
      <c r="JJ180" s="8">
        <v>0</v>
      </c>
      <c r="JK180" s="42">
        <v>0</v>
      </c>
      <c r="JL180" s="42">
        <v>0</v>
      </c>
      <c r="JM180" s="42">
        <v>0</v>
      </c>
      <c r="JN180" s="42">
        <v>0</v>
      </c>
      <c r="JO180" s="42">
        <v>0</v>
      </c>
      <c r="JP180" s="42">
        <v>0</v>
      </c>
      <c r="JQ180" s="42">
        <v>0</v>
      </c>
      <c r="JR180" s="42">
        <v>0</v>
      </c>
      <c r="JS180" s="42">
        <v>0</v>
      </c>
      <c r="JT180" s="42">
        <v>0</v>
      </c>
      <c r="JU180" s="42">
        <v>0</v>
      </c>
      <c r="JV180" s="42">
        <v>0</v>
      </c>
      <c r="JW180" s="42">
        <v>0</v>
      </c>
      <c r="JX180" s="42">
        <v>0</v>
      </c>
      <c r="JY180" s="42">
        <v>0</v>
      </c>
      <c r="JZ180" s="42">
        <v>0</v>
      </c>
      <c r="KA180" s="42">
        <v>0</v>
      </c>
      <c r="KB180" s="42">
        <v>0</v>
      </c>
      <c r="KC180" s="42">
        <v>0</v>
      </c>
      <c r="KD180" s="42">
        <v>0</v>
      </c>
      <c r="KE180" s="42" t="s">
        <v>124</v>
      </c>
      <c r="KF180" s="42" t="s">
        <v>288</v>
      </c>
      <c r="KG180" s="42">
        <v>0</v>
      </c>
      <c r="KH180" s="42">
        <v>0</v>
      </c>
      <c r="KI180" s="42">
        <v>0</v>
      </c>
      <c r="KJ180" s="42">
        <v>0</v>
      </c>
      <c r="KK180" s="42">
        <v>0</v>
      </c>
      <c r="KL180" s="42">
        <v>0</v>
      </c>
      <c r="KM180" s="42" t="s">
        <v>845</v>
      </c>
      <c r="KN180" s="8" t="s">
        <v>117</v>
      </c>
      <c r="KO180" s="8">
        <v>0</v>
      </c>
      <c r="KP180" s="8">
        <v>0</v>
      </c>
      <c r="KQ180" s="8" t="s">
        <v>117</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s="9" t="s">
        <v>131</v>
      </c>
      <c r="MA180">
        <v>0</v>
      </c>
      <c r="MB180">
        <v>0</v>
      </c>
      <c r="MC180">
        <v>0</v>
      </c>
      <c r="MD180">
        <v>0</v>
      </c>
      <c r="ME180">
        <v>0</v>
      </c>
      <c r="MF180">
        <v>0</v>
      </c>
      <c r="MG180">
        <v>0</v>
      </c>
      <c r="MH180">
        <v>0</v>
      </c>
      <c r="MI180">
        <v>0</v>
      </c>
      <c r="MJ180">
        <v>0</v>
      </c>
      <c r="MK180">
        <v>0</v>
      </c>
      <c r="ML180">
        <v>0</v>
      </c>
      <c r="MM180">
        <v>0</v>
      </c>
      <c r="MN180">
        <v>0</v>
      </c>
      <c r="MO180">
        <v>0</v>
      </c>
      <c r="MP180">
        <v>0</v>
      </c>
      <c r="MQ180">
        <v>0</v>
      </c>
      <c r="MR180" s="35" t="s">
        <v>1531</v>
      </c>
      <c r="MS180" s="69"/>
    </row>
    <row r="181" spans="1:357" ht="201.6" x14ac:dyDescent="0.3">
      <c r="A181">
        <v>299</v>
      </c>
      <c r="B181" s="29" t="s">
        <v>1517</v>
      </c>
      <c r="C181" s="34" t="s">
        <v>1518</v>
      </c>
      <c r="D181" s="8" t="s">
        <v>1519</v>
      </c>
      <c r="E181" s="8">
        <v>3</v>
      </c>
      <c r="F181" s="8" t="s">
        <v>1532</v>
      </c>
      <c r="G181" s="8" t="s">
        <v>1533</v>
      </c>
      <c r="H181" s="8" t="s">
        <v>1528</v>
      </c>
      <c r="I181" s="8" t="s">
        <v>136</v>
      </c>
      <c r="J181" s="8" t="s">
        <v>1534</v>
      </c>
      <c r="K181" s="8">
        <f>757*502</f>
        <v>380014</v>
      </c>
      <c r="L181" s="8" t="e">
        <f>MROUND([1]!tbData[[#This Row],[Surface (mm2)]],10000)/1000000</f>
        <v>#REF!</v>
      </c>
      <c r="M181" s="8" t="s">
        <v>115</v>
      </c>
      <c r="N181" s="8" t="s">
        <v>144</v>
      </c>
      <c r="O181" s="8" t="s">
        <v>144</v>
      </c>
      <c r="P181" s="8" t="s">
        <v>117</v>
      </c>
      <c r="Q181" t="s">
        <v>119</v>
      </c>
      <c r="R181" t="s">
        <v>119</v>
      </c>
      <c r="S181" s="8">
        <v>0</v>
      </c>
      <c r="T181" t="s">
        <v>119</v>
      </c>
      <c r="U181" s="8" t="s">
        <v>120</v>
      </c>
      <c r="V181" s="8" t="s">
        <v>154</v>
      </c>
      <c r="W181" s="8" t="s">
        <v>222</v>
      </c>
      <c r="X181" s="8">
        <v>0</v>
      </c>
      <c r="Y181" s="8">
        <v>0</v>
      </c>
      <c r="Z181" s="8">
        <v>0</v>
      </c>
      <c r="AA181" s="8">
        <v>0</v>
      </c>
      <c r="AB181" s="8">
        <v>0</v>
      </c>
      <c r="AC181" s="8">
        <v>0</v>
      </c>
      <c r="AD181" s="8">
        <v>0</v>
      </c>
      <c r="AE181" s="8">
        <v>0</v>
      </c>
      <c r="AF181" s="8">
        <v>0</v>
      </c>
      <c r="AG181" s="8">
        <v>0</v>
      </c>
      <c r="AH181" s="8">
        <v>0</v>
      </c>
      <c r="AI181" s="8">
        <v>0</v>
      </c>
      <c r="AJ181" s="8" t="s">
        <v>1523</v>
      </c>
      <c r="AK181" s="8" t="s">
        <v>117</v>
      </c>
      <c r="AL181" s="8">
        <v>0</v>
      </c>
      <c r="AM181" s="8">
        <v>0</v>
      </c>
      <c r="AN181" s="8">
        <v>0</v>
      </c>
      <c r="AO181" s="8">
        <v>0</v>
      </c>
      <c r="AP181" s="8">
        <v>0</v>
      </c>
      <c r="AQ181" s="8">
        <v>0</v>
      </c>
      <c r="AR181" s="8">
        <v>0</v>
      </c>
      <c r="AS181" s="8">
        <v>0</v>
      </c>
      <c r="AT181" s="8">
        <v>0</v>
      </c>
      <c r="AU181" s="8" t="s">
        <v>124</v>
      </c>
      <c r="AV181" s="8" t="s">
        <v>169</v>
      </c>
      <c r="AW181" s="8" t="s">
        <v>199</v>
      </c>
      <c r="AX181" s="8" t="s">
        <v>117</v>
      </c>
      <c r="AY181" s="8">
        <v>0</v>
      </c>
      <c r="AZ181" s="8">
        <v>0</v>
      </c>
      <c r="BA181" s="8">
        <v>0</v>
      </c>
      <c r="BB181" s="8">
        <v>0</v>
      </c>
      <c r="BC181" t="s">
        <v>119</v>
      </c>
      <c r="BD181">
        <v>0</v>
      </c>
      <c r="BE181" t="s">
        <v>124</v>
      </c>
      <c r="BF181" t="s">
        <v>124</v>
      </c>
      <c r="BG181">
        <v>0</v>
      </c>
      <c r="BH181">
        <v>0</v>
      </c>
      <c r="BI181" s="6">
        <v>0</v>
      </c>
      <c r="BJ181" s="66"/>
      <c r="BK181" s="10" t="s">
        <v>117</v>
      </c>
      <c r="BL181">
        <v>0</v>
      </c>
      <c r="BM181">
        <v>0</v>
      </c>
      <c r="BN181" t="s">
        <v>124</v>
      </c>
      <c r="BO181">
        <v>0</v>
      </c>
      <c r="BP181">
        <v>0</v>
      </c>
      <c r="BQ181">
        <v>0</v>
      </c>
      <c r="BR181">
        <v>0</v>
      </c>
      <c r="BS181">
        <v>0</v>
      </c>
      <c r="BT181">
        <v>0</v>
      </c>
      <c r="BU181">
        <v>0</v>
      </c>
      <c r="BV181">
        <v>0</v>
      </c>
      <c r="BW181">
        <v>0</v>
      </c>
      <c r="BX181">
        <v>0</v>
      </c>
      <c r="BY181">
        <v>0</v>
      </c>
      <c r="BZ181">
        <v>0</v>
      </c>
      <c r="CA181">
        <v>0</v>
      </c>
      <c r="CB181">
        <v>0</v>
      </c>
      <c r="CC181">
        <v>0</v>
      </c>
      <c r="CD181">
        <v>0</v>
      </c>
      <c r="CE181">
        <v>0</v>
      </c>
      <c r="CF181" t="s">
        <v>124</v>
      </c>
      <c r="CG181" t="s">
        <v>169</v>
      </c>
      <c r="CH181">
        <v>0</v>
      </c>
      <c r="CI181">
        <v>0</v>
      </c>
      <c r="CJ181">
        <v>0</v>
      </c>
      <c r="CK181">
        <v>0</v>
      </c>
      <c r="CL181">
        <v>0</v>
      </c>
      <c r="CM181" t="s">
        <v>121</v>
      </c>
      <c r="CN181">
        <v>0</v>
      </c>
      <c r="CO181">
        <v>0</v>
      </c>
      <c r="CP181">
        <v>0</v>
      </c>
      <c r="CQ181">
        <v>0</v>
      </c>
      <c r="CR181">
        <v>0</v>
      </c>
      <c r="CS181">
        <v>0</v>
      </c>
      <c r="CT181">
        <v>0</v>
      </c>
      <c r="CU181">
        <v>0</v>
      </c>
      <c r="CV181">
        <v>0</v>
      </c>
      <c r="CW181">
        <v>0</v>
      </c>
      <c r="CX181">
        <v>0</v>
      </c>
      <c r="CY181">
        <v>0</v>
      </c>
      <c r="CZ181">
        <v>0</v>
      </c>
      <c r="DA181">
        <v>0</v>
      </c>
      <c r="DB181" t="s">
        <v>51</v>
      </c>
      <c r="DC181" s="8" t="s">
        <v>366</v>
      </c>
      <c r="DD181" t="s">
        <v>117</v>
      </c>
      <c r="DE181">
        <v>0</v>
      </c>
      <c r="DF181">
        <v>0</v>
      </c>
      <c r="DG181">
        <v>0</v>
      </c>
      <c r="DH181">
        <v>0</v>
      </c>
      <c r="DI181">
        <v>0</v>
      </c>
      <c r="DJ181">
        <v>0</v>
      </c>
      <c r="DK181">
        <v>0</v>
      </c>
      <c r="DL181">
        <v>0</v>
      </c>
      <c r="DM181">
        <v>0</v>
      </c>
      <c r="DN181">
        <v>0</v>
      </c>
      <c r="DO181">
        <v>0</v>
      </c>
      <c r="DP181">
        <v>0</v>
      </c>
      <c r="DQ181">
        <v>0</v>
      </c>
      <c r="DR181">
        <v>0</v>
      </c>
      <c r="DS181">
        <v>0</v>
      </c>
      <c r="DT181">
        <v>0</v>
      </c>
      <c r="DU181" t="s">
        <v>124</v>
      </c>
      <c r="DV181" t="s">
        <v>156</v>
      </c>
      <c r="DW181" t="s">
        <v>197</v>
      </c>
      <c r="DX181">
        <v>0</v>
      </c>
      <c r="DY181">
        <v>0</v>
      </c>
      <c r="DZ181" t="s">
        <v>169</v>
      </c>
      <c r="EA181" t="s">
        <v>169</v>
      </c>
      <c r="EB181">
        <v>0</v>
      </c>
      <c r="EC181">
        <v>0</v>
      </c>
      <c r="ED181">
        <v>0</v>
      </c>
      <c r="EE181">
        <v>0</v>
      </c>
      <c r="EF181">
        <v>0</v>
      </c>
      <c r="EG181">
        <v>0</v>
      </c>
      <c r="EH181">
        <v>0</v>
      </c>
      <c r="EI181">
        <v>0</v>
      </c>
      <c r="EJ181" t="s">
        <v>124</v>
      </c>
      <c r="EK181">
        <v>0</v>
      </c>
      <c r="EL181">
        <v>0</v>
      </c>
      <c r="EM181" t="s">
        <v>124</v>
      </c>
      <c r="EN181">
        <v>0</v>
      </c>
      <c r="EO181">
        <v>0</v>
      </c>
      <c r="EP181">
        <v>0</v>
      </c>
      <c r="EQ181">
        <v>0</v>
      </c>
      <c r="ER181">
        <v>0</v>
      </c>
      <c r="ES181">
        <v>0</v>
      </c>
      <c r="ET181">
        <v>0</v>
      </c>
      <c r="EU181" t="s">
        <v>117</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t="s">
        <v>124</v>
      </c>
      <c r="GF181">
        <v>0</v>
      </c>
      <c r="GG181">
        <v>0</v>
      </c>
      <c r="GH181">
        <v>0</v>
      </c>
      <c r="GI181">
        <v>0</v>
      </c>
      <c r="GJ181">
        <v>0</v>
      </c>
      <c r="GK181">
        <v>0</v>
      </c>
      <c r="GL181">
        <v>0</v>
      </c>
      <c r="GM181" t="s">
        <v>124</v>
      </c>
      <c r="GN181">
        <v>0</v>
      </c>
      <c r="GO181" t="s">
        <v>124</v>
      </c>
      <c r="GP181" t="s">
        <v>124</v>
      </c>
      <c r="GQ181" t="s">
        <v>124</v>
      </c>
      <c r="GR181">
        <v>0</v>
      </c>
      <c r="GS181">
        <v>0</v>
      </c>
      <c r="GT181">
        <v>0</v>
      </c>
      <c r="GU181">
        <v>0</v>
      </c>
      <c r="GV181">
        <v>0</v>
      </c>
      <c r="GW181">
        <v>0</v>
      </c>
      <c r="GX181">
        <v>0</v>
      </c>
      <c r="GY181">
        <v>0</v>
      </c>
      <c r="GZ181">
        <v>0</v>
      </c>
      <c r="HA181">
        <v>0</v>
      </c>
      <c r="HB181">
        <v>0</v>
      </c>
      <c r="HC181">
        <v>0</v>
      </c>
      <c r="HD181">
        <v>0</v>
      </c>
      <c r="HE181">
        <v>0</v>
      </c>
      <c r="HF181">
        <v>0</v>
      </c>
      <c r="HG181" t="s">
        <v>124</v>
      </c>
      <c r="HH181" t="s">
        <v>124</v>
      </c>
      <c r="HI181">
        <v>0</v>
      </c>
      <c r="HJ181">
        <v>0</v>
      </c>
      <c r="HK181">
        <v>0</v>
      </c>
      <c r="HL181">
        <v>0</v>
      </c>
      <c r="HM181" t="s">
        <v>124</v>
      </c>
      <c r="HN181">
        <v>0</v>
      </c>
      <c r="HO181">
        <v>0</v>
      </c>
      <c r="HP181">
        <v>0</v>
      </c>
      <c r="HQ181">
        <v>0</v>
      </c>
      <c r="HR181">
        <v>0</v>
      </c>
      <c r="HS181">
        <v>0</v>
      </c>
      <c r="HT181">
        <v>0</v>
      </c>
      <c r="HU181">
        <v>0</v>
      </c>
      <c r="HV181">
        <v>0</v>
      </c>
      <c r="HW181">
        <v>0</v>
      </c>
      <c r="HX181">
        <v>0</v>
      </c>
      <c r="HY181">
        <v>0</v>
      </c>
      <c r="HZ181">
        <v>0</v>
      </c>
      <c r="IA181">
        <v>0</v>
      </c>
      <c r="IB181">
        <v>0</v>
      </c>
      <c r="IC181">
        <v>0</v>
      </c>
      <c r="ID181">
        <v>0</v>
      </c>
      <c r="IE181" t="s">
        <v>124</v>
      </c>
      <c r="IF181">
        <v>0</v>
      </c>
      <c r="IG181">
        <v>0</v>
      </c>
      <c r="IH181">
        <v>0</v>
      </c>
      <c r="II181">
        <v>0</v>
      </c>
      <c r="IJ181">
        <v>0</v>
      </c>
      <c r="IK181">
        <v>0</v>
      </c>
      <c r="IL181">
        <v>0</v>
      </c>
      <c r="IM181">
        <v>0</v>
      </c>
      <c r="IN181">
        <v>0</v>
      </c>
      <c r="IO181">
        <v>0</v>
      </c>
      <c r="IP181">
        <v>0</v>
      </c>
      <c r="IQ181">
        <v>0</v>
      </c>
      <c r="IR181">
        <v>0</v>
      </c>
      <c r="IS181">
        <v>0</v>
      </c>
      <c r="IT181">
        <v>0</v>
      </c>
      <c r="IU181">
        <v>0</v>
      </c>
      <c r="IV181">
        <v>0</v>
      </c>
      <c r="IW181" t="s">
        <v>124</v>
      </c>
      <c r="IX181" t="s">
        <v>71</v>
      </c>
      <c r="IY181">
        <v>0</v>
      </c>
      <c r="IZ181" t="s">
        <v>124</v>
      </c>
      <c r="JA181">
        <v>0</v>
      </c>
      <c r="JB181">
        <v>0</v>
      </c>
      <c r="JC181" s="8" t="s">
        <v>124</v>
      </c>
      <c r="JD181" s="8" t="s">
        <v>127</v>
      </c>
      <c r="JE181" s="8" t="s">
        <v>128</v>
      </c>
      <c r="JF181" s="8">
        <v>0</v>
      </c>
      <c r="JG181" s="8">
        <v>0</v>
      </c>
      <c r="JH181" s="8">
        <v>0</v>
      </c>
      <c r="JI181" s="8">
        <v>0</v>
      </c>
      <c r="JJ181" s="8">
        <v>0</v>
      </c>
      <c r="JK181" s="42">
        <v>0</v>
      </c>
      <c r="JL181" s="42">
        <v>0</v>
      </c>
      <c r="JM181" s="42">
        <v>0</v>
      </c>
      <c r="JN181" s="42">
        <v>0</v>
      </c>
      <c r="JO181" s="42">
        <v>0</v>
      </c>
      <c r="JP181" s="42">
        <v>0</v>
      </c>
      <c r="JQ181" s="42">
        <v>0</v>
      </c>
      <c r="JR181" s="42">
        <v>0</v>
      </c>
      <c r="JS181" s="42">
        <v>0</v>
      </c>
      <c r="JT181" s="42">
        <v>0</v>
      </c>
      <c r="JU181" s="42">
        <v>0</v>
      </c>
      <c r="JV181" s="42">
        <v>0</v>
      </c>
      <c r="JW181" s="42">
        <v>0</v>
      </c>
      <c r="JX181" s="42">
        <v>0</v>
      </c>
      <c r="JY181" s="42">
        <v>0</v>
      </c>
      <c r="JZ181" s="42">
        <v>0</v>
      </c>
      <c r="KA181" s="42">
        <v>0</v>
      </c>
      <c r="KB181" s="42">
        <v>0</v>
      </c>
      <c r="KC181" s="42">
        <v>0</v>
      </c>
      <c r="KD181" s="42">
        <v>0</v>
      </c>
      <c r="KE181" s="42" t="s">
        <v>124</v>
      </c>
      <c r="KF181" s="42" t="s">
        <v>288</v>
      </c>
      <c r="KG181" s="42">
        <v>0</v>
      </c>
      <c r="KH181" s="42">
        <v>0</v>
      </c>
      <c r="KI181" s="42">
        <v>0</v>
      </c>
      <c r="KJ181" s="42">
        <v>0</v>
      </c>
      <c r="KK181" s="42">
        <v>0</v>
      </c>
      <c r="KL181" s="42" t="s">
        <v>124</v>
      </c>
      <c r="KM181" s="42" t="s">
        <v>231</v>
      </c>
      <c r="KN181" s="8" t="s">
        <v>117</v>
      </c>
      <c r="KO181" s="8">
        <v>0</v>
      </c>
      <c r="KP181" s="8">
        <v>0</v>
      </c>
      <c r="KQ181" s="8" t="s">
        <v>124</v>
      </c>
      <c r="KR181" t="s">
        <v>124</v>
      </c>
      <c r="KS181">
        <v>0</v>
      </c>
      <c r="KT181">
        <v>0</v>
      </c>
      <c r="KU181">
        <v>0</v>
      </c>
      <c r="KV181">
        <v>0</v>
      </c>
      <c r="KW181">
        <v>0</v>
      </c>
      <c r="KX181">
        <v>0</v>
      </c>
      <c r="KY181">
        <v>0</v>
      </c>
      <c r="KZ181">
        <v>0</v>
      </c>
      <c r="LA181">
        <v>0</v>
      </c>
      <c r="LB181">
        <v>0</v>
      </c>
      <c r="LC181">
        <v>0</v>
      </c>
      <c r="LD181" t="s">
        <v>124</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s="9" t="s">
        <v>131</v>
      </c>
      <c r="MA181">
        <v>0</v>
      </c>
      <c r="MB181">
        <v>0</v>
      </c>
      <c r="MC181">
        <v>0</v>
      </c>
      <c r="MD181">
        <v>0</v>
      </c>
      <c r="ME181">
        <v>0</v>
      </c>
      <c r="MF181">
        <v>0</v>
      </c>
      <c r="MG181">
        <v>0</v>
      </c>
      <c r="MH181">
        <v>0</v>
      </c>
      <c r="MI181">
        <v>0</v>
      </c>
      <c r="MJ181">
        <v>0</v>
      </c>
      <c r="MK181">
        <v>0</v>
      </c>
      <c r="ML181">
        <v>0</v>
      </c>
      <c r="MM181">
        <v>0</v>
      </c>
      <c r="MN181">
        <v>0</v>
      </c>
      <c r="MO181">
        <v>0</v>
      </c>
      <c r="MP181">
        <v>0</v>
      </c>
      <c r="MQ181">
        <v>0</v>
      </c>
      <c r="MR181" s="35" t="s">
        <v>1535</v>
      </c>
      <c r="MS181" s="69"/>
    </row>
    <row r="182" spans="1:357" ht="144" x14ac:dyDescent="0.3">
      <c r="A182">
        <v>300</v>
      </c>
      <c r="B182" s="29" t="s">
        <v>1517</v>
      </c>
      <c r="C182" s="34" t="s">
        <v>1518</v>
      </c>
      <c r="D182" s="8" t="s">
        <v>1519</v>
      </c>
      <c r="E182" s="8">
        <v>4</v>
      </c>
      <c r="F182" s="8" t="s">
        <v>1536</v>
      </c>
      <c r="G182" s="8" t="s">
        <v>1533</v>
      </c>
      <c r="H182" s="8" t="s">
        <v>1528</v>
      </c>
      <c r="I182" s="8" t="s">
        <v>136</v>
      </c>
      <c r="J182" s="8" t="s">
        <v>1537</v>
      </c>
      <c r="K182" s="8">
        <f>750*506</f>
        <v>379500</v>
      </c>
      <c r="L182" s="8" t="e">
        <f>MROUND([1]!tbData[[#This Row],[Surface (mm2)]],10000)/1000000</f>
        <v>#REF!</v>
      </c>
      <c r="M182" s="8" t="s">
        <v>115</v>
      </c>
      <c r="N182" s="8" t="s">
        <v>144</v>
      </c>
      <c r="O182" s="8" t="s">
        <v>144</v>
      </c>
      <c r="P182" s="8" t="s">
        <v>117</v>
      </c>
      <c r="Q182" t="s">
        <v>119</v>
      </c>
      <c r="R182" t="s">
        <v>119</v>
      </c>
      <c r="S182" s="8">
        <v>0</v>
      </c>
      <c r="T182" t="s">
        <v>119</v>
      </c>
      <c r="U182" s="8" t="s">
        <v>120</v>
      </c>
      <c r="V182" s="8" t="s">
        <v>154</v>
      </c>
      <c r="W182" s="8" t="s">
        <v>222</v>
      </c>
      <c r="X182" s="8">
        <v>0</v>
      </c>
      <c r="Y182" s="8">
        <v>0</v>
      </c>
      <c r="Z182" s="8">
        <v>0</v>
      </c>
      <c r="AA182" s="8">
        <v>0</v>
      </c>
      <c r="AB182" s="8">
        <v>0</v>
      </c>
      <c r="AC182" s="8">
        <v>0</v>
      </c>
      <c r="AD182" s="8">
        <v>0</v>
      </c>
      <c r="AE182" s="8">
        <v>0</v>
      </c>
      <c r="AF182" s="8">
        <v>0</v>
      </c>
      <c r="AG182" s="8">
        <v>0</v>
      </c>
      <c r="AH182" s="8">
        <v>0</v>
      </c>
      <c r="AI182" s="8">
        <v>0</v>
      </c>
      <c r="AJ182" s="8" t="s">
        <v>1523</v>
      </c>
      <c r="AK182" s="8" t="s">
        <v>117</v>
      </c>
      <c r="AL182" s="8">
        <v>0</v>
      </c>
      <c r="AM182" s="8">
        <v>0</v>
      </c>
      <c r="AN182" s="8">
        <v>0</v>
      </c>
      <c r="AO182" s="8">
        <v>0</v>
      </c>
      <c r="AP182" s="8">
        <v>0</v>
      </c>
      <c r="AQ182" s="8">
        <v>0</v>
      </c>
      <c r="AR182" s="8">
        <v>0</v>
      </c>
      <c r="AS182" s="8">
        <v>0</v>
      </c>
      <c r="AT182" s="8">
        <v>0</v>
      </c>
      <c r="AU182" s="8" t="s">
        <v>124</v>
      </c>
      <c r="AV182" s="8" t="s">
        <v>169</v>
      </c>
      <c r="AW182" s="8" t="s">
        <v>199</v>
      </c>
      <c r="AX182" s="8" t="s">
        <v>117</v>
      </c>
      <c r="AY182" s="8">
        <v>0</v>
      </c>
      <c r="AZ182" s="8">
        <v>0</v>
      </c>
      <c r="BA182" s="8">
        <v>0</v>
      </c>
      <c r="BB182" s="8">
        <v>0</v>
      </c>
      <c r="BC182" t="s">
        <v>119</v>
      </c>
      <c r="BD182">
        <v>0</v>
      </c>
      <c r="BE182" t="s">
        <v>124</v>
      </c>
      <c r="BF182" t="s">
        <v>124</v>
      </c>
      <c r="BG182">
        <v>0</v>
      </c>
      <c r="BH182">
        <v>0</v>
      </c>
      <c r="BI182" s="6">
        <v>0</v>
      </c>
      <c r="BJ182" s="66"/>
      <c r="BK182" s="10" t="s">
        <v>117</v>
      </c>
      <c r="BL182">
        <v>0</v>
      </c>
      <c r="BM182">
        <v>0</v>
      </c>
      <c r="BN182" t="s">
        <v>117</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t="s">
        <v>51</v>
      </c>
      <c r="DC182" s="8" t="s">
        <v>366</v>
      </c>
      <c r="DD182" t="s">
        <v>117</v>
      </c>
      <c r="DE182">
        <v>0</v>
      </c>
      <c r="DF182">
        <v>0</v>
      </c>
      <c r="DG182">
        <v>0</v>
      </c>
      <c r="DH182">
        <v>0</v>
      </c>
      <c r="DI182">
        <v>0</v>
      </c>
      <c r="DJ182">
        <v>0</v>
      </c>
      <c r="DK182">
        <v>0</v>
      </c>
      <c r="DL182">
        <v>0</v>
      </c>
      <c r="DM182">
        <v>0</v>
      </c>
      <c r="DN182">
        <v>0</v>
      </c>
      <c r="DO182">
        <v>0</v>
      </c>
      <c r="DP182">
        <v>0</v>
      </c>
      <c r="DQ182">
        <v>0</v>
      </c>
      <c r="DR182">
        <v>0</v>
      </c>
      <c r="DS182">
        <v>0</v>
      </c>
      <c r="DT182">
        <v>0</v>
      </c>
      <c r="DU182" t="s">
        <v>124</v>
      </c>
      <c r="DV182" t="s">
        <v>156</v>
      </c>
      <c r="DW182" t="s">
        <v>197</v>
      </c>
      <c r="DX182">
        <v>0</v>
      </c>
      <c r="DY182">
        <v>0</v>
      </c>
      <c r="DZ182" t="s">
        <v>156</v>
      </c>
      <c r="EA182" t="s">
        <v>156</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t="s">
        <v>117</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t="s">
        <v>124</v>
      </c>
      <c r="GF182">
        <v>0</v>
      </c>
      <c r="GG182">
        <v>0</v>
      </c>
      <c r="GH182">
        <v>0</v>
      </c>
      <c r="GI182">
        <v>0</v>
      </c>
      <c r="GJ182">
        <v>0</v>
      </c>
      <c r="GK182">
        <v>0</v>
      </c>
      <c r="GL182">
        <v>0</v>
      </c>
      <c r="GM182" t="s">
        <v>124</v>
      </c>
      <c r="GN182">
        <v>0</v>
      </c>
      <c r="GO182" t="s">
        <v>124</v>
      </c>
      <c r="GP182" t="s">
        <v>124</v>
      </c>
      <c r="GQ182" t="s">
        <v>124</v>
      </c>
      <c r="GR182" t="s">
        <v>124</v>
      </c>
      <c r="GS182">
        <v>0</v>
      </c>
      <c r="GT182">
        <v>0</v>
      </c>
      <c r="GU182">
        <v>0</v>
      </c>
      <c r="GV182">
        <v>0</v>
      </c>
      <c r="GW182">
        <v>0</v>
      </c>
      <c r="GX182" t="s">
        <v>124</v>
      </c>
      <c r="GY182">
        <v>0</v>
      </c>
      <c r="GZ182">
        <v>0</v>
      </c>
      <c r="HA182">
        <v>0</v>
      </c>
      <c r="HB182">
        <v>0</v>
      </c>
      <c r="HC182">
        <v>0</v>
      </c>
      <c r="HD182">
        <v>0</v>
      </c>
      <c r="HE182">
        <v>0</v>
      </c>
      <c r="HF182">
        <v>0</v>
      </c>
      <c r="HG182">
        <v>0</v>
      </c>
      <c r="HH182">
        <v>0</v>
      </c>
      <c r="HI182">
        <v>0</v>
      </c>
      <c r="HJ182">
        <v>0</v>
      </c>
      <c r="HK182">
        <v>0</v>
      </c>
      <c r="HL182">
        <v>0</v>
      </c>
      <c r="HM182" t="s">
        <v>124</v>
      </c>
      <c r="HN182">
        <v>0</v>
      </c>
      <c r="HO182">
        <v>0</v>
      </c>
      <c r="HP182">
        <v>0</v>
      </c>
      <c r="HQ182">
        <v>0</v>
      </c>
      <c r="HR182">
        <v>0</v>
      </c>
      <c r="HS182">
        <v>0</v>
      </c>
      <c r="HT182">
        <v>0</v>
      </c>
      <c r="HU182">
        <v>0</v>
      </c>
      <c r="HV182">
        <v>0</v>
      </c>
      <c r="HW182">
        <v>0</v>
      </c>
      <c r="HX182">
        <v>0</v>
      </c>
      <c r="HY182">
        <v>0</v>
      </c>
      <c r="HZ182">
        <v>0</v>
      </c>
      <c r="IA182">
        <v>0</v>
      </c>
      <c r="IB182">
        <v>0</v>
      </c>
      <c r="IC182">
        <v>0</v>
      </c>
      <c r="ID182">
        <v>0</v>
      </c>
      <c r="IE182" t="s">
        <v>124</v>
      </c>
      <c r="IF182">
        <v>0</v>
      </c>
      <c r="IG182">
        <v>0</v>
      </c>
      <c r="IH182">
        <v>0</v>
      </c>
      <c r="II182">
        <v>0</v>
      </c>
      <c r="IJ182">
        <v>0</v>
      </c>
      <c r="IK182">
        <v>0</v>
      </c>
      <c r="IL182">
        <v>0</v>
      </c>
      <c r="IM182">
        <v>0</v>
      </c>
      <c r="IN182">
        <v>0</v>
      </c>
      <c r="IO182">
        <v>0</v>
      </c>
      <c r="IP182">
        <v>0</v>
      </c>
      <c r="IQ182">
        <v>0</v>
      </c>
      <c r="IR182">
        <v>0</v>
      </c>
      <c r="IS182">
        <v>0</v>
      </c>
      <c r="IT182">
        <v>0</v>
      </c>
      <c r="IU182">
        <v>0</v>
      </c>
      <c r="IV182">
        <v>0</v>
      </c>
      <c r="IW182" t="s">
        <v>124</v>
      </c>
      <c r="IX182" t="s">
        <v>71</v>
      </c>
      <c r="IY182" t="s">
        <v>639</v>
      </c>
      <c r="IZ182">
        <v>0</v>
      </c>
      <c r="JA182">
        <v>0</v>
      </c>
      <c r="JB182">
        <v>0</v>
      </c>
      <c r="JC182" s="8" t="s">
        <v>124</v>
      </c>
      <c r="JD182" s="8" t="s">
        <v>127</v>
      </c>
      <c r="JE182" s="8" t="s">
        <v>128</v>
      </c>
      <c r="JF182" s="8">
        <v>0</v>
      </c>
      <c r="JG182" s="8">
        <v>0</v>
      </c>
      <c r="JH182" s="8">
        <v>0</v>
      </c>
      <c r="JI182" s="8">
        <v>0</v>
      </c>
      <c r="JJ182" s="8">
        <v>0</v>
      </c>
      <c r="JK182" s="42">
        <v>0</v>
      </c>
      <c r="JL182" s="42">
        <v>0</v>
      </c>
      <c r="JM182" s="42">
        <v>0</v>
      </c>
      <c r="JN182" s="42">
        <v>0</v>
      </c>
      <c r="JO182" s="42">
        <v>0</v>
      </c>
      <c r="JP182" s="42">
        <v>0</v>
      </c>
      <c r="JQ182" s="42">
        <v>0</v>
      </c>
      <c r="JR182" s="42">
        <v>0</v>
      </c>
      <c r="JS182" s="42">
        <v>0</v>
      </c>
      <c r="JT182" s="42">
        <v>0</v>
      </c>
      <c r="JU182" s="42">
        <v>0</v>
      </c>
      <c r="JV182" s="42">
        <v>0</v>
      </c>
      <c r="JW182" s="42">
        <v>0</v>
      </c>
      <c r="JX182" s="42">
        <v>0</v>
      </c>
      <c r="JY182" s="42">
        <v>0</v>
      </c>
      <c r="JZ182" s="42">
        <v>0</v>
      </c>
      <c r="KA182" s="42">
        <v>0</v>
      </c>
      <c r="KB182" s="42">
        <v>0</v>
      </c>
      <c r="KC182" s="42">
        <v>0</v>
      </c>
      <c r="KD182" s="42">
        <v>0</v>
      </c>
      <c r="KE182" s="42">
        <v>0</v>
      </c>
      <c r="KF182" s="42">
        <v>0</v>
      </c>
      <c r="KG182" s="42">
        <v>0</v>
      </c>
      <c r="KH182" s="42">
        <v>0</v>
      </c>
      <c r="KI182" s="42">
        <v>0</v>
      </c>
      <c r="KJ182" s="42">
        <v>0</v>
      </c>
      <c r="KK182" s="42">
        <v>0</v>
      </c>
      <c r="KL182" s="42">
        <v>0</v>
      </c>
      <c r="KM182" s="42">
        <v>0</v>
      </c>
      <c r="KN182" s="8" t="s">
        <v>117</v>
      </c>
      <c r="KO182" s="8">
        <v>0</v>
      </c>
      <c r="KP182" s="8">
        <v>0</v>
      </c>
      <c r="KQ182" s="8" t="s">
        <v>124</v>
      </c>
      <c r="KR182" t="s">
        <v>124</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0</v>
      </c>
      <c r="LO182">
        <v>0</v>
      </c>
      <c r="LP182">
        <v>0</v>
      </c>
      <c r="LQ182">
        <v>0</v>
      </c>
      <c r="LR182">
        <v>0</v>
      </c>
      <c r="LS182">
        <v>0</v>
      </c>
      <c r="LT182">
        <v>0</v>
      </c>
      <c r="LU182">
        <v>0</v>
      </c>
      <c r="LV182">
        <v>0</v>
      </c>
      <c r="LW182">
        <v>0</v>
      </c>
      <c r="LX182">
        <v>0</v>
      </c>
      <c r="LY182">
        <v>0</v>
      </c>
      <c r="LZ182" s="9" t="s">
        <v>131</v>
      </c>
      <c r="MA182">
        <v>0</v>
      </c>
      <c r="MB182">
        <v>0</v>
      </c>
      <c r="MC182">
        <v>0</v>
      </c>
      <c r="MD182">
        <v>0</v>
      </c>
      <c r="ME182">
        <v>0</v>
      </c>
      <c r="MF182">
        <v>0</v>
      </c>
      <c r="MG182">
        <v>0</v>
      </c>
      <c r="MH182">
        <v>0</v>
      </c>
      <c r="MI182">
        <v>0</v>
      </c>
      <c r="MJ182">
        <v>0</v>
      </c>
      <c r="MK182">
        <v>0</v>
      </c>
      <c r="ML182">
        <v>0</v>
      </c>
      <c r="MM182">
        <v>0</v>
      </c>
      <c r="MN182">
        <v>0</v>
      </c>
      <c r="MO182">
        <v>0</v>
      </c>
      <c r="MP182">
        <v>0</v>
      </c>
      <c r="MQ182">
        <v>0</v>
      </c>
      <c r="MR182" s="35" t="s">
        <v>1538</v>
      </c>
      <c r="MS182" s="69"/>
    </row>
    <row r="183" spans="1:357" ht="230.4" x14ac:dyDescent="0.3">
      <c r="A183">
        <v>303</v>
      </c>
      <c r="B183" s="29" t="s">
        <v>1517</v>
      </c>
      <c r="C183" s="34" t="s">
        <v>1518</v>
      </c>
      <c r="D183" s="8" t="s">
        <v>1519</v>
      </c>
      <c r="E183" s="8">
        <v>7</v>
      </c>
      <c r="F183" s="8" t="s">
        <v>1547</v>
      </c>
      <c r="G183" s="8" t="s">
        <v>1533</v>
      </c>
      <c r="H183" s="8" t="s">
        <v>1528</v>
      </c>
      <c r="I183" s="8" t="s">
        <v>136</v>
      </c>
      <c r="J183" s="8" t="s">
        <v>1548</v>
      </c>
      <c r="K183" s="8">
        <f>757*503</f>
        <v>380771</v>
      </c>
      <c r="L183" s="8" t="e">
        <f>MROUND([1]!tbData[[#This Row],[Surface (mm2)]],10000)/1000000</f>
        <v>#REF!</v>
      </c>
      <c r="M183" s="8" t="s">
        <v>115</v>
      </c>
      <c r="N183" s="8" t="s">
        <v>144</v>
      </c>
      <c r="O183" s="8" t="s">
        <v>144</v>
      </c>
      <c r="P183" s="8" t="s">
        <v>117</v>
      </c>
      <c r="Q183" t="s">
        <v>119</v>
      </c>
      <c r="R183" t="s">
        <v>119</v>
      </c>
      <c r="S183" s="8">
        <v>0</v>
      </c>
      <c r="T183" t="s">
        <v>119</v>
      </c>
      <c r="U183" s="8" t="s">
        <v>120</v>
      </c>
      <c r="V183" s="8" t="s">
        <v>121</v>
      </c>
      <c r="W183" s="8">
        <v>0</v>
      </c>
      <c r="X183" s="8">
        <v>0</v>
      </c>
      <c r="Y183" s="8">
        <v>0</v>
      </c>
      <c r="Z183" s="8">
        <v>0</v>
      </c>
      <c r="AA183" s="8">
        <v>0</v>
      </c>
      <c r="AB183" s="8">
        <v>0</v>
      </c>
      <c r="AC183" s="8">
        <v>0</v>
      </c>
      <c r="AD183" s="8">
        <v>0</v>
      </c>
      <c r="AE183" s="8">
        <v>0</v>
      </c>
      <c r="AF183" s="8">
        <v>0</v>
      </c>
      <c r="AG183" s="8">
        <v>0</v>
      </c>
      <c r="AH183" s="8">
        <v>0</v>
      </c>
      <c r="AI183" s="8">
        <v>0</v>
      </c>
      <c r="AJ183" s="8" t="s">
        <v>1523</v>
      </c>
      <c r="AK183" s="8">
        <v>0</v>
      </c>
      <c r="AL183" s="8">
        <v>0</v>
      </c>
      <c r="AM183" s="8">
        <v>0</v>
      </c>
      <c r="AN183" s="8">
        <v>0</v>
      </c>
      <c r="AO183" s="8">
        <v>0</v>
      </c>
      <c r="AP183" s="8">
        <v>0</v>
      </c>
      <c r="AQ183" s="8">
        <v>0</v>
      </c>
      <c r="AR183" s="8">
        <v>0</v>
      </c>
      <c r="AS183" s="8">
        <v>0</v>
      </c>
      <c r="AT183" s="8">
        <v>0</v>
      </c>
      <c r="AU183" s="8" t="s">
        <v>124</v>
      </c>
      <c r="AV183" s="8" t="s">
        <v>169</v>
      </c>
      <c r="AW183" s="8" t="s">
        <v>199</v>
      </c>
      <c r="AX183" s="8" t="s">
        <v>117</v>
      </c>
      <c r="AY183" s="8">
        <v>0</v>
      </c>
      <c r="AZ183" s="8">
        <v>0</v>
      </c>
      <c r="BA183" s="8">
        <v>0</v>
      </c>
      <c r="BB183" s="8">
        <v>0</v>
      </c>
      <c r="BC183" s="9" t="s">
        <v>119</v>
      </c>
      <c r="BD183">
        <v>0</v>
      </c>
      <c r="BE183" t="s">
        <v>124</v>
      </c>
      <c r="BF183" t="s">
        <v>124</v>
      </c>
      <c r="BG183">
        <v>0</v>
      </c>
      <c r="BH183">
        <v>0</v>
      </c>
      <c r="BI183" s="6">
        <v>0</v>
      </c>
      <c r="BJ183" s="66"/>
      <c r="BK183" s="10" t="s">
        <v>117</v>
      </c>
      <c r="BL183">
        <v>0</v>
      </c>
      <c r="BM183">
        <v>0</v>
      </c>
      <c r="BN183" t="s">
        <v>124</v>
      </c>
      <c r="BO183">
        <v>0</v>
      </c>
      <c r="BP183">
        <v>0</v>
      </c>
      <c r="BQ183">
        <v>0</v>
      </c>
      <c r="BR183">
        <v>0</v>
      </c>
      <c r="BS183">
        <v>0</v>
      </c>
      <c r="BT183">
        <v>0</v>
      </c>
      <c r="BU183">
        <v>0</v>
      </c>
      <c r="BV183">
        <v>0</v>
      </c>
      <c r="BW183">
        <v>0</v>
      </c>
      <c r="BX183">
        <v>0</v>
      </c>
      <c r="BY183">
        <v>0</v>
      </c>
      <c r="BZ183">
        <v>0</v>
      </c>
      <c r="CA183">
        <v>0</v>
      </c>
      <c r="CB183">
        <v>0</v>
      </c>
      <c r="CC183">
        <v>0</v>
      </c>
      <c r="CD183">
        <v>0</v>
      </c>
      <c r="CE183">
        <v>0</v>
      </c>
      <c r="CF183" t="s">
        <v>124</v>
      </c>
      <c r="CG183" t="s">
        <v>169</v>
      </c>
      <c r="CH183">
        <v>0</v>
      </c>
      <c r="CI183">
        <v>0</v>
      </c>
      <c r="CJ183">
        <v>0</v>
      </c>
      <c r="CK183">
        <v>0</v>
      </c>
      <c r="CL183">
        <v>0</v>
      </c>
      <c r="CM183" t="s">
        <v>121</v>
      </c>
      <c r="CN183">
        <v>0</v>
      </c>
      <c r="CO183">
        <v>0</v>
      </c>
      <c r="CP183">
        <v>0</v>
      </c>
      <c r="CQ183">
        <v>0</v>
      </c>
      <c r="CR183">
        <v>0</v>
      </c>
      <c r="CS183">
        <v>0</v>
      </c>
      <c r="CT183">
        <v>0</v>
      </c>
      <c r="CU183">
        <v>0</v>
      </c>
      <c r="CV183">
        <v>0</v>
      </c>
      <c r="CW183">
        <v>0</v>
      </c>
      <c r="CX183">
        <v>0</v>
      </c>
      <c r="CY183">
        <v>0</v>
      </c>
      <c r="CZ183">
        <v>0</v>
      </c>
      <c r="DA183">
        <v>0</v>
      </c>
      <c r="DB183" t="s">
        <v>51</v>
      </c>
      <c r="DC183" s="8" t="s">
        <v>366</v>
      </c>
      <c r="DD183" t="s">
        <v>117</v>
      </c>
      <c r="DE183">
        <v>0</v>
      </c>
      <c r="DF183">
        <v>0</v>
      </c>
      <c r="DG183">
        <v>0</v>
      </c>
      <c r="DH183">
        <v>0</v>
      </c>
      <c r="DI183">
        <v>0</v>
      </c>
      <c r="DJ183">
        <v>0</v>
      </c>
      <c r="DK183">
        <v>0</v>
      </c>
      <c r="DL183">
        <v>0</v>
      </c>
      <c r="DM183">
        <v>0</v>
      </c>
      <c r="DN183">
        <v>0</v>
      </c>
      <c r="DO183">
        <v>0</v>
      </c>
      <c r="DP183">
        <v>0</v>
      </c>
      <c r="DQ183">
        <v>0</v>
      </c>
      <c r="DR183">
        <v>0</v>
      </c>
      <c r="DS183">
        <v>0</v>
      </c>
      <c r="DT183">
        <v>0</v>
      </c>
      <c r="DU183" t="s">
        <v>124</v>
      </c>
      <c r="DV183" t="s">
        <v>156</v>
      </c>
      <c r="DW183" t="s">
        <v>197</v>
      </c>
      <c r="DX183" t="s">
        <v>156</v>
      </c>
      <c r="DY183" t="s">
        <v>121</v>
      </c>
      <c r="DZ183" t="s">
        <v>117</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t="s">
        <v>117</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t="s">
        <v>124</v>
      </c>
      <c r="GF183">
        <v>0</v>
      </c>
      <c r="GG183">
        <v>0</v>
      </c>
      <c r="GH183">
        <v>0</v>
      </c>
      <c r="GI183">
        <v>0</v>
      </c>
      <c r="GJ183">
        <v>0</v>
      </c>
      <c r="GK183">
        <v>0</v>
      </c>
      <c r="GL183">
        <v>0</v>
      </c>
      <c r="GM183" t="s">
        <v>124</v>
      </c>
      <c r="GN183">
        <v>0</v>
      </c>
      <c r="GO183">
        <v>0</v>
      </c>
      <c r="GP183">
        <v>0</v>
      </c>
      <c r="GQ183" t="s">
        <v>124</v>
      </c>
      <c r="GR183">
        <v>0</v>
      </c>
      <c r="GS183">
        <v>0</v>
      </c>
      <c r="GT183">
        <v>0</v>
      </c>
      <c r="GU183">
        <v>0</v>
      </c>
      <c r="GV183">
        <v>0</v>
      </c>
      <c r="GW183">
        <v>0</v>
      </c>
      <c r="GX183" t="s">
        <v>124</v>
      </c>
      <c r="GY183" t="s">
        <v>230</v>
      </c>
      <c r="GZ183">
        <v>0</v>
      </c>
      <c r="HA183">
        <v>0</v>
      </c>
      <c r="HB183">
        <v>0</v>
      </c>
      <c r="HC183">
        <v>0</v>
      </c>
      <c r="HD183">
        <v>0</v>
      </c>
      <c r="HE183">
        <v>0</v>
      </c>
      <c r="HF183">
        <v>0</v>
      </c>
      <c r="HG183">
        <v>0</v>
      </c>
      <c r="HH183">
        <v>0</v>
      </c>
      <c r="HI183">
        <v>0</v>
      </c>
      <c r="HJ183">
        <v>0</v>
      </c>
      <c r="HK183">
        <v>0</v>
      </c>
      <c r="HL183">
        <v>0</v>
      </c>
      <c r="HM183" t="s">
        <v>124</v>
      </c>
      <c r="HN183">
        <v>0</v>
      </c>
      <c r="HO183">
        <v>0</v>
      </c>
      <c r="HP183">
        <v>0</v>
      </c>
      <c r="HQ183">
        <v>0</v>
      </c>
      <c r="HR183">
        <v>0</v>
      </c>
      <c r="HS183">
        <v>0</v>
      </c>
      <c r="HT183">
        <v>0</v>
      </c>
      <c r="HU183">
        <v>0</v>
      </c>
      <c r="HV183">
        <v>0</v>
      </c>
      <c r="HW183">
        <v>0</v>
      </c>
      <c r="HX183">
        <v>0</v>
      </c>
      <c r="HY183">
        <v>0</v>
      </c>
      <c r="HZ183">
        <v>0</v>
      </c>
      <c r="IA183">
        <v>0</v>
      </c>
      <c r="IB183">
        <v>0</v>
      </c>
      <c r="IC183">
        <v>0</v>
      </c>
      <c r="ID183">
        <v>0</v>
      </c>
      <c r="IE183" t="s">
        <v>124</v>
      </c>
      <c r="IF183">
        <v>0</v>
      </c>
      <c r="IG183">
        <v>0</v>
      </c>
      <c r="IH183">
        <v>0</v>
      </c>
      <c r="II183">
        <v>0</v>
      </c>
      <c r="IJ183">
        <v>0</v>
      </c>
      <c r="IK183">
        <v>0</v>
      </c>
      <c r="IL183">
        <v>0</v>
      </c>
      <c r="IM183">
        <v>0</v>
      </c>
      <c r="IN183">
        <v>0</v>
      </c>
      <c r="IO183">
        <v>0</v>
      </c>
      <c r="IP183">
        <v>0</v>
      </c>
      <c r="IQ183">
        <v>0</v>
      </c>
      <c r="IR183">
        <v>0</v>
      </c>
      <c r="IS183">
        <v>0</v>
      </c>
      <c r="IT183">
        <v>0</v>
      </c>
      <c r="IU183">
        <v>0</v>
      </c>
      <c r="IV183">
        <v>0</v>
      </c>
      <c r="IW183" t="s">
        <v>124</v>
      </c>
      <c r="IX183" t="s">
        <v>71</v>
      </c>
      <c r="IY183" t="s">
        <v>639</v>
      </c>
      <c r="IZ183">
        <v>0</v>
      </c>
      <c r="JA183">
        <v>0</v>
      </c>
      <c r="JB183">
        <v>0</v>
      </c>
      <c r="JC183" s="8" t="s">
        <v>124</v>
      </c>
      <c r="JD183" s="8" t="s">
        <v>127</v>
      </c>
      <c r="JE183" s="8" t="s">
        <v>128</v>
      </c>
      <c r="JF183" s="8">
        <v>0</v>
      </c>
      <c r="JG183" s="8">
        <v>0</v>
      </c>
      <c r="JH183" s="8">
        <v>0</v>
      </c>
      <c r="JI183" s="8">
        <v>0</v>
      </c>
      <c r="JJ183" s="8">
        <v>0</v>
      </c>
      <c r="JK183" s="42">
        <v>0</v>
      </c>
      <c r="JL183" s="42">
        <v>0</v>
      </c>
      <c r="JM183" s="42">
        <v>0</v>
      </c>
      <c r="JN183" s="42">
        <v>0</v>
      </c>
      <c r="JO183" s="42">
        <v>0</v>
      </c>
      <c r="JP183" s="42">
        <v>0</v>
      </c>
      <c r="JQ183" s="42">
        <v>0</v>
      </c>
      <c r="JR183" s="42">
        <v>0</v>
      </c>
      <c r="JS183" s="42">
        <v>0</v>
      </c>
      <c r="JT183" s="42">
        <v>0</v>
      </c>
      <c r="JU183" s="42">
        <v>0</v>
      </c>
      <c r="JV183" s="42">
        <v>0</v>
      </c>
      <c r="JW183" s="42">
        <v>0</v>
      </c>
      <c r="JX183" s="42">
        <v>0</v>
      </c>
      <c r="JY183" s="42">
        <v>0</v>
      </c>
      <c r="JZ183" s="42">
        <v>0</v>
      </c>
      <c r="KA183" s="42">
        <v>0</v>
      </c>
      <c r="KB183" s="42">
        <v>0</v>
      </c>
      <c r="KC183" s="42">
        <v>0</v>
      </c>
      <c r="KD183" s="42">
        <v>0</v>
      </c>
      <c r="KE183" s="42" t="s">
        <v>124</v>
      </c>
      <c r="KF183" s="42" t="s">
        <v>204</v>
      </c>
      <c r="KG183" s="42">
        <v>0</v>
      </c>
      <c r="KH183" s="42">
        <v>0</v>
      </c>
      <c r="KI183" s="42">
        <v>0</v>
      </c>
      <c r="KJ183" s="42">
        <v>0</v>
      </c>
      <c r="KK183" s="42">
        <v>0</v>
      </c>
      <c r="KL183" s="42" t="s">
        <v>124</v>
      </c>
      <c r="KM183" s="42">
        <v>0</v>
      </c>
      <c r="KN183" s="8" t="s">
        <v>117</v>
      </c>
      <c r="KO183" s="8">
        <v>0</v>
      </c>
      <c r="KP183" s="8">
        <v>0</v>
      </c>
      <c r="KQ183" s="8" t="s">
        <v>124</v>
      </c>
      <c r="KR183" t="s">
        <v>124</v>
      </c>
      <c r="KS183">
        <v>0</v>
      </c>
      <c r="KT183">
        <v>0</v>
      </c>
      <c r="KU183">
        <v>0</v>
      </c>
      <c r="KV183">
        <v>0</v>
      </c>
      <c r="KW183">
        <v>0</v>
      </c>
      <c r="KX183">
        <v>0</v>
      </c>
      <c r="KY183" t="s">
        <v>124</v>
      </c>
      <c r="KZ183">
        <v>0</v>
      </c>
      <c r="LA183">
        <v>0</v>
      </c>
      <c r="LB183" t="s">
        <v>124</v>
      </c>
      <c r="LC183">
        <v>0</v>
      </c>
      <c r="LD183">
        <v>0</v>
      </c>
      <c r="LE183">
        <v>0</v>
      </c>
      <c r="LF183">
        <v>0</v>
      </c>
      <c r="LG183">
        <v>0</v>
      </c>
      <c r="LH183">
        <v>0</v>
      </c>
      <c r="LI183">
        <v>0</v>
      </c>
      <c r="LJ183">
        <v>0</v>
      </c>
      <c r="LK183" t="s">
        <v>124</v>
      </c>
      <c r="LL183">
        <v>0</v>
      </c>
      <c r="LM183">
        <v>0</v>
      </c>
      <c r="LN183" t="s">
        <v>124</v>
      </c>
      <c r="LO183" t="s">
        <v>124</v>
      </c>
      <c r="LP183">
        <v>0</v>
      </c>
      <c r="LQ183">
        <v>0</v>
      </c>
      <c r="LR183">
        <v>0</v>
      </c>
      <c r="LS183">
        <v>0</v>
      </c>
      <c r="LT183">
        <v>0</v>
      </c>
      <c r="LU183">
        <v>0</v>
      </c>
      <c r="LV183">
        <v>0</v>
      </c>
      <c r="LW183">
        <v>0</v>
      </c>
      <c r="LX183">
        <v>0</v>
      </c>
      <c r="LY183">
        <v>0</v>
      </c>
      <c r="LZ183" s="9" t="s">
        <v>131</v>
      </c>
      <c r="MA183">
        <v>0</v>
      </c>
      <c r="MB183">
        <v>0</v>
      </c>
      <c r="MC183">
        <v>0</v>
      </c>
      <c r="MD183">
        <v>0</v>
      </c>
      <c r="ME183">
        <v>0</v>
      </c>
      <c r="MF183">
        <v>0</v>
      </c>
      <c r="MG183">
        <v>0</v>
      </c>
      <c r="MH183">
        <v>0</v>
      </c>
      <c r="MI183">
        <v>0</v>
      </c>
      <c r="MJ183">
        <v>0</v>
      </c>
      <c r="MK183">
        <v>0</v>
      </c>
      <c r="ML183">
        <v>0</v>
      </c>
      <c r="MM183">
        <v>0</v>
      </c>
      <c r="MN183">
        <v>0</v>
      </c>
      <c r="MO183">
        <v>0</v>
      </c>
      <c r="MP183">
        <v>0</v>
      </c>
      <c r="MQ183">
        <v>0</v>
      </c>
      <c r="MR183" s="35" t="s">
        <v>1549</v>
      </c>
      <c r="MS183" s="69"/>
    </row>
    <row r="184" spans="1:357" ht="82.95" customHeight="1" x14ac:dyDescent="0.3">
      <c r="A184">
        <v>305</v>
      </c>
      <c r="B184" s="29" t="s">
        <v>1517</v>
      </c>
      <c r="C184" s="34" t="s">
        <v>1518</v>
      </c>
      <c r="D184" s="8" t="s">
        <v>1519</v>
      </c>
      <c r="E184" s="8">
        <v>9</v>
      </c>
      <c r="F184" s="8" t="s">
        <v>1556</v>
      </c>
      <c r="G184" s="8" t="s">
        <v>1527</v>
      </c>
      <c r="H184" s="8">
        <v>1915</v>
      </c>
      <c r="I184" s="8" t="s">
        <v>136</v>
      </c>
      <c r="J184" s="8" t="s">
        <v>1557</v>
      </c>
      <c r="K184" s="8">
        <f>752*499</f>
        <v>375248</v>
      </c>
      <c r="L184" s="8" t="e">
        <f>MROUND([1]!tbData[[#This Row],[Surface (mm2)]],10000)/1000000</f>
        <v>#REF!</v>
      </c>
      <c r="M184" s="8" t="s">
        <v>115</v>
      </c>
      <c r="N184" s="8" t="s">
        <v>144</v>
      </c>
      <c r="O184" s="8" t="s">
        <v>144</v>
      </c>
      <c r="P184" s="8" t="s">
        <v>117</v>
      </c>
      <c r="Q184" t="s">
        <v>119</v>
      </c>
      <c r="R184" t="s">
        <v>119</v>
      </c>
      <c r="S184" s="8">
        <v>0</v>
      </c>
      <c r="T184" t="s">
        <v>119</v>
      </c>
      <c r="U184" s="8" t="s">
        <v>120</v>
      </c>
      <c r="V184" s="8" t="s">
        <v>210</v>
      </c>
      <c r="W184" s="8" t="s">
        <v>145</v>
      </c>
      <c r="X184" s="8">
        <v>0</v>
      </c>
      <c r="Y184" s="8">
        <v>0</v>
      </c>
      <c r="Z184" s="8">
        <v>0</v>
      </c>
      <c r="AA184" s="8">
        <v>0</v>
      </c>
      <c r="AB184" s="8">
        <v>0</v>
      </c>
      <c r="AC184" s="8">
        <v>0</v>
      </c>
      <c r="AD184" s="8">
        <v>0</v>
      </c>
      <c r="AE184" s="8">
        <v>0</v>
      </c>
      <c r="AF184" s="8">
        <v>0</v>
      </c>
      <c r="AG184" s="8">
        <v>0</v>
      </c>
      <c r="AH184" s="8">
        <v>0</v>
      </c>
      <c r="AI184" s="8">
        <v>0</v>
      </c>
      <c r="AJ184" s="8" t="s">
        <v>1523</v>
      </c>
      <c r="AK184" s="8">
        <v>0</v>
      </c>
      <c r="AL184" s="8">
        <v>0</v>
      </c>
      <c r="AM184" s="8">
        <v>0</v>
      </c>
      <c r="AN184" s="8">
        <v>0</v>
      </c>
      <c r="AO184" s="8">
        <v>0</v>
      </c>
      <c r="AP184" s="8">
        <v>0</v>
      </c>
      <c r="AQ184" s="8">
        <v>0</v>
      </c>
      <c r="AR184" s="8">
        <v>0</v>
      </c>
      <c r="AS184" s="8">
        <v>0</v>
      </c>
      <c r="AT184" s="8">
        <v>0</v>
      </c>
      <c r="AU184" s="8" t="s">
        <v>124</v>
      </c>
      <c r="AV184" s="8" t="s">
        <v>169</v>
      </c>
      <c r="AW184" s="8" t="s">
        <v>199</v>
      </c>
      <c r="AX184" s="8" t="s">
        <v>117</v>
      </c>
      <c r="AY184" s="8">
        <v>0</v>
      </c>
      <c r="AZ184" s="8">
        <v>0</v>
      </c>
      <c r="BA184" s="8">
        <v>0</v>
      </c>
      <c r="BB184" s="8">
        <v>0</v>
      </c>
      <c r="BC184" s="9" t="s">
        <v>119</v>
      </c>
      <c r="BD184">
        <v>0</v>
      </c>
      <c r="BE184" t="s">
        <v>124</v>
      </c>
      <c r="BF184" t="s">
        <v>124</v>
      </c>
      <c r="BG184">
        <v>0</v>
      </c>
      <c r="BH184">
        <v>0</v>
      </c>
      <c r="BI184" s="6">
        <v>0</v>
      </c>
      <c r="BJ184" s="66"/>
      <c r="BK184" s="10" t="s">
        <v>117</v>
      </c>
      <c r="BL184">
        <v>0</v>
      </c>
      <c r="BM184">
        <v>0</v>
      </c>
      <c r="BN184" t="s">
        <v>156</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t="s">
        <v>51</v>
      </c>
      <c r="DC184" s="8" t="s">
        <v>366</v>
      </c>
      <c r="DD184" t="s">
        <v>117</v>
      </c>
      <c r="DE184">
        <v>0</v>
      </c>
      <c r="DF184">
        <v>0</v>
      </c>
      <c r="DG184">
        <v>0</v>
      </c>
      <c r="DH184">
        <v>0</v>
      </c>
      <c r="DI184">
        <v>0</v>
      </c>
      <c r="DJ184">
        <v>0</v>
      </c>
      <c r="DK184">
        <v>0</v>
      </c>
      <c r="DL184">
        <v>0</v>
      </c>
      <c r="DM184">
        <v>0</v>
      </c>
      <c r="DN184">
        <v>0</v>
      </c>
      <c r="DO184">
        <v>0</v>
      </c>
      <c r="DP184">
        <v>0</v>
      </c>
      <c r="DQ184">
        <v>0</v>
      </c>
      <c r="DR184">
        <v>0</v>
      </c>
      <c r="DS184">
        <v>0</v>
      </c>
      <c r="DT184">
        <v>0</v>
      </c>
      <c r="DU184" t="s">
        <v>124</v>
      </c>
      <c r="DV184" t="s">
        <v>156</v>
      </c>
      <c r="DW184" t="s">
        <v>197</v>
      </c>
      <c r="DX184">
        <v>0</v>
      </c>
      <c r="DY184">
        <v>0</v>
      </c>
      <c r="DZ184" t="s">
        <v>156</v>
      </c>
      <c r="EA184" t="s">
        <v>156</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t="s">
        <v>117</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t="s">
        <v>124</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t="s">
        <v>124</v>
      </c>
      <c r="HN184">
        <v>0</v>
      </c>
      <c r="HO184">
        <v>0</v>
      </c>
      <c r="HP184">
        <v>0</v>
      </c>
      <c r="HQ184">
        <v>0</v>
      </c>
      <c r="HR184">
        <v>0</v>
      </c>
      <c r="HS184">
        <v>0</v>
      </c>
      <c r="HT184">
        <v>0</v>
      </c>
      <c r="HU184">
        <v>0</v>
      </c>
      <c r="HV184">
        <v>0</v>
      </c>
      <c r="HW184">
        <v>0</v>
      </c>
      <c r="HX184">
        <v>0</v>
      </c>
      <c r="HY184">
        <v>0</v>
      </c>
      <c r="HZ184">
        <v>0</v>
      </c>
      <c r="IA184">
        <v>0</v>
      </c>
      <c r="IB184">
        <v>0</v>
      </c>
      <c r="IC184">
        <v>0</v>
      </c>
      <c r="ID184">
        <v>0</v>
      </c>
      <c r="IE184" t="s">
        <v>124</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t="s">
        <v>124</v>
      </c>
      <c r="JA184" t="s">
        <v>70</v>
      </c>
      <c r="JB184" t="s">
        <v>619</v>
      </c>
      <c r="JC184" s="8" t="s">
        <v>124</v>
      </c>
      <c r="JD184" s="8" t="s">
        <v>127</v>
      </c>
      <c r="JE184" s="8" t="s">
        <v>128</v>
      </c>
      <c r="JF184" s="8">
        <v>0</v>
      </c>
      <c r="JG184" s="8">
        <v>0</v>
      </c>
      <c r="JH184" s="8">
        <v>0</v>
      </c>
      <c r="JI184" s="8">
        <v>0</v>
      </c>
      <c r="JJ184" s="8">
        <v>0</v>
      </c>
      <c r="JK184" s="42">
        <v>0</v>
      </c>
      <c r="JL184" s="42">
        <v>0</v>
      </c>
      <c r="JM184" s="42">
        <v>0</v>
      </c>
      <c r="JN184" s="42">
        <v>0</v>
      </c>
      <c r="JO184" s="42">
        <v>0</v>
      </c>
      <c r="JP184" s="42">
        <v>0</v>
      </c>
      <c r="JQ184" s="42">
        <v>0</v>
      </c>
      <c r="JR184" s="42">
        <v>0</v>
      </c>
      <c r="JS184" s="42">
        <v>0</v>
      </c>
      <c r="JT184" s="42">
        <v>0</v>
      </c>
      <c r="JU184" s="42">
        <v>0</v>
      </c>
      <c r="JV184" s="42">
        <v>0</v>
      </c>
      <c r="JW184" s="42">
        <v>0</v>
      </c>
      <c r="JX184" s="42">
        <v>0</v>
      </c>
      <c r="JY184" s="42">
        <v>0</v>
      </c>
      <c r="JZ184" s="42">
        <v>0</v>
      </c>
      <c r="KA184" s="42">
        <v>0</v>
      </c>
      <c r="KB184" s="42">
        <v>0</v>
      </c>
      <c r="KC184" s="42">
        <v>0</v>
      </c>
      <c r="KD184" s="42">
        <v>0</v>
      </c>
      <c r="KE184" s="42" t="s">
        <v>124</v>
      </c>
      <c r="KF184" s="42" t="s">
        <v>288</v>
      </c>
      <c r="KG184" s="42">
        <v>0</v>
      </c>
      <c r="KH184" s="42">
        <v>0</v>
      </c>
      <c r="KI184" s="42">
        <v>0</v>
      </c>
      <c r="KJ184" s="42">
        <v>0</v>
      </c>
      <c r="KK184" s="42">
        <v>0</v>
      </c>
      <c r="KL184" s="42">
        <v>0</v>
      </c>
      <c r="KM184" s="42">
        <v>0</v>
      </c>
      <c r="KN184" s="8" t="s">
        <v>117</v>
      </c>
      <c r="KO184" s="8">
        <v>0</v>
      </c>
      <c r="KP184" s="8">
        <v>0</v>
      </c>
      <c r="KQ184" s="8" t="s">
        <v>124</v>
      </c>
      <c r="KR184" t="s">
        <v>124</v>
      </c>
      <c r="KS184">
        <v>0</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s="9" t="s">
        <v>131</v>
      </c>
      <c r="MA184">
        <v>0</v>
      </c>
      <c r="MB184">
        <v>0</v>
      </c>
      <c r="MC184">
        <v>0</v>
      </c>
      <c r="MD184">
        <v>0</v>
      </c>
      <c r="ME184">
        <v>0</v>
      </c>
      <c r="MF184">
        <v>0</v>
      </c>
      <c r="MG184">
        <v>0</v>
      </c>
      <c r="MH184">
        <v>0</v>
      </c>
      <c r="MI184">
        <v>0</v>
      </c>
      <c r="MJ184">
        <v>0</v>
      </c>
      <c r="MK184">
        <v>0</v>
      </c>
      <c r="ML184">
        <v>0</v>
      </c>
      <c r="MM184">
        <v>0</v>
      </c>
      <c r="MN184">
        <v>0</v>
      </c>
      <c r="MO184">
        <v>0</v>
      </c>
      <c r="MP184">
        <v>0</v>
      </c>
      <c r="MQ184">
        <v>0</v>
      </c>
      <c r="MR184" s="35" t="s">
        <v>1558</v>
      </c>
      <c r="MS184" s="69"/>
    </row>
    <row r="185" spans="1:357" ht="54" customHeight="1" x14ac:dyDescent="0.3">
      <c r="A185">
        <v>289</v>
      </c>
      <c r="B185" s="29" t="s">
        <v>108</v>
      </c>
      <c r="C185" s="27" t="s">
        <v>1217</v>
      </c>
      <c r="D185" s="8" t="s">
        <v>1475</v>
      </c>
      <c r="E185" s="8" t="s">
        <v>1475</v>
      </c>
      <c r="F185" s="8" t="s">
        <v>1476</v>
      </c>
      <c r="G185" s="8" t="s">
        <v>1477</v>
      </c>
      <c r="H185" s="8">
        <v>0</v>
      </c>
      <c r="I185" t="s">
        <v>136</v>
      </c>
      <c r="J185" s="8" t="s">
        <v>1478</v>
      </c>
      <c r="K185" s="8">
        <f>720*536</f>
        <v>385920</v>
      </c>
      <c r="L185" s="8" t="e">
        <f>MROUND([1]!tbData[[#This Row],[Surface (mm2)]],10000)/1000000</f>
        <v>#REF!</v>
      </c>
      <c r="M185" s="8" t="s">
        <v>115</v>
      </c>
      <c r="N185" s="8" t="s">
        <v>144</v>
      </c>
      <c r="O185" s="8" t="s">
        <v>144</v>
      </c>
      <c r="P185" s="8" t="s">
        <v>117</v>
      </c>
      <c r="Q185" t="s">
        <v>118</v>
      </c>
      <c r="R185" t="s">
        <v>119</v>
      </c>
      <c r="S185" s="8" t="s">
        <v>1479</v>
      </c>
      <c r="T185" t="s">
        <v>119</v>
      </c>
      <c r="U185" s="8" t="s">
        <v>120</v>
      </c>
      <c r="V185" s="8" t="s">
        <v>121</v>
      </c>
      <c r="W185" s="8" t="s">
        <v>210</v>
      </c>
      <c r="X185" s="8" t="s">
        <v>145</v>
      </c>
      <c r="Y185" s="8">
        <v>0</v>
      </c>
      <c r="Z185" s="8">
        <v>0</v>
      </c>
      <c r="AA185" s="8">
        <v>0</v>
      </c>
      <c r="AB185" s="8">
        <v>0</v>
      </c>
      <c r="AC185" s="8">
        <v>0</v>
      </c>
      <c r="AD185" s="8">
        <v>0</v>
      </c>
      <c r="AE185" s="8">
        <v>0</v>
      </c>
      <c r="AF185" s="8">
        <v>0</v>
      </c>
      <c r="AG185" s="8">
        <v>0</v>
      </c>
      <c r="AH185" s="8">
        <v>0</v>
      </c>
      <c r="AI185" s="8">
        <v>0</v>
      </c>
      <c r="AJ185" s="8" t="s">
        <v>1340</v>
      </c>
      <c r="AK185" s="8" t="s">
        <v>117</v>
      </c>
      <c r="AL185" s="8">
        <v>0</v>
      </c>
      <c r="AM185" s="8">
        <v>0</v>
      </c>
      <c r="AN185" s="8">
        <v>0</v>
      </c>
      <c r="AO185" s="8">
        <v>0</v>
      </c>
      <c r="AP185" s="8">
        <v>0</v>
      </c>
      <c r="AQ185" s="8">
        <v>0</v>
      </c>
      <c r="AR185" s="8">
        <v>0</v>
      </c>
      <c r="AS185" s="8">
        <v>0</v>
      </c>
      <c r="AT185" s="8">
        <v>0</v>
      </c>
      <c r="AU185" s="8" t="s">
        <v>124</v>
      </c>
      <c r="AV185" s="8" t="s">
        <v>156</v>
      </c>
      <c r="AW185" s="8" t="s">
        <v>199</v>
      </c>
      <c r="AX185" s="8" t="s">
        <v>117</v>
      </c>
      <c r="AY185" s="8">
        <v>0</v>
      </c>
      <c r="AZ185" s="8">
        <v>0</v>
      </c>
      <c r="BA185" s="8">
        <v>0</v>
      </c>
      <c r="BB185" s="8">
        <v>0</v>
      </c>
      <c r="BC185" s="9" t="s">
        <v>119</v>
      </c>
      <c r="BD185">
        <v>0</v>
      </c>
      <c r="BE185" t="s">
        <v>124</v>
      </c>
      <c r="BF185" t="s">
        <v>124</v>
      </c>
      <c r="BG185">
        <v>0</v>
      </c>
      <c r="BH185">
        <v>0</v>
      </c>
      <c r="BI185" s="6">
        <v>0</v>
      </c>
      <c r="BJ185" s="66"/>
      <c r="BK185" s="10" t="s">
        <v>117</v>
      </c>
      <c r="BL185">
        <v>0</v>
      </c>
      <c r="BM185">
        <v>0</v>
      </c>
      <c r="BN185" t="s">
        <v>117</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t="s">
        <v>51</v>
      </c>
      <c r="DC185" s="8">
        <v>0</v>
      </c>
      <c r="DD185" t="s">
        <v>117</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t="s">
        <v>117</v>
      </c>
      <c r="EA185" t="s">
        <v>156</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t="s">
        <v>117</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t="s">
        <v>124</v>
      </c>
      <c r="GF185">
        <v>0</v>
      </c>
      <c r="GG185">
        <v>0</v>
      </c>
      <c r="GH185">
        <v>0</v>
      </c>
      <c r="GI185">
        <v>0</v>
      </c>
      <c r="GJ185">
        <v>0</v>
      </c>
      <c r="GK185">
        <v>0</v>
      </c>
      <c r="GL185">
        <v>0</v>
      </c>
      <c r="GM185" t="s">
        <v>124</v>
      </c>
      <c r="GN185">
        <v>0</v>
      </c>
      <c r="GO185">
        <v>0</v>
      </c>
      <c r="GP185">
        <v>0</v>
      </c>
      <c r="GQ185">
        <v>0</v>
      </c>
      <c r="GR185" t="s">
        <v>124</v>
      </c>
      <c r="GS185">
        <v>0</v>
      </c>
      <c r="GT185">
        <v>0</v>
      </c>
      <c r="GU185">
        <v>0</v>
      </c>
      <c r="GV185">
        <v>0</v>
      </c>
      <c r="GW185">
        <v>0</v>
      </c>
      <c r="GX185" t="s">
        <v>124</v>
      </c>
      <c r="GY185">
        <v>0</v>
      </c>
      <c r="GZ185">
        <v>0</v>
      </c>
      <c r="HA185">
        <v>0</v>
      </c>
      <c r="HB185">
        <v>0</v>
      </c>
      <c r="HC185">
        <v>0</v>
      </c>
      <c r="HD185">
        <v>0</v>
      </c>
      <c r="HE185">
        <v>0</v>
      </c>
      <c r="HF185">
        <v>0</v>
      </c>
      <c r="HG185">
        <v>0</v>
      </c>
      <c r="HH185">
        <v>0</v>
      </c>
      <c r="HI185">
        <v>0</v>
      </c>
      <c r="HJ185">
        <v>0</v>
      </c>
      <c r="HK185">
        <v>0</v>
      </c>
      <c r="HL185">
        <v>0</v>
      </c>
      <c r="HM185" t="s">
        <v>124</v>
      </c>
      <c r="HN185">
        <v>0</v>
      </c>
      <c r="HO185">
        <v>0</v>
      </c>
      <c r="HP185">
        <v>0</v>
      </c>
      <c r="HQ185">
        <v>0</v>
      </c>
      <c r="HR185">
        <v>0</v>
      </c>
      <c r="HS185" t="s">
        <v>124</v>
      </c>
      <c r="HT185">
        <v>0</v>
      </c>
      <c r="HU185" t="s">
        <v>124</v>
      </c>
      <c r="HV185" t="s">
        <v>124</v>
      </c>
      <c r="HW185">
        <v>0</v>
      </c>
      <c r="HX185" t="s">
        <v>124</v>
      </c>
      <c r="HY185">
        <v>0</v>
      </c>
      <c r="HZ185">
        <v>0</v>
      </c>
      <c r="IA185">
        <v>0</v>
      </c>
      <c r="IB185">
        <v>0</v>
      </c>
      <c r="IC185" t="s">
        <v>124</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s="8" t="s">
        <v>124</v>
      </c>
      <c r="JD185" s="8" t="s">
        <v>582</v>
      </c>
      <c r="JE185" s="8">
        <v>0</v>
      </c>
      <c r="JF185" s="8">
        <v>0</v>
      </c>
      <c r="JG185" s="8">
        <v>0</v>
      </c>
      <c r="JH185" s="8">
        <v>0</v>
      </c>
      <c r="JI185" s="8">
        <v>0</v>
      </c>
      <c r="JJ185" s="8">
        <v>0</v>
      </c>
      <c r="JK185" s="42">
        <v>0</v>
      </c>
      <c r="JL185" s="42">
        <v>0</v>
      </c>
      <c r="JM185" s="42">
        <v>0</v>
      </c>
      <c r="JN185" s="42">
        <v>0</v>
      </c>
      <c r="JO185" s="42">
        <v>0</v>
      </c>
      <c r="JP185" s="42">
        <v>0</v>
      </c>
      <c r="JQ185" s="42">
        <v>0</v>
      </c>
      <c r="JR185" s="42">
        <v>0</v>
      </c>
      <c r="JS185" s="42">
        <v>0</v>
      </c>
      <c r="JT185" s="42">
        <v>0</v>
      </c>
      <c r="JU185" s="42">
        <v>0</v>
      </c>
      <c r="JV185" s="42">
        <v>0</v>
      </c>
      <c r="JW185" s="42">
        <v>0</v>
      </c>
      <c r="JX185" s="42">
        <v>0</v>
      </c>
      <c r="JY185" s="42">
        <v>0</v>
      </c>
      <c r="JZ185" s="42">
        <v>0</v>
      </c>
      <c r="KA185" s="42">
        <v>0</v>
      </c>
      <c r="KB185" s="42">
        <v>0</v>
      </c>
      <c r="KC185" s="42">
        <v>0</v>
      </c>
      <c r="KD185" s="42">
        <v>0</v>
      </c>
      <c r="KE185" s="42" t="s">
        <v>124</v>
      </c>
      <c r="KF185" s="42" t="s">
        <v>288</v>
      </c>
      <c r="KG185" s="42">
        <v>0</v>
      </c>
      <c r="KH185" s="42">
        <v>0</v>
      </c>
      <c r="KI185" s="42">
        <v>0</v>
      </c>
      <c r="KJ185" s="42">
        <v>0</v>
      </c>
      <c r="KK185" s="42" t="s">
        <v>124</v>
      </c>
      <c r="KL185" s="42">
        <v>0</v>
      </c>
      <c r="KM185" s="42" t="s">
        <v>231</v>
      </c>
      <c r="KN185" s="8" t="s">
        <v>124</v>
      </c>
      <c r="KO185" s="8">
        <v>0</v>
      </c>
      <c r="KP185" s="8" t="s">
        <v>124</v>
      </c>
      <c r="KQ185" s="8" t="s">
        <v>124</v>
      </c>
      <c r="KR185" t="s">
        <v>130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s="9" t="s">
        <v>131</v>
      </c>
      <c r="MA185">
        <v>0</v>
      </c>
      <c r="MB185">
        <v>0</v>
      </c>
      <c r="MC185">
        <v>0</v>
      </c>
      <c r="MD185">
        <v>0</v>
      </c>
      <c r="ME185">
        <v>0</v>
      </c>
      <c r="MF185">
        <v>0</v>
      </c>
      <c r="MG185">
        <v>0</v>
      </c>
      <c r="MH185">
        <v>0</v>
      </c>
      <c r="MI185">
        <v>0</v>
      </c>
      <c r="MJ185">
        <v>0</v>
      </c>
      <c r="MK185">
        <v>0</v>
      </c>
      <c r="ML185">
        <v>0</v>
      </c>
      <c r="MM185">
        <v>0</v>
      </c>
      <c r="MN185">
        <v>0</v>
      </c>
      <c r="MO185">
        <v>0</v>
      </c>
      <c r="MP185">
        <v>0</v>
      </c>
      <c r="MQ185">
        <v>0</v>
      </c>
      <c r="MR185" s="35">
        <v>0</v>
      </c>
      <c r="MS185" s="69"/>
    </row>
    <row r="186" spans="1:357" ht="43.2" x14ac:dyDescent="0.3">
      <c r="A186">
        <v>189</v>
      </c>
      <c r="B186" s="29" t="s">
        <v>108</v>
      </c>
      <c r="C186" s="25" t="s">
        <v>753</v>
      </c>
      <c r="D186" s="8" t="s">
        <v>1047</v>
      </c>
      <c r="E186" t="s">
        <v>1048</v>
      </c>
      <c r="F186" s="8" t="s">
        <v>1049</v>
      </c>
      <c r="G186" s="8">
        <v>0</v>
      </c>
      <c r="H186" s="8">
        <v>0</v>
      </c>
      <c r="I186" t="s">
        <v>113</v>
      </c>
      <c r="J186" s="8" t="s">
        <v>1050</v>
      </c>
      <c r="K186" s="8">
        <f>526*760</f>
        <v>399760</v>
      </c>
      <c r="L186" s="8" t="e">
        <f>MROUND([1]!tbData[[#This Row],[Surface (mm2)]],10000)/1000000</f>
        <v>#REF!</v>
      </c>
      <c r="M186" s="8" t="s">
        <v>115</v>
      </c>
      <c r="N186" s="8" t="s">
        <v>144</v>
      </c>
      <c r="O186" s="8" t="s">
        <v>144</v>
      </c>
      <c r="P186" s="8" t="s">
        <v>117</v>
      </c>
      <c r="Q186" t="s">
        <v>119</v>
      </c>
      <c r="R186" t="s">
        <v>119</v>
      </c>
      <c r="S186" s="8">
        <v>0</v>
      </c>
      <c r="T186" t="s">
        <v>119</v>
      </c>
      <c r="U186" s="8" t="s">
        <v>198</v>
      </c>
      <c r="V186" s="8" t="s">
        <v>222</v>
      </c>
      <c r="W186" s="8">
        <v>0</v>
      </c>
      <c r="X186" s="8">
        <v>0</v>
      </c>
      <c r="Y186" s="8">
        <v>0</v>
      </c>
      <c r="Z186" s="8">
        <v>0</v>
      </c>
      <c r="AA186" s="8">
        <v>0</v>
      </c>
      <c r="AB186" s="8">
        <v>0</v>
      </c>
      <c r="AC186" s="8">
        <v>0</v>
      </c>
      <c r="AD186" s="8">
        <v>0</v>
      </c>
      <c r="AE186" s="8">
        <v>0</v>
      </c>
      <c r="AF186" s="8">
        <v>0</v>
      </c>
      <c r="AG186" s="8">
        <v>0</v>
      </c>
      <c r="AH186" s="8">
        <v>0</v>
      </c>
      <c r="AI186" s="8">
        <v>0</v>
      </c>
      <c r="AJ186" s="8">
        <v>0</v>
      </c>
      <c r="AK186" s="8" t="s">
        <v>117</v>
      </c>
      <c r="AL186" s="8">
        <v>0</v>
      </c>
      <c r="AM186" s="8">
        <v>0</v>
      </c>
      <c r="AN186" s="8">
        <v>0</v>
      </c>
      <c r="AO186" s="8">
        <v>0</v>
      </c>
      <c r="AP186" s="8">
        <v>0</v>
      </c>
      <c r="AQ186" s="8">
        <v>0</v>
      </c>
      <c r="AR186" s="8">
        <v>0</v>
      </c>
      <c r="AS186" s="8">
        <v>0</v>
      </c>
      <c r="AT186" s="8">
        <v>0</v>
      </c>
      <c r="AU186" s="8" t="s">
        <v>124</v>
      </c>
      <c r="AV186" s="8" t="s">
        <v>156</v>
      </c>
      <c r="AW186" s="8" t="s">
        <v>199</v>
      </c>
      <c r="AX186" s="8" t="s">
        <v>117</v>
      </c>
      <c r="AY186" s="8">
        <v>0</v>
      </c>
      <c r="AZ186" s="8">
        <v>0</v>
      </c>
      <c r="BA186" s="8">
        <v>0</v>
      </c>
      <c r="BB186" s="8">
        <v>0</v>
      </c>
      <c r="BC186" s="9" t="s">
        <v>119</v>
      </c>
      <c r="BD186">
        <v>0</v>
      </c>
      <c r="BE186" t="s">
        <v>124</v>
      </c>
      <c r="BF186">
        <v>0</v>
      </c>
      <c r="BG186">
        <v>0</v>
      </c>
      <c r="BH186" t="s">
        <v>124</v>
      </c>
      <c r="BI186" s="6">
        <v>0</v>
      </c>
      <c r="BJ186" s="66"/>
      <c r="BK186" s="10" t="s">
        <v>51</v>
      </c>
      <c r="BL186" t="s">
        <v>122</v>
      </c>
      <c r="BM186" t="s">
        <v>123</v>
      </c>
      <c r="BN186" t="s">
        <v>117</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t="s">
        <v>51</v>
      </c>
      <c r="DC186" s="8" t="s">
        <v>123</v>
      </c>
      <c r="DD186" t="s">
        <v>117</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t="s">
        <v>117</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t="s">
        <v>551</v>
      </c>
      <c r="EV186">
        <v>0</v>
      </c>
      <c r="EW186" t="s">
        <v>124</v>
      </c>
      <c r="EX186" t="s">
        <v>552</v>
      </c>
      <c r="EY186">
        <v>0</v>
      </c>
      <c r="EZ186">
        <v>0</v>
      </c>
      <c r="FA186" t="s">
        <v>124</v>
      </c>
      <c r="FB186" t="s">
        <v>124</v>
      </c>
      <c r="FC186" t="s">
        <v>124</v>
      </c>
      <c r="FD186">
        <v>0</v>
      </c>
      <c r="FE186">
        <v>0</v>
      </c>
      <c r="FF186">
        <v>0</v>
      </c>
      <c r="FG186">
        <v>0</v>
      </c>
      <c r="FH186">
        <v>0</v>
      </c>
      <c r="FI186">
        <v>0</v>
      </c>
      <c r="FJ186">
        <v>0</v>
      </c>
      <c r="FK186">
        <v>0</v>
      </c>
      <c r="FL186">
        <v>0</v>
      </c>
      <c r="FM186">
        <v>0</v>
      </c>
      <c r="FN186">
        <v>0</v>
      </c>
      <c r="FO186">
        <v>0</v>
      </c>
      <c r="FP186" t="s">
        <v>124</v>
      </c>
      <c r="FQ186" t="s">
        <v>552</v>
      </c>
      <c r="FR186">
        <v>0</v>
      </c>
      <c r="FS186" t="s">
        <v>124</v>
      </c>
      <c r="FT186">
        <v>0</v>
      </c>
      <c r="FU186">
        <v>0</v>
      </c>
      <c r="FV186">
        <v>0</v>
      </c>
      <c r="FW186">
        <v>0</v>
      </c>
      <c r="FX186">
        <v>0</v>
      </c>
      <c r="FY186">
        <v>0</v>
      </c>
      <c r="FZ186">
        <v>0</v>
      </c>
      <c r="GA186">
        <v>0</v>
      </c>
      <c r="GB186">
        <v>0</v>
      </c>
      <c r="GC186">
        <v>0</v>
      </c>
      <c r="GD186">
        <v>0</v>
      </c>
      <c r="GE186" t="s">
        <v>124</v>
      </c>
      <c r="GF186" t="s">
        <v>124</v>
      </c>
      <c r="GG186">
        <v>0</v>
      </c>
      <c r="GH186" t="s">
        <v>124</v>
      </c>
      <c r="GI186">
        <v>0</v>
      </c>
      <c r="GJ186" t="s">
        <v>124</v>
      </c>
      <c r="GK186">
        <v>0</v>
      </c>
      <c r="GL186">
        <v>0</v>
      </c>
      <c r="GM186" t="s">
        <v>124</v>
      </c>
      <c r="GN186">
        <v>0</v>
      </c>
      <c r="GO186" t="s">
        <v>124</v>
      </c>
      <c r="GP186">
        <v>0</v>
      </c>
      <c r="GQ186">
        <v>0</v>
      </c>
      <c r="GR186">
        <v>0</v>
      </c>
      <c r="GS186">
        <v>0</v>
      </c>
      <c r="GT186">
        <v>0</v>
      </c>
      <c r="GU186">
        <v>0</v>
      </c>
      <c r="GV186">
        <v>0</v>
      </c>
      <c r="GW186">
        <v>0</v>
      </c>
      <c r="GX186">
        <v>0</v>
      </c>
      <c r="GY186">
        <v>0</v>
      </c>
      <c r="GZ186">
        <v>0</v>
      </c>
      <c r="HA186">
        <v>0</v>
      </c>
      <c r="HB186">
        <v>0</v>
      </c>
      <c r="HC186">
        <v>0</v>
      </c>
      <c r="HD186">
        <v>0</v>
      </c>
      <c r="HE186">
        <v>0</v>
      </c>
      <c r="HF186">
        <v>0</v>
      </c>
      <c r="HG186" t="s">
        <v>124</v>
      </c>
      <c r="HH186" t="s">
        <v>124</v>
      </c>
      <c r="HI186">
        <v>0</v>
      </c>
      <c r="HJ186">
        <v>0</v>
      </c>
      <c r="HK186">
        <v>0</v>
      </c>
      <c r="HL186">
        <v>0</v>
      </c>
      <c r="HM186" t="s">
        <v>124</v>
      </c>
      <c r="HN186" t="s">
        <v>124</v>
      </c>
      <c r="HO186" t="s">
        <v>124</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s="8" t="s">
        <v>124</v>
      </c>
      <c r="JD186" s="8" t="s">
        <v>148</v>
      </c>
      <c r="JE186" s="8" t="s">
        <v>128</v>
      </c>
      <c r="JF186" s="8">
        <v>0</v>
      </c>
      <c r="JG186" s="8">
        <v>0</v>
      </c>
      <c r="JH186" s="8">
        <v>0</v>
      </c>
      <c r="JI186" s="8">
        <v>0</v>
      </c>
      <c r="JJ186" s="8">
        <v>0</v>
      </c>
      <c r="JK186" s="42">
        <v>0</v>
      </c>
      <c r="JL186" s="42">
        <v>0</v>
      </c>
      <c r="JM186" s="42">
        <v>0</v>
      </c>
      <c r="JN186" s="42">
        <v>0</v>
      </c>
      <c r="JO186" s="42">
        <v>0</v>
      </c>
      <c r="JP186" s="42">
        <v>0</v>
      </c>
      <c r="JQ186" s="42">
        <v>0</v>
      </c>
      <c r="JR186" s="42">
        <v>0</v>
      </c>
      <c r="JS186" s="42">
        <v>0</v>
      </c>
      <c r="JT186" s="42">
        <v>0</v>
      </c>
      <c r="JU186" s="42">
        <v>0</v>
      </c>
      <c r="JV186" s="42">
        <v>0</v>
      </c>
      <c r="JW186" s="42">
        <v>0</v>
      </c>
      <c r="JX186" s="42">
        <v>0</v>
      </c>
      <c r="JY186" s="42">
        <v>0</v>
      </c>
      <c r="JZ186" s="42">
        <v>0</v>
      </c>
      <c r="KA186" s="42">
        <v>0</v>
      </c>
      <c r="KB186" s="42">
        <v>0</v>
      </c>
      <c r="KC186" s="42">
        <v>0</v>
      </c>
      <c r="KD186" s="42">
        <v>0</v>
      </c>
      <c r="KE186" s="42">
        <v>0</v>
      </c>
      <c r="KF186" s="42">
        <v>0</v>
      </c>
      <c r="KG186" s="42">
        <v>0</v>
      </c>
      <c r="KH186" s="42">
        <v>0</v>
      </c>
      <c r="KI186" s="42">
        <v>0</v>
      </c>
      <c r="KJ186" s="42">
        <v>0</v>
      </c>
      <c r="KK186" s="42">
        <v>0</v>
      </c>
      <c r="KL186" s="42">
        <v>0</v>
      </c>
      <c r="KM186" s="42">
        <v>0</v>
      </c>
      <c r="KN186" s="8" t="s">
        <v>117</v>
      </c>
      <c r="KO186" s="8">
        <v>0</v>
      </c>
      <c r="KP186" s="8">
        <v>0</v>
      </c>
      <c r="KQ186" s="8" t="s">
        <v>117</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s="9" t="s">
        <v>131</v>
      </c>
      <c r="MA186">
        <v>0</v>
      </c>
      <c r="MB186">
        <v>0</v>
      </c>
      <c r="MC186">
        <v>0</v>
      </c>
      <c r="MD186">
        <v>0</v>
      </c>
      <c r="ME186">
        <v>0</v>
      </c>
      <c r="MF186">
        <v>0</v>
      </c>
      <c r="MG186">
        <v>0</v>
      </c>
      <c r="MH186">
        <v>0</v>
      </c>
      <c r="MI186">
        <v>0</v>
      </c>
      <c r="MJ186" t="s">
        <v>124</v>
      </c>
      <c r="MK186" t="s">
        <v>124</v>
      </c>
      <c r="ML186">
        <v>0</v>
      </c>
      <c r="MM186">
        <v>0</v>
      </c>
      <c r="MN186">
        <v>0</v>
      </c>
      <c r="MO186">
        <v>0</v>
      </c>
      <c r="MP186">
        <v>0</v>
      </c>
      <c r="MQ186" t="s">
        <v>1051</v>
      </c>
      <c r="MR186" s="35">
        <v>0</v>
      </c>
      <c r="MS186" s="69"/>
    </row>
    <row r="187" spans="1:357" x14ac:dyDescent="0.3">
      <c r="A187">
        <v>93</v>
      </c>
      <c r="B187" s="29" t="s">
        <v>108</v>
      </c>
      <c r="C187" s="24" t="s">
        <v>109</v>
      </c>
      <c r="D187" t="s">
        <v>590</v>
      </c>
      <c r="E187" t="s">
        <v>590</v>
      </c>
      <c r="F187" s="8" t="s">
        <v>630</v>
      </c>
      <c r="G187" s="8">
        <v>0</v>
      </c>
      <c r="H187" s="8">
        <v>1969</v>
      </c>
      <c r="I187" t="s">
        <v>113</v>
      </c>
      <c r="J187" s="8" t="s">
        <v>631</v>
      </c>
      <c r="K187" s="8">
        <f>530*765</f>
        <v>405450</v>
      </c>
      <c r="L187" s="8" t="e">
        <f>MROUND([1]!tbData[[#This Row],[Surface (mm2)]],10000)/1000000</f>
        <v>#REF!</v>
      </c>
      <c r="M187" s="8" t="s">
        <v>115</v>
      </c>
      <c r="N187" s="8" t="s">
        <v>144</v>
      </c>
      <c r="O187" s="8" t="s">
        <v>144</v>
      </c>
      <c r="P187" s="8" t="s">
        <v>117</v>
      </c>
      <c r="Q187" t="s">
        <v>119</v>
      </c>
      <c r="R187" t="s">
        <v>119</v>
      </c>
      <c r="S187" s="8">
        <v>0</v>
      </c>
      <c r="T187" t="s">
        <v>119</v>
      </c>
      <c r="U187" s="8" t="s">
        <v>120</v>
      </c>
      <c r="V187" s="8">
        <v>0</v>
      </c>
      <c r="W187" s="8" t="s">
        <v>145</v>
      </c>
      <c r="X187" s="8" t="s">
        <v>121</v>
      </c>
      <c r="Y187" s="8" t="s">
        <v>154</v>
      </c>
      <c r="Z187" s="8" t="s">
        <v>296</v>
      </c>
      <c r="AA187" s="8">
        <v>0</v>
      </c>
      <c r="AB187" s="8">
        <v>0</v>
      </c>
      <c r="AC187" s="8">
        <v>0</v>
      </c>
      <c r="AD187" s="8">
        <v>0</v>
      </c>
      <c r="AE187" s="8">
        <v>0</v>
      </c>
      <c r="AF187" s="8">
        <v>0</v>
      </c>
      <c r="AG187" s="8">
        <v>0</v>
      </c>
      <c r="AH187" s="8">
        <v>0</v>
      </c>
      <c r="AI187" s="8">
        <v>0</v>
      </c>
      <c r="AJ187" s="8">
        <v>0</v>
      </c>
      <c r="AK187" s="8" t="s">
        <v>124</v>
      </c>
      <c r="AL187" s="8" t="s">
        <v>269</v>
      </c>
      <c r="AM187" s="8" t="s">
        <v>154</v>
      </c>
      <c r="AN187" s="8" t="s">
        <v>632</v>
      </c>
      <c r="AO187" s="8" t="s">
        <v>154</v>
      </c>
      <c r="AP187" s="8">
        <v>0</v>
      </c>
      <c r="AQ187" s="8" t="s">
        <v>392</v>
      </c>
      <c r="AR187" s="8" t="s">
        <v>154</v>
      </c>
      <c r="AS187" s="8" t="s">
        <v>633</v>
      </c>
      <c r="AT187" s="8">
        <v>0</v>
      </c>
      <c r="AU187" s="8" t="s">
        <v>124</v>
      </c>
      <c r="AV187" s="8" t="s">
        <v>156</v>
      </c>
      <c r="AW187" s="8" t="s">
        <v>199</v>
      </c>
      <c r="AX187" s="8" t="s">
        <v>117</v>
      </c>
      <c r="AY187" s="8">
        <v>0</v>
      </c>
      <c r="AZ187" s="8">
        <v>0</v>
      </c>
      <c r="BA187" s="8">
        <v>0</v>
      </c>
      <c r="BB187" s="8">
        <v>0</v>
      </c>
      <c r="BC187" s="9" t="s">
        <v>119</v>
      </c>
      <c r="BD187">
        <v>0</v>
      </c>
      <c r="BE187" t="s">
        <v>124</v>
      </c>
      <c r="BF187">
        <v>0</v>
      </c>
      <c r="BG187">
        <v>0</v>
      </c>
      <c r="BH187" t="s">
        <v>124</v>
      </c>
      <c r="BI187" s="6">
        <v>0</v>
      </c>
      <c r="BJ187" s="66"/>
      <c r="BK187" s="10" t="s">
        <v>51</v>
      </c>
      <c r="BL187" t="s">
        <v>122</v>
      </c>
      <c r="BM187" t="s">
        <v>123</v>
      </c>
      <c r="BN187" t="s">
        <v>117</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t="s">
        <v>117</v>
      </c>
      <c r="DC187" s="8">
        <v>0</v>
      </c>
      <c r="DD187" t="s">
        <v>117</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t="s">
        <v>117</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t="s">
        <v>551</v>
      </c>
      <c r="EV187">
        <v>0</v>
      </c>
      <c r="EW187" t="s">
        <v>124</v>
      </c>
      <c r="EX187" t="s">
        <v>552</v>
      </c>
      <c r="EY187">
        <v>0</v>
      </c>
      <c r="EZ187" t="s">
        <v>124</v>
      </c>
      <c r="FA187" t="s">
        <v>124</v>
      </c>
      <c r="FB187" t="s">
        <v>124</v>
      </c>
      <c r="FC187" t="s">
        <v>124</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t="s">
        <v>124</v>
      </c>
      <c r="GF187">
        <v>0</v>
      </c>
      <c r="GG187">
        <v>0</v>
      </c>
      <c r="GH187">
        <v>0</v>
      </c>
      <c r="GI187">
        <v>0</v>
      </c>
      <c r="GJ187">
        <v>0</v>
      </c>
      <c r="GK187">
        <v>0</v>
      </c>
      <c r="GL187">
        <v>0</v>
      </c>
      <c r="GM187" t="s">
        <v>124</v>
      </c>
      <c r="GN187">
        <v>0</v>
      </c>
      <c r="GO187" t="s">
        <v>124</v>
      </c>
      <c r="GP187" t="s">
        <v>124</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t="s">
        <v>124</v>
      </c>
      <c r="HN187">
        <v>0</v>
      </c>
      <c r="HO187">
        <v>0</v>
      </c>
      <c r="HP187">
        <v>0</v>
      </c>
      <c r="HQ187">
        <v>0</v>
      </c>
      <c r="HR187">
        <v>0</v>
      </c>
      <c r="HS187" t="s">
        <v>124</v>
      </c>
      <c r="HT187">
        <v>0</v>
      </c>
      <c r="HU187">
        <v>0</v>
      </c>
      <c r="HV187">
        <v>0</v>
      </c>
      <c r="HW187" t="s">
        <v>124</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s="8" t="s">
        <v>124</v>
      </c>
      <c r="JD187" s="8" t="s">
        <v>148</v>
      </c>
      <c r="JE187" s="8">
        <v>0</v>
      </c>
      <c r="JF187" s="8">
        <v>0</v>
      </c>
      <c r="JG187" s="8">
        <v>0</v>
      </c>
      <c r="JH187" s="8">
        <v>0</v>
      </c>
      <c r="JI187" s="8">
        <v>0</v>
      </c>
      <c r="JJ187" s="8">
        <v>0</v>
      </c>
      <c r="JK187" s="42" t="s">
        <v>124</v>
      </c>
      <c r="JL187" s="42">
        <v>0</v>
      </c>
      <c r="JM187" s="42" t="s">
        <v>124</v>
      </c>
      <c r="JN187" s="42">
        <v>0</v>
      </c>
      <c r="JO187" s="42">
        <v>0</v>
      </c>
      <c r="JP187" s="42">
        <v>0</v>
      </c>
      <c r="JQ187" s="42">
        <v>0</v>
      </c>
      <c r="JR187" s="42">
        <v>0</v>
      </c>
      <c r="JS187" s="42">
        <v>0</v>
      </c>
      <c r="JT187" s="42">
        <v>0</v>
      </c>
      <c r="JU187" s="42">
        <v>0</v>
      </c>
      <c r="JV187" s="42">
        <v>0</v>
      </c>
      <c r="JW187" s="42">
        <v>0</v>
      </c>
      <c r="JX187" s="42">
        <v>0</v>
      </c>
      <c r="JY187" s="42">
        <v>0</v>
      </c>
      <c r="JZ187" s="42">
        <v>0</v>
      </c>
      <c r="KA187" s="42">
        <v>0</v>
      </c>
      <c r="KB187" s="42">
        <v>0</v>
      </c>
      <c r="KC187" s="42">
        <v>0</v>
      </c>
      <c r="KD187" s="42">
        <v>0</v>
      </c>
      <c r="KE187" s="42">
        <v>0</v>
      </c>
      <c r="KF187" s="42">
        <v>0</v>
      </c>
      <c r="KG187" s="42">
        <v>0</v>
      </c>
      <c r="KH187" s="42">
        <v>0</v>
      </c>
      <c r="KI187" s="42">
        <v>0</v>
      </c>
      <c r="KJ187" s="42">
        <v>0</v>
      </c>
      <c r="KK187" s="42">
        <v>0</v>
      </c>
      <c r="KL187" s="42">
        <v>0</v>
      </c>
      <c r="KM187" s="42">
        <v>0</v>
      </c>
      <c r="KN187" s="8" t="s">
        <v>117</v>
      </c>
      <c r="KO187" s="8">
        <v>0</v>
      </c>
      <c r="KP187" s="8">
        <v>0</v>
      </c>
      <c r="KQ187" s="8" t="s">
        <v>117</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0</v>
      </c>
      <c r="LM187">
        <v>0</v>
      </c>
      <c r="LN187">
        <v>0</v>
      </c>
      <c r="LO187">
        <v>0</v>
      </c>
      <c r="LP187">
        <v>0</v>
      </c>
      <c r="LQ187">
        <v>0</v>
      </c>
      <c r="LR187">
        <v>0</v>
      </c>
      <c r="LS187">
        <v>0</v>
      </c>
      <c r="LT187">
        <v>0</v>
      </c>
      <c r="LU187">
        <v>0</v>
      </c>
      <c r="LV187">
        <v>0</v>
      </c>
      <c r="LW187">
        <v>0</v>
      </c>
      <c r="LX187">
        <v>0</v>
      </c>
      <c r="LY187">
        <v>0</v>
      </c>
      <c r="LZ187" s="9" t="s">
        <v>131</v>
      </c>
      <c r="MA187">
        <v>0</v>
      </c>
      <c r="MB187">
        <v>0</v>
      </c>
      <c r="MC187">
        <v>0</v>
      </c>
      <c r="MD187">
        <v>0</v>
      </c>
      <c r="ME187">
        <v>0</v>
      </c>
      <c r="MF187">
        <v>0</v>
      </c>
      <c r="MG187">
        <v>0</v>
      </c>
      <c r="MH187">
        <v>0</v>
      </c>
      <c r="MI187">
        <v>0</v>
      </c>
      <c r="MJ187">
        <v>0</v>
      </c>
      <c r="MK187">
        <v>0</v>
      </c>
      <c r="ML187">
        <v>0</v>
      </c>
      <c r="MM187">
        <v>0</v>
      </c>
      <c r="MN187">
        <v>0</v>
      </c>
      <c r="MO187">
        <v>0</v>
      </c>
      <c r="MP187">
        <v>0</v>
      </c>
      <c r="MQ187">
        <v>0</v>
      </c>
      <c r="MR187" s="38">
        <v>0</v>
      </c>
      <c r="MS187" s="69"/>
    </row>
    <row r="188" spans="1:357" ht="73.2" customHeight="1" x14ac:dyDescent="0.3">
      <c r="A188">
        <v>190</v>
      </c>
      <c r="B188" s="29" t="s">
        <v>108</v>
      </c>
      <c r="C188" s="25" t="s">
        <v>753</v>
      </c>
      <c r="D188" s="8" t="s">
        <v>1052</v>
      </c>
      <c r="E188" t="s">
        <v>1053</v>
      </c>
      <c r="F188" s="8" t="s">
        <v>1054</v>
      </c>
      <c r="G188" s="8" t="s">
        <v>895</v>
      </c>
      <c r="H188" s="8">
        <v>0</v>
      </c>
      <c r="I188" t="s">
        <v>136</v>
      </c>
      <c r="J188" s="8" t="s">
        <v>1055</v>
      </c>
      <c r="K188" s="8">
        <f>796*509</f>
        <v>405164</v>
      </c>
      <c r="L188" s="8" t="e">
        <f>MROUND([1]!tbData[[#This Row],[Surface (mm2)]],10000)/1000000</f>
        <v>#REF!</v>
      </c>
      <c r="M188" s="8" t="s">
        <v>115</v>
      </c>
      <c r="N188" s="8" t="s">
        <v>210</v>
      </c>
      <c r="O188" s="8" t="s">
        <v>144</v>
      </c>
      <c r="P188" s="8" t="s">
        <v>117</v>
      </c>
      <c r="Q188" t="s">
        <v>119</v>
      </c>
      <c r="R188" t="s">
        <v>119</v>
      </c>
      <c r="S188" s="8">
        <v>0</v>
      </c>
      <c r="T188" t="s">
        <v>119</v>
      </c>
      <c r="U188" s="8" t="s">
        <v>198</v>
      </c>
      <c r="V188" s="8" t="s">
        <v>324</v>
      </c>
      <c r="W188" s="8">
        <v>0</v>
      </c>
      <c r="X188" s="8">
        <v>0</v>
      </c>
      <c r="Y188" s="8">
        <v>0</v>
      </c>
      <c r="Z188" s="8">
        <v>0</v>
      </c>
      <c r="AA188" s="8">
        <v>0</v>
      </c>
      <c r="AB188" s="8">
        <v>0</v>
      </c>
      <c r="AC188" s="8">
        <v>0</v>
      </c>
      <c r="AD188" s="8">
        <v>0</v>
      </c>
      <c r="AE188" s="8">
        <v>0</v>
      </c>
      <c r="AF188" s="8">
        <v>0</v>
      </c>
      <c r="AG188" s="8">
        <v>0</v>
      </c>
      <c r="AH188" s="8">
        <v>0</v>
      </c>
      <c r="AI188" s="8">
        <v>0</v>
      </c>
      <c r="AJ188" s="8">
        <v>0</v>
      </c>
      <c r="AK188" s="8" t="s">
        <v>117</v>
      </c>
      <c r="AL188" s="8">
        <v>0</v>
      </c>
      <c r="AM188" s="8">
        <v>0</v>
      </c>
      <c r="AN188" s="8">
        <v>0</v>
      </c>
      <c r="AO188" s="8">
        <v>0</v>
      </c>
      <c r="AP188" s="8">
        <v>0</v>
      </c>
      <c r="AQ188" s="8">
        <v>0</v>
      </c>
      <c r="AR188" s="8">
        <v>0</v>
      </c>
      <c r="AS188" s="8">
        <v>0</v>
      </c>
      <c r="AT188" s="8">
        <v>0</v>
      </c>
      <c r="AU188" s="8" t="s">
        <v>124</v>
      </c>
      <c r="AV188" s="8" t="s">
        <v>156</v>
      </c>
      <c r="AW188" s="8" t="s">
        <v>199</v>
      </c>
      <c r="AX188" s="8" t="s">
        <v>124</v>
      </c>
      <c r="AY188" s="8" t="s">
        <v>154</v>
      </c>
      <c r="AZ188" s="8">
        <v>1</v>
      </c>
      <c r="BA188" s="8" t="s">
        <v>898</v>
      </c>
      <c r="BB188" s="8">
        <v>0</v>
      </c>
      <c r="BC188" t="s">
        <v>124</v>
      </c>
      <c r="BD188" t="s">
        <v>787</v>
      </c>
      <c r="BE188" t="s">
        <v>124</v>
      </c>
      <c r="BF188">
        <v>0</v>
      </c>
      <c r="BG188">
        <v>0</v>
      </c>
      <c r="BH188" t="s">
        <v>124</v>
      </c>
      <c r="BI188" s="6">
        <v>0</v>
      </c>
      <c r="BJ188" s="66"/>
      <c r="BK188" s="10" t="s">
        <v>51</v>
      </c>
      <c r="BL188" t="s">
        <v>122</v>
      </c>
      <c r="BM188" t="s">
        <v>123</v>
      </c>
      <c r="BN188" t="s">
        <v>117</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t="s">
        <v>51</v>
      </c>
      <c r="DC188" s="8" t="s">
        <v>400</v>
      </c>
      <c r="DD188" t="s">
        <v>117</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t="s">
        <v>117</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t="s">
        <v>551</v>
      </c>
      <c r="EV188">
        <v>0</v>
      </c>
      <c r="EW188" t="s">
        <v>124</v>
      </c>
      <c r="EX188" t="s">
        <v>552</v>
      </c>
      <c r="EY188">
        <v>0</v>
      </c>
      <c r="EZ188" t="s">
        <v>124</v>
      </c>
      <c r="FA188" t="s">
        <v>124</v>
      </c>
      <c r="FB188" t="s">
        <v>124</v>
      </c>
      <c r="FC188" t="s">
        <v>124</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t="s">
        <v>124</v>
      </c>
      <c r="GF188">
        <v>0</v>
      </c>
      <c r="GG188">
        <v>0</v>
      </c>
      <c r="GH188">
        <v>0</v>
      </c>
      <c r="GI188">
        <v>0</v>
      </c>
      <c r="GJ188">
        <v>0</v>
      </c>
      <c r="GK188">
        <v>0</v>
      </c>
      <c r="GL188">
        <v>0</v>
      </c>
      <c r="GM188" t="s">
        <v>124</v>
      </c>
      <c r="GN188" t="s">
        <v>125</v>
      </c>
      <c r="GO188" t="s">
        <v>124</v>
      </c>
      <c r="GP188" t="s">
        <v>124</v>
      </c>
      <c r="GQ188">
        <v>0</v>
      </c>
      <c r="GR188" t="s">
        <v>124</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t="s">
        <v>124</v>
      </c>
      <c r="HO188">
        <v>0</v>
      </c>
      <c r="HP188">
        <v>0</v>
      </c>
      <c r="HQ188">
        <v>0</v>
      </c>
      <c r="HR188" t="s">
        <v>124</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s="8" t="s">
        <v>124</v>
      </c>
      <c r="JD188" s="8" t="s">
        <v>127</v>
      </c>
      <c r="JE188" s="8" t="s">
        <v>128</v>
      </c>
      <c r="JF188" s="8">
        <v>0</v>
      </c>
      <c r="JG188" s="8" t="s">
        <v>124</v>
      </c>
      <c r="JH188" s="8">
        <v>0</v>
      </c>
      <c r="JI188" s="8">
        <v>0</v>
      </c>
      <c r="JJ188" s="8">
        <v>0</v>
      </c>
      <c r="JK188" s="42" t="s">
        <v>124</v>
      </c>
      <c r="JL188" s="42" t="s">
        <v>129</v>
      </c>
      <c r="JM188" s="42">
        <v>0</v>
      </c>
      <c r="JN188" s="42">
        <v>0</v>
      </c>
      <c r="JO188" s="42" t="s">
        <v>124</v>
      </c>
      <c r="JP188" s="42">
        <v>0</v>
      </c>
      <c r="JQ188" s="42" t="s">
        <v>204</v>
      </c>
      <c r="JR188" s="42">
        <v>0</v>
      </c>
      <c r="JS188" s="42">
        <v>0</v>
      </c>
      <c r="JT188" s="42" t="s">
        <v>124</v>
      </c>
      <c r="JU188" s="42">
        <v>0</v>
      </c>
      <c r="JV188" s="42">
        <v>0</v>
      </c>
      <c r="JW188" s="42">
        <v>0</v>
      </c>
      <c r="JX188" s="42">
        <v>0</v>
      </c>
      <c r="JY188" s="42">
        <v>0</v>
      </c>
      <c r="JZ188" s="42">
        <v>0</v>
      </c>
      <c r="KA188" s="42">
        <v>0</v>
      </c>
      <c r="KB188" s="42">
        <v>0</v>
      </c>
      <c r="KC188" s="42">
        <v>0</v>
      </c>
      <c r="KD188" s="42">
        <v>0</v>
      </c>
      <c r="KE188" s="42">
        <v>0</v>
      </c>
      <c r="KF188" s="42">
        <v>0</v>
      </c>
      <c r="KG188" s="42">
        <v>0</v>
      </c>
      <c r="KH188" s="42">
        <v>0</v>
      </c>
      <c r="KI188" s="42">
        <v>0</v>
      </c>
      <c r="KJ188" s="42">
        <v>0</v>
      </c>
      <c r="KK188" s="42">
        <v>0</v>
      </c>
      <c r="KL188" s="42">
        <v>0</v>
      </c>
      <c r="KM188" s="42">
        <v>0</v>
      </c>
      <c r="KN188" s="8" t="s">
        <v>117</v>
      </c>
      <c r="KO188" s="8">
        <v>0</v>
      </c>
      <c r="KP188" s="8">
        <v>0</v>
      </c>
      <c r="KQ188" s="8" t="s">
        <v>124</v>
      </c>
      <c r="KR188" t="s">
        <v>124</v>
      </c>
      <c r="KS188" t="s">
        <v>169</v>
      </c>
      <c r="KT188">
        <v>0</v>
      </c>
      <c r="KU188">
        <v>0</v>
      </c>
      <c r="KV188">
        <v>0</v>
      </c>
      <c r="KW188">
        <v>0</v>
      </c>
      <c r="KX188">
        <v>0</v>
      </c>
      <c r="KY188" t="s">
        <v>124</v>
      </c>
      <c r="KZ188">
        <v>0</v>
      </c>
      <c r="LA188">
        <v>0</v>
      </c>
      <c r="LB188">
        <v>0</v>
      </c>
      <c r="LC188" t="s">
        <v>124</v>
      </c>
      <c r="LD188">
        <v>0</v>
      </c>
      <c r="LE188">
        <v>0</v>
      </c>
      <c r="LF188">
        <v>0</v>
      </c>
      <c r="LG188">
        <v>0</v>
      </c>
      <c r="LH188">
        <v>0</v>
      </c>
      <c r="LI188">
        <v>0</v>
      </c>
      <c r="LJ188">
        <v>0</v>
      </c>
      <c r="LK188">
        <v>0</v>
      </c>
      <c r="LL188">
        <v>0</v>
      </c>
      <c r="LM188" t="s">
        <v>1056</v>
      </c>
      <c r="LN188">
        <v>0</v>
      </c>
      <c r="LO188">
        <v>0</v>
      </c>
      <c r="LP188">
        <v>0</v>
      </c>
      <c r="LQ188">
        <v>0</v>
      </c>
      <c r="LR188">
        <v>0</v>
      </c>
      <c r="LS188">
        <v>0</v>
      </c>
      <c r="LT188">
        <v>0</v>
      </c>
      <c r="LU188">
        <v>0</v>
      </c>
      <c r="LV188">
        <v>0</v>
      </c>
      <c r="LW188">
        <v>0</v>
      </c>
      <c r="LX188">
        <v>0</v>
      </c>
      <c r="LY188">
        <v>0</v>
      </c>
      <c r="LZ188" s="9" t="s">
        <v>131</v>
      </c>
      <c r="MA188">
        <v>0</v>
      </c>
      <c r="MB188">
        <v>0</v>
      </c>
      <c r="MC188">
        <v>0</v>
      </c>
      <c r="MD188">
        <v>0</v>
      </c>
      <c r="ME188">
        <v>0</v>
      </c>
      <c r="MF188">
        <v>0</v>
      </c>
      <c r="MG188">
        <v>0</v>
      </c>
      <c r="MH188">
        <v>0</v>
      </c>
      <c r="MI188">
        <v>0</v>
      </c>
      <c r="MJ188">
        <v>0</v>
      </c>
      <c r="MK188">
        <v>0</v>
      </c>
      <c r="ML188">
        <v>0</v>
      </c>
      <c r="MM188">
        <v>0</v>
      </c>
      <c r="MN188">
        <v>0</v>
      </c>
      <c r="MO188">
        <v>0</v>
      </c>
      <c r="MP188">
        <v>0</v>
      </c>
      <c r="MQ188">
        <v>0</v>
      </c>
      <c r="MR188" s="35" t="s">
        <v>1057</v>
      </c>
      <c r="MS188" s="69"/>
    </row>
    <row r="189" spans="1:357" ht="86.4" x14ac:dyDescent="0.3">
      <c r="A189">
        <v>32</v>
      </c>
      <c r="B189" s="29" t="s">
        <v>108</v>
      </c>
      <c r="C189" s="22" t="s">
        <v>109</v>
      </c>
      <c r="D189" s="8" t="s">
        <v>110</v>
      </c>
      <c r="E189" t="s">
        <v>344</v>
      </c>
      <c r="F189" s="8" t="s">
        <v>345</v>
      </c>
      <c r="G189" s="8" t="s">
        <v>346</v>
      </c>
      <c r="H189" s="8">
        <v>0</v>
      </c>
      <c r="I189" t="s">
        <v>136</v>
      </c>
      <c r="J189" s="8" t="s">
        <v>347</v>
      </c>
      <c r="K189" s="8">
        <f>768*553</f>
        <v>424704</v>
      </c>
      <c r="L189" s="8" t="e">
        <f>MROUND([1]!tbData[[#This Row],[Surface (mm2)]],10000)/1000000</f>
        <v>#REF!</v>
      </c>
      <c r="M189" s="8" t="s">
        <v>115</v>
      </c>
      <c r="N189" s="8" t="s">
        <v>144</v>
      </c>
      <c r="O189" s="8" t="s">
        <v>144</v>
      </c>
      <c r="P189" s="8" t="s">
        <v>117</v>
      </c>
      <c r="Q189" t="s">
        <v>118</v>
      </c>
      <c r="R189" t="s">
        <v>119</v>
      </c>
      <c r="S189" s="8">
        <v>0</v>
      </c>
      <c r="T189" t="s">
        <v>119</v>
      </c>
      <c r="U189" s="8" t="s">
        <v>575</v>
      </c>
      <c r="V189" s="8" t="s">
        <v>121</v>
      </c>
      <c r="W189" s="8" t="s">
        <v>145</v>
      </c>
      <c r="X189" s="8">
        <v>0</v>
      </c>
      <c r="Y189" s="8">
        <v>0</v>
      </c>
      <c r="Z189" s="8">
        <v>0</v>
      </c>
      <c r="AA189" s="8">
        <v>0</v>
      </c>
      <c r="AB189" s="8">
        <v>0</v>
      </c>
      <c r="AC189" s="8">
        <v>0</v>
      </c>
      <c r="AD189" s="8">
        <v>0</v>
      </c>
      <c r="AE189" s="8">
        <v>0</v>
      </c>
      <c r="AF189" s="8">
        <v>0</v>
      </c>
      <c r="AG189" s="8">
        <v>0</v>
      </c>
      <c r="AH189" s="8">
        <v>0</v>
      </c>
      <c r="AI189" s="8">
        <v>0</v>
      </c>
      <c r="AJ189" s="8" t="s">
        <v>348</v>
      </c>
      <c r="AK189" s="8" t="s">
        <v>117</v>
      </c>
      <c r="AL189" s="8">
        <v>0</v>
      </c>
      <c r="AM189" s="8">
        <v>0</v>
      </c>
      <c r="AN189" s="8">
        <v>0</v>
      </c>
      <c r="AO189" s="8">
        <v>0</v>
      </c>
      <c r="AP189" s="8">
        <v>0</v>
      </c>
      <c r="AQ189" s="8">
        <v>0</v>
      </c>
      <c r="AR189" s="8">
        <v>0</v>
      </c>
      <c r="AS189" s="8">
        <v>0</v>
      </c>
      <c r="AT189" s="8">
        <v>0</v>
      </c>
      <c r="AU189" s="8" t="s">
        <v>124</v>
      </c>
      <c r="AV189" s="8" t="s">
        <v>156</v>
      </c>
      <c r="AW189" s="8" t="s">
        <v>199</v>
      </c>
      <c r="AX189" s="8" t="s">
        <v>117</v>
      </c>
      <c r="AY189" s="8">
        <v>0</v>
      </c>
      <c r="AZ189" s="8">
        <v>0</v>
      </c>
      <c r="BA189" s="8">
        <v>0</v>
      </c>
      <c r="BB189" s="8">
        <v>0</v>
      </c>
      <c r="BC189" t="s">
        <v>119</v>
      </c>
      <c r="BD189">
        <v>0</v>
      </c>
      <c r="BE189" t="s">
        <v>124</v>
      </c>
      <c r="BF189" t="s">
        <v>124</v>
      </c>
      <c r="BG189">
        <v>0</v>
      </c>
      <c r="BH189">
        <v>0</v>
      </c>
      <c r="BI189" s="6" t="s">
        <v>349</v>
      </c>
      <c r="BJ189" s="66"/>
      <c r="BK189" s="10" t="s">
        <v>51</v>
      </c>
      <c r="BL189" t="s">
        <v>122</v>
      </c>
      <c r="BM189" t="s">
        <v>123</v>
      </c>
      <c r="BN189" t="s">
        <v>124</v>
      </c>
      <c r="BO189">
        <v>0</v>
      </c>
      <c r="BP189">
        <v>0</v>
      </c>
      <c r="BQ189">
        <v>0</v>
      </c>
      <c r="BR189">
        <v>0</v>
      </c>
      <c r="BS189">
        <v>0</v>
      </c>
      <c r="BT189">
        <v>0</v>
      </c>
      <c r="BU189">
        <v>0</v>
      </c>
      <c r="BV189" t="s">
        <v>124</v>
      </c>
      <c r="BW189">
        <v>0</v>
      </c>
      <c r="BX189">
        <v>0</v>
      </c>
      <c r="BY189">
        <v>0</v>
      </c>
      <c r="BZ189">
        <v>0</v>
      </c>
      <c r="CA189" t="s">
        <v>124</v>
      </c>
      <c r="CB189" t="s">
        <v>121</v>
      </c>
      <c r="CC189">
        <v>0</v>
      </c>
      <c r="CD189">
        <v>0</v>
      </c>
      <c r="CE189">
        <v>0</v>
      </c>
      <c r="CF189" t="s">
        <v>124</v>
      </c>
      <c r="CG189" t="s">
        <v>169</v>
      </c>
      <c r="CH189">
        <v>0</v>
      </c>
      <c r="CI189">
        <v>0</v>
      </c>
      <c r="CJ189">
        <v>0</v>
      </c>
      <c r="CK189">
        <v>0</v>
      </c>
      <c r="CL189">
        <v>0</v>
      </c>
      <c r="CM189" t="s">
        <v>222</v>
      </c>
      <c r="CN189">
        <v>0</v>
      </c>
      <c r="CO189">
        <v>0</v>
      </c>
      <c r="CP189">
        <v>0</v>
      </c>
      <c r="CQ189">
        <v>0</v>
      </c>
      <c r="CR189">
        <v>0</v>
      </c>
      <c r="CS189">
        <v>0</v>
      </c>
      <c r="CT189">
        <v>0</v>
      </c>
      <c r="CU189">
        <v>0</v>
      </c>
      <c r="CV189">
        <v>0</v>
      </c>
      <c r="CW189">
        <v>0</v>
      </c>
      <c r="CX189">
        <v>0</v>
      </c>
      <c r="CY189">
        <v>0</v>
      </c>
      <c r="CZ189">
        <v>0</v>
      </c>
      <c r="DA189">
        <v>0</v>
      </c>
      <c r="DB189" t="s">
        <v>169</v>
      </c>
      <c r="DC189" s="8" t="s">
        <v>350</v>
      </c>
      <c r="DD189" t="s">
        <v>124</v>
      </c>
      <c r="DE189" t="s">
        <v>124</v>
      </c>
      <c r="DF189">
        <v>0</v>
      </c>
      <c r="DG189">
        <v>0</v>
      </c>
      <c r="DH189" t="s">
        <v>121</v>
      </c>
      <c r="DI189">
        <v>0</v>
      </c>
      <c r="DJ189" t="s">
        <v>124</v>
      </c>
      <c r="DK189" t="s">
        <v>169</v>
      </c>
      <c r="DL189">
        <v>0</v>
      </c>
      <c r="DM189" t="s">
        <v>121</v>
      </c>
      <c r="DN189">
        <v>0</v>
      </c>
      <c r="DO189" t="s">
        <v>124</v>
      </c>
      <c r="DP189" t="s">
        <v>169</v>
      </c>
      <c r="DQ189" t="s">
        <v>222</v>
      </c>
      <c r="DR189">
        <v>0</v>
      </c>
      <c r="DS189">
        <v>0</v>
      </c>
      <c r="DT189">
        <v>0</v>
      </c>
      <c r="DU189">
        <v>0</v>
      </c>
      <c r="DV189">
        <v>0</v>
      </c>
      <c r="DW189">
        <v>0</v>
      </c>
      <c r="DX189">
        <v>0</v>
      </c>
      <c r="DY189">
        <v>0</v>
      </c>
      <c r="DZ189" t="s">
        <v>51</v>
      </c>
      <c r="EA189">
        <v>0</v>
      </c>
      <c r="EB189" t="s">
        <v>124</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t="s">
        <v>117</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t="s">
        <v>124</v>
      </c>
      <c r="GF189">
        <v>0</v>
      </c>
      <c r="GG189">
        <v>0</v>
      </c>
      <c r="GH189">
        <v>0</v>
      </c>
      <c r="GI189">
        <v>0</v>
      </c>
      <c r="GJ189">
        <v>0</v>
      </c>
      <c r="GK189">
        <v>0</v>
      </c>
      <c r="GL189">
        <v>0</v>
      </c>
      <c r="GM189" t="s">
        <v>124</v>
      </c>
      <c r="GN189" t="s">
        <v>202</v>
      </c>
      <c r="GO189">
        <v>0</v>
      </c>
      <c r="GP189" t="s">
        <v>124</v>
      </c>
      <c r="GQ189">
        <v>0</v>
      </c>
      <c r="GR189">
        <v>0</v>
      </c>
      <c r="GS189">
        <v>0</v>
      </c>
      <c r="GT189">
        <v>0</v>
      </c>
      <c r="GU189">
        <v>0</v>
      </c>
      <c r="GV189">
        <v>0</v>
      </c>
      <c r="GW189">
        <v>0</v>
      </c>
      <c r="GX189">
        <v>0</v>
      </c>
      <c r="GY189">
        <v>0</v>
      </c>
      <c r="GZ189">
        <v>0</v>
      </c>
      <c r="HA189">
        <v>0</v>
      </c>
      <c r="HB189">
        <v>0</v>
      </c>
      <c r="HC189">
        <v>0</v>
      </c>
      <c r="HD189">
        <v>0</v>
      </c>
      <c r="HE189">
        <v>0</v>
      </c>
      <c r="HF189">
        <v>0</v>
      </c>
      <c r="HG189">
        <v>0</v>
      </c>
      <c r="HH189" t="s">
        <v>124</v>
      </c>
      <c r="HI189">
        <v>0</v>
      </c>
      <c r="HJ189">
        <v>0</v>
      </c>
      <c r="HK189">
        <v>0</v>
      </c>
      <c r="HL189">
        <v>0</v>
      </c>
      <c r="HM189" t="s">
        <v>124</v>
      </c>
      <c r="HN189" t="s">
        <v>124</v>
      </c>
      <c r="HO189">
        <v>0</v>
      </c>
      <c r="HP189">
        <v>0</v>
      </c>
      <c r="HQ189">
        <v>0</v>
      </c>
      <c r="HR189" t="s">
        <v>124</v>
      </c>
      <c r="HS189" t="s">
        <v>124</v>
      </c>
      <c r="HT189" t="s">
        <v>124</v>
      </c>
      <c r="HU189">
        <v>0</v>
      </c>
      <c r="HV189" t="s">
        <v>124</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s="8" t="s">
        <v>124</v>
      </c>
      <c r="JD189" s="8" t="s">
        <v>127</v>
      </c>
      <c r="JE189" s="8" t="s">
        <v>128</v>
      </c>
      <c r="JF189" s="8">
        <v>0</v>
      </c>
      <c r="JG189" s="8">
        <v>0</v>
      </c>
      <c r="JH189" s="8">
        <v>0</v>
      </c>
      <c r="JI189" s="8">
        <v>0</v>
      </c>
      <c r="JJ189" s="8">
        <v>0</v>
      </c>
      <c r="JK189" s="42">
        <v>0</v>
      </c>
      <c r="JL189" s="42">
        <v>0</v>
      </c>
      <c r="JM189" s="42">
        <v>0</v>
      </c>
      <c r="JN189" s="42">
        <v>0</v>
      </c>
      <c r="JO189" s="42">
        <v>0</v>
      </c>
      <c r="JP189" s="42">
        <v>0</v>
      </c>
      <c r="JQ189" s="42">
        <v>0</v>
      </c>
      <c r="JR189" s="42">
        <v>0</v>
      </c>
      <c r="JS189" s="42">
        <v>0</v>
      </c>
      <c r="JT189" s="42">
        <v>0</v>
      </c>
      <c r="JU189" s="42">
        <v>0</v>
      </c>
      <c r="JV189" s="42" t="s">
        <v>124</v>
      </c>
      <c r="JW189" s="42">
        <v>0</v>
      </c>
      <c r="JX189" s="42">
        <v>0</v>
      </c>
      <c r="JY189" s="42">
        <v>0</v>
      </c>
      <c r="JZ189" s="42">
        <v>0</v>
      </c>
      <c r="KA189" s="42">
        <v>0</v>
      </c>
      <c r="KB189" s="42">
        <v>0</v>
      </c>
      <c r="KC189" s="42">
        <v>0</v>
      </c>
      <c r="KD189" s="42">
        <v>0</v>
      </c>
      <c r="KE189" s="42" t="s">
        <v>124</v>
      </c>
      <c r="KF189" s="42" t="s">
        <v>288</v>
      </c>
      <c r="KG189" s="42">
        <v>0</v>
      </c>
      <c r="KH189" s="42">
        <v>0</v>
      </c>
      <c r="KI189" s="42">
        <v>0</v>
      </c>
      <c r="KJ189" s="42">
        <v>0</v>
      </c>
      <c r="KK189" s="42">
        <v>0</v>
      </c>
      <c r="KL189" s="42">
        <v>0</v>
      </c>
      <c r="KM189" s="42" t="s">
        <v>287</v>
      </c>
      <c r="KN189" s="8" t="s">
        <v>124</v>
      </c>
      <c r="KO189" s="8">
        <v>0</v>
      </c>
      <c r="KP189" s="8">
        <v>0</v>
      </c>
      <c r="KQ189" s="8" t="s">
        <v>124</v>
      </c>
      <c r="KR189" t="s">
        <v>124</v>
      </c>
      <c r="KS189" t="s">
        <v>50</v>
      </c>
      <c r="KT189">
        <v>0</v>
      </c>
      <c r="KU189">
        <v>0</v>
      </c>
      <c r="KV189">
        <v>0</v>
      </c>
      <c r="KW189">
        <v>0</v>
      </c>
      <c r="KX189">
        <v>0</v>
      </c>
      <c r="KY189" t="s">
        <v>124</v>
      </c>
      <c r="KZ189">
        <v>0</v>
      </c>
      <c r="LA189" t="s">
        <v>124</v>
      </c>
      <c r="LB189">
        <v>0</v>
      </c>
      <c r="LC189">
        <v>0</v>
      </c>
      <c r="LD189" t="s">
        <v>124</v>
      </c>
      <c r="LE189">
        <v>0</v>
      </c>
      <c r="LF189" t="s">
        <v>124</v>
      </c>
      <c r="LG189">
        <v>0</v>
      </c>
      <c r="LH189">
        <v>0</v>
      </c>
      <c r="LI189">
        <v>0</v>
      </c>
      <c r="LJ189" t="s">
        <v>124</v>
      </c>
      <c r="LK189">
        <v>0</v>
      </c>
      <c r="LL189">
        <v>0</v>
      </c>
      <c r="LM189">
        <v>0</v>
      </c>
      <c r="LN189">
        <v>0</v>
      </c>
      <c r="LO189">
        <v>0</v>
      </c>
      <c r="LP189">
        <v>0</v>
      </c>
      <c r="LQ189">
        <v>0</v>
      </c>
      <c r="LR189">
        <v>0</v>
      </c>
      <c r="LS189">
        <v>0</v>
      </c>
      <c r="LT189">
        <v>0</v>
      </c>
      <c r="LU189">
        <v>0</v>
      </c>
      <c r="LV189">
        <v>0</v>
      </c>
      <c r="LW189">
        <v>0</v>
      </c>
      <c r="LX189">
        <v>0</v>
      </c>
      <c r="LY189">
        <v>0</v>
      </c>
      <c r="LZ189" s="9" t="s">
        <v>131</v>
      </c>
      <c r="MA189">
        <v>0</v>
      </c>
      <c r="MB189">
        <v>0</v>
      </c>
      <c r="MC189">
        <v>0</v>
      </c>
      <c r="MD189">
        <v>0</v>
      </c>
      <c r="ME189">
        <v>0</v>
      </c>
      <c r="MF189">
        <v>0</v>
      </c>
      <c r="MG189" t="s">
        <v>124</v>
      </c>
      <c r="MH189">
        <v>0</v>
      </c>
      <c r="MI189" t="s">
        <v>124</v>
      </c>
      <c r="MJ189">
        <v>0</v>
      </c>
      <c r="MK189">
        <v>0</v>
      </c>
      <c r="ML189">
        <v>0</v>
      </c>
      <c r="MM189">
        <v>0</v>
      </c>
      <c r="MN189">
        <v>0</v>
      </c>
      <c r="MO189">
        <v>0</v>
      </c>
      <c r="MP189">
        <v>0</v>
      </c>
      <c r="MQ189">
        <v>0</v>
      </c>
      <c r="MR189" s="35" t="s">
        <v>351</v>
      </c>
      <c r="MS189" s="69"/>
    </row>
    <row r="190" spans="1:357" ht="60.6" customHeight="1" x14ac:dyDescent="0.3">
      <c r="A190">
        <v>94</v>
      </c>
      <c r="B190" s="29" t="s">
        <v>108</v>
      </c>
      <c r="C190" s="24" t="s">
        <v>109</v>
      </c>
      <c r="D190" s="8" t="s">
        <v>634</v>
      </c>
      <c r="E190" t="s">
        <v>634</v>
      </c>
      <c r="F190" s="8" t="s">
        <v>635</v>
      </c>
      <c r="G190" s="8">
        <v>0</v>
      </c>
      <c r="H190" s="8">
        <v>1968</v>
      </c>
      <c r="I190" t="s">
        <v>636</v>
      </c>
      <c r="J190" s="8" t="s">
        <v>637</v>
      </c>
      <c r="K190" s="8">
        <f>648*648</f>
        <v>419904</v>
      </c>
      <c r="L190" s="8" t="e">
        <f>MROUND([1]!tbData[[#This Row],[Surface (mm2)]],10000)/1000000</f>
        <v>#REF!</v>
      </c>
      <c r="M190" s="8" t="s">
        <v>115</v>
      </c>
      <c r="N190" s="8" t="s">
        <v>144</v>
      </c>
      <c r="O190" s="8" t="s">
        <v>144</v>
      </c>
      <c r="P190" s="8" t="s">
        <v>117</v>
      </c>
      <c r="Q190" t="s">
        <v>119</v>
      </c>
      <c r="R190" t="s">
        <v>606</v>
      </c>
      <c r="S190" s="8">
        <v>0</v>
      </c>
      <c r="T190" t="s">
        <v>550</v>
      </c>
      <c r="U190" s="8" t="s">
        <v>184</v>
      </c>
      <c r="V190" s="8" t="s">
        <v>145</v>
      </c>
      <c r="W190" s="8">
        <v>0</v>
      </c>
      <c r="X190" s="8">
        <v>0</v>
      </c>
      <c r="Y190" s="8">
        <v>0</v>
      </c>
      <c r="Z190" s="8">
        <v>0</v>
      </c>
      <c r="AA190" s="8">
        <v>0</v>
      </c>
      <c r="AB190" s="8">
        <v>0</v>
      </c>
      <c r="AC190" s="8" t="s">
        <v>184</v>
      </c>
      <c r="AD190" s="8" t="s">
        <v>154</v>
      </c>
      <c r="AE190" s="8">
        <v>0</v>
      </c>
      <c r="AF190" s="8">
        <v>0</v>
      </c>
      <c r="AG190" s="8">
        <v>0</v>
      </c>
      <c r="AH190" s="8">
        <v>0</v>
      </c>
      <c r="AI190" s="8">
        <v>0</v>
      </c>
      <c r="AJ190" s="8">
        <v>0</v>
      </c>
      <c r="AK190" s="8" t="s">
        <v>117</v>
      </c>
      <c r="AL190" s="8">
        <v>0</v>
      </c>
      <c r="AM190" s="8">
        <v>0</v>
      </c>
      <c r="AN190" s="8">
        <v>0</v>
      </c>
      <c r="AO190" s="8">
        <v>0</v>
      </c>
      <c r="AP190" s="8">
        <v>0</v>
      </c>
      <c r="AQ190" s="8">
        <v>0</v>
      </c>
      <c r="AR190" s="8">
        <v>0</v>
      </c>
      <c r="AS190" s="8">
        <v>0</v>
      </c>
      <c r="AT190" s="8">
        <v>0</v>
      </c>
      <c r="AU190" s="8" t="s">
        <v>124</v>
      </c>
      <c r="AV190" s="8" t="s">
        <v>156</v>
      </c>
      <c r="AW190" s="8" t="s">
        <v>199</v>
      </c>
      <c r="AX190" s="8" t="s">
        <v>117</v>
      </c>
      <c r="AY190" s="8">
        <v>0</v>
      </c>
      <c r="AZ190" s="8">
        <v>0</v>
      </c>
      <c r="BA190" s="8">
        <v>0</v>
      </c>
      <c r="BB190" s="8">
        <v>0</v>
      </c>
      <c r="BC190" t="s">
        <v>119</v>
      </c>
      <c r="BD190">
        <v>0</v>
      </c>
      <c r="BE190" t="s">
        <v>124</v>
      </c>
      <c r="BF190">
        <v>0</v>
      </c>
      <c r="BG190" t="s">
        <v>124</v>
      </c>
      <c r="BH190">
        <v>0</v>
      </c>
      <c r="BI190" s="6" t="s">
        <v>638</v>
      </c>
      <c r="BJ190" s="66"/>
      <c r="BK190" s="10" t="s">
        <v>51</v>
      </c>
      <c r="BL190" t="s">
        <v>122</v>
      </c>
      <c r="BM190" t="s">
        <v>123</v>
      </c>
      <c r="BN190" t="s">
        <v>124</v>
      </c>
      <c r="BO190">
        <v>0</v>
      </c>
      <c r="BP190">
        <v>0</v>
      </c>
      <c r="BQ190">
        <v>0</v>
      </c>
      <c r="BR190">
        <v>0</v>
      </c>
      <c r="BS190">
        <v>0</v>
      </c>
      <c r="BT190">
        <v>0</v>
      </c>
      <c r="BU190">
        <v>0</v>
      </c>
      <c r="BV190">
        <v>0</v>
      </c>
      <c r="BW190">
        <v>0</v>
      </c>
      <c r="BX190">
        <v>0</v>
      </c>
      <c r="BY190">
        <v>0</v>
      </c>
      <c r="BZ190">
        <v>0</v>
      </c>
      <c r="CA190">
        <v>0</v>
      </c>
      <c r="CB190">
        <v>0</v>
      </c>
      <c r="CC190">
        <v>0</v>
      </c>
      <c r="CD190">
        <v>0</v>
      </c>
      <c r="CE190">
        <v>0</v>
      </c>
      <c r="CF190" t="s">
        <v>124</v>
      </c>
      <c r="CG190" t="s">
        <v>169</v>
      </c>
      <c r="CH190">
        <v>0</v>
      </c>
      <c r="CI190">
        <v>0</v>
      </c>
      <c r="CJ190">
        <v>0</v>
      </c>
      <c r="CK190">
        <v>0</v>
      </c>
      <c r="CL190">
        <v>0</v>
      </c>
      <c r="CM190" t="s">
        <v>121</v>
      </c>
      <c r="CN190">
        <v>0</v>
      </c>
      <c r="CO190">
        <v>0</v>
      </c>
      <c r="CP190">
        <v>0</v>
      </c>
      <c r="CQ190">
        <v>0</v>
      </c>
      <c r="CR190">
        <v>0</v>
      </c>
      <c r="CS190">
        <v>0</v>
      </c>
      <c r="CT190">
        <v>0</v>
      </c>
      <c r="CU190">
        <v>0</v>
      </c>
      <c r="CV190">
        <v>0</v>
      </c>
      <c r="CW190">
        <v>0</v>
      </c>
      <c r="CX190">
        <v>0</v>
      </c>
      <c r="CY190">
        <v>0</v>
      </c>
      <c r="CZ190">
        <v>0</v>
      </c>
      <c r="DA190">
        <v>0</v>
      </c>
      <c r="DB190" t="s">
        <v>51</v>
      </c>
      <c r="DC190" s="8" t="s">
        <v>123</v>
      </c>
      <c r="DD190" t="s">
        <v>117</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t="s">
        <v>117</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t="s">
        <v>117</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t="s">
        <v>124</v>
      </c>
      <c r="GF190">
        <v>0</v>
      </c>
      <c r="GG190">
        <v>0</v>
      </c>
      <c r="GH190">
        <v>0</v>
      </c>
      <c r="GI190">
        <v>0</v>
      </c>
      <c r="GJ190">
        <v>0</v>
      </c>
      <c r="GK190">
        <v>0</v>
      </c>
      <c r="GL190">
        <v>0</v>
      </c>
      <c r="GM190" t="s">
        <v>124</v>
      </c>
      <c r="GN190">
        <v>0</v>
      </c>
      <c r="GO190" t="s">
        <v>124</v>
      </c>
      <c r="GP190">
        <v>0</v>
      </c>
      <c r="GQ190">
        <v>0</v>
      </c>
      <c r="GR190" t="s">
        <v>124</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t="s">
        <v>124</v>
      </c>
      <c r="IF190" t="s">
        <v>124</v>
      </c>
      <c r="IG190" t="s">
        <v>119</v>
      </c>
      <c r="IH190" t="s">
        <v>71</v>
      </c>
      <c r="II190">
        <v>0</v>
      </c>
      <c r="IJ190" s="8" t="s">
        <v>639</v>
      </c>
      <c r="IK190" s="8" t="s">
        <v>124</v>
      </c>
      <c r="IL190" s="8" t="s">
        <v>202</v>
      </c>
      <c r="IM190" s="8" t="s">
        <v>70</v>
      </c>
      <c r="IN190">
        <v>0</v>
      </c>
      <c r="IO190" s="8" t="s">
        <v>588</v>
      </c>
      <c r="IP190" t="s">
        <v>124</v>
      </c>
      <c r="IQ190" t="s">
        <v>71</v>
      </c>
      <c r="IR190">
        <v>0</v>
      </c>
      <c r="IS190" t="s">
        <v>339</v>
      </c>
      <c r="IT190">
        <v>0</v>
      </c>
      <c r="IU190">
        <v>0</v>
      </c>
      <c r="IV190">
        <v>0</v>
      </c>
      <c r="IW190">
        <v>0</v>
      </c>
      <c r="IX190">
        <v>0</v>
      </c>
      <c r="IY190">
        <v>0</v>
      </c>
      <c r="IZ190">
        <v>0</v>
      </c>
      <c r="JA190">
        <v>0</v>
      </c>
      <c r="JB190">
        <v>0</v>
      </c>
      <c r="JC190" s="8" t="s">
        <v>124</v>
      </c>
      <c r="JD190" s="8" t="s">
        <v>127</v>
      </c>
      <c r="JE190" s="8" t="s">
        <v>128</v>
      </c>
      <c r="JF190" s="8">
        <v>0</v>
      </c>
      <c r="JG190" s="8">
        <v>0</v>
      </c>
      <c r="JH190" s="8" t="s">
        <v>124</v>
      </c>
      <c r="JI190" s="8" t="s">
        <v>168</v>
      </c>
      <c r="JJ190" s="8">
        <v>0</v>
      </c>
      <c r="JK190" s="42">
        <v>0</v>
      </c>
      <c r="JL190" s="42">
        <v>0</v>
      </c>
      <c r="JM190" s="42">
        <v>0</v>
      </c>
      <c r="JN190" s="42">
        <v>0</v>
      </c>
      <c r="JO190" s="42">
        <v>0</v>
      </c>
      <c r="JP190" s="42">
        <v>0</v>
      </c>
      <c r="JQ190" s="42">
        <v>0</v>
      </c>
      <c r="JR190" s="42">
        <v>0</v>
      </c>
      <c r="JS190" s="42">
        <v>0</v>
      </c>
      <c r="JT190" s="42">
        <v>0</v>
      </c>
      <c r="JU190" s="42">
        <v>0</v>
      </c>
      <c r="JV190" s="42">
        <v>0</v>
      </c>
      <c r="JW190" s="42">
        <v>0</v>
      </c>
      <c r="JX190" s="42">
        <v>0</v>
      </c>
      <c r="JY190" s="42">
        <v>0</v>
      </c>
      <c r="JZ190" s="42">
        <v>0</v>
      </c>
      <c r="KA190" s="42">
        <v>0</v>
      </c>
      <c r="KB190" s="42">
        <v>0</v>
      </c>
      <c r="KC190" s="42">
        <v>0</v>
      </c>
      <c r="KD190" s="42">
        <v>0</v>
      </c>
      <c r="KE190" s="42">
        <v>0</v>
      </c>
      <c r="KF190" s="42">
        <v>0</v>
      </c>
      <c r="KG190" s="42">
        <v>0</v>
      </c>
      <c r="KH190" s="42">
        <v>0</v>
      </c>
      <c r="KI190" s="42">
        <v>0</v>
      </c>
      <c r="KJ190" s="42">
        <v>0</v>
      </c>
      <c r="KK190" s="42">
        <v>0</v>
      </c>
      <c r="KL190" s="42">
        <v>0</v>
      </c>
      <c r="KM190" s="42">
        <v>0</v>
      </c>
      <c r="KN190" s="8" t="s">
        <v>117</v>
      </c>
      <c r="KO190" s="8">
        <v>0</v>
      </c>
      <c r="KP190" s="8">
        <v>0</v>
      </c>
      <c r="KQ190" s="8" t="s">
        <v>117</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s="9" t="s">
        <v>131</v>
      </c>
      <c r="MA190">
        <v>0</v>
      </c>
      <c r="MB190">
        <v>0</v>
      </c>
      <c r="MC190">
        <v>0</v>
      </c>
      <c r="MD190">
        <v>0</v>
      </c>
      <c r="ME190">
        <v>0</v>
      </c>
      <c r="MF190">
        <v>0</v>
      </c>
      <c r="MG190">
        <v>0</v>
      </c>
      <c r="MH190">
        <v>0</v>
      </c>
      <c r="MI190">
        <v>0</v>
      </c>
      <c r="MJ190">
        <v>0</v>
      </c>
      <c r="MK190">
        <v>0</v>
      </c>
      <c r="ML190">
        <v>0</v>
      </c>
      <c r="MM190">
        <v>0</v>
      </c>
      <c r="MN190">
        <v>0</v>
      </c>
      <c r="MO190">
        <v>0</v>
      </c>
      <c r="MP190">
        <v>0</v>
      </c>
      <c r="MQ190">
        <v>0</v>
      </c>
      <c r="MR190" s="35">
        <v>0</v>
      </c>
      <c r="MS190" s="69"/>
    </row>
    <row r="191" spans="1:357" ht="94.95" customHeight="1" x14ac:dyDescent="0.3">
      <c r="A191">
        <v>191</v>
      </c>
      <c r="B191" s="29" t="s">
        <v>108</v>
      </c>
      <c r="C191" s="25" t="s">
        <v>753</v>
      </c>
      <c r="D191" s="8" t="s">
        <v>1058</v>
      </c>
      <c r="E191" t="s">
        <v>1059</v>
      </c>
      <c r="F191" s="8" t="s">
        <v>1060</v>
      </c>
      <c r="G191" s="8">
        <v>0</v>
      </c>
      <c r="H191" s="8">
        <v>0</v>
      </c>
      <c r="I191" t="s">
        <v>136</v>
      </c>
      <c r="J191" s="8" t="s">
        <v>1061</v>
      </c>
      <c r="K191" s="8">
        <f>845*494</f>
        <v>417430</v>
      </c>
      <c r="L191" s="8" t="e">
        <f>MROUND([1]!tbData[[#This Row],[Surface (mm2)]],10000)/1000000</f>
        <v>#REF!</v>
      </c>
      <c r="M191" s="8" t="s">
        <v>115</v>
      </c>
      <c r="N191" s="8" t="s">
        <v>144</v>
      </c>
      <c r="O191" s="8" t="s">
        <v>144</v>
      </c>
      <c r="P191" s="8" t="s">
        <v>117</v>
      </c>
      <c r="Q191" t="s">
        <v>119</v>
      </c>
      <c r="R191" t="s">
        <v>119</v>
      </c>
      <c r="S191" s="8">
        <v>0</v>
      </c>
      <c r="T191" t="s">
        <v>119</v>
      </c>
      <c r="U191" s="8" t="s">
        <v>198</v>
      </c>
      <c r="V191" s="8" t="s">
        <v>210</v>
      </c>
      <c r="W191" s="8">
        <v>0</v>
      </c>
      <c r="X191" s="8">
        <v>0</v>
      </c>
      <c r="Y191" s="8">
        <v>0</v>
      </c>
      <c r="Z191" s="8">
        <v>0</v>
      </c>
      <c r="AA191" s="8">
        <v>0</v>
      </c>
      <c r="AB191" s="8">
        <v>0</v>
      </c>
      <c r="AC191" s="8">
        <v>0</v>
      </c>
      <c r="AD191" s="8">
        <v>0</v>
      </c>
      <c r="AE191" s="8">
        <v>0</v>
      </c>
      <c r="AF191" s="8">
        <v>0</v>
      </c>
      <c r="AG191" s="8">
        <v>0</v>
      </c>
      <c r="AH191" s="8">
        <v>0</v>
      </c>
      <c r="AI191" s="8">
        <v>0</v>
      </c>
      <c r="AJ191" s="8">
        <v>0</v>
      </c>
      <c r="AK191" s="8" t="s">
        <v>117</v>
      </c>
      <c r="AL191" s="8">
        <v>0</v>
      </c>
      <c r="AM191" s="8">
        <v>0</v>
      </c>
      <c r="AN191" s="8">
        <v>0</v>
      </c>
      <c r="AO191" s="8">
        <v>0</v>
      </c>
      <c r="AP191" s="8">
        <v>0</v>
      </c>
      <c r="AQ191" s="8">
        <v>0</v>
      </c>
      <c r="AR191" s="8">
        <v>0</v>
      </c>
      <c r="AS191" s="8">
        <v>0</v>
      </c>
      <c r="AT191" s="8">
        <v>0</v>
      </c>
      <c r="AU191" s="8" t="s">
        <v>124</v>
      </c>
      <c r="AV191" s="8" t="s">
        <v>156</v>
      </c>
      <c r="AW191" s="8" t="s">
        <v>199</v>
      </c>
      <c r="AX191" s="8" t="s">
        <v>117</v>
      </c>
      <c r="AY191" s="8">
        <v>0</v>
      </c>
      <c r="AZ191" s="8">
        <v>0</v>
      </c>
      <c r="BA191" s="8">
        <v>0</v>
      </c>
      <c r="BB191" s="8">
        <v>0</v>
      </c>
      <c r="BC191" s="9" t="s">
        <v>119</v>
      </c>
      <c r="BD191">
        <v>0</v>
      </c>
      <c r="BE191" t="s">
        <v>147</v>
      </c>
      <c r="BF191">
        <v>0</v>
      </c>
      <c r="BG191">
        <v>0</v>
      </c>
      <c r="BH191">
        <v>0</v>
      </c>
      <c r="BI191" s="6" t="s">
        <v>853</v>
      </c>
      <c r="BJ191" s="66"/>
      <c r="BK191" s="10" t="s">
        <v>51</v>
      </c>
      <c r="BL191" t="s">
        <v>122</v>
      </c>
      <c r="BM191" t="s">
        <v>123</v>
      </c>
      <c r="BN191" t="s">
        <v>117</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t="s">
        <v>51</v>
      </c>
      <c r="DC191" s="8" t="s">
        <v>123</v>
      </c>
      <c r="DD191" t="s">
        <v>124</v>
      </c>
      <c r="DE191">
        <v>0</v>
      </c>
      <c r="DF191">
        <v>0</v>
      </c>
      <c r="DG191">
        <v>0</v>
      </c>
      <c r="DH191">
        <v>0</v>
      </c>
      <c r="DI191">
        <v>0</v>
      </c>
      <c r="DJ191" t="s">
        <v>124</v>
      </c>
      <c r="DK191">
        <v>0</v>
      </c>
      <c r="DL191">
        <v>0</v>
      </c>
      <c r="DM191">
        <v>0</v>
      </c>
      <c r="DN191">
        <v>0</v>
      </c>
      <c r="DO191">
        <v>0</v>
      </c>
      <c r="DP191">
        <v>0</v>
      </c>
      <c r="DQ191">
        <v>0</v>
      </c>
      <c r="DR191">
        <v>0</v>
      </c>
      <c r="DS191">
        <v>0</v>
      </c>
      <c r="DT191">
        <v>0</v>
      </c>
      <c r="DU191">
        <v>0</v>
      </c>
      <c r="DV191">
        <v>0</v>
      </c>
      <c r="DW191">
        <v>0</v>
      </c>
      <c r="DX191">
        <v>0</v>
      </c>
      <c r="DY191">
        <v>0</v>
      </c>
      <c r="DZ191" t="s">
        <v>117</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t="s">
        <v>117</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t="s">
        <v>117</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s="8" t="s">
        <v>124</v>
      </c>
      <c r="JD191" s="8" t="s">
        <v>148</v>
      </c>
      <c r="JE191" s="8" t="s">
        <v>128</v>
      </c>
      <c r="JF191" s="8">
        <v>0</v>
      </c>
      <c r="JG191" s="8">
        <v>0</v>
      </c>
      <c r="JH191" s="8">
        <v>0</v>
      </c>
      <c r="JI191" s="8">
        <v>0</v>
      </c>
      <c r="JJ191" s="8">
        <v>0</v>
      </c>
      <c r="JK191" s="42">
        <v>0</v>
      </c>
      <c r="JL191" s="42">
        <v>0</v>
      </c>
      <c r="JM191" s="42">
        <v>0</v>
      </c>
      <c r="JN191" s="42">
        <v>0</v>
      </c>
      <c r="JO191" s="42">
        <v>0</v>
      </c>
      <c r="JP191" s="42">
        <v>0</v>
      </c>
      <c r="JQ191" s="42">
        <v>0</v>
      </c>
      <c r="JR191" s="42">
        <v>0</v>
      </c>
      <c r="JS191" s="42">
        <v>0</v>
      </c>
      <c r="JT191" s="42">
        <v>0</v>
      </c>
      <c r="JU191" s="42">
        <v>0</v>
      </c>
      <c r="JV191" s="42">
        <v>0</v>
      </c>
      <c r="JW191" s="42">
        <v>0</v>
      </c>
      <c r="JX191" s="42">
        <v>0</v>
      </c>
      <c r="JY191" s="42">
        <v>0</v>
      </c>
      <c r="JZ191" s="42">
        <v>0</v>
      </c>
      <c r="KA191" s="42">
        <v>0</v>
      </c>
      <c r="KB191" s="42">
        <v>0</v>
      </c>
      <c r="KC191" s="42">
        <v>0</v>
      </c>
      <c r="KD191" s="42">
        <v>0</v>
      </c>
      <c r="KE191" s="42">
        <v>0</v>
      </c>
      <c r="KF191" s="42">
        <v>0</v>
      </c>
      <c r="KG191" s="42">
        <v>0</v>
      </c>
      <c r="KH191" s="42">
        <v>0</v>
      </c>
      <c r="KI191" s="42">
        <v>0</v>
      </c>
      <c r="KJ191" s="42">
        <v>0</v>
      </c>
      <c r="KK191" s="42">
        <v>0</v>
      </c>
      <c r="KL191" s="42">
        <v>0</v>
      </c>
      <c r="KM191" s="42">
        <v>0</v>
      </c>
      <c r="KN191" s="8" t="s">
        <v>117</v>
      </c>
      <c r="KO191" s="8">
        <v>0</v>
      </c>
      <c r="KP191" s="8">
        <v>0</v>
      </c>
      <c r="KQ191" s="8" t="s">
        <v>117</v>
      </c>
      <c r="KR191">
        <v>0</v>
      </c>
      <c r="KS191">
        <v>0</v>
      </c>
      <c r="KT191">
        <v>0</v>
      </c>
      <c r="KU191">
        <v>0</v>
      </c>
      <c r="KV191">
        <v>0</v>
      </c>
      <c r="KW191">
        <v>0</v>
      </c>
      <c r="KX191">
        <v>0</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s="9" t="s">
        <v>131</v>
      </c>
      <c r="MA191">
        <v>0</v>
      </c>
      <c r="MB191">
        <v>0</v>
      </c>
      <c r="MC191">
        <v>0</v>
      </c>
      <c r="MD191">
        <v>0</v>
      </c>
      <c r="ME191">
        <v>0</v>
      </c>
      <c r="MF191">
        <v>0</v>
      </c>
      <c r="MG191">
        <v>0</v>
      </c>
      <c r="MH191">
        <v>0</v>
      </c>
      <c r="MI191">
        <v>0</v>
      </c>
      <c r="MJ191">
        <v>0</v>
      </c>
      <c r="MK191">
        <v>0</v>
      </c>
      <c r="ML191">
        <v>0</v>
      </c>
      <c r="MM191">
        <v>0</v>
      </c>
      <c r="MN191">
        <v>0</v>
      </c>
      <c r="MO191">
        <v>0</v>
      </c>
      <c r="MP191">
        <v>0</v>
      </c>
      <c r="MQ191">
        <v>0</v>
      </c>
      <c r="MR191" s="35">
        <v>0</v>
      </c>
      <c r="MS191" s="69"/>
    </row>
    <row r="192" spans="1:357" ht="118.95" customHeight="1" x14ac:dyDescent="0.3">
      <c r="A192">
        <v>290</v>
      </c>
      <c r="B192" s="29" t="s">
        <v>108</v>
      </c>
      <c r="C192" s="27" t="s">
        <v>1217</v>
      </c>
      <c r="D192" s="8" t="s">
        <v>1480</v>
      </c>
      <c r="E192" s="8" t="s">
        <v>1480</v>
      </c>
      <c r="F192" s="8" t="s">
        <v>1481</v>
      </c>
      <c r="G192" s="8" t="s">
        <v>1482</v>
      </c>
      <c r="H192" s="8">
        <v>0</v>
      </c>
      <c r="I192" t="s">
        <v>113</v>
      </c>
      <c r="J192" s="8" t="s">
        <v>1483</v>
      </c>
      <c r="K192" s="8">
        <f>756*554</f>
        <v>418824</v>
      </c>
      <c r="L192" s="8" t="e">
        <f>MROUND([1]!tbData[[#This Row],[Surface (mm2)]],10000)/1000000</f>
        <v>#REF!</v>
      </c>
      <c r="M192" s="8" t="s">
        <v>115</v>
      </c>
      <c r="N192" s="8" t="s">
        <v>144</v>
      </c>
      <c r="O192" s="8" t="s">
        <v>144</v>
      </c>
      <c r="P192" s="8" t="s">
        <v>117</v>
      </c>
      <c r="Q192" t="s">
        <v>118</v>
      </c>
      <c r="R192" t="s">
        <v>119</v>
      </c>
      <c r="S192" s="8">
        <v>0</v>
      </c>
      <c r="T192" t="s">
        <v>119</v>
      </c>
      <c r="U192" s="8" t="s">
        <v>120</v>
      </c>
      <c r="V192" s="8" t="s">
        <v>121</v>
      </c>
      <c r="W192" s="8" t="s">
        <v>145</v>
      </c>
      <c r="X192" s="8">
        <v>0</v>
      </c>
      <c r="Y192" s="8">
        <v>0</v>
      </c>
      <c r="Z192" s="8">
        <v>0</v>
      </c>
      <c r="AA192" s="8">
        <v>0</v>
      </c>
      <c r="AB192" s="8">
        <v>0</v>
      </c>
      <c r="AC192" s="8">
        <v>0</v>
      </c>
      <c r="AD192" s="8">
        <v>0</v>
      </c>
      <c r="AE192" s="8">
        <v>0</v>
      </c>
      <c r="AF192" s="8">
        <v>0</v>
      </c>
      <c r="AG192" s="8">
        <v>0</v>
      </c>
      <c r="AH192" s="8">
        <v>0</v>
      </c>
      <c r="AI192" s="8">
        <v>0</v>
      </c>
      <c r="AJ192" s="8">
        <v>0</v>
      </c>
      <c r="AK192" s="8" t="s">
        <v>117</v>
      </c>
      <c r="AL192" s="8">
        <v>0</v>
      </c>
      <c r="AM192" s="8">
        <v>0</v>
      </c>
      <c r="AN192" s="8">
        <v>0</v>
      </c>
      <c r="AO192" s="8">
        <v>0</v>
      </c>
      <c r="AP192" s="8">
        <v>0</v>
      </c>
      <c r="AQ192" s="8">
        <v>0</v>
      </c>
      <c r="AR192" s="8">
        <v>0</v>
      </c>
      <c r="AS192" s="8">
        <v>0</v>
      </c>
      <c r="AT192" s="8">
        <v>0</v>
      </c>
      <c r="AU192" s="8" t="s">
        <v>124</v>
      </c>
      <c r="AV192" s="8" t="s">
        <v>156</v>
      </c>
      <c r="AW192" s="8" t="s">
        <v>199</v>
      </c>
      <c r="AX192" s="8" t="s">
        <v>117</v>
      </c>
      <c r="AY192" s="8">
        <v>0</v>
      </c>
      <c r="AZ192" s="8">
        <v>0</v>
      </c>
      <c r="BA192" s="8">
        <v>0</v>
      </c>
      <c r="BB192" s="8">
        <v>0</v>
      </c>
      <c r="BC192" t="s">
        <v>119</v>
      </c>
      <c r="BD192">
        <v>0</v>
      </c>
      <c r="BE192" t="s">
        <v>124</v>
      </c>
      <c r="BF192" t="s">
        <v>124</v>
      </c>
      <c r="BG192">
        <v>0</v>
      </c>
      <c r="BH192">
        <v>0</v>
      </c>
      <c r="BI192" s="6" t="s">
        <v>1484</v>
      </c>
      <c r="BJ192" s="66"/>
      <c r="BK192" s="10" t="s">
        <v>117</v>
      </c>
      <c r="BL192">
        <v>0</v>
      </c>
      <c r="BM192">
        <v>0</v>
      </c>
      <c r="BN192" t="s">
        <v>117</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t="s">
        <v>51</v>
      </c>
      <c r="DC192" s="8" t="s">
        <v>123</v>
      </c>
      <c r="DD192" t="s">
        <v>117</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t="s">
        <v>156</v>
      </c>
      <c r="EA192">
        <v>0</v>
      </c>
      <c r="EB192" t="s">
        <v>124</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t="s">
        <v>117</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t="s">
        <v>124</v>
      </c>
      <c r="GF192">
        <v>0</v>
      </c>
      <c r="GG192">
        <v>0</v>
      </c>
      <c r="GH192">
        <v>0</v>
      </c>
      <c r="GI192">
        <v>0</v>
      </c>
      <c r="GJ192">
        <v>0</v>
      </c>
      <c r="GK192">
        <v>0</v>
      </c>
      <c r="GL192">
        <v>0</v>
      </c>
      <c r="GM192" t="s">
        <v>124</v>
      </c>
      <c r="GN192">
        <v>0</v>
      </c>
      <c r="GO192">
        <v>0</v>
      </c>
      <c r="GP192">
        <v>0</v>
      </c>
      <c r="GQ192" t="s">
        <v>124</v>
      </c>
      <c r="GR192">
        <v>0</v>
      </c>
      <c r="GS192">
        <v>0</v>
      </c>
      <c r="GT192">
        <v>0</v>
      </c>
      <c r="GU192">
        <v>0</v>
      </c>
      <c r="GV192">
        <v>0</v>
      </c>
      <c r="GW192">
        <v>0</v>
      </c>
      <c r="GX192" t="s">
        <v>124</v>
      </c>
      <c r="GY192">
        <v>0</v>
      </c>
      <c r="GZ192">
        <v>0</v>
      </c>
      <c r="HA192">
        <v>0</v>
      </c>
      <c r="HB192" t="s">
        <v>124</v>
      </c>
      <c r="HC192">
        <v>0</v>
      </c>
      <c r="HD192">
        <v>0</v>
      </c>
      <c r="HE192">
        <v>0</v>
      </c>
      <c r="HF192">
        <v>0</v>
      </c>
      <c r="HG192">
        <v>0</v>
      </c>
      <c r="HH192">
        <v>0</v>
      </c>
      <c r="HI192">
        <v>0</v>
      </c>
      <c r="HJ192">
        <v>0</v>
      </c>
      <c r="HK192">
        <v>0</v>
      </c>
      <c r="HL192">
        <v>0</v>
      </c>
      <c r="HM192" t="s">
        <v>124</v>
      </c>
      <c r="HN192">
        <v>0</v>
      </c>
      <c r="HO192">
        <v>0</v>
      </c>
      <c r="HP192">
        <v>0</v>
      </c>
      <c r="HQ192">
        <v>0</v>
      </c>
      <c r="HR192">
        <v>0</v>
      </c>
      <c r="HS192" t="s">
        <v>124</v>
      </c>
      <c r="HT192" t="s">
        <v>124</v>
      </c>
      <c r="HU192" t="s">
        <v>124</v>
      </c>
      <c r="HV192">
        <v>0</v>
      </c>
      <c r="HW192">
        <v>0</v>
      </c>
      <c r="HX192" t="s">
        <v>124</v>
      </c>
      <c r="HY192" t="s">
        <v>124</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s="8" t="s">
        <v>124</v>
      </c>
      <c r="JD192" s="8" t="s">
        <v>127</v>
      </c>
      <c r="JE192" s="8" t="s">
        <v>128</v>
      </c>
      <c r="JF192" s="8">
        <v>0</v>
      </c>
      <c r="JG192" s="8">
        <v>0</v>
      </c>
      <c r="JH192" s="8">
        <v>0</v>
      </c>
      <c r="JI192" s="8">
        <v>0</v>
      </c>
      <c r="JJ192" s="8">
        <v>0</v>
      </c>
      <c r="JK192" s="42">
        <v>0</v>
      </c>
      <c r="JL192" s="42">
        <v>0</v>
      </c>
      <c r="JM192" s="42">
        <v>0</v>
      </c>
      <c r="JN192" s="42">
        <v>0</v>
      </c>
      <c r="JO192" s="42">
        <v>0</v>
      </c>
      <c r="JP192" s="42">
        <v>0</v>
      </c>
      <c r="JQ192" s="42">
        <v>0</v>
      </c>
      <c r="JR192" s="42">
        <v>0</v>
      </c>
      <c r="JS192" s="42">
        <v>0</v>
      </c>
      <c r="JT192" s="42">
        <v>0</v>
      </c>
      <c r="JU192" s="42">
        <v>0</v>
      </c>
      <c r="JV192" s="42">
        <v>0</v>
      </c>
      <c r="JW192" s="42">
        <v>0</v>
      </c>
      <c r="JX192" s="42">
        <v>0</v>
      </c>
      <c r="JY192" s="42">
        <v>0</v>
      </c>
      <c r="JZ192" s="42">
        <v>0</v>
      </c>
      <c r="KA192" s="42">
        <v>0</v>
      </c>
      <c r="KB192" s="42">
        <v>0</v>
      </c>
      <c r="KC192" s="42">
        <v>0</v>
      </c>
      <c r="KD192" s="42">
        <v>0</v>
      </c>
      <c r="KE192" s="42">
        <v>0</v>
      </c>
      <c r="KF192" s="42">
        <v>0</v>
      </c>
      <c r="KG192" s="42">
        <v>0</v>
      </c>
      <c r="KH192" s="42">
        <v>0</v>
      </c>
      <c r="KI192" s="42">
        <v>0</v>
      </c>
      <c r="KJ192" s="42">
        <v>0</v>
      </c>
      <c r="KK192" s="42">
        <v>0</v>
      </c>
      <c r="KL192" s="42">
        <v>0</v>
      </c>
      <c r="KM192" s="42">
        <v>0</v>
      </c>
      <c r="KN192" s="8" t="s">
        <v>124</v>
      </c>
      <c r="KO192" s="8">
        <v>0</v>
      </c>
      <c r="KP192" s="8" t="s">
        <v>124</v>
      </c>
      <c r="KQ192" s="8" t="s">
        <v>124</v>
      </c>
      <c r="KR192" t="s">
        <v>124</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s="9" t="s">
        <v>131</v>
      </c>
      <c r="MA192">
        <v>0</v>
      </c>
      <c r="MB192">
        <v>0</v>
      </c>
      <c r="MC192">
        <v>0</v>
      </c>
      <c r="MD192">
        <v>0</v>
      </c>
      <c r="ME192">
        <v>0</v>
      </c>
      <c r="MF192">
        <v>0</v>
      </c>
      <c r="MG192">
        <v>0</v>
      </c>
      <c r="MH192">
        <v>0</v>
      </c>
      <c r="MI192">
        <v>0</v>
      </c>
      <c r="MJ192" t="s">
        <v>124</v>
      </c>
      <c r="MK192" t="s">
        <v>124</v>
      </c>
      <c r="ML192">
        <v>0</v>
      </c>
      <c r="MM192">
        <v>0</v>
      </c>
      <c r="MN192" t="s">
        <v>124</v>
      </c>
      <c r="MO192">
        <v>0</v>
      </c>
      <c r="MP192">
        <v>0</v>
      </c>
      <c r="MQ192" t="s">
        <v>1241</v>
      </c>
      <c r="MR192" s="35">
        <v>0</v>
      </c>
      <c r="MS192" s="69"/>
    </row>
    <row r="193" spans="1:357" ht="57.6" x14ac:dyDescent="0.3">
      <c r="A193">
        <v>192</v>
      </c>
      <c r="B193" s="29" t="s">
        <v>108</v>
      </c>
      <c r="C193" s="25" t="s">
        <v>753</v>
      </c>
      <c r="D193" s="8" t="s">
        <v>1062</v>
      </c>
      <c r="E193" t="s">
        <v>1063</v>
      </c>
      <c r="F193" s="8" t="s">
        <v>1064</v>
      </c>
      <c r="G193" s="8" t="s">
        <v>1065</v>
      </c>
      <c r="H193" s="8">
        <v>1968</v>
      </c>
      <c r="I193" t="s">
        <v>136</v>
      </c>
      <c r="J193" s="8" t="s">
        <v>1066</v>
      </c>
      <c r="K193" s="8">
        <f>754*576</f>
        <v>434304</v>
      </c>
      <c r="L193" s="8" t="e">
        <f>MROUND([1]!tbData[[#This Row],[Surface (mm2)]],10000)/1000000</f>
        <v>#REF!</v>
      </c>
      <c r="M193" s="8" t="s">
        <v>115</v>
      </c>
      <c r="N193" s="8" t="s">
        <v>144</v>
      </c>
      <c r="O193" s="8" t="s">
        <v>144</v>
      </c>
      <c r="P193" s="8" t="s">
        <v>117</v>
      </c>
      <c r="Q193" t="s">
        <v>119</v>
      </c>
      <c r="R193" t="s">
        <v>119</v>
      </c>
      <c r="S193" s="8">
        <v>0</v>
      </c>
      <c r="T193" t="s">
        <v>119</v>
      </c>
      <c r="U193" s="8" t="s">
        <v>120</v>
      </c>
      <c r="V193" s="8" t="s">
        <v>121</v>
      </c>
      <c r="W193" s="8" t="s">
        <v>145</v>
      </c>
      <c r="X193" s="8">
        <v>0</v>
      </c>
      <c r="Y193" s="8">
        <v>0</v>
      </c>
      <c r="Z193" s="8">
        <v>0</v>
      </c>
      <c r="AA193" s="8">
        <v>0</v>
      </c>
      <c r="AB193" s="8">
        <v>0</v>
      </c>
      <c r="AC193" s="8">
        <v>0</v>
      </c>
      <c r="AD193" s="8">
        <v>0</v>
      </c>
      <c r="AE193" s="8">
        <v>0</v>
      </c>
      <c r="AF193" s="8">
        <v>0</v>
      </c>
      <c r="AG193" s="8">
        <v>0</v>
      </c>
      <c r="AH193" s="8">
        <v>0</v>
      </c>
      <c r="AI193" s="8">
        <v>0</v>
      </c>
      <c r="AJ193" s="8">
        <v>0</v>
      </c>
      <c r="AK193" s="8" t="s">
        <v>117</v>
      </c>
      <c r="AL193" s="8">
        <v>0</v>
      </c>
      <c r="AM193" s="8">
        <v>0</v>
      </c>
      <c r="AN193" s="8">
        <v>0</v>
      </c>
      <c r="AO193" s="8">
        <v>0</v>
      </c>
      <c r="AP193" s="8">
        <v>0</v>
      </c>
      <c r="AQ193" s="8">
        <v>0</v>
      </c>
      <c r="AR193" s="8">
        <v>0</v>
      </c>
      <c r="AS193" s="8">
        <v>0</v>
      </c>
      <c r="AT193" s="8">
        <v>0</v>
      </c>
      <c r="AU193" s="8" t="s">
        <v>124</v>
      </c>
      <c r="AV193" s="8" t="s">
        <v>156</v>
      </c>
      <c r="AW193" s="8" t="s">
        <v>199</v>
      </c>
      <c r="AX193" s="8" t="s">
        <v>117</v>
      </c>
      <c r="AY193" s="8">
        <v>0</v>
      </c>
      <c r="AZ193" s="8">
        <v>0</v>
      </c>
      <c r="BA193" s="8">
        <v>0</v>
      </c>
      <c r="BB193" s="8">
        <v>0</v>
      </c>
      <c r="BC193" s="9" t="s">
        <v>119</v>
      </c>
      <c r="BD193">
        <v>0</v>
      </c>
      <c r="BE193" t="s">
        <v>168</v>
      </c>
      <c r="BF193">
        <v>0</v>
      </c>
      <c r="BG193">
        <v>0</v>
      </c>
      <c r="BH193">
        <v>0</v>
      </c>
      <c r="BI193" s="6">
        <v>0</v>
      </c>
      <c r="BJ193" s="66"/>
      <c r="BK193" s="10" t="s">
        <v>51</v>
      </c>
      <c r="BL193" t="s">
        <v>122</v>
      </c>
      <c r="BM193" t="s">
        <v>123</v>
      </c>
      <c r="BN193" t="s">
        <v>117</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t="s">
        <v>51</v>
      </c>
      <c r="DC193" s="8" t="s">
        <v>263</v>
      </c>
      <c r="DD193" t="s">
        <v>117</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t="s">
        <v>117</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t="s">
        <v>117</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t="s">
        <v>124</v>
      </c>
      <c r="GF193">
        <v>0</v>
      </c>
      <c r="GG193">
        <v>0</v>
      </c>
      <c r="GH193">
        <v>0</v>
      </c>
      <c r="GI193">
        <v>0</v>
      </c>
      <c r="GJ193">
        <v>0</v>
      </c>
      <c r="GK193">
        <v>0</v>
      </c>
      <c r="GL193">
        <v>0</v>
      </c>
      <c r="GM193" t="s">
        <v>124</v>
      </c>
      <c r="GN193">
        <v>0</v>
      </c>
      <c r="GO193" t="s">
        <v>124</v>
      </c>
      <c r="GP193" t="s">
        <v>124</v>
      </c>
      <c r="GQ193" t="s">
        <v>124</v>
      </c>
      <c r="GR193" t="s">
        <v>124</v>
      </c>
      <c r="GS193">
        <v>0</v>
      </c>
      <c r="GT193">
        <v>0</v>
      </c>
      <c r="GU193">
        <v>0</v>
      </c>
      <c r="GV193">
        <v>0</v>
      </c>
      <c r="GW193">
        <v>0</v>
      </c>
      <c r="GX193" t="s">
        <v>124</v>
      </c>
      <c r="GY193">
        <v>0</v>
      </c>
      <c r="GZ193">
        <v>0</v>
      </c>
      <c r="HA193">
        <v>0</v>
      </c>
      <c r="HB193" t="s">
        <v>124</v>
      </c>
      <c r="HC193">
        <v>0</v>
      </c>
      <c r="HD193">
        <v>0</v>
      </c>
      <c r="HE193">
        <v>0</v>
      </c>
      <c r="HF193">
        <v>0</v>
      </c>
      <c r="HG193">
        <v>0</v>
      </c>
      <c r="HH193">
        <v>0</v>
      </c>
      <c r="HI193">
        <v>0</v>
      </c>
      <c r="HJ193">
        <v>0</v>
      </c>
      <c r="HK193">
        <v>0</v>
      </c>
      <c r="HL193">
        <v>0</v>
      </c>
      <c r="HM193" t="s">
        <v>124</v>
      </c>
      <c r="HN193">
        <v>0</v>
      </c>
      <c r="HO193">
        <v>0</v>
      </c>
      <c r="HP193">
        <v>0</v>
      </c>
      <c r="HQ193">
        <v>0</v>
      </c>
      <c r="HR193">
        <v>0</v>
      </c>
      <c r="HS193" t="s">
        <v>124</v>
      </c>
      <c r="HT193" t="s">
        <v>124</v>
      </c>
      <c r="HU193">
        <v>0</v>
      </c>
      <c r="HV193">
        <v>0</v>
      </c>
      <c r="HW193">
        <v>0</v>
      </c>
      <c r="HX193" t="s">
        <v>124</v>
      </c>
      <c r="HY193">
        <v>0</v>
      </c>
      <c r="HZ193">
        <v>0</v>
      </c>
      <c r="IA193" t="s">
        <v>124</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s="8" t="s">
        <v>124</v>
      </c>
      <c r="JD193" s="8" t="s">
        <v>127</v>
      </c>
      <c r="JE193" s="8" t="s">
        <v>128</v>
      </c>
      <c r="JF193" s="8">
        <v>0</v>
      </c>
      <c r="JG193" s="8">
        <v>0</v>
      </c>
      <c r="JH193" s="8">
        <v>0</v>
      </c>
      <c r="JI193" s="8">
        <v>0</v>
      </c>
      <c r="JJ193" s="8">
        <v>0</v>
      </c>
      <c r="JK193" s="42" t="s">
        <v>124</v>
      </c>
      <c r="JL193" s="42" t="s">
        <v>129</v>
      </c>
      <c r="JM193" s="42" t="s">
        <v>124</v>
      </c>
      <c r="JN193" s="42" t="s">
        <v>124</v>
      </c>
      <c r="JO193" s="42" t="s">
        <v>124</v>
      </c>
      <c r="JP193" s="42" t="s">
        <v>124</v>
      </c>
      <c r="JQ193" s="42">
        <v>0</v>
      </c>
      <c r="JR193" s="42">
        <v>0</v>
      </c>
      <c r="JS193" s="42">
        <v>0</v>
      </c>
      <c r="JT193" s="42">
        <v>0</v>
      </c>
      <c r="JU193" s="42">
        <v>0</v>
      </c>
      <c r="JV193" s="42">
        <v>0</v>
      </c>
      <c r="JW193" s="42">
        <v>0</v>
      </c>
      <c r="JX193" s="42">
        <v>0</v>
      </c>
      <c r="JY193" s="42">
        <v>0</v>
      </c>
      <c r="JZ193" s="42">
        <v>0</v>
      </c>
      <c r="KA193" s="42">
        <v>0</v>
      </c>
      <c r="KB193" s="42">
        <v>0</v>
      </c>
      <c r="KC193" s="42">
        <v>0</v>
      </c>
      <c r="KD193" s="42">
        <v>0</v>
      </c>
      <c r="KE193" s="42" t="s">
        <v>124</v>
      </c>
      <c r="KF193" s="42" t="s">
        <v>204</v>
      </c>
      <c r="KG193" s="42">
        <v>0</v>
      </c>
      <c r="KH193" s="42" t="s">
        <v>124</v>
      </c>
      <c r="KI193" s="42" t="s">
        <v>124</v>
      </c>
      <c r="KJ193" s="42" t="s">
        <v>124</v>
      </c>
      <c r="KK193" s="42">
        <v>0</v>
      </c>
      <c r="KL193" s="42" t="s">
        <v>124</v>
      </c>
      <c r="KM193" s="42">
        <v>0</v>
      </c>
      <c r="KN193" s="8" t="s">
        <v>117</v>
      </c>
      <c r="KO193" s="8">
        <v>0</v>
      </c>
      <c r="KP193" s="8">
        <v>0</v>
      </c>
      <c r="KQ193" s="8" t="s">
        <v>117</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s="9" t="s">
        <v>131</v>
      </c>
      <c r="MA193">
        <v>0</v>
      </c>
      <c r="MB193">
        <v>0</v>
      </c>
      <c r="MC193">
        <v>0</v>
      </c>
      <c r="MD193">
        <v>0</v>
      </c>
      <c r="ME193">
        <v>0</v>
      </c>
      <c r="MF193">
        <v>0</v>
      </c>
      <c r="MG193">
        <v>0</v>
      </c>
      <c r="MH193">
        <v>0</v>
      </c>
      <c r="MI193">
        <v>0</v>
      </c>
      <c r="MJ193">
        <v>0</v>
      </c>
      <c r="MK193">
        <v>0</v>
      </c>
      <c r="ML193">
        <v>0</v>
      </c>
      <c r="MM193">
        <v>0</v>
      </c>
      <c r="MN193">
        <v>0</v>
      </c>
      <c r="MO193">
        <v>0</v>
      </c>
      <c r="MP193">
        <v>0</v>
      </c>
      <c r="MQ193">
        <v>0</v>
      </c>
      <c r="MR193" s="35">
        <v>0</v>
      </c>
      <c r="MS193" s="69"/>
    </row>
    <row r="194" spans="1:357" ht="28.8" x14ac:dyDescent="0.3">
      <c r="A194">
        <v>33</v>
      </c>
      <c r="B194" s="29" t="s">
        <v>108</v>
      </c>
      <c r="C194" s="22" t="s">
        <v>109</v>
      </c>
      <c r="D194" s="8" t="s">
        <v>255</v>
      </c>
      <c r="E194" t="s">
        <v>352</v>
      </c>
      <c r="F194" s="8" t="s">
        <v>353</v>
      </c>
      <c r="G194" s="8" t="s">
        <v>354</v>
      </c>
      <c r="H194" s="8">
        <v>0</v>
      </c>
      <c r="I194" t="s">
        <v>136</v>
      </c>
      <c r="J194" s="8" t="s">
        <v>355</v>
      </c>
      <c r="K194" s="8">
        <f>776*564</f>
        <v>437664</v>
      </c>
      <c r="L194" s="8" t="e">
        <f>MROUND([1]!tbData[[#This Row],[Surface (mm2)]],10000)/1000000</f>
        <v>#REF!</v>
      </c>
      <c r="M194" s="8" t="s">
        <v>115</v>
      </c>
      <c r="N194" s="8" t="s">
        <v>144</v>
      </c>
      <c r="O194" s="8" t="s">
        <v>144</v>
      </c>
      <c r="P194" s="8" t="s">
        <v>117</v>
      </c>
      <c r="Q194" t="s">
        <v>119</v>
      </c>
      <c r="R194" t="s">
        <v>119</v>
      </c>
      <c r="S194" s="8">
        <v>0</v>
      </c>
      <c r="T194" t="s">
        <v>119</v>
      </c>
      <c r="U194" s="8" t="s">
        <v>120</v>
      </c>
      <c r="V194" s="8" t="s">
        <v>121</v>
      </c>
      <c r="W194" s="8" t="s">
        <v>145</v>
      </c>
      <c r="X194" s="8">
        <v>0</v>
      </c>
      <c r="Y194" s="8">
        <v>0</v>
      </c>
      <c r="Z194" s="8">
        <v>0</v>
      </c>
      <c r="AA194" s="8">
        <v>0</v>
      </c>
      <c r="AB194" s="8">
        <v>0</v>
      </c>
      <c r="AC194" s="8">
        <v>0</v>
      </c>
      <c r="AD194" s="8">
        <v>0</v>
      </c>
      <c r="AE194" s="8">
        <v>0</v>
      </c>
      <c r="AF194" s="8">
        <v>0</v>
      </c>
      <c r="AG194" s="8">
        <v>0</v>
      </c>
      <c r="AH194" s="8">
        <v>0</v>
      </c>
      <c r="AI194" s="8">
        <v>0</v>
      </c>
      <c r="AJ194" s="8">
        <v>0</v>
      </c>
      <c r="AK194" s="8" t="s">
        <v>124</v>
      </c>
      <c r="AL194" s="8" t="s">
        <v>166</v>
      </c>
      <c r="AM194" s="8" t="s">
        <v>121</v>
      </c>
      <c r="AN194" s="8" t="s">
        <v>356</v>
      </c>
      <c r="AO194" s="8">
        <v>0</v>
      </c>
      <c r="AP194" s="8">
        <v>0</v>
      </c>
      <c r="AQ194" s="8" t="s">
        <v>199</v>
      </c>
      <c r="AR194" s="8">
        <v>0</v>
      </c>
      <c r="AS194" s="8" t="s">
        <v>357</v>
      </c>
      <c r="AT194" s="8">
        <v>0</v>
      </c>
      <c r="AU194" s="8" t="s">
        <v>124</v>
      </c>
      <c r="AV194" s="8" t="s">
        <v>156</v>
      </c>
      <c r="AW194" s="8" t="s">
        <v>199</v>
      </c>
      <c r="AX194" s="8" t="s">
        <v>117</v>
      </c>
      <c r="AY194" s="8">
        <v>0</v>
      </c>
      <c r="AZ194" s="8">
        <v>0</v>
      </c>
      <c r="BA194" s="8">
        <v>0</v>
      </c>
      <c r="BB194" s="8">
        <v>0</v>
      </c>
      <c r="BC194" s="9" t="s">
        <v>124</v>
      </c>
      <c r="BD194" t="s">
        <v>155</v>
      </c>
      <c r="BE194" t="s">
        <v>147</v>
      </c>
      <c r="BF194">
        <v>0</v>
      </c>
      <c r="BG194">
        <v>0</v>
      </c>
      <c r="BH194">
        <v>0</v>
      </c>
      <c r="BI194" s="6">
        <v>0</v>
      </c>
      <c r="BJ194" s="66"/>
      <c r="BK194" s="10" t="s">
        <v>51</v>
      </c>
      <c r="BL194" t="s">
        <v>122</v>
      </c>
      <c r="BM194" t="s">
        <v>123</v>
      </c>
      <c r="BN194" t="s">
        <v>117</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t="s">
        <v>117</v>
      </c>
      <c r="DC194" s="8">
        <v>0</v>
      </c>
      <c r="DD194" t="s">
        <v>117</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t="s">
        <v>117</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t="s">
        <v>117</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t="s">
        <v>117</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s="8" t="s">
        <v>124</v>
      </c>
      <c r="JD194" s="8" t="s">
        <v>148</v>
      </c>
      <c r="JE194" s="8" t="s">
        <v>128</v>
      </c>
      <c r="JF194" s="8" t="s">
        <v>124</v>
      </c>
      <c r="JG194" s="8">
        <v>0</v>
      </c>
      <c r="JH194" s="8">
        <v>0</v>
      </c>
      <c r="JI194" s="8">
        <v>0</v>
      </c>
      <c r="JJ194" s="8">
        <v>0</v>
      </c>
      <c r="JK194" s="42">
        <v>0</v>
      </c>
      <c r="JL194" s="42">
        <v>0</v>
      </c>
      <c r="JM194" s="42">
        <v>0</v>
      </c>
      <c r="JN194" s="42">
        <v>0</v>
      </c>
      <c r="JO194" s="42">
        <v>0</v>
      </c>
      <c r="JP194" s="42">
        <v>0</v>
      </c>
      <c r="JQ194" s="42">
        <v>0</v>
      </c>
      <c r="JR194" s="42">
        <v>0</v>
      </c>
      <c r="JS194" s="42">
        <v>0</v>
      </c>
      <c r="JT194" s="42">
        <v>0</v>
      </c>
      <c r="JU194" s="42">
        <v>0</v>
      </c>
      <c r="JV194" s="42">
        <v>0</v>
      </c>
      <c r="JW194" s="42">
        <v>0</v>
      </c>
      <c r="JX194" s="42">
        <v>0</v>
      </c>
      <c r="JY194" s="42">
        <v>0</v>
      </c>
      <c r="JZ194" s="42">
        <v>0</v>
      </c>
      <c r="KA194" s="42">
        <v>0</v>
      </c>
      <c r="KB194" s="42">
        <v>0</v>
      </c>
      <c r="KC194" s="42">
        <v>0</v>
      </c>
      <c r="KD194" s="42">
        <v>0</v>
      </c>
      <c r="KE194" s="42">
        <v>0</v>
      </c>
      <c r="KF194" s="42">
        <v>0</v>
      </c>
      <c r="KG194" s="42">
        <v>0</v>
      </c>
      <c r="KH194" s="42">
        <v>0</v>
      </c>
      <c r="KI194" s="42">
        <v>0</v>
      </c>
      <c r="KJ194" s="42">
        <v>0</v>
      </c>
      <c r="KK194" s="42">
        <v>0</v>
      </c>
      <c r="KL194" s="42">
        <v>0</v>
      </c>
      <c r="KM194" s="42">
        <v>0</v>
      </c>
      <c r="KN194" s="8" t="s">
        <v>117</v>
      </c>
      <c r="KO194" s="8">
        <v>0</v>
      </c>
      <c r="KP194" s="8">
        <v>0</v>
      </c>
      <c r="KQ194" s="8" t="s">
        <v>117</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0</v>
      </c>
      <c r="LW194">
        <v>0</v>
      </c>
      <c r="LX194">
        <v>0</v>
      </c>
      <c r="LY194">
        <v>0</v>
      </c>
      <c r="LZ194" s="9" t="s">
        <v>131</v>
      </c>
      <c r="MA194">
        <v>0</v>
      </c>
      <c r="MB194">
        <v>0</v>
      </c>
      <c r="MC194">
        <v>0</v>
      </c>
      <c r="MD194">
        <v>0</v>
      </c>
      <c r="ME194">
        <v>0</v>
      </c>
      <c r="MF194">
        <v>0</v>
      </c>
      <c r="MG194">
        <v>0</v>
      </c>
      <c r="MH194">
        <v>0</v>
      </c>
      <c r="MI194">
        <v>0</v>
      </c>
      <c r="MJ194">
        <v>0</v>
      </c>
      <c r="MK194">
        <v>0</v>
      </c>
      <c r="ML194">
        <v>0</v>
      </c>
      <c r="MM194">
        <v>0</v>
      </c>
      <c r="MN194">
        <v>0</v>
      </c>
      <c r="MO194">
        <v>0</v>
      </c>
      <c r="MP194">
        <v>0</v>
      </c>
      <c r="MQ194">
        <v>0</v>
      </c>
      <c r="MR194" s="35">
        <v>0</v>
      </c>
      <c r="MS194" s="69"/>
    </row>
    <row r="195" spans="1:357" ht="57.6" x14ac:dyDescent="0.3">
      <c r="A195">
        <v>72</v>
      </c>
      <c r="B195" s="29" t="s">
        <v>108</v>
      </c>
      <c r="C195" s="22" t="s">
        <v>109</v>
      </c>
      <c r="D195" s="8" t="s">
        <v>255</v>
      </c>
      <c r="E195" t="s">
        <v>528</v>
      </c>
      <c r="F195" s="8" t="s">
        <v>353</v>
      </c>
      <c r="G195" s="8" t="s">
        <v>354</v>
      </c>
      <c r="H195" s="8">
        <v>0</v>
      </c>
      <c r="I195" t="s">
        <v>136</v>
      </c>
      <c r="J195" s="8" t="s">
        <v>355</v>
      </c>
      <c r="K195" s="8">
        <f>776*564</f>
        <v>437664</v>
      </c>
      <c r="L195" s="8" t="e">
        <f>MROUND([1]!tbData[[#This Row],[Surface (mm2)]],10000)/1000000</f>
        <v>#REF!</v>
      </c>
      <c r="M195" s="8" t="s">
        <v>115</v>
      </c>
      <c r="N195" s="8" t="s">
        <v>144</v>
      </c>
      <c r="O195" s="8" t="s">
        <v>144</v>
      </c>
      <c r="P195" s="8" t="s">
        <v>117</v>
      </c>
      <c r="Q195" t="s">
        <v>119</v>
      </c>
      <c r="R195" t="s">
        <v>119</v>
      </c>
      <c r="S195" s="8">
        <v>0</v>
      </c>
      <c r="T195" t="s">
        <v>119</v>
      </c>
      <c r="U195" s="8" t="s">
        <v>120</v>
      </c>
      <c r="V195" s="8" t="s">
        <v>121</v>
      </c>
      <c r="W195" s="8" t="s">
        <v>145</v>
      </c>
      <c r="X195" s="8">
        <v>0</v>
      </c>
      <c r="Y195" s="8">
        <v>0</v>
      </c>
      <c r="Z195" s="8">
        <v>0</v>
      </c>
      <c r="AA195" s="8">
        <v>0</v>
      </c>
      <c r="AB195" s="8">
        <v>0</v>
      </c>
      <c r="AC195" s="8">
        <v>0</v>
      </c>
      <c r="AD195" s="8">
        <v>0</v>
      </c>
      <c r="AE195" s="8">
        <v>0</v>
      </c>
      <c r="AF195" s="8">
        <v>0</v>
      </c>
      <c r="AG195" s="8">
        <v>0</v>
      </c>
      <c r="AH195" s="8">
        <v>0</v>
      </c>
      <c r="AI195" s="8">
        <v>0</v>
      </c>
      <c r="AJ195" s="8">
        <v>0</v>
      </c>
      <c r="AK195" s="8" t="s">
        <v>124</v>
      </c>
      <c r="AL195" s="8" t="s">
        <v>166</v>
      </c>
      <c r="AM195" s="8" t="s">
        <v>121</v>
      </c>
      <c r="AN195" s="8" t="s">
        <v>533</v>
      </c>
      <c r="AO195" s="8">
        <v>0</v>
      </c>
      <c r="AP195" s="8">
        <v>0</v>
      </c>
      <c r="AQ195" s="8" t="s">
        <v>269</v>
      </c>
      <c r="AR195" s="8" t="s">
        <v>154</v>
      </c>
      <c r="AS195" s="8" t="s">
        <v>534</v>
      </c>
      <c r="AT195" s="8">
        <v>0</v>
      </c>
      <c r="AU195" s="8" t="s">
        <v>124</v>
      </c>
      <c r="AV195" s="8" t="s">
        <v>156</v>
      </c>
      <c r="AW195" s="8" t="s">
        <v>199</v>
      </c>
      <c r="AX195" s="8" t="s">
        <v>117</v>
      </c>
      <c r="AY195" s="8">
        <v>0</v>
      </c>
      <c r="AZ195" s="8">
        <v>0</v>
      </c>
      <c r="BA195" s="8">
        <v>0</v>
      </c>
      <c r="BB195" s="8">
        <v>0</v>
      </c>
      <c r="BC195" t="s">
        <v>124</v>
      </c>
      <c r="BD195" t="s">
        <v>155</v>
      </c>
      <c r="BE195" t="s">
        <v>147</v>
      </c>
      <c r="BF195">
        <v>0</v>
      </c>
      <c r="BG195">
        <v>0</v>
      </c>
      <c r="BH195">
        <v>0</v>
      </c>
      <c r="BI195" s="6" t="s">
        <v>532</v>
      </c>
      <c r="BJ195" s="66"/>
      <c r="BK195" s="10" t="s">
        <v>51</v>
      </c>
      <c r="BL195" t="s">
        <v>122</v>
      </c>
      <c r="BM195" t="s">
        <v>123</v>
      </c>
      <c r="BN195" t="s">
        <v>117</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t="s">
        <v>169</v>
      </c>
      <c r="DC195" s="8" t="s">
        <v>400</v>
      </c>
      <c r="DD195" t="s">
        <v>117</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t="s">
        <v>117</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t="s">
        <v>117</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t="s">
        <v>117</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s="8" t="s">
        <v>124</v>
      </c>
      <c r="JD195" s="8" t="s">
        <v>148</v>
      </c>
      <c r="JE195" s="8" t="s">
        <v>460</v>
      </c>
      <c r="JF195" s="8">
        <v>0</v>
      </c>
      <c r="JG195" s="8">
        <v>0</v>
      </c>
      <c r="JH195" s="8">
        <v>0</v>
      </c>
      <c r="JI195" s="8">
        <v>0</v>
      </c>
      <c r="JJ195" s="8">
        <v>0</v>
      </c>
      <c r="JK195" s="42" t="s">
        <v>117</v>
      </c>
      <c r="JL195" s="42">
        <v>0</v>
      </c>
      <c r="JM195" s="42">
        <v>0</v>
      </c>
      <c r="JN195" s="42">
        <v>0</v>
      </c>
      <c r="JO195" s="42">
        <v>0</v>
      </c>
      <c r="JP195" s="42">
        <v>0</v>
      </c>
      <c r="JQ195" s="42">
        <v>0</v>
      </c>
      <c r="JR195" s="42">
        <v>0</v>
      </c>
      <c r="JS195" s="42">
        <v>0</v>
      </c>
      <c r="JT195" s="42">
        <v>0</v>
      </c>
      <c r="JU195" s="42">
        <v>0</v>
      </c>
      <c r="JV195" s="42" t="s">
        <v>117</v>
      </c>
      <c r="JW195" s="42">
        <v>0</v>
      </c>
      <c r="JX195" s="42">
        <v>0</v>
      </c>
      <c r="JY195" s="42">
        <v>0</v>
      </c>
      <c r="JZ195" s="42">
        <v>0</v>
      </c>
      <c r="KA195" s="42">
        <v>0</v>
      </c>
      <c r="KB195" s="42">
        <v>0</v>
      </c>
      <c r="KC195" s="42">
        <v>0</v>
      </c>
      <c r="KD195" s="42">
        <v>0</v>
      </c>
      <c r="KE195" s="42">
        <v>0</v>
      </c>
      <c r="KF195" s="42">
        <v>0</v>
      </c>
      <c r="KG195" s="42">
        <v>0</v>
      </c>
      <c r="KH195" s="42">
        <v>0</v>
      </c>
      <c r="KI195" s="42">
        <v>0</v>
      </c>
      <c r="KJ195" s="42">
        <v>0</v>
      </c>
      <c r="KK195" s="42">
        <v>0</v>
      </c>
      <c r="KL195" s="42">
        <v>0</v>
      </c>
      <c r="KM195" s="42">
        <v>0</v>
      </c>
      <c r="KN195" s="8" t="s">
        <v>117</v>
      </c>
      <c r="KO195" s="8">
        <v>0</v>
      </c>
      <c r="KP195" s="8">
        <v>0</v>
      </c>
      <c r="KQ195" s="8" t="s">
        <v>117</v>
      </c>
      <c r="KR195">
        <v>0</v>
      </c>
      <c r="KS195">
        <v>0</v>
      </c>
      <c r="KT195">
        <v>0</v>
      </c>
      <c r="KU195">
        <v>0</v>
      </c>
      <c r="KV195">
        <v>0</v>
      </c>
      <c r="KW195">
        <v>0</v>
      </c>
      <c r="KX195">
        <v>0</v>
      </c>
      <c r="KY195">
        <v>0</v>
      </c>
      <c r="KZ195">
        <v>0</v>
      </c>
      <c r="LA195">
        <v>0</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s="9" t="s">
        <v>131</v>
      </c>
      <c r="MA195">
        <v>0</v>
      </c>
      <c r="MB195">
        <v>0</v>
      </c>
      <c r="MC195">
        <v>0</v>
      </c>
      <c r="MD195">
        <v>0</v>
      </c>
      <c r="ME195">
        <v>0</v>
      </c>
      <c r="MF195">
        <v>0</v>
      </c>
      <c r="MG195">
        <v>0</v>
      </c>
      <c r="MH195">
        <v>0</v>
      </c>
      <c r="MI195">
        <v>0</v>
      </c>
      <c r="MJ195">
        <v>0</v>
      </c>
      <c r="MK195">
        <v>0</v>
      </c>
      <c r="ML195">
        <v>0</v>
      </c>
      <c r="MM195">
        <v>0</v>
      </c>
      <c r="MN195">
        <v>0</v>
      </c>
      <c r="MO195">
        <v>0</v>
      </c>
      <c r="MP195">
        <v>0</v>
      </c>
      <c r="MQ195">
        <v>0</v>
      </c>
      <c r="MR195" s="35">
        <v>0</v>
      </c>
      <c r="MS195" s="69"/>
    </row>
    <row r="196" spans="1:357" ht="43.2" x14ac:dyDescent="0.3">
      <c r="A196">
        <v>193</v>
      </c>
      <c r="B196" s="29" t="s">
        <v>108</v>
      </c>
      <c r="C196" s="25" t="s">
        <v>753</v>
      </c>
      <c r="D196" s="8" t="s">
        <v>1067</v>
      </c>
      <c r="E196" t="s">
        <v>1068</v>
      </c>
      <c r="F196" s="8" t="s">
        <v>1069</v>
      </c>
      <c r="G196" s="8">
        <v>0</v>
      </c>
      <c r="H196" s="8">
        <v>0</v>
      </c>
      <c r="I196" t="s">
        <v>113</v>
      </c>
      <c r="J196" s="8" t="s">
        <v>1070</v>
      </c>
      <c r="K196" s="8">
        <f>560*781</f>
        <v>437360</v>
      </c>
      <c r="L196" s="8" t="e">
        <f>MROUND([1]!tbData[[#This Row],[Surface (mm2)]],10000)/1000000</f>
        <v>#REF!</v>
      </c>
      <c r="M196" s="8" t="s">
        <v>115</v>
      </c>
      <c r="N196" s="8" t="s">
        <v>144</v>
      </c>
      <c r="O196" s="8" t="s">
        <v>144</v>
      </c>
      <c r="P196" s="8" t="s">
        <v>117</v>
      </c>
      <c r="Q196" t="s">
        <v>119</v>
      </c>
      <c r="R196" t="s">
        <v>119</v>
      </c>
      <c r="S196" s="8">
        <v>0</v>
      </c>
      <c r="T196" t="s">
        <v>119</v>
      </c>
      <c r="U196" s="8" t="s">
        <v>198</v>
      </c>
      <c r="V196" s="8" t="s">
        <v>1071</v>
      </c>
      <c r="W196" s="8">
        <v>0</v>
      </c>
      <c r="X196" s="8">
        <v>0</v>
      </c>
      <c r="Y196" s="8">
        <v>0</v>
      </c>
      <c r="Z196" s="8">
        <v>0</v>
      </c>
      <c r="AA196" s="8">
        <v>0</v>
      </c>
      <c r="AB196" s="8">
        <v>0</v>
      </c>
      <c r="AC196" s="8">
        <v>0</v>
      </c>
      <c r="AD196" s="8">
        <v>0</v>
      </c>
      <c r="AE196" s="8">
        <v>0</v>
      </c>
      <c r="AF196" s="8">
        <v>0</v>
      </c>
      <c r="AG196" s="8">
        <v>0</v>
      </c>
      <c r="AH196" s="8">
        <v>0</v>
      </c>
      <c r="AI196" s="8">
        <v>0</v>
      </c>
      <c r="AJ196" s="8">
        <v>0</v>
      </c>
      <c r="AK196" s="8" t="s">
        <v>117</v>
      </c>
      <c r="AL196" s="8">
        <v>0</v>
      </c>
      <c r="AM196" s="8">
        <v>0</v>
      </c>
      <c r="AN196" s="8">
        <v>0</v>
      </c>
      <c r="AO196" s="8">
        <v>0</v>
      </c>
      <c r="AP196" s="8">
        <v>0</v>
      </c>
      <c r="AQ196" s="8">
        <v>0</v>
      </c>
      <c r="AR196" s="8">
        <v>0</v>
      </c>
      <c r="AS196" s="8">
        <v>0</v>
      </c>
      <c r="AT196" s="8">
        <v>0</v>
      </c>
      <c r="AU196" s="8" t="s">
        <v>124</v>
      </c>
      <c r="AV196" s="8" t="s">
        <v>156</v>
      </c>
      <c r="AW196" s="8" t="s">
        <v>199</v>
      </c>
      <c r="AX196" s="8" t="s">
        <v>117</v>
      </c>
      <c r="AY196" s="8">
        <v>0</v>
      </c>
      <c r="AZ196" s="8">
        <v>0</v>
      </c>
      <c r="BA196" s="8">
        <v>0</v>
      </c>
      <c r="BB196" s="8">
        <v>0</v>
      </c>
      <c r="BC196" t="s">
        <v>124</v>
      </c>
      <c r="BD196" t="s">
        <v>155</v>
      </c>
      <c r="BE196" t="s">
        <v>147</v>
      </c>
      <c r="BF196">
        <v>0</v>
      </c>
      <c r="BG196">
        <v>0</v>
      </c>
      <c r="BH196">
        <v>0</v>
      </c>
      <c r="BI196" s="6" t="s">
        <v>853</v>
      </c>
      <c r="BJ196" s="66"/>
      <c r="BK196" s="10" t="s">
        <v>51</v>
      </c>
      <c r="BL196" t="s">
        <v>122</v>
      </c>
      <c r="BM196" t="s">
        <v>123</v>
      </c>
      <c r="BN196" t="s">
        <v>124</v>
      </c>
      <c r="BO196">
        <v>0</v>
      </c>
      <c r="BP196">
        <v>0</v>
      </c>
      <c r="BQ196">
        <v>0</v>
      </c>
      <c r="BR196">
        <v>0</v>
      </c>
      <c r="BS196">
        <v>0</v>
      </c>
      <c r="BT196">
        <v>0</v>
      </c>
      <c r="BU196">
        <v>0</v>
      </c>
      <c r="BV196" t="s">
        <v>124</v>
      </c>
      <c r="BW196">
        <v>0</v>
      </c>
      <c r="BX196">
        <v>0</v>
      </c>
      <c r="BY196" t="s">
        <v>124</v>
      </c>
      <c r="BZ196">
        <v>0</v>
      </c>
      <c r="CA196">
        <v>0</v>
      </c>
      <c r="CB196" t="s">
        <v>121</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t="s">
        <v>117</v>
      </c>
      <c r="DC196" s="8">
        <v>0</v>
      </c>
      <c r="DD196" t="s">
        <v>117</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t="s">
        <v>117</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t="s">
        <v>117</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t="s">
        <v>124</v>
      </c>
      <c r="GF196">
        <v>0</v>
      </c>
      <c r="GG196">
        <v>0</v>
      </c>
      <c r="GH196">
        <v>0</v>
      </c>
      <c r="GI196">
        <v>0</v>
      </c>
      <c r="GJ196">
        <v>0</v>
      </c>
      <c r="GK196">
        <v>0</v>
      </c>
      <c r="GL196">
        <v>0</v>
      </c>
      <c r="GM196" t="s">
        <v>124</v>
      </c>
      <c r="GN196" t="s">
        <v>125</v>
      </c>
      <c r="GO196">
        <v>0</v>
      </c>
      <c r="GP196" t="s">
        <v>124</v>
      </c>
      <c r="GQ196">
        <v>0</v>
      </c>
      <c r="GR196">
        <v>0</v>
      </c>
      <c r="GS196">
        <v>0</v>
      </c>
      <c r="GT196">
        <v>0</v>
      </c>
      <c r="GU196">
        <v>0</v>
      </c>
      <c r="GV196">
        <v>0</v>
      </c>
      <c r="GW196">
        <v>0</v>
      </c>
      <c r="GX196">
        <v>0</v>
      </c>
      <c r="GY196">
        <v>0</v>
      </c>
      <c r="GZ196">
        <v>0</v>
      </c>
      <c r="HA196">
        <v>0</v>
      </c>
      <c r="HB196">
        <v>0</v>
      </c>
      <c r="HC196">
        <v>0</v>
      </c>
      <c r="HD196">
        <v>0</v>
      </c>
      <c r="HE196">
        <v>0</v>
      </c>
      <c r="HF196">
        <v>0</v>
      </c>
      <c r="HG196" t="s">
        <v>124</v>
      </c>
      <c r="HH196" t="s">
        <v>124</v>
      </c>
      <c r="HI196" t="s">
        <v>125</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s="8" t="s">
        <v>124</v>
      </c>
      <c r="JD196" s="8" t="s">
        <v>127</v>
      </c>
      <c r="JE196" s="8" t="s">
        <v>128</v>
      </c>
      <c r="JF196" s="8">
        <v>0</v>
      </c>
      <c r="JG196" s="8">
        <v>0</v>
      </c>
      <c r="JH196" s="8">
        <v>0</v>
      </c>
      <c r="JI196" s="8">
        <v>0</v>
      </c>
      <c r="JJ196" s="8">
        <v>0</v>
      </c>
      <c r="JK196" s="42" t="s">
        <v>124</v>
      </c>
      <c r="JL196" s="42" t="s">
        <v>204</v>
      </c>
      <c r="JM196" s="42">
        <v>0</v>
      </c>
      <c r="JN196" s="42">
        <v>0</v>
      </c>
      <c r="JO196" s="42" t="s">
        <v>124</v>
      </c>
      <c r="JP196" s="42">
        <v>0</v>
      </c>
      <c r="JQ196" s="42">
        <v>0</v>
      </c>
      <c r="JR196" s="42">
        <v>0</v>
      </c>
      <c r="JS196" s="42">
        <v>0</v>
      </c>
      <c r="JT196" s="42">
        <v>0</v>
      </c>
      <c r="JU196" s="42">
        <v>0</v>
      </c>
      <c r="JV196" s="42">
        <v>0</v>
      </c>
      <c r="JW196" s="42">
        <v>0</v>
      </c>
      <c r="JX196" s="42">
        <v>0</v>
      </c>
      <c r="JY196" s="42">
        <v>0</v>
      </c>
      <c r="JZ196" s="42">
        <v>0</v>
      </c>
      <c r="KA196" s="42">
        <v>0</v>
      </c>
      <c r="KB196" s="42">
        <v>0</v>
      </c>
      <c r="KC196" s="42">
        <v>0</v>
      </c>
      <c r="KD196" s="42">
        <v>0</v>
      </c>
      <c r="KE196" s="42">
        <v>0</v>
      </c>
      <c r="KF196" s="42">
        <v>0</v>
      </c>
      <c r="KG196" s="42">
        <v>0</v>
      </c>
      <c r="KH196" s="42">
        <v>0</v>
      </c>
      <c r="KI196" s="42">
        <v>0</v>
      </c>
      <c r="KJ196" s="42">
        <v>0</v>
      </c>
      <c r="KK196" s="42">
        <v>0</v>
      </c>
      <c r="KL196" s="42">
        <v>0</v>
      </c>
      <c r="KM196" s="42">
        <v>0</v>
      </c>
      <c r="KN196" s="8" t="s">
        <v>117</v>
      </c>
      <c r="KO196" s="8">
        <v>0</v>
      </c>
      <c r="KP196" s="8">
        <v>0</v>
      </c>
      <c r="KQ196" s="8" t="s">
        <v>117</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0</v>
      </c>
      <c r="LM196">
        <v>0</v>
      </c>
      <c r="LN196">
        <v>0</v>
      </c>
      <c r="LO196">
        <v>0</v>
      </c>
      <c r="LP196">
        <v>0</v>
      </c>
      <c r="LQ196">
        <v>0</v>
      </c>
      <c r="LR196">
        <v>0</v>
      </c>
      <c r="LS196">
        <v>0</v>
      </c>
      <c r="LT196">
        <v>0</v>
      </c>
      <c r="LU196">
        <v>0</v>
      </c>
      <c r="LV196">
        <v>0</v>
      </c>
      <c r="LW196">
        <v>0</v>
      </c>
      <c r="LX196">
        <v>0</v>
      </c>
      <c r="LY196">
        <v>0</v>
      </c>
      <c r="LZ196" s="9" t="s">
        <v>131</v>
      </c>
      <c r="MA196">
        <v>0</v>
      </c>
      <c r="MB196">
        <v>0</v>
      </c>
      <c r="MC196">
        <v>0</v>
      </c>
      <c r="MD196">
        <v>0</v>
      </c>
      <c r="ME196">
        <v>0</v>
      </c>
      <c r="MF196">
        <v>0</v>
      </c>
      <c r="MG196">
        <v>0</v>
      </c>
      <c r="MH196">
        <v>0</v>
      </c>
      <c r="MI196">
        <v>0</v>
      </c>
      <c r="MJ196">
        <v>0</v>
      </c>
      <c r="MK196">
        <v>0</v>
      </c>
      <c r="ML196">
        <v>0</v>
      </c>
      <c r="MM196">
        <v>0</v>
      </c>
      <c r="MN196">
        <v>0</v>
      </c>
      <c r="MO196">
        <v>0</v>
      </c>
      <c r="MP196">
        <v>0</v>
      </c>
      <c r="MQ196">
        <v>0</v>
      </c>
      <c r="MR196" s="35">
        <v>0</v>
      </c>
      <c r="MS196" s="69"/>
    </row>
    <row r="197" spans="1:357" ht="43.2" x14ac:dyDescent="0.3">
      <c r="A197">
        <v>194</v>
      </c>
      <c r="B197" s="29" t="s">
        <v>108</v>
      </c>
      <c r="C197" s="25" t="s">
        <v>753</v>
      </c>
      <c r="D197" s="8" t="s">
        <v>1067</v>
      </c>
      <c r="E197" t="s">
        <v>1072</v>
      </c>
      <c r="F197" s="8" t="s">
        <v>1069</v>
      </c>
      <c r="G197" s="8">
        <v>0</v>
      </c>
      <c r="H197" s="8">
        <v>0</v>
      </c>
      <c r="I197" t="s">
        <v>113</v>
      </c>
      <c r="J197" s="8" t="s">
        <v>1070</v>
      </c>
      <c r="K197" s="8">
        <f>560*781</f>
        <v>437360</v>
      </c>
      <c r="L197" s="8" t="e">
        <f>MROUND([1]!tbData[[#This Row],[Surface (mm2)]],10000)/1000000</f>
        <v>#REF!</v>
      </c>
      <c r="M197" s="8" t="s">
        <v>115</v>
      </c>
      <c r="N197" s="8" t="s">
        <v>144</v>
      </c>
      <c r="O197" s="8" t="s">
        <v>144</v>
      </c>
      <c r="P197" s="8" t="s">
        <v>117</v>
      </c>
      <c r="Q197" t="s">
        <v>119</v>
      </c>
      <c r="R197" t="s">
        <v>119</v>
      </c>
      <c r="S197" s="8">
        <v>0</v>
      </c>
      <c r="T197" t="s">
        <v>119</v>
      </c>
      <c r="U197" s="8" t="s">
        <v>198</v>
      </c>
      <c r="V197" s="8" t="s">
        <v>1071</v>
      </c>
      <c r="W197" s="8">
        <v>0</v>
      </c>
      <c r="X197" s="8">
        <v>0</v>
      </c>
      <c r="Y197" s="8">
        <v>0</v>
      </c>
      <c r="Z197" s="8">
        <v>0</v>
      </c>
      <c r="AA197" s="8">
        <v>0</v>
      </c>
      <c r="AB197" s="8">
        <v>0</v>
      </c>
      <c r="AC197" s="8">
        <v>0</v>
      </c>
      <c r="AD197" s="8">
        <v>0</v>
      </c>
      <c r="AE197" s="8">
        <v>0</v>
      </c>
      <c r="AF197" s="8">
        <v>0</v>
      </c>
      <c r="AG197" s="8">
        <v>0</v>
      </c>
      <c r="AH197" s="8">
        <v>0</v>
      </c>
      <c r="AI197" s="8">
        <v>0</v>
      </c>
      <c r="AJ197" s="8">
        <v>0</v>
      </c>
      <c r="AK197" s="8" t="s">
        <v>117</v>
      </c>
      <c r="AL197" s="8">
        <v>0</v>
      </c>
      <c r="AM197" s="8">
        <v>0</v>
      </c>
      <c r="AN197" s="8">
        <v>0</v>
      </c>
      <c r="AO197" s="8">
        <v>0</v>
      </c>
      <c r="AP197" s="8">
        <v>0</v>
      </c>
      <c r="AQ197" s="8">
        <v>0</v>
      </c>
      <c r="AR197" s="8">
        <v>0</v>
      </c>
      <c r="AS197" s="8">
        <v>0</v>
      </c>
      <c r="AT197" s="8">
        <v>0</v>
      </c>
      <c r="AU197" s="8" t="s">
        <v>124</v>
      </c>
      <c r="AV197" s="8" t="s">
        <v>156</v>
      </c>
      <c r="AW197" s="8" t="s">
        <v>199</v>
      </c>
      <c r="AX197" s="8" t="s">
        <v>117</v>
      </c>
      <c r="AY197" s="8">
        <v>0</v>
      </c>
      <c r="AZ197" s="8">
        <v>0</v>
      </c>
      <c r="BA197" s="8">
        <v>0</v>
      </c>
      <c r="BB197" s="8">
        <v>0</v>
      </c>
      <c r="BC197" s="9" t="s">
        <v>124</v>
      </c>
      <c r="BD197" t="s">
        <v>155</v>
      </c>
      <c r="BE197" t="s">
        <v>124</v>
      </c>
      <c r="BF197">
        <v>0</v>
      </c>
      <c r="BG197">
        <v>0</v>
      </c>
      <c r="BH197" t="s">
        <v>124</v>
      </c>
      <c r="BI197" s="6">
        <v>0</v>
      </c>
      <c r="BJ197" s="66"/>
      <c r="BK197" s="10" t="s">
        <v>51</v>
      </c>
      <c r="BL197" t="s">
        <v>122</v>
      </c>
      <c r="BM197" t="s">
        <v>123</v>
      </c>
      <c r="BN197" t="s">
        <v>117</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t="s">
        <v>51</v>
      </c>
      <c r="DC197" s="8" t="s">
        <v>123</v>
      </c>
      <c r="DD197" t="s">
        <v>117</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t="s">
        <v>117</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t="s">
        <v>551</v>
      </c>
      <c r="EV197">
        <v>0</v>
      </c>
      <c r="EW197" t="s">
        <v>124</v>
      </c>
      <c r="EX197" t="s">
        <v>552</v>
      </c>
      <c r="EY197">
        <v>0</v>
      </c>
      <c r="EZ197" t="s">
        <v>124</v>
      </c>
      <c r="FA197" t="s">
        <v>124</v>
      </c>
      <c r="FB197">
        <v>0</v>
      </c>
      <c r="FC197" t="s">
        <v>124</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t="s">
        <v>124</v>
      </c>
      <c r="GF197" t="s">
        <v>124</v>
      </c>
      <c r="GG197">
        <v>0</v>
      </c>
      <c r="GH197">
        <v>0</v>
      </c>
      <c r="GI197" t="s">
        <v>124</v>
      </c>
      <c r="GJ197">
        <v>0</v>
      </c>
      <c r="GK197">
        <v>0</v>
      </c>
      <c r="GL197" t="s">
        <v>899</v>
      </c>
      <c r="GM197" t="s">
        <v>124</v>
      </c>
      <c r="GN197" t="s">
        <v>125</v>
      </c>
      <c r="GO197">
        <v>0</v>
      </c>
      <c r="GP197" t="s">
        <v>124</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0</v>
      </c>
      <c r="IA197">
        <v>0</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s="8" t="s">
        <v>124</v>
      </c>
      <c r="JD197" s="8" t="s">
        <v>148</v>
      </c>
      <c r="JE197" s="8" t="s">
        <v>128</v>
      </c>
      <c r="JF197" s="8">
        <v>0</v>
      </c>
      <c r="JG197" s="8">
        <v>0</v>
      </c>
      <c r="JH197" s="8">
        <v>0</v>
      </c>
      <c r="JI197" s="8">
        <v>0</v>
      </c>
      <c r="JJ197" s="8">
        <v>0</v>
      </c>
      <c r="JK197" s="42">
        <v>0</v>
      </c>
      <c r="JL197" s="42">
        <v>0</v>
      </c>
      <c r="JM197" s="42">
        <v>0</v>
      </c>
      <c r="JN197" s="42">
        <v>0</v>
      </c>
      <c r="JO197" s="42">
        <v>0</v>
      </c>
      <c r="JP197" s="42">
        <v>0</v>
      </c>
      <c r="JQ197" s="42">
        <v>0</v>
      </c>
      <c r="JR197" s="42">
        <v>0</v>
      </c>
      <c r="JS197" s="42">
        <v>0</v>
      </c>
      <c r="JT197" s="42">
        <v>0</v>
      </c>
      <c r="JU197" s="42">
        <v>0</v>
      </c>
      <c r="JV197" s="42">
        <v>0</v>
      </c>
      <c r="JW197" s="42">
        <v>0</v>
      </c>
      <c r="JX197" s="42">
        <v>0</v>
      </c>
      <c r="JY197" s="42">
        <v>0</v>
      </c>
      <c r="JZ197" s="42">
        <v>0</v>
      </c>
      <c r="KA197" s="42">
        <v>0</v>
      </c>
      <c r="KB197" s="42">
        <v>0</v>
      </c>
      <c r="KC197" s="42">
        <v>0</v>
      </c>
      <c r="KD197" s="42">
        <v>0</v>
      </c>
      <c r="KE197" s="42">
        <v>0</v>
      </c>
      <c r="KF197" s="42">
        <v>0</v>
      </c>
      <c r="KG197" s="42">
        <v>0</v>
      </c>
      <c r="KH197" s="42">
        <v>0</v>
      </c>
      <c r="KI197" s="42">
        <v>0</v>
      </c>
      <c r="KJ197" s="42">
        <v>0</v>
      </c>
      <c r="KK197" s="42">
        <v>0</v>
      </c>
      <c r="KL197" s="42">
        <v>0</v>
      </c>
      <c r="KM197" s="42">
        <v>0</v>
      </c>
      <c r="KN197" s="8" t="s">
        <v>117</v>
      </c>
      <c r="KO197" s="8">
        <v>0</v>
      </c>
      <c r="KP197" s="8">
        <v>0</v>
      </c>
      <c r="KQ197" s="8" t="s">
        <v>124</v>
      </c>
      <c r="KR197" t="s">
        <v>124</v>
      </c>
      <c r="KS197" t="s">
        <v>169</v>
      </c>
      <c r="KT197" t="s">
        <v>124</v>
      </c>
      <c r="KU197">
        <v>0</v>
      </c>
      <c r="KV197">
        <v>0</v>
      </c>
      <c r="KW197" t="s">
        <v>124</v>
      </c>
      <c r="KX197">
        <v>0</v>
      </c>
      <c r="KY197">
        <v>0</v>
      </c>
      <c r="KZ197">
        <v>0</v>
      </c>
      <c r="LA197">
        <v>0</v>
      </c>
      <c r="LB197">
        <v>0</v>
      </c>
      <c r="LC197">
        <v>0</v>
      </c>
      <c r="LD197">
        <v>0</v>
      </c>
      <c r="LE197">
        <v>0</v>
      </c>
      <c r="LF197">
        <v>0</v>
      </c>
      <c r="LG197">
        <v>0</v>
      </c>
      <c r="LH197">
        <v>0</v>
      </c>
      <c r="LI197">
        <v>0</v>
      </c>
      <c r="LJ197">
        <v>0</v>
      </c>
      <c r="LK197">
        <v>0</v>
      </c>
      <c r="LL197" t="s">
        <v>124</v>
      </c>
      <c r="LM197">
        <v>0</v>
      </c>
      <c r="LN197">
        <v>0</v>
      </c>
      <c r="LO197">
        <v>0</v>
      </c>
      <c r="LP197">
        <v>0</v>
      </c>
      <c r="LQ197">
        <v>0</v>
      </c>
      <c r="LR197">
        <v>0</v>
      </c>
      <c r="LS197">
        <v>0</v>
      </c>
      <c r="LT197">
        <v>0</v>
      </c>
      <c r="LU197">
        <v>0</v>
      </c>
      <c r="LV197">
        <v>0</v>
      </c>
      <c r="LW197">
        <v>0</v>
      </c>
      <c r="LX197">
        <v>0</v>
      </c>
      <c r="LY197">
        <v>0</v>
      </c>
      <c r="LZ197" s="9" t="s">
        <v>131</v>
      </c>
      <c r="MA197">
        <v>0</v>
      </c>
      <c r="MB197">
        <v>0</v>
      </c>
      <c r="MC197">
        <v>0</v>
      </c>
      <c r="MD197">
        <v>0</v>
      </c>
      <c r="ME197">
        <v>0</v>
      </c>
      <c r="MF197">
        <v>0</v>
      </c>
      <c r="MG197">
        <v>0</v>
      </c>
      <c r="MH197">
        <v>0</v>
      </c>
      <c r="MI197">
        <v>0</v>
      </c>
      <c r="MJ197">
        <v>0</v>
      </c>
      <c r="MK197">
        <v>0</v>
      </c>
      <c r="ML197">
        <v>0</v>
      </c>
      <c r="MM197">
        <v>0</v>
      </c>
      <c r="MN197">
        <v>0</v>
      </c>
      <c r="MO197">
        <v>0</v>
      </c>
      <c r="MP197">
        <v>0</v>
      </c>
      <c r="MQ197">
        <v>0</v>
      </c>
      <c r="MR197" s="35">
        <v>0</v>
      </c>
      <c r="MS197" s="69"/>
    </row>
    <row r="198" spans="1:357" ht="57.6" x14ac:dyDescent="0.3">
      <c r="A198">
        <v>195</v>
      </c>
      <c r="B198" s="29" t="s">
        <v>108</v>
      </c>
      <c r="C198" s="25" t="s">
        <v>753</v>
      </c>
      <c r="D198" s="8" t="s">
        <v>1029</v>
      </c>
      <c r="E198" t="s">
        <v>1073</v>
      </c>
      <c r="F198" s="8" t="s">
        <v>1074</v>
      </c>
      <c r="G198" s="8" t="s">
        <v>895</v>
      </c>
      <c r="H198" s="8">
        <v>0</v>
      </c>
      <c r="I198" t="s">
        <v>136</v>
      </c>
      <c r="J198" s="8" t="s">
        <v>1075</v>
      </c>
      <c r="K198" s="8">
        <f>781*560</f>
        <v>437360</v>
      </c>
      <c r="L198" s="8" t="e">
        <f>MROUND([1]!tbData[[#This Row],[Surface (mm2)]],10000)/1000000</f>
        <v>#REF!</v>
      </c>
      <c r="M198" s="8" t="s">
        <v>115</v>
      </c>
      <c r="N198" s="8" t="s">
        <v>144</v>
      </c>
      <c r="O198" s="8" t="s">
        <v>144</v>
      </c>
      <c r="P198" s="8" t="s">
        <v>117</v>
      </c>
      <c r="Q198" t="s">
        <v>119</v>
      </c>
      <c r="R198" t="s">
        <v>119</v>
      </c>
      <c r="S198" s="8">
        <v>0</v>
      </c>
      <c r="T198" t="s">
        <v>119</v>
      </c>
      <c r="U198" s="8" t="s">
        <v>198</v>
      </c>
      <c r="V198" s="8" t="s">
        <v>222</v>
      </c>
      <c r="W198" s="8">
        <v>0</v>
      </c>
      <c r="X198" s="8">
        <v>0</v>
      </c>
      <c r="Y198" s="8">
        <v>0</v>
      </c>
      <c r="Z198" s="8">
        <v>0</v>
      </c>
      <c r="AA198" s="8">
        <v>0</v>
      </c>
      <c r="AB198" s="8">
        <v>0</v>
      </c>
      <c r="AC198" s="8">
        <v>0</v>
      </c>
      <c r="AD198" s="8">
        <v>0</v>
      </c>
      <c r="AE198" s="8">
        <v>0</v>
      </c>
      <c r="AF198" s="8">
        <v>0</v>
      </c>
      <c r="AG198" s="8">
        <v>0</v>
      </c>
      <c r="AH198" s="8">
        <v>0</v>
      </c>
      <c r="AI198" s="8">
        <v>0</v>
      </c>
      <c r="AJ198" s="8">
        <v>0</v>
      </c>
      <c r="AK198" s="8" t="s">
        <v>117</v>
      </c>
      <c r="AL198" s="8">
        <v>0</v>
      </c>
      <c r="AM198" s="8">
        <v>0</v>
      </c>
      <c r="AN198" s="8">
        <v>0</v>
      </c>
      <c r="AO198" s="8">
        <v>0</v>
      </c>
      <c r="AP198" s="8">
        <v>0</v>
      </c>
      <c r="AQ198" s="8">
        <v>0</v>
      </c>
      <c r="AR198" s="8">
        <v>0</v>
      </c>
      <c r="AS198" s="8">
        <v>0</v>
      </c>
      <c r="AT198" s="8">
        <v>0</v>
      </c>
      <c r="AU198" s="8" t="s">
        <v>124</v>
      </c>
      <c r="AV198" s="8" t="s">
        <v>156</v>
      </c>
      <c r="AW198" s="8" t="s">
        <v>199</v>
      </c>
      <c r="AX198" s="8" t="s">
        <v>124</v>
      </c>
      <c r="AY198" s="8" t="s">
        <v>154</v>
      </c>
      <c r="AZ198" s="8">
        <v>1</v>
      </c>
      <c r="BA198" s="8" t="s">
        <v>898</v>
      </c>
      <c r="BB198" s="8">
        <v>0</v>
      </c>
      <c r="BC198" s="9" t="s">
        <v>119</v>
      </c>
      <c r="BD198">
        <v>0</v>
      </c>
      <c r="BE198" t="s">
        <v>124</v>
      </c>
      <c r="BF198">
        <v>0</v>
      </c>
      <c r="BG198">
        <v>0</v>
      </c>
      <c r="BH198" t="s">
        <v>124</v>
      </c>
      <c r="BI198" s="6">
        <v>0</v>
      </c>
      <c r="BJ198" s="66"/>
      <c r="BK198" s="10" t="s">
        <v>51</v>
      </c>
      <c r="BL198" t="s">
        <v>122</v>
      </c>
      <c r="BM198" t="s">
        <v>123</v>
      </c>
      <c r="BN198" t="s">
        <v>117</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t="s">
        <v>51</v>
      </c>
      <c r="DC198" s="8" t="s">
        <v>400</v>
      </c>
      <c r="DD198" t="s">
        <v>117</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t="s">
        <v>117</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t="s">
        <v>551</v>
      </c>
      <c r="EV198">
        <v>0</v>
      </c>
      <c r="EW198" t="s">
        <v>124</v>
      </c>
      <c r="EX198" t="s">
        <v>552</v>
      </c>
      <c r="EY198">
        <v>0</v>
      </c>
      <c r="EZ198" t="s">
        <v>124</v>
      </c>
      <c r="FA198" t="s">
        <v>124</v>
      </c>
      <c r="FB198" t="s">
        <v>124</v>
      </c>
      <c r="FC198" t="s">
        <v>124</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t="s">
        <v>124</v>
      </c>
      <c r="GF198" t="s">
        <v>124</v>
      </c>
      <c r="GG198">
        <v>0</v>
      </c>
      <c r="GH198" t="s">
        <v>124</v>
      </c>
      <c r="GI198" t="s">
        <v>124</v>
      </c>
      <c r="GJ198">
        <v>0</v>
      </c>
      <c r="GK198">
        <v>0</v>
      </c>
      <c r="GL198">
        <v>0</v>
      </c>
      <c r="GM198" t="s">
        <v>124</v>
      </c>
      <c r="GN198" t="s">
        <v>125</v>
      </c>
      <c r="GO198">
        <v>0</v>
      </c>
      <c r="GP198">
        <v>0</v>
      </c>
      <c r="GQ198">
        <v>0</v>
      </c>
      <c r="GR198" t="s">
        <v>124</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s="8" t="s">
        <v>124</v>
      </c>
      <c r="JD198" s="8" t="s">
        <v>148</v>
      </c>
      <c r="JE198" s="8" t="s">
        <v>128</v>
      </c>
      <c r="JF198" s="8">
        <v>0</v>
      </c>
      <c r="JG198" s="8">
        <v>0</v>
      </c>
      <c r="JH198" s="8">
        <v>0</v>
      </c>
      <c r="JI198" s="8">
        <v>0</v>
      </c>
      <c r="JJ198" s="8">
        <v>0</v>
      </c>
      <c r="JK198" s="42">
        <v>0</v>
      </c>
      <c r="JL198" s="42">
        <v>0</v>
      </c>
      <c r="JM198" s="42">
        <v>0</v>
      </c>
      <c r="JN198" s="42">
        <v>0</v>
      </c>
      <c r="JO198" s="42">
        <v>0</v>
      </c>
      <c r="JP198" s="42">
        <v>0</v>
      </c>
      <c r="JQ198" s="42">
        <v>0</v>
      </c>
      <c r="JR198" s="42">
        <v>0</v>
      </c>
      <c r="JS198" s="42">
        <v>0</v>
      </c>
      <c r="JT198" s="42">
        <v>0</v>
      </c>
      <c r="JU198" s="42">
        <v>0</v>
      </c>
      <c r="JV198" s="42">
        <v>0</v>
      </c>
      <c r="JW198" s="42">
        <v>0</v>
      </c>
      <c r="JX198" s="42">
        <v>0</v>
      </c>
      <c r="JY198" s="42">
        <v>0</v>
      </c>
      <c r="JZ198" s="42">
        <v>0</v>
      </c>
      <c r="KA198" s="42">
        <v>0</v>
      </c>
      <c r="KB198" s="42">
        <v>0</v>
      </c>
      <c r="KC198" s="42">
        <v>0</v>
      </c>
      <c r="KD198" s="42">
        <v>0</v>
      </c>
      <c r="KE198" s="42">
        <v>0</v>
      </c>
      <c r="KF198" s="42">
        <v>0</v>
      </c>
      <c r="KG198" s="42">
        <v>0</v>
      </c>
      <c r="KH198" s="42">
        <v>0</v>
      </c>
      <c r="KI198" s="42">
        <v>0</v>
      </c>
      <c r="KJ198" s="42">
        <v>0</v>
      </c>
      <c r="KK198" s="42">
        <v>0</v>
      </c>
      <c r="KL198" s="42">
        <v>0</v>
      </c>
      <c r="KM198" s="42">
        <v>0</v>
      </c>
      <c r="KN198" s="8" t="s">
        <v>117</v>
      </c>
      <c r="KO198" s="8">
        <v>0</v>
      </c>
      <c r="KP198" s="8">
        <v>0</v>
      </c>
      <c r="KQ198" s="8" t="s">
        <v>117</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s="9" t="s">
        <v>131</v>
      </c>
      <c r="MA198">
        <v>0</v>
      </c>
      <c r="MB198">
        <v>0</v>
      </c>
      <c r="MC198">
        <v>0</v>
      </c>
      <c r="MD198">
        <v>0</v>
      </c>
      <c r="ME198">
        <v>0</v>
      </c>
      <c r="MF198">
        <v>0</v>
      </c>
      <c r="MG198">
        <v>0</v>
      </c>
      <c r="MH198">
        <v>0</v>
      </c>
      <c r="MI198">
        <v>0</v>
      </c>
      <c r="MJ198">
        <v>0</v>
      </c>
      <c r="MK198">
        <v>0</v>
      </c>
      <c r="ML198">
        <v>0</v>
      </c>
      <c r="MM198">
        <v>0</v>
      </c>
      <c r="MN198">
        <v>0</v>
      </c>
      <c r="MO198">
        <v>0</v>
      </c>
      <c r="MP198">
        <v>0</v>
      </c>
      <c r="MQ198">
        <v>0</v>
      </c>
      <c r="MR198" s="35">
        <v>0</v>
      </c>
      <c r="MS198" s="69"/>
    </row>
    <row r="199" spans="1:357" ht="57.6" x14ac:dyDescent="0.3">
      <c r="A199">
        <v>196</v>
      </c>
      <c r="B199" s="29" t="s">
        <v>108</v>
      </c>
      <c r="C199" s="25" t="s">
        <v>753</v>
      </c>
      <c r="D199" s="8" t="s">
        <v>1058</v>
      </c>
      <c r="E199" t="s">
        <v>1076</v>
      </c>
      <c r="F199" t="s">
        <v>1077</v>
      </c>
      <c r="G199" s="8" t="s">
        <v>895</v>
      </c>
      <c r="H199" s="8">
        <v>0</v>
      </c>
      <c r="I199" t="s">
        <v>136</v>
      </c>
      <c r="J199" s="8" t="s">
        <v>1078</v>
      </c>
      <c r="K199" s="8">
        <f>820*538</f>
        <v>441160</v>
      </c>
      <c r="L199" s="8" t="e">
        <f>MROUND([1]!tbData[[#This Row],[Surface (mm2)]],10000)/1000000</f>
        <v>#REF!</v>
      </c>
      <c r="M199" s="8" t="s">
        <v>115</v>
      </c>
      <c r="N199" s="8" t="s">
        <v>144</v>
      </c>
      <c r="O199" s="8" t="s">
        <v>144</v>
      </c>
      <c r="P199" s="8" t="s">
        <v>117</v>
      </c>
      <c r="Q199" t="s">
        <v>119</v>
      </c>
      <c r="R199" t="s">
        <v>119</v>
      </c>
      <c r="S199" s="8">
        <v>0</v>
      </c>
      <c r="T199" t="s">
        <v>119</v>
      </c>
      <c r="U199" s="8" t="s">
        <v>198</v>
      </c>
      <c r="V199" s="8" t="s">
        <v>154</v>
      </c>
      <c r="W199" s="8">
        <v>0</v>
      </c>
      <c r="X199" s="8">
        <v>0</v>
      </c>
      <c r="Y199" s="8">
        <v>0</v>
      </c>
      <c r="Z199" s="8">
        <v>0</v>
      </c>
      <c r="AA199" s="8">
        <v>0</v>
      </c>
      <c r="AB199" s="8">
        <v>0</v>
      </c>
      <c r="AC199" s="8">
        <v>0</v>
      </c>
      <c r="AD199" s="8">
        <v>0</v>
      </c>
      <c r="AE199" s="8">
        <v>0</v>
      </c>
      <c r="AF199" s="8">
        <v>0</v>
      </c>
      <c r="AG199" s="8">
        <v>0</v>
      </c>
      <c r="AH199" s="8">
        <v>0</v>
      </c>
      <c r="AI199" s="8">
        <v>0</v>
      </c>
      <c r="AJ199" s="8">
        <v>0</v>
      </c>
      <c r="AK199" s="8" t="s">
        <v>117</v>
      </c>
      <c r="AL199" s="8">
        <v>0</v>
      </c>
      <c r="AM199" s="8">
        <v>0</v>
      </c>
      <c r="AN199" s="8">
        <v>0</v>
      </c>
      <c r="AO199" s="8">
        <v>0</v>
      </c>
      <c r="AP199" s="8">
        <v>0</v>
      </c>
      <c r="AQ199" s="8">
        <v>0</v>
      </c>
      <c r="AR199" s="8">
        <v>0</v>
      </c>
      <c r="AS199" s="8">
        <v>0</v>
      </c>
      <c r="AT199" s="8">
        <v>0</v>
      </c>
      <c r="AU199" s="8" t="s">
        <v>124</v>
      </c>
      <c r="AV199" s="8" t="s">
        <v>156</v>
      </c>
      <c r="AW199" s="8" t="s">
        <v>199</v>
      </c>
      <c r="AX199" s="8" t="s">
        <v>124</v>
      </c>
      <c r="AY199" s="8" t="s">
        <v>154</v>
      </c>
      <c r="AZ199" s="8">
        <v>1</v>
      </c>
      <c r="BA199" s="8" t="s">
        <v>898</v>
      </c>
      <c r="BB199" s="8">
        <v>0</v>
      </c>
      <c r="BC199" s="9" t="s">
        <v>119</v>
      </c>
      <c r="BD199">
        <v>0</v>
      </c>
      <c r="BE199" t="s">
        <v>124</v>
      </c>
      <c r="BF199">
        <v>0</v>
      </c>
      <c r="BG199">
        <v>0</v>
      </c>
      <c r="BH199" t="s">
        <v>124</v>
      </c>
      <c r="BI199" s="6">
        <v>0</v>
      </c>
      <c r="BJ199" s="66"/>
      <c r="BK199" s="10" t="s">
        <v>51</v>
      </c>
      <c r="BL199" t="s">
        <v>122</v>
      </c>
      <c r="BM199" t="s">
        <v>123</v>
      </c>
      <c r="BN199" t="s">
        <v>117</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t="s">
        <v>117</v>
      </c>
      <c r="DC199" s="8">
        <v>0</v>
      </c>
      <c r="DD199" t="s">
        <v>117</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t="s">
        <v>117</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t="s">
        <v>551</v>
      </c>
      <c r="EV199">
        <v>0</v>
      </c>
      <c r="EW199" t="s">
        <v>124</v>
      </c>
      <c r="EX199" t="s">
        <v>552</v>
      </c>
      <c r="EY199">
        <v>0</v>
      </c>
      <c r="EZ199" t="s">
        <v>124</v>
      </c>
      <c r="FA199" t="s">
        <v>124</v>
      </c>
      <c r="FB199" t="s">
        <v>124</v>
      </c>
      <c r="FC199" t="s">
        <v>124</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t="s">
        <v>117</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s="8" t="s">
        <v>124</v>
      </c>
      <c r="JD199" s="8" t="s">
        <v>127</v>
      </c>
      <c r="JE199" s="8" t="s">
        <v>128</v>
      </c>
      <c r="JF199" s="8" t="s">
        <v>124</v>
      </c>
      <c r="JG199" s="8">
        <v>0</v>
      </c>
      <c r="JH199" s="8">
        <v>0</v>
      </c>
      <c r="JI199" s="8">
        <v>0</v>
      </c>
      <c r="JJ199" s="8">
        <v>0</v>
      </c>
      <c r="JK199" s="42" t="s">
        <v>124</v>
      </c>
      <c r="JL199" s="42" t="s">
        <v>129</v>
      </c>
      <c r="JM199" s="42" t="s">
        <v>124</v>
      </c>
      <c r="JN199" s="42" t="s">
        <v>124</v>
      </c>
      <c r="JO199" s="42">
        <v>0</v>
      </c>
      <c r="JP199" s="42">
        <v>0</v>
      </c>
      <c r="JQ199" s="42">
        <v>0</v>
      </c>
      <c r="JR199" s="42">
        <v>0</v>
      </c>
      <c r="JS199" s="42">
        <v>0</v>
      </c>
      <c r="JT199" s="42">
        <v>0</v>
      </c>
      <c r="JU199" s="42">
        <v>0</v>
      </c>
      <c r="JV199" s="42">
        <v>0</v>
      </c>
      <c r="JW199" s="42">
        <v>0</v>
      </c>
      <c r="JX199" s="42">
        <v>0</v>
      </c>
      <c r="JY199" s="42">
        <v>0</v>
      </c>
      <c r="JZ199" s="42">
        <v>0</v>
      </c>
      <c r="KA199" s="42">
        <v>0</v>
      </c>
      <c r="KB199" s="42">
        <v>0</v>
      </c>
      <c r="KC199" s="42">
        <v>0</v>
      </c>
      <c r="KD199" s="42">
        <v>0</v>
      </c>
      <c r="KE199" s="42" t="s">
        <v>124</v>
      </c>
      <c r="KF199" s="42" t="s">
        <v>204</v>
      </c>
      <c r="KG199" s="42">
        <v>0</v>
      </c>
      <c r="KH199" s="42" t="s">
        <v>124</v>
      </c>
      <c r="KI199" s="42">
        <v>0</v>
      </c>
      <c r="KJ199" s="42">
        <v>0</v>
      </c>
      <c r="KK199" s="42">
        <v>0</v>
      </c>
      <c r="KL199" s="42">
        <v>0</v>
      </c>
      <c r="KM199" s="42">
        <v>0</v>
      </c>
      <c r="KN199" s="8" t="s">
        <v>117</v>
      </c>
      <c r="KO199" s="8">
        <v>0</v>
      </c>
      <c r="KP199" s="8">
        <v>0</v>
      </c>
      <c r="KQ199" s="8" t="s">
        <v>117</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0</v>
      </c>
      <c r="LM199">
        <v>0</v>
      </c>
      <c r="LN199">
        <v>0</v>
      </c>
      <c r="LO199">
        <v>0</v>
      </c>
      <c r="LP199">
        <v>0</v>
      </c>
      <c r="LQ199">
        <v>0</v>
      </c>
      <c r="LR199">
        <v>0</v>
      </c>
      <c r="LS199">
        <v>0</v>
      </c>
      <c r="LT199">
        <v>0</v>
      </c>
      <c r="LU199">
        <v>0</v>
      </c>
      <c r="LV199">
        <v>0</v>
      </c>
      <c r="LW199">
        <v>0</v>
      </c>
      <c r="LX199">
        <v>0</v>
      </c>
      <c r="LY199">
        <v>0</v>
      </c>
      <c r="LZ199" s="9" t="s">
        <v>131</v>
      </c>
      <c r="MA199">
        <v>0</v>
      </c>
      <c r="MB199">
        <v>0</v>
      </c>
      <c r="MC199">
        <v>0</v>
      </c>
      <c r="MD199">
        <v>0</v>
      </c>
      <c r="ME199">
        <v>0</v>
      </c>
      <c r="MF199">
        <v>0</v>
      </c>
      <c r="MG199">
        <v>0</v>
      </c>
      <c r="MH199">
        <v>0</v>
      </c>
      <c r="MI199">
        <v>0</v>
      </c>
      <c r="MJ199">
        <v>0</v>
      </c>
      <c r="MK199">
        <v>0</v>
      </c>
      <c r="ML199">
        <v>0</v>
      </c>
      <c r="MM199">
        <v>0</v>
      </c>
      <c r="MN199">
        <v>0</v>
      </c>
      <c r="MO199">
        <v>0</v>
      </c>
      <c r="MP199">
        <v>0</v>
      </c>
      <c r="MQ199">
        <v>0</v>
      </c>
      <c r="MR199" s="35">
        <v>0</v>
      </c>
      <c r="MS199" s="69"/>
    </row>
    <row r="200" spans="1:357" ht="57.6" x14ac:dyDescent="0.3">
      <c r="A200">
        <v>197</v>
      </c>
      <c r="B200" s="29" t="s">
        <v>108</v>
      </c>
      <c r="C200" s="25" t="s">
        <v>753</v>
      </c>
      <c r="D200" s="8" t="s">
        <v>1058</v>
      </c>
      <c r="E200" t="s">
        <v>1079</v>
      </c>
      <c r="F200" s="8" t="s">
        <v>1080</v>
      </c>
      <c r="G200" s="8" t="s">
        <v>895</v>
      </c>
      <c r="H200" s="8">
        <v>0</v>
      </c>
      <c r="I200" t="s">
        <v>136</v>
      </c>
      <c r="J200" s="8" t="s">
        <v>1078</v>
      </c>
      <c r="K200" s="8">
        <f>820*538</f>
        <v>441160</v>
      </c>
      <c r="L200" s="8" t="e">
        <f>MROUND([1]!tbData[[#This Row],[Surface (mm2)]],10000)/1000000</f>
        <v>#REF!</v>
      </c>
      <c r="M200" s="8" t="s">
        <v>115</v>
      </c>
      <c r="N200" s="8" t="s">
        <v>144</v>
      </c>
      <c r="O200" s="8" t="s">
        <v>144</v>
      </c>
      <c r="P200" s="8" t="s">
        <v>117</v>
      </c>
      <c r="Q200" t="s">
        <v>119</v>
      </c>
      <c r="R200" t="s">
        <v>119</v>
      </c>
      <c r="S200" s="8">
        <v>0</v>
      </c>
      <c r="T200" t="s">
        <v>119</v>
      </c>
      <c r="U200" s="8" t="s">
        <v>198</v>
      </c>
      <c r="V200" s="8" t="s">
        <v>145</v>
      </c>
      <c r="W200" s="8">
        <v>0</v>
      </c>
      <c r="X200" s="8">
        <v>0</v>
      </c>
      <c r="Y200" s="8">
        <v>0</v>
      </c>
      <c r="Z200" s="8">
        <v>0</v>
      </c>
      <c r="AA200" s="8">
        <v>0</v>
      </c>
      <c r="AB200" s="8">
        <v>0</v>
      </c>
      <c r="AC200" s="8">
        <v>0</v>
      </c>
      <c r="AD200" s="8">
        <v>0</v>
      </c>
      <c r="AE200" s="8">
        <v>0</v>
      </c>
      <c r="AF200" s="8">
        <v>0</v>
      </c>
      <c r="AG200" s="8">
        <v>0</v>
      </c>
      <c r="AH200" s="8">
        <v>0</v>
      </c>
      <c r="AI200" s="8">
        <v>0</v>
      </c>
      <c r="AJ200" s="8">
        <v>0</v>
      </c>
      <c r="AK200" s="8" t="s">
        <v>117</v>
      </c>
      <c r="AL200" s="8">
        <v>0</v>
      </c>
      <c r="AM200" s="8">
        <v>0</v>
      </c>
      <c r="AN200" s="8">
        <v>0</v>
      </c>
      <c r="AO200" s="8">
        <v>0</v>
      </c>
      <c r="AP200" s="8">
        <v>0</v>
      </c>
      <c r="AQ200" s="8">
        <v>0</v>
      </c>
      <c r="AR200" s="8">
        <v>0</v>
      </c>
      <c r="AS200" s="8">
        <v>0</v>
      </c>
      <c r="AT200" s="8">
        <v>0</v>
      </c>
      <c r="AU200" s="8" t="s">
        <v>124</v>
      </c>
      <c r="AV200" s="8" t="s">
        <v>156</v>
      </c>
      <c r="AW200" s="8" t="s">
        <v>199</v>
      </c>
      <c r="AX200" s="8" t="s">
        <v>124</v>
      </c>
      <c r="AY200" s="8" t="s">
        <v>154</v>
      </c>
      <c r="AZ200" s="8">
        <v>1</v>
      </c>
      <c r="BA200" s="8" t="s">
        <v>898</v>
      </c>
      <c r="BB200" s="8">
        <v>0</v>
      </c>
      <c r="BC200" t="s">
        <v>119</v>
      </c>
      <c r="BD200">
        <v>0</v>
      </c>
      <c r="BE200" t="s">
        <v>124</v>
      </c>
      <c r="BF200">
        <v>0</v>
      </c>
      <c r="BG200">
        <v>0</v>
      </c>
      <c r="BH200" t="s">
        <v>124</v>
      </c>
      <c r="BI200" s="6">
        <v>0</v>
      </c>
      <c r="BJ200" s="66"/>
      <c r="BK200" s="10" t="s">
        <v>51</v>
      </c>
      <c r="BL200" t="s">
        <v>122</v>
      </c>
      <c r="BM200" t="s">
        <v>123</v>
      </c>
      <c r="BN200" t="s">
        <v>117</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t="s">
        <v>117</v>
      </c>
      <c r="DC200" s="8">
        <v>0</v>
      </c>
      <c r="DD200" t="s">
        <v>117</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t="s">
        <v>117</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t="s">
        <v>551</v>
      </c>
      <c r="EV200">
        <v>0</v>
      </c>
      <c r="EW200" t="s">
        <v>124</v>
      </c>
      <c r="EX200" t="s">
        <v>552</v>
      </c>
      <c r="EY200" t="s">
        <v>50</v>
      </c>
      <c r="EZ200" t="s">
        <v>124</v>
      </c>
      <c r="FA200" t="s">
        <v>124</v>
      </c>
      <c r="FB200" t="s">
        <v>124</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t="s">
        <v>117</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t="s">
        <v>124</v>
      </c>
      <c r="HN200" t="s">
        <v>124</v>
      </c>
      <c r="HO200">
        <v>0</v>
      </c>
      <c r="HP200">
        <v>0</v>
      </c>
      <c r="HQ200">
        <v>0</v>
      </c>
      <c r="HR200" t="s">
        <v>124</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s="8" t="s">
        <v>124</v>
      </c>
      <c r="JD200" s="8" t="s">
        <v>148</v>
      </c>
      <c r="JE200" s="8" t="s">
        <v>128</v>
      </c>
      <c r="JF200" s="8">
        <v>0</v>
      </c>
      <c r="JG200" s="8">
        <v>0</v>
      </c>
      <c r="JH200" s="8">
        <v>0</v>
      </c>
      <c r="JI200" s="8">
        <v>0</v>
      </c>
      <c r="JJ200" s="8">
        <v>0</v>
      </c>
      <c r="JK200" s="42">
        <v>0</v>
      </c>
      <c r="JL200" s="42">
        <v>0</v>
      </c>
      <c r="JM200" s="42">
        <v>0</v>
      </c>
      <c r="JN200" s="42">
        <v>0</v>
      </c>
      <c r="JO200" s="42">
        <v>0</v>
      </c>
      <c r="JP200" s="42">
        <v>0</v>
      </c>
      <c r="JQ200" s="42">
        <v>0</v>
      </c>
      <c r="JR200" s="42">
        <v>0</v>
      </c>
      <c r="JS200" s="42">
        <v>0</v>
      </c>
      <c r="JT200" s="42">
        <v>0</v>
      </c>
      <c r="JU200" s="42">
        <v>0</v>
      </c>
      <c r="JV200" s="42">
        <v>0</v>
      </c>
      <c r="JW200" s="42">
        <v>0</v>
      </c>
      <c r="JX200" s="42">
        <v>0</v>
      </c>
      <c r="JY200" s="42">
        <v>0</v>
      </c>
      <c r="JZ200" s="42">
        <v>0</v>
      </c>
      <c r="KA200" s="42">
        <v>0</v>
      </c>
      <c r="KB200" s="42">
        <v>0</v>
      </c>
      <c r="KC200" s="42">
        <v>0</v>
      </c>
      <c r="KD200" s="42">
        <v>0</v>
      </c>
      <c r="KE200" s="42">
        <v>0</v>
      </c>
      <c r="KF200" s="42">
        <v>0</v>
      </c>
      <c r="KG200" s="42">
        <v>0</v>
      </c>
      <c r="KH200" s="42">
        <v>0</v>
      </c>
      <c r="KI200" s="42">
        <v>0</v>
      </c>
      <c r="KJ200" s="42">
        <v>0</v>
      </c>
      <c r="KK200" s="42">
        <v>0</v>
      </c>
      <c r="KL200" s="42">
        <v>0</v>
      </c>
      <c r="KM200" s="42">
        <v>0</v>
      </c>
      <c r="KN200" s="8" t="s">
        <v>117</v>
      </c>
      <c r="KO200" s="8">
        <v>0</v>
      </c>
      <c r="KP200" s="8">
        <v>0</v>
      </c>
      <c r="KQ200" s="8" t="s">
        <v>117</v>
      </c>
      <c r="KR200">
        <v>0</v>
      </c>
      <c r="KS200">
        <v>0</v>
      </c>
      <c r="KT200">
        <v>0</v>
      </c>
      <c r="KU200">
        <v>0</v>
      </c>
      <c r="KV200">
        <v>0</v>
      </c>
      <c r="KW200">
        <v>0</v>
      </c>
      <c r="KX200">
        <v>0</v>
      </c>
      <c r="KY200">
        <v>0</v>
      </c>
      <c r="KZ200">
        <v>0</v>
      </c>
      <c r="LA200">
        <v>0</v>
      </c>
      <c r="LB200">
        <v>0</v>
      </c>
      <c r="LC200">
        <v>0</v>
      </c>
      <c r="LD200">
        <v>0</v>
      </c>
      <c r="LE200">
        <v>0</v>
      </c>
      <c r="LF200">
        <v>0</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s="9" t="s">
        <v>131</v>
      </c>
      <c r="MA200">
        <v>0</v>
      </c>
      <c r="MB200">
        <v>0</v>
      </c>
      <c r="MC200">
        <v>0</v>
      </c>
      <c r="MD200">
        <v>0</v>
      </c>
      <c r="ME200">
        <v>0</v>
      </c>
      <c r="MF200">
        <v>0</v>
      </c>
      <c r="MG200">
        <v>0</v>
      </c>
      <c r="MH200">
        <v>0</v>
      </c>
      <c r="MI200">
        <v>0</v>
      </c>
      <c r="MJ200">
        <v>0</v>
      </c>
      <c r="MK200">
        <v>0</v>
      </c>
      <c r="ML200">
        <v>0</v>
      </c>
      <c r="MM200">
        <v>0</v>
      </c>
      <c r="MN200">
        <v>0</v>
      </c>
      <c r="MO200">
        <v>0</v>
      </c>
      <c r="MP200">
        <v>0</v>
      </c>
      <c r="MQ200">
        <v>0</v>
      </c>
      <c r="MR200" s="35">
        <v>0</v>
      </c>
      <c r="MS200" s="69"/>
    </row>
    <row r="201" spans="1:357" ht="204.6" customHeight="1" x14ac:dyDescent="0.3">
      <c r="A201">
        <v>198</v>
      </c>
      <c r="B201" s="29" t="s">
        <v>108</v>
      </c>
      <c r="C201" s="25" t="s">
        <v>753</v>
      </c>
      <c r="D201" s="8" t="s">
        <v>900</v>
      </c>
      <c r="E201" t="s">
        <v>1081</v>
      </c>
      <c r="F201" s="8" t="s">
        <v>902</v>
      </c>
      <c r="G201" s="8" t="s">
        <v>895</v>
      </c>
      <c r="H201" s="8">
        <v>0</v>
      </c>
      <c r="I201" t="s">
        <v>136</v>
      </c>
      <c r="J201" s="8" t="s">
        <v>1082</v>
      </c>
      <c r="K201" s="8">
        <f>820*540</f>
        <v>442800</v>
      </c>
      <c r="L201" s="8" t="e">
        <f>MROUND([1]!tbData[[#This Row],[Surface (mm2)]],10000)/1000000</f>
        <v>#REF!</v>
      </c>
      <c r="M201" s="8" t="s">
        <v>115</v>
      </c>
      <c r="N201" s="8" t="s">
        <v>144</v>
      </c>
      <c r="O201" s="8" t="s">
        <v>144</v>
      </c>
      <c r="P201" s="8" t="s">
        <v>117</v>
      </c>
      <c r="Q201" t="s">
        <v>119</v>
      </c>
      <c r="R201" t="s">
        <v>119</v>
      </c>
      <c r="S201" s="8">
        <v>0</v>
      </c>
      <c r="T201" t="s">
        <v>119</v>
      </c>
      <c r="U201" s="8" t="s">
        <v>198</v>
      </c>
      <c r="V201" s="8" t="s">
        <v>121</v>
      </c>
      <c r="W201" s="8">
        <v>0</v>
      </c>
      <c r="X201" s="8">
        <v>0</v>
      </c>
      <c r="Y201" s="8">
        <v>0</v>
      </c>
      <c r="Z201" s="8">
        <v>0</v>
      </c>
      <c r="AA201" s="8">
        <v>0</v>
      </c>
      <c r="AB201" s="8">
        <v>0</v>
      </c>
      <c r="AC201" s="8" t="s">
        <v>184</v>
      </c>
      <c r="AD201" s="8" t="s">
        <v>145</v>
      </c>
      <c r="AE201" s="8">
        <v>0</v>
      </c>
      <c r="AF201" s="8">
        <v>0</v>
      </c>
      <c r="AG201" s="8">
        <v>0</v>
      </c>
      <c r="AH201" s="8">
        <v>0</v>
      </c>
      <c r="AI201" s="8">
        <v>0</v>
      </c>
      <c r="AJ201" s="8">
        <v>0</v>
      </c>
      <c r="AK201" s="8" t="s">
        <v>117</v>
      </c>
      <c r="AL201" s="8">
        <v>0</v>
      </c>
      <c r="AM201" s="8">
        <v>0</v>
      </c>
      <c r="AN201" s="8">
        <v>0</v>
      </c>
      <c r="AO201" s="8">
        <v>0</v>
      </c>
      <c r="AP201" s="8">
        <v>0</v>
      </c>
      <c r="AQ201" s="8">
        <v>0</v>
      </c>
      <c r="AR201" s="8">
        <v>0</v>
      </c>
      <c r="AS201" s="8">
        <v>0</v>
      </c>
      <c r="AT201" s="8">
        <v>0</v>
      </c>
      <c r="AU201" s="8" t="s">
        <v>124</v>
      </c>
      <c r="AV201" s="8" t="s">
        <v>156</v>
      </c>
      <c r="AW201" s="8" t="s">
        <v>199</v>
      </c>
      <c r="AX201" s="8" t="s">
        <v>124</v>
      </c>
      <c r="AY201" s="8" t="s">
        <v>154</v>
      </c>
      <c r="AZ201" s="8">
        <v>1</v>
      </c>
      <c r="BA201" s="8" t="s">
        <v>898</v>
      </c>
      <c r="BB201" s="8">
        <v>0</v>
      </c>
      <c r="BC201" s="9" t="s">
        <v>124</v>
      </c>
      <c r="BD201" t="s">
        <v>787</v>
      </c>
      <c r="BE201" t="s">
        <v>124</v>
      </c>
      <c r="BF201">
        <v>0</v>
      </c>
      <c r="BG201">
        <v>0</v>
      </c>
      <c r="BH201" t="s">
        <v>124</v>
      </c>
      <c r="BI201" s="6" t="s">
        <v>1083</v>
      </c>
      <c r="BJ201" s="66"/>
      <c r="BK201" s="10" t="s">
        <v>51</v>
      </c>
      <c r="BL201" t="s">
        <v>122</v>
      </c>
      <c r="BM201" t="s">
        <v>123</v>
      </c>
      <c r="BN201" t="s">
        <v>117</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t="s">
        <v>117</v>
      </c>
      <c r="DC201" s="8">
        <v>0</v>
      </c>
      <c r="DD201" t="s">
        <v>117</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t="s">
        <v>117</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t="s">
        <v>551</v>
      </c>
      <c r="EV201">
        <v>0</v>
      </c>
      <c r="EW201" t="s">
        <v>124</v>
      </c>
      <c r="EX201" t="s">
        <v>552</v>
      </c>
      <c r="EY201">
        <v>0</v>
      </c>
      <c r="EZ201" t="s">
        <v>124</v>
      </c>
      <c r="FA201" t="s">
        <v>124</v>
      </c>
      <c r="FB201" t="s">
        <v>124</v>
      </c>
      <c r="FC201" t="s">
        <v>124</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t="s">
        <v>117</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s="8" t="s">
        <v>124</v>
      </c>
      <c r="JD201" s="8" t="s">
        <v>127</v>
      </c>
      <c r="JE201" s="8" t="s">
        <v>128</v>
      </c>
      <c r="JF201" s="8">
        <v>0</v>
      </c>
      <c r="JG201" s="8">
        <v>0</v>
      </c>
      <c r="JH201" s="8" t="s">
        <v>124</v>
      </c>
      <c r="JI201" s="8">
        <v>0</v>
      </c>
      <c r="JJ201" s="8">
        <v>0</v>
      </c>
      <c r="JK201" s="42">
        <v>0</v>
      </c>
      <c r="JL201" s="42">
        <v>0</v>
      </c>
      <c r="JM201" s="42">
        <v>0</v>
      </c>
      <c r="JN201" s="42">
        <v>0</v>
      </c>
      <c r="JO201" s="42">
        <v>0</v>
      </c>
      <c r="JP201" s="42">
        <v>0</v>
      </c>
      <c r="JQ201" s="42">
        <v>0</v>
      </c>
      <c r="JR201" s="42">
        <v>0</v>
      </c>
      <c r="JS201" s="42">
        <v>0</v>
      </c>
      <c r="JT201" s="42">
        <v>0</v>
      </c>
      <c r="JU201" s="42">
        <v>0</v>
      </c>
      <c r="JV201" s="42">
        <v>0</v>
      </c>
      <c r="JW201" s="42">
        <v>0</v>
      </c>
      <c r="JX201" s="42">
        <v>0</v>
      </c>
      <c r="JY201" s="42">
        <v>0</v>
      </c>
      <c r="JZ201" s="42">
        <v>0</v>
      </c>
      <c r="KA201" s="42">
        <v>0</v>
      </c>
      <c r="KB201" s="42">
        <v>0</v>
      </c>
      <c r="KC201" s="42">
        <v>0</v>
      </c>
      <c r="KD201" s="42">
        <v>0</v>
      </c>
      <c r="KE201" s="42">
        <v>0</v>
      </c>
      <c r="KF201" s="42">
        <v>0</v>
      </c>
      <c r="KG201" s="42">
        <v>0</v>
      </c>
      <c r="KH201" s="42">
        <v>0</v>
      </c>
      <c r="KI201" s="42">
        <v>0</v>
      </c>
      <c r="KJ201" s="42">
        <v>0</v>
      </c>
      <c r="KK201" s="42">
        <v>0</v>
      </c>
      <c r="KL201" s="42">
        <v>0</v>
      </c>
      <c r="KM201" s="42">
        <v>0</v>
      </c>
      <c r="KN201" s="8" t="s">
        <v>117</v>
      </c>
      <c r="KO201" s="8">
        <v>0</v>
      </c>
      <c r="KP201" s="8">
        <v>0</v>
      </c>
      <c r="KQ201" s="8" t="s">
        <v>117</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s="9" t="s">
        <v>131</v>
      </c>
      <c r="MA201">
        <v>0</v>
      </c>
      <c r="MB201">
        <v>0</v>
      </c>
      <c r="MC201" t="s">
        <v>124</v>
      </c>
      <c r="MD201">
        <v>0</v>
      </c>
      <c r="ME201">
        <v>0</v>
      </c>
      <c r="MF201">
        <v>0</v>
      </c>
      <c r="MG201">
        <v>0</v>
      </c>
      <c r="MH201">
        <v>0</v>
      </c>
      <c r="MI201">
        <v>0</v>
      </c>
      <c r="MJ201">
        <v>0</v>
      </c>
      <c r="MK201">
        <v>0</v>
      </c>
      <c r="ML201">
        <v>0</v>
      </c>
      <c r="MM201">
        <v>0</v>
      </c>
      <c r="MN201">
        <v>0</v>
      </c>
      <c r="MO201">
        <v>0</v>
      </c>
      <c r="MP201">
        <v>0</v>
      </c>
      <c r="MQ201">
        <v>0</v>
      </c>
      <c r="MR201" s="35">
        <v>0</v>
      </c>
      <c r="MS201" s="69"/>
    </row>
    <row r="202" spans="1:357" ht="43.2" x14ac:dyDescent="0.3">
      <c r="A202">
        <v>34</v>
      </c>
      <c r="B202" s="29" t="s">
        <v>108</v>
      </c>
      <c r="C202" s="22" t="s">
        <v>109</v>
      </c>
      <c r="D202" s="8" t="s">
        <v>306</v>
      </c>
      <c r="E202" t="s">
        <v>330</v>
      </c>
      <c r="F202" s="8" t="s">
        <v>358</v>
      </c>
      <c r="G202" s="8" t="s">
        <v>342</v>
      </c>
      <c r="H202" s="8">
        <v>0</v>
      </c>
      <c r="I202" t="s">
        <v>136</v>
      </c>
      <c r="J202" s="8" t="s">
        <v>359</v>
      </c>
      <c r="K202" s="8">
        <f>777*586</f>
        <v>455322</v>
      </c>
      <c r="L202" s="8" t="e">
        <f>MROUND([1]!tbData[[#This Row],[Surface (mm2)]],10000)/1000000</f>
        <v>#REF!</v>
      </c>
      <c r="M202" s="8" t="s">
        <v>115</v>
      </c>
      <c r="N202" s="8" t="s">
        <v>144</v>
      </c>
      <c r="O202" s="8" t="s">
        <v>144</v>
      </c>
      <c r="P202" s="8" t="s">
        <v>117</v>
      </c>
      <c r="Q202" t="s">
        <v>119</v>
      </c>
      <c r="R202" t="s">
        <v>119</v>
      </c>
      <c r="S202" s="8">
        <v>0</v>
      </c>
      <c r="T202" t="s">
        <v>119</v>
      </c>
      <c r="U202" s="8" t="s">
        <v>120</v>
      </c>
      <c r="V202" s="8" t="s">
        <v>210</v>
      </c>
      <c r="W202" s="8" t="s">
        <v>145</v>
      </c>
      <c r="X202" s="8">
        <v>0</v>
      </c>
      <c r="Y202" s="8">
        <v>0</v>
      </c>
      <c r="Z202" s="8">
        <v>0</v>
      </c>
      <c r="AA202" s="8">
        <v>0</v>
      </c>
      <c r="AB202" s="8">
        <v>0</v>
      </c>
      <c r="AC202" s="8">
        <v>0</v>
      </c>
      <c r="AD202" s="8">
        <v>0</v>
      </c>
      <c r="AE202" s="8">
        <v>0</v>
      </c>
      <c r="AF202" s="8">
        <v>0</v>
      </c>
      <c r="AG202" s="8">
        <v>0</v>
      </c>
      <c r="AH202" s="8">
        <v>0</v>
      </c>
      <c r="AI202" s="8">
        <v>0</v>
      </c>
      <c r="AJ202" s="8">
        <v>0</v>
      </c>
      <c r="AK202" s="8" t="s">
        <v>117</v>
      </c>
      <c r="AL202" s="8">
        <v>0</v>
      </c>
      <c r="AM202" s="8">
        <v>0</v>
      </c>
      <c r="AN202" s="8">
        <v>0</v>
      </c>
      <c r="AO202" s="8">
        <v>0</v>
      </c>
      <c r="AP202" s="8">
        <v>0</v>
      </c>
      <c r="AQ202" s="8">
        <v>0</v>
      </c>
      <c r="AR202" s="8">
        <v>0</v>
      </c>
      <c r="AS202" s="8">
        <v>0</v>
      </c>
      <c r="AT202" s="8">
        <v>0</v>
      </c>
      <c r="AU202" s="8" t="s">
        <v>124</v>
      </c>
      <c r="AV202" s="8" t="s">
        <v>156</v>
      </c>
      <c r="AW202" s="8" t="s">
        <v>199</v>
      </c>
      <c r="AX202" s="8" t="s">
        <v>117</v>
      </c>
      <c r="AY202" s="8">
        <v>0</v>
      </c>
      <c r="AZ202" s="8">
        <v>0</v>
      </c>
      <c r="BA202" s="8">
        <v>0</v>
      </c>
      <c r="BB202" s="8">
        <v>0</v>
      </c>
      <c r="BC202" t="s">
        <v>124</v>
      </c>
      <c r="BD202" t="s">
        <v>155</v>
      </c>
      <c r="BE202" t="s">
        <v>124</v>
      </c>
      <c r="BF202" t="s">
        <v>124</v>
      </c>
      <c r="BG202">
        <v>0</v>
      </c>
      <c r="BH202">
        <v>0</v>
      </c>
      <c r="BI202" s="6">
        <v>0</v>
      </c>
      <c r="BJ202" s="66"/>
      <c r="BK202" s="10" t="s">
        <v>51</v>
      </c>
      <c r="BL202" t="s">
        <v>122</v>
      </c>
      <c r="BM202" t="s">
        <v>123</v>
      </c>
      <c r="BN202" t="s">
        <v>117</v>
      </c>
      <c r="BO202">
        <v>0</v>
      </c>
      <c r="BP202">
        <v>0</v>
      </c>
      <c r="BQ202">
        <v>0</v>
      </c>
      <c r="BR202">
        <v>0</v>
      </c>
      <c r="BS202">
        <v>0</v>
      </c>
      <c r="BT202">
        <v>0</v>
      </c>
      <c r="BU202">
        <v>0</v>
      </c>
      <c r="BV202">
        <v>0</v>
      </c>
      <c r="BW202">
        <v>0</v>
      </c>
      <c r="BX202">
        <v>0</v>
      </c>
      <c r="BY202">
        <v>0</v>
      </c>
      <c r="BZ202">
        <v>0</v>
      </c>
      <c r="CA202">
        <v>0</v>
      </c>
      <c r="CB202">
        <v>0</v>
      </c>
      <c r="CC202">
        <v>0</v>
      </c>
      <c r="CD202">
        <v>0</v>
      </c>
      <c r="CE202">
        <v>0</v>
      </c>
      <c r="CF202" t="s">
        <v>124</v>
      </c>
      <c r="CG202" t="s">
        <v>156</v>
      </c>
      <c r="CH202">
        <v>0</v>
      </c>
      <c r="CI202">
        <v>0</v>
      </c>
      <c r="CJ202">
        <v>0</v>
      </c>
      <c r="CK202">
        <v>0</v>
      </c>
      <c r="CL202">
        <v>0</v>
      </c>
      <c r="CM202" t="s">
        <v>121</v>
      </c>
      <c r="CN202">
        <v>0</v>
      </c>
      <c r="CO202">
        <v>0</v>
      </c>
      <c r="CP202">
        <v>0</v>
      </c>
      <c r="CQ202">
        <v>0</v>
      </c>
      <c r="CR202">
        <v>0</v>
      </c>
      <c r="CS202">
        <v>0</v>
      </c>
      <c r="CT202">
        <v>0</v>
      </c>
      <c r="CU202">
        <v>0</v>
      </c>
      <c r="CV202" t="s">
        <v>124</v>
      </c>
      <c r="CW202">
        <v>0</v>
      </c>
      <c r="CX202" t="s">
        <v>121</v>
      </c>
      <c r="CY202">
        <v>0</v>
      </c>
      <c r="CZ202" t="s">
        <v>169</v>
      </c>
      <c r="DA202">
        <v>0</v>
      </c>
      <c r="DB202" t="s">
        <v>117</v>
      </c>
      <c r="DC202" s="8">
        <v>0</v>
      </c>
      <c r="DD202" t="s">
        <v>117</v>
      </c>
      <c r="DE202">
        <v>0</v>
      </c>
      <c r="DF202">
        <v>0</v>
      </c>
      <c r="DG202">
        <v>0</v>
      </c>
      <c r="DH202">
        <v>0</v>
      </c>
      <c r="DI202">
        <v>0</v>
      </c>
      <c r="DJ202">
        <v>0</v>
      </c>
      <c r="DK202">
        <v>0</v>
      </c>
      <c r="DL202">
        <v>0</v>
      </c>
      <c r="DM202">
        <v>0</v>
      </c>
      <c r="DN202">
        <v>0</v>
      </c>
      <c r="DO202">
        <v>0</v>
      </c>
      <c r="DP202">
        <v>0</v>
      </c>
      <c r="DQ202">
        <v>0</v>
      </c>
      <c r="DR202">
        <v>0</v>
      </c>
      <c r="DS202">
        <v>0</v>
      </c>
      <c r="DT202">
        <v>0</v>
      </c>
      <c r="DU202" t="s">
        <v>124</v>
      </c>
      <c r="DV202" t="s">
        <v>156</v>
      </c>
      <c r="DW202" t="s">
        <v>197</v>
      </c>
      <c r="DX202">
        <v>0</v>
      </c>
      <c r="DY202">
        <v>0</v>
      </c>
      <c r="DZ202" t="s">
        <v>156</v>
      </c>
      <c r="EA202">
        <v>0</v>
      </c>
      <c r="EB202" t="s">
        <v>124</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t="s">
        <v>117</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t="s">
        <v>124</v>
      </c>
      <c r="GF202">
        <v>0</v>
      </c>
      <c r="GG202">
        <v>0</v>
      </c>
      <c r="GH202">
        <v>0</v>
      </c>
      <c r="GI202">
        <v>0</v>
      </c>
      <c r="GJ202">
        <v>0</v>
      </c>
      <c r="GK202">
        <v>0</v>
      </c>
      <c r="GL202">
        <v>0</v>
      </c>
      <c r="GM202" t="s">
        <v>124</v>
      </c>
      <c r="GN202" t="s">
        <v>202</v>
      </c>
      <c r="GO202">
        <v>0</v>
      </c>
      <c r="GP202">
        <v>0</v>
      </c>
      <c r="GQ202" t="s">
        <v>124</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t="s">
        <v>124</v>
      </c>
      <c r="HN202" t="s">
        <v>124</v>
      </c>
      <c r="HO202">
        <v>0</v>
      </c>
      <c r="HP202" t="s">
        <v>124</v>
      </c>
      <c r="HQ202">
        <v>0</v>
      </c>
      <c r="HR202">
        <v>0</v>
      </c>
      <c r="HS202">
        <v>0</v>
      </c>
      <c r="HT202">
        <v>0</v>
      </c>
      <c r="HU202">
        <v>0</v>
      </c>
      <c r="HV202">
        <v>0</v>
      </c>
      <c r="HW202">
        <v>0</v>
      </c>
      <c r="HX202">
        <v>0</v>
      </c>
      <c r="HY202">
        <v>0</v>
      </c>
      <c r="HZ202">
        <v>0</v>
      </c>
      <c r="IA202">
        <v>0</v>
      </c>
      <c r="IB202">
        <v>0</v>
      </c>
      <c r="IC202">
        <v>0</v>
      </c>
      <c r="ID202">
        <v>0</v>
      </c>
      <c r="IE202" t="s">
        <v>124</v>
      </c>
      <c r="IF202" t="s">
        <v>124</v>
      </c>
      <c r="IG202" t="s">
        <v>119</v>
      </c>
      <c r="IH202" t="s">
        <v>189</v>
      </c>
      <c r="II202">
        <v>0</v>
      </c>
      <c r="IJ202" s="8" t="s">
        <v>331</v>
      </c>
      <c r="IK202" s="8">
        <v>0</v>
      </c>
      <c r="IL202">
        <v>0</v>
      </c>
      <c r="IM202">
        <v>0</v>
      </c>
      <c r="IN202">
        <v>0</v>
      </c>
      <c r="IO202">
        <v>0</v>
      </c>
      <c r="IP202">
        <v>0</v>
      </c>
      <c r="IQ202">
        <v>0</v>
      </c>
      <c r="IR202">
        <v>0</v>
      </c>
      <c r="IS202">
        <v>0</v>
      </c>
      <c r="IT202">
        <v>0</v>
      </c>
      <c r="IU202">
        <v>0</v>
      </c>
      <c r="IV202">
        <v>0</v>
      </c>
      <c r="IW202">
        <v>0</v>
      </c>
      <c r="IX202">
        <v>0</v>
      </c>
      <c r="IY202">
        <v>0</v>
      </c>
      <c r="IZ202">
        <v>0</v>
      </c>
      <c r="JA202">
        <v>0</v>
      </c>
      <c r="JB202">
        <v>0</v>
      </c>
      <c r="JC202" s="8" t="s">
        <v>124</v>
      </c>
      <c r="JD202" s="8" t="s">
        <v>127</v>
      </c>
      <c r="JE202" s="8">
        <v>0</v>
      </c>
      <c r="JF202" s="8">
        <v>0</v>
      </c>
      <c r="JG202" s="8">
        <v>0</v>
      </c>
      <c r="JH202" s="8">
        <v>0</v>
      </c>
      <c r="JI202" s="8">
        <v>0</v>
      </c>
      <c r="JJ202" s="8">
        <v>0</v>
      </c>
      <c r="JK202" s="42">
        <v>0</v>
      </c>
      <c r="JL202" s="42">
        <v>0</v>
      </c>
      <c r="JM202" s="42">
        <v>0</v>
      </c>
      <c r="JN202" s="42">
        <v>0</v>
      </c>
      <c r="JO202" s="42">
        <v>0</v>
      </c>
      <c r="JP202" s="42">
        <v>0</v>
      </c>
      <c r="JQ202" s="42">
        <v>0</v>
      </c>
      <c r="JR202" s="42">
        <v>0</v>
      </c>
      <c r="JS202" s="42">
        <v>0</v>
      </c>
      <c r="JT202" s="42">
        <v>0</v>
      </c>
      <c r="JU202" s="42">
        <v>0</v>
      </c>
      <c r="JV202" s="42">
        <v>0</v>
      </c>
      <c r="JW202" s="42">
        <v>0</v>
      </c>
      <c r="JX202" s="42">
        <v>0</v>
      </c>
      <c r="JY202" s="42">
        <v>0</v>
      </c>
      <c r="JZ202" s="42">
        <v>0</v>
      </c>
      <c r="KA202" s="42">
        <v>0</v>
      </c>
      <c r="KB202" s="42">
        <v>0</v>
      </c>
      <c r="KC202" s="42">
        <v>0</v>
      </c>
      <c r="KD202" s="42">
        <v>0</v>
      </c>
      <c r="KE202" s="42" t="s">
        <v>124</v>
      </c>
      <c r="KF202" s="42" t="s">
        <v>288</v>
      </c>
      <c r="KG202" s="42">
        <v>0</v>
      </c>
      <c r="KH202" s="42" t="s">
        <v>124</v>
      </c>
      <c r="KI202" s="42">
        <v>0</v>
      </c>
      <c r="KJ202" s="42">
        <v>0</v>
      </c>
      <c r="KK202" s="42">
        <v>0</v>
      </c>
      <c r="KL202" s="42">
        <v>0</v>
      </c>
      <c r="KM202" s="42">
        <v>0</v>
      </c>
      <c r="KN202" s="8" t="s">
        <v>124</v>
      </c>
      <c r="KO202" s="8">
        <v>0</v>
      </c>
      <c r="KP202" s="8">
        <v>0</v>
      </c>
      <c r="KQ202" s="8" t="s">
        <v>117</v>
      </c>
      <c r="KR202">
        <v>0</v>
      </c>
      <c r="KS202">
        <v>0</v>
      </c>
      <c r="KT202">
        <v>0</v>
      </c>
      <c r="KU202">
        <v>0</v>
      </c>
      <c r="KV202">
        <v>0</v>
      </c>
      <c r="KW202">
        <v>0</v>
      </c>
      <c r="KX202">
        <v>0</v>
      </c>
      <c r="KY202">
        <v>0</v>
      </c>
      <c r="KZ202">
        <v>0</v>
      </c>
      <c r="LA202">
        <v>0</v>
      </c>
      <c r="LB202">
        <v>0</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s="9" t="s">
        <v>131</v>
      </c>
      <c r="MA202">
        <v>0</v>
      </c>
      <c r="MB202">
        <v>0</v>
      </c>
      <c r="MC202">
        <v>0</v>
      </c>
      <c r="MD202">
        <v>0</v>
      </c>
      <c r="ME202">
        <v>0</v>
      </c>
      <c r="MF202">
        <v>0</v>
      </c>
      <c r="MG202">
        <v>0</v>
      </c>
      <c r="MH202">
        <v>0</v>
      </c>
      <c r="MI202">
        <v>0</v>
      </c>
      <c r="MJ202">
        <v>0</v>
      </c>
      <c r="MK202">
        <v>0</v>
      </c>
      <c r="ML202">
        <v>0</v>
      </c>
      <c r="MM202">
        <v>0</v>
      </c>
      <c r="MN202">
        <v>0</v>
      </c>
      <c r="MO202">
        <v>0</v>
      </c>
      <c r="MP202">
        <v>0</v>
      </c>
      <c r="MQ202">
        <v>0</v>
      </c>
      <c r="MR202" s="35">
        <v>0</v>
      </c>
      <c r="MS202" s="69"/>
    </row>
    <row r="203" spans="1:357" ht="57.6" x14ac:dyDescent="0.3">
      <c r="A203">
        <v>35</v>
      </c>
      <c r="B203" s="29" t="s">
        <v>108</v>
      </c>
      <c r="C203" s="22" t="s">
        <v>109</v>
      </c>
      <c r="D203" s="8" t="s">
        <v>248</v>
      </c>
      <c r="E203" s="8" t="s">
        <v>248</v>
      </c>
      <c r="F203" s="8" t="s">
        <v>360</v>
      </c>
      <c r="G203" s="8" t="s">
        <v>361</v>
      </c>
      <c r="H203" s="8">
        <v>0</v>
      </c>
      <c r="I203" t="s">
        <v>136</v>
      </c>
      <c r="J203" s="8" t="s">
        <v>362</v>
      </c>
      <c r="K203" s="8">
        <f>784*590</f>
        <v>462560</v>
      </c>
      <c r="L203" s="8" t="e">
        <f>MROUND([1]!tbData[[#This Row],[Surface (mm2)]],10000)/1000000</f>
        <v>#REF!</v>
      </c>
      <c r="M203" s="8" t="s">
        <v>115</v>
      </c>
      <c r="N203" s="8" t="s">
        <v>197</v>
      </c>
      <c r="O203" s="8" t="s">
        <v>62</v>
      </c>
      <c r="P203" s="8" t="s">
        <v>262</v>
      </c>
      <c r="Q203" t="s">
        <v>119</v>
      </c>
      <c r="R203" t="s">
        <v>119</v>
      </c>
      <c r="S203" s="8">
        <v>0</v>
      </c>
      <c r="T203" t="s">
        <v>119</v>
      </c>
      <c r="U203" s="8" t="s">
        <v>120</v>
      </c>
      <c r="V203" s="8" t="s">
        <v>121</v>
      </c>
      <c r="W203" s="8" t="s">
        <v>145</v>
      </c>
      <c r="X203" s="8">
        <v>0</v>
      </c>
      <c r="Y203" s="8">
        <v>0</v>
      </c>
      <c r="Z203" s="8">
        <v>0</v>
      </c>
      <c r="AA203" s="8">
        <v>0</v>
      </c>
      <c r="AB203" s="8">
        <v>0</v>
      </c>
      <c r="AC203" s="8">
        <v>0</v>
      </c>
      <c r="AD203" s="8">
        <v>0</v>
      </c>
      <c r="AE203" s="8">
        <v>0</v>
      </c>
      <c r="AF203" s="8">
        <v>0</v>
      </c>
      <c r="AG203" s="8">
        <v>0</v>
      </c>
      <c r="AH203" s="8">
        <v>0</v>
      </c>
      <c r="AI203" s="8">
        <v>0</v>
      </c>
      <c r="AJ203" s="8">
        <v>0</v>
      </c>
      <c r="AK203" s="8" t="s">
        <v>117</v>
      </c>
      <c r="AL203" s="8">
        <v>0</v>
      </c>
      <c r="AM203" s="8">
        <v>0</v>
      </c>
      <c r="AN203" s="8">
        <v>0</v>
      </c>
      <c r="AO203" s="8">
        <v>0</v>
      </c>
      <c r="AP203" s="8">
        <v>0</v>
      </c>
      <c r="AQ203" s="8">
        <v>0</v>
      </c>
      <c r="AR203" s="8">
        <v>0</v>
      </c>
      <c r="AS203" s="8">
        <v>0</v>
      </c>
      <c r="AT203" s="8">
        <v>0</v>
      </c>
      <c r="AU203" s="8">
        <v>0</v>
      </c>
      <c r="AV203" s="8">
        <v>0</v>
      </c>
      <c r="AW203" s="8">
        <v>0</v>
      </c>
      <c r="AX203" s="8" t="s">
        <v>117</v>
      </c>
      <c r="AY203" s="8">
        <v>0</v>
      </c>
      <c r="AZ203" s="8">
        <v>0</v>
      </c>
      <c r="BA203" s="8">
        <v>0</v>
      </c>
      <c r="BB203" s="8">
        <v>0</v>
      </c>
      <c r="BC203" s="9" t="s">
        <v>119</v>
      </c>
      <c r="BD203">
        <v>0</v>
      </c>
      <c r="BE203" t="s">
        <v>147</v>
      </c>
      <c r="BF203">
        <v>0</v>
      </c>
      <c r="BG203">
        <v>0</v>
      </c>
      <c r="BH203">
        <v>0</v>
      </c>
      <c r="BI203" s="6">
        <v>0</v>
      </c>
      <c r="BJ203" s="66"/>
      <c r="BK203" s="10" t="s">
        <v>51</v>
      </c>
      <c r="BL203" t="s">
        <v>122</v>
      </c>
      <c r="BM203" t="s">
        <v>123</v>
      </c>
      <c r="BN203" t="s">
        <v>117</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t="s">
        <v>117</v>
      </c>
      <c r="DC203" s="8">
        <v>0</v>
      </c>
      <c r="DD203" t="s">
        <v>117</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t="s">
        <v>117</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t="s">
        <v>117</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t="s">
        <v>117</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s="8" t="s">
        <v>124</v>
      </c>
      <c r="JD203" s="8" t="s">
        <v>127</v>
      </c>
      <c r="JE203" s="8">
        <v>0</v>
      </c>
      <c r="JF203" s="8">
        <v>0</v>
      </c>
      <c r="JG203" s="8">
        <v>0</v>
      </c>
      <c r="JH203" s="8">
        <v>0</v>
      </c>
      <c r="JI203" s="8">
        <v>0</v>
      </c>
      <c r="JJ203" s="8">
        <v>0</v>
      </c>
      <c r="JK203" s="42" t="s">
        <v>124</v>
      </c>
      <c r="JL203" s="42" t="s">
        <v>363</v>
      </c>
      <c r="JM203" s="42">
        <v>0</v>
      </c>
      <c r="JN203" s="42" t="s">
        <v>124</v>
      </c>
      <c r="JO203" s="42">
        <v>0</v>
      </c>
      <c r="JP203" s="42">
        <v>0</v>
      </c>
      <c r="JQ203" s="42">
        <v>0</v>
      </c>
      <c r="JR203" s="42">
        <v>0</v>
      </c>
      <c r="JS203" s="42">
        <v>0</v>
      </c>
      <c r="JT203" s="42">
        <v>0</v>
      </c>
      <c r="JU203" s="42">
        <v>0</v>
      </c>
      <c r="JV203" s="42">
        <v>0</v>
      </c>
      <c r="JW203" s="42">
        <v>0</v>
      </c>
      <c r="JX203" s="42">
        <v>0</v>
      </c>
      <c r="JY203" s="42">
        <v>0</v>
      </c>
      <c r="JZ203" s="42">
        <v>0</v>
      </c>
      <c r="KA203" s="42">
        <v>0</v>
      </c>
      <c r="KB203" s="42">
        <v>0</v>
      </c>
      <c r="KC203" s="42">
        <v>0</v>
      </c>
      <c r="KD203" s="42">
        <v>0</v>
      </c>
      <c r="KE203" s="42">
        <v>0</v>
      </c>
      <c r="KF203" s="42">
        <v>0</v>
      </c>
      <c r="KG203" s="42">
        <v>0</v>
      </c>
      <c r="KH203" s="42">
        <v>0</v>
      </c>
      <c r="KI203" s="42">
        <v>0</v>
      </c>
      <c r="KJ203" s="42">
        <v>0</v>
      </c>
      <c r="KK203" s="42">
        <v>0</v>
      </c>
      <c r="KL203" s="42">
        <v>0</v>
      </c>
      <c r="KM203" s="42">
        <v>0</v>
      </c>
      <c r="KN203" s="8" t="s">
        <v>117</v>
      </c>
      <c r="KO203" s="8">
        <v>0</v>
      </c>
      <c r="KP203" s="8">
        <v>0</v>
      </c>
      <c r="KQ203" s="8" t="s">
        <v>117</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0</v>
      </c>
      <c r="LM203">
        <v>0</v>
      </c>
      <c r="LN203">
        <v>0</v>
      </c>
      <c r="LO203">
        <v>0</v>
      </c>
      <c r="LP203">
        <v>0</v>
      </c>
      <c r="LQ203">
        <v>0</v>
      </c>
      <c r="LR203">
        <v>0</v>
      </c>
      <c r="LS203">
        <v>0</v>
      </c>
      <c r="LT203">
        <v>0</v>
      </c>
      <c r="LU203">
        <v>0</v>
      </c>
      <c r="LV203">
        <v>0</v>
      </c>
      <c r="LW203">
        <v>0</v>
      </c>
      <c r="LX203">
        <v>0</v>
      </c>
      <c r="LY203">
        <v>0</v>
      </c>
      <c r="LZ203" s="9" t="s">
        <v>131</v>
      </c>
      <c r="MA203">
        <v>0</v>
      </c>
      <c r="MB203">
        <v>0</v>
      </c>
      <c r="MC203">
        <v>0</v>
      </c>
      <c r="MD203">
        <v>0</v>
      </c>
      <c r="ME203">
        <v>0</v>
      </c>
      <c r="MF203">
        <v>0</v>
      </c>
      <c r="MG203">
        <v>0</v>
      </c>
      <c r="MH203">
        <v>0</v>
      </c>
      <c r="MI203">
        <v>0</v>
      </c>
      <c r="MJ203">
        <v>0</v>
      </c>
      <c r="MK203">
        <v>0</v>
      </c>
      <c r="ML203">
        <v>0</v>
      </c>
      <c r="MM203">
        <v>0</v>
      </c>
      <c r="MN203">
        <v>0</v>
      </c>
      <c r="MO203">
        <v>0</v>
      </c>
      <c r="MP203">
        <v>0</v>
      </c>
      <c r="MQ203">
        <v>0</v>
      </c>
      <c r="MR203" s="35">
        <v>0</v>
      </c>
      <c r="MS203" s="69"/>
    </row>
    <row r="204" spans="1:357" ht="43.2" x14ac:dyDescent="0.3">
      <c r="A204">
        <v>36</v>
      </c>
      <c r="B204" s="29" t="s">
        <v>108</v>
      </c>
      <c r="C204" s="22" t="s">
        <v>109</v>
      </c>
      <c r="D204" s="8" t="s">
        <v>159</v>
      </c>
      <c r="E204" s="8" t="s">
        <v>160</v>
      </c>
      <c r="F204" s="8" t="s">
        <v>358</v>
      </c>
      <c r="G204" s="8" t="s">
        <v>364</v>
      </c>
      <c r="H204" s="8">
        <v>0</v>
      </c>
      <c r="I204" t="s">
        <v>136</v>
      </c>
      <c r="J204" s="8" t="s">
        <v>365</v>
      </c>
      <c r="K204" s="8">
        <f>784*591</f>
        <v>463344</v>
      </c>
      <c r="L204" s="8" t="e">
        <f>MROUND([1]!tbData[[#This Row],[Surface (mm2)]],10000)/1000000</f>
        <v>#REF!</v>
      </c>
      <c r="M204" s="8" t="s">
        <v>115</v>
      </c>
      <c r="N204" s="8" t="s">
        <v>144</v>
      </c>
      <c r="O204" s="8" t="s">
        <v>144</v>
      </c>
      <c r="P204" s="8" t="s">
        <v>117</v>
      </c>
      <c r="Q204" t="s">
        <v>119</v>
      </c>
      <c r="R204" t="s">
        <v>119</v>
      </c>
      <c r="S204" s="8">
        <v>0</v>
      </c>
      <c r="T204" t="s">
        <v>119</v>
      </c>
      <c r="U204" s="8" t="s">
        <v>120</v>
      </c>
      <c r="V204" s="8" t="s">
        <v>210</v>
      </c>
      <c r="W204" s="8" t="s">
        <v>145</v>
      </c>
      <c r="X204" s="8">
        <v>0</v>
      </c>
      <c r="Y204" s="8">
        <v>0</v>
      </c>
      <c r="Z204" s="8">
        <v>0</v>
      </c>
      <c r="AA204" s="8">
        <v>0</v>
      </c>
      <c r="AB204" s="8">
        <v>0</v>
      </c>
      <c r="AC204" s="8">
        <v>0</v>
      </c>
      <c r="AD204" s="8">
        <v>0</v>
      </c>
      <c r="AE204" s="8">
        <v>0</v>
      </c>
      <c r="AF204" s="8">
        <v>0</v>
      </c>
      <c r="AG204" s="8">
        <v>0</v>
      </c>
      <c r="AH204" s="8">
        <v>0</v>
      </c>
      <c r="AI204" s="8">
        <v>0</v>
      </c>
      <c r="AJ204" s="8">
        <v>0</v>
      </c>
      <c r="AK204" s="8" t="s">
        <v>117</v>
      </c>
      <c r="AL204" s="8">
        <v>0</v>
      </c>
      <c r="AM204" s="8">
        <v>0</v>
      </c>
      <c r="AN204" s="8">
        <v>0</v>
      </c>
      <c r="AO204" s="8">
        <v>0</v>
      </c>
      <c r="AP204" s="8">
        <v>0</v>
      </c>
      <c r="AQ204" s="8">
        <v>0</v>
      </c>
      <c r="AR204" s="8">
        <v>0</v>
      </c>
      <c r="AS204" s="8">
        <v>0</v>
      </c>
      <c r="AT204" s="8">
        <v>0</v>
      </c>
      <c r="AU204" s="8">
        <v>0</v>
      </c>
      <c r="AV204" s="8">
        <v>0</v>
      </c>
      <c r="AW204" s="8">
        <v>0</v>
      </c>
      <c r="AX204" s="8" t="s">
        <v>117</v>
      </c>
      <c r="AY204" s="8">
        <v>0</v>
      </c>
      <c r="AZ204" s="8">
        <v>0</v>
      </c>
      <c r="BA204" s="8">
        <v>0</v>
      </c>
      <c r="BB204" s="8">
        <v>0</v>
      </c>
      <c r="BC204" s="9" t="s">
        <v>124</v>
      </c>
      <c r="BD204" t="s">
        <v>155</v>
      </c>
      <c r="BE204" t="s">
        <v>124</v>
      </c>
      <c r="BF204" t="s">
        <v>124</v>
      </c>
      <c r="BG204">
        <v>0</v>
      </c>
      <c r="BH204">
        <v>0</v>
      </c>
      <c r="BI204" s="6">
        <v>0</v>
      </c>
      <c r="BJ204" s="66"/>
      <c r="BK204" s="10" t="s">
        <v>51</v>
      </c>
      <c r="BL204" t="s">
        <v>122</v>
      </c>
      <c r="BM204" t="s">
        <v>123</v>
      </c>
      <c r="BN204" t="s">
        <v>117</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t="s">
        <v>169</v>
      </c>
      <c r="DC204" s="8" t="s">
        <v>366</v>
      </c>
      <c r="DD204" t="s">
        <v>117</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t="s">
        <v>51</v>
      </c>
      <c r="EA204" t="s">
        <v>156</v>
      </c>
      <c r="EB204" t="s">
        <v>124</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t="s">
        <v>117</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t="s">
        <v>117</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t="s">
        <v>124</v>
      </c>
      <c r="IF204" t="s">
        <v>124</v>
      </c>
      <c r="IG204" t="s">
        <v>119</v>
      </c>
      <c r="IH204" t="s">
        <v>189</v>
      </c>
      <c r="II204" t="s">
        <v>367</v>
      </c>
      <c r="IJ204" s="8">
        <v>0</v>
      </c>
      <c r="IK204" s="8">
        <v>0</v>
      </c>
      <c r="IL204" s="8">
        <v>0</v>
      </c>
      <c r="IM204" s="8">
        <v>0</v>
      </c>
      <c r="IN204">
        <v>0</v>
      </c>
      <c r="IO204" s="8">
        <v>0</v>
      </c>
      <c r="IP204" s="8">
        <v>0</v>
      </c>
      <c r="IQ204" s="8">
        <v>0</v>
      </c>
      <c r="IR204" s="8">
        <v>0</v>
      </c>
      <c r="IS204" s="8">
        <v>0</v>
      </c>
      <c r="IT204" s="8">
        <v>0</v>
      </c>
      <c r="IU204" s="8">
        <v>0</v>
      </c>
      <c r="IV204" s="8">
        <v>0</v>
      </c>
      <c r="IW204" s="8">
        <v>0</v>
      </c>
      <c r="IX204" s="8">
        <v>0</v>
      </c>
      <c r="IY204" s="8">
        <v>0</v>
      </c>
      <c r="IZ204" s="8">
        <v>0</v>
      </c>
      <c r="JA204" s="8">
        <v>0</v>
      </c>
      <c r="JB204" s="8">
        <v>0</v>
      </c>
      <c r="JC204" s="8" t="s">
        <v>124</v>
      </c>
      <c r="JD204" s="8" t="s">
        <v>127</v>
      </c>
      <c r="JE204" s="8" t="s">
        <v>128</v>
      </c>
      <c r="JF204" s="8">
        <v>0</v>
      </c>
      <c r="JG204" s="8">
        <v>0</v>
      </c>
      <c r="JH204" s="8">
        <v>0</v>
      </c>
      <c r="JI204" s="8">
        <v>0</v>
      </c>
      <c r="JJ204" s="8">
        <v>0</v>
      </c>
      <c r="JK204" s="42">
        <v>0</v>
      </c>
      <c r="JL204" s="42">
        <v>0</v>
      </c>
      <c r="JM204" s="42">
        <v>0</v>
      </c>
      <c r="JN204" s="42">
        <v>0</v>
      </c>
      <c r="JO204" s="42">
        <v>0</v>
      </c>
      <c r="JP204" s="42">
        <v>0</v>
      </c>
      <c r="JQ204" s="42">
        <v>0</v>
      </c>
      <c r="JR204" s="42">
        <v>0</v>
      </c>
      <c r="JS204" s="42">
        <v>0</v>
      </c>
      <c r="JT204" s="42">
        <v>0</v>
      </c>
      <c r="JU204" s="42">
        <v>0</v>
      </c>
      <c r="JV204" s="42">
        <v>0</v>
      </c>
      <c r="JW204" s="42">
        <v>0</v>
      </c>
      <c r="JX204" s="42">
        <v>0</v>
      </c>
      <c r="JY204" s="42">
        <v>0</v>
      </c>
      <c r="JZ204" s="42">
        <v>0</v>
      </c>
      <c r="KA204" s="42">
        <v>0</v>
      </c>
      <c r="KB204" s="42">
        <v>0</v>
      </c>
      <c r="KC204" s="42">
        <v>0</v>
      </c>
      <c r="KD204" s="42">
        <v>0</v>
      </c>
      <c r="KE204" s="42" t="s">
        <v>124</v>
      </c>
      <c r="KF204" s="42" t="s">
        <v>204</v>
      </c>
      <c r="KG204" s="42">
        <v>0</v>
      </c>
      <c r="KH204" s="42">
        <v>0</v>
      </c>
      <c r="KI204" s="42">
        <v>0</v>
      </c>
      <c r="KJ204" s="42">
        <v>0</v>
      </c>
      <c r="KK204" s="42">
        <v>0</v>
      </c>
      <c r="KL204" s="42">
        <v>0</v>
      </c>
      <c r="KM204" s="42">
        <v>0</v>
      </c>
      <c r="KN204" s="8" t="s">
        <v>117</v>
      </c>
      <c r="KO204" s="8">
        <v>0</v>
      </c>
      <c r="KP204" s="8">
        <v>0</v>
      </c>
      <c r="KQ204" s="8" t="s">
        <v>124</v>
      </c>
      <c r="KR204" t="s">
        <v>124</v>
      </c>
      <c r="KS204" t="s">
        <v>156</v>
      </c>
      <c r="KT204">
        <v>0</v>
      </c>
      <c r="KU204">
        <v>0</v>
      </c>
      <c r="KV204">
        <v>0</v>
      </c>
      <c r="KW204">
        <v>0</v>
      </c>
      <c r="KX204">
        <v>0</v>
      </c>
      <c r="KY204" t="s">
        <v>124</v>
      </c>
      <c r="KZ204">
        <v>0</v>
      </c>
      <c r="LA204">
        <v>0</v>
      </c>
      <c r="LB204" t="s">
        <v>124</v>
      </c>
      <c r="LC204">
        <v>0</v>
      </c>
      <c r="LD204">
        <v>0</v>
      </c>
      <c r="LE204">
        <v>0</v>
      </c>
      <c r="LF204">
        <v>0</v>
      </c>
      <c r="LG204">
        <v>0</v>
      </c>
      <c r="LH204">
        <v>0</v>
      </c>
      <c r="LI204">
        <v>0</v>
      </c>
      <c r="LJ204">
        <v>0</v>
      </c>
      <c r="LK204">
        <v>0</v>
      </c>
      <c r="LL204">
        <v>0</v>
      </c>
      <c r="LM204">
        <v>0</v>
      </c>
      <c r="LN204">
        <v>0</v>
      </c>
      <c r="LO204">
        <v>0</v>
      </c>
      <c r="LP204">
        <v>0</v>
      </c>
      <c r="LQ204">
        <v>0</v>
      </c>
      <c r="LR204">
        <v>0</v>
      </c>
      <c r="LS204">
        <v>0</v>
      </c>
      <c r="LT204">
        <v>0</v>
      </c>
      <c r="LU204">
        <v>0</v>
      </c>
      <c r="LV204">
        <v>0</v>
      </c>
      <c r="LW204">
        <v>0</v>
      </c>
      <c r="LX204">
        <v>0</v>
      </c>
      <c r="LY204">
        <v>0</v>
      </c>
      <c r="LZ204" s="9" t="s">
        <v>131</v>
      </c>
      <c r="MA204">
        <v>0</v>
      </c>
      <c r="MB204">
        <v>0</v>
      </c>
      <c r="MC204">
        <v>0</v>
      </c>
      <c r="MD204">
        <v>0</v>
      </c>
      <c r="ME204">
        <v>0</v>
      </c>
      <c r="MF204">
        <v>0</v>
      </c>
      <c r="MG204">
        <v>0</v>
      </c>
      <c r="MH204">
        <v>0</v>
      </c>
      <c r="MI204">
        <v>0</v>
      </c>
      <c r="MJ204">
        <v>0</v>
      </c>
      <c r="MK204">
        <v>0</v>
      </c>
      <c r="ML204">
        <v>0</v>
      </c>
      <c r="MM204">
        <v>0</v>
      </c>
      <c r="MN204">
        <v>0</v>
      </c>
      <c r="MO204">
        <v>0</v>
      </c>
      <c r="MP204">
        <v>0</v>
      </c>
      <c r="MQ204">
        <v>0</v>
      </c>
      <c r="MR204" s="35" t="s">
        <v>368</v>
      </c>
      <c r="MS204" s="69"/>
    </row>
    <row r="205" spans="1:357" ht="86.4" x14ac:dyDescent="0.3">
      <c r="A205">
        <v>37</v>
      </c>
      <c r="B205" s="29" t="s">
        <v>108</v>
      </c>
      <c r="C205" s="22" t="s">
        <v>109</v>
      </c>
      <c r="D205" s="8" t="s">
        <v>369</v>
      </c>
      <c r="E205" s="8" t="s">
        <v>369</v>
      </c>
      <c r="F205" s="8" t="s">
        <v>370</v>
      </c>
      <c r="G205" s="8" t="s">
        <v>371</v>
      </c>
      <c r="H205" s="8" t="s">
        <v>372</v>
      </c>
      <c r="I205" t="s">
        <v>136</v>
      </c>
      <c r="J205" s="8" t="s">
        <v>373</v>
      </c>
      <c r="K205" s="8">
        <f>790*588</f>
        <v>464520</v>
      </c>
      <c r="L205" s="8" t="e">
        <f>MROUND([1]!tbData[[#This Row],[Surface (mm2)]],10000)/1000000</f>
        <v>#REF!</v>
      </c>
      <c r="M205" s="8" t="s">
        <v>115</v>
      </c>
      <c r="N205" s="8" t="s">
        <v>197</v>
      </c>
      <c r="O205" s="8" t="s">
        <v>62</v>
      </c>
      <c r="P205" s="8" t="s">
        <v>117</v>
      </c>
      <c r="Q205" t="s">
        <v>374</v>
      </c>
      <c r="R205" t="s">
        <v>119</v>
      </c>
      <c r="S205" s="8">
        <v>0</v>
      </c>
      <c r="T205" t="s">
        <v>119</v>
      </c>
      <c r="U205" s="8" t="s">
        <v>166</v>
      </c>
      <c r="V205" s="8" t="s">
        <v>121</v>
      </c>
      <c r="W205" s="8" t="s">
        <v>145</v>
      </c>
      <c r="X205" s="8">
        <v>0</v>
      </c>
      <c r="Y205" s="8">
        <v>0</v>
      </c>
      <c r="Z205" s="8">
        <v>0</v>
      </c>
      <c r="AA205" s="8">
        <v>0</v>
      </c>
      <c r="AB205" s="8">
        <v>0</v>
      </c>
      <c r="AC205" s="8">
        <v>0</v>
      </c>
      <c r="AD205" s="8">
        <v>0</v>
      </c>
      <c r="AE205" s="8">
        <v>0</v>
      </c>
      <c r="AF205" s="8">
        <v>0</v>
      </c>
      <c r="AG205" s="8">
        <v>0</v>
      </c>
      <c r="AH205" s="8">
        <v>0</v>
      </c>
      <c r="AI205" s="8">
        <v>0</v>
      </c>
      <c r="AJ205" s="8">
        <v>0</v>
      </c>
      <c r="AK205" s="8" t="s">
        <v>124</v>
      </c>
      <c r="AL205" s="8" t="s">
        <v>199</v>
      </c>
      <c r="AM205" s="8">
        <v>0</v>
      </c>
      <c r="AN205" s="8" t="s">
        <v>375</v>
      </c>
      <c r="AO205" s="8">
        <v>0</v>
      </c>
      <c r="AP205" s="8">
        <v>0</v>
      </c>
      <c r="AQ205" s="8">
        <v>0</v>
      </c>
      <c r="AR205" s="8">
        <v>0</v>
      </c>
      <c r="AS205" s="8">
        <v>0</v>
      </c>
      <c r="AT205" s="8">
        <v>0</v>
      </c>
      <c r="AU205" s="8">
        <v>0</v>
      </c>
      <c r="AV205" s="8">
        <v>0</v>
      </c>
      <c r="AW205" s="8">
        <v>0</v>
      </c>
      <c r="AX205" s="8" t="s">
        <v>117</v>
      </c>
      <c r="AY205" s="8">
        <v>0</v>
      </c>
      <c r="AZ205" s="8">
        <v>0</v>
      </c>
      <c r="BA205" s="8">
        <v>0</v>
      </c>
      <c r="BB205" s="8">
        <v>0</v>
      </c>
      <c r="BC205" s="9" t="s">
        <v>119</v>
      </c>
      <c r="BD205">
        <v>0</v>
      </c>
      <c r="BE205" t="s">
        <v>124</v>
      </c>
      <c r="BF205" t="s">
        <v>124</v>
      </c>
      <c r="BG205">
        <v>0</v>
      </c>
      <c r="BH205">
        <v>0</v>
      </c>
      <c r="BI205" s="6" t="s">
        <v>376</v>
      </c>
      <c r="BJ205" s="66"/>
      <c r="BK205" s="10" t="s">
        <v>51</v>
      </c>
      <c r="BL205" t="s">
        <v>122</v>
      </c>
      <c r="BM205" t="s">
        <v>123</v>
      </c>
      <c r="BN205" t="s">
        <v>169</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t="s">
        <v>169</v>
      </c>
      <c r="DC205" s="8" t="s">
        <v>350</v>
      </c>
      <c r="DD205" t="s">
        <v>117</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t="s">
        <v>51</v>
      </c>
      <c r="EA205" t="s">
        <v>50</v>
      </c>
      <c r="EB205" t="s">
        <v>124</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t="s">
        <v>117</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t="s">
        <v>124</v>
      </c>
      <c r="GF205">
        <v>0</v>
      </c>
      <c r="GG205">
        <v>0</v>
      </c>
      <c r="GH205">
        <v>0</v>
      </c>
      <c r="GI205">
        <v>0</v>
      </c>
      <c r="GJ205">
        <v>0</v>
      </c>
      <c r="GK205">
        <v>0</v>
      </c>
      <c r="GL205">
        <v>0</v>
      </c>
      <c r="GM205" t="s">
        <v>124</v>
      </c>
      <c r="GN205" t="s">
        <v>125</v>
      </c>
      <c r="GO205">
        <v>0</v>
      </c>
      <c r="GP205" t="s">
        <v>124</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s="8" t="s">
        <v>124</v>
      </c>
      <c r="JD205" s="8" t="s">
        <v>127</v>
      </c>
      <c r="JE205" s="8" t="s">
        <v>128</v>
      </c>
      <c r="JF205" s="8">
        <v>0</v>
      </c>
      <c r="JG205" s="8">
        <v>0</v>
      </c>
      <c r="JH205" s="8">
        <v>0</v>
      </c>
      <c r="JI205" s="8">
        <v>0</v>
      </c>
      <c r="JJ205" s="8">
        <v>0</v>
      </c>
      <c r="JK205" s="42" t="s">
        <v>124</v>
      </c>
      <c r="JL205" s="42">
        <v>0</v>
      </c>
      <c r="JM205" s="42" t="s">
        <v>124</v>
      </c>
      <c r="JN205" s="42">
        <v>0</v>
      </c>
      <c r="JO205" s="42">
        <v>0</v>
      </c>
      <c r="JP205" s="42" t="s">
        <v>124</v>
      </c>
      <c r="JQ205" s="42">
        <v>0</v>
      </c>
      <c r="JR205" s="42">
        <v>0</v>
      </c>
      <c r="JS205" s="42">
        <v>0</v>
      </c>
      <c r="JT205" s="42">
        <v>0</v>
      </c>
      <c r="JU205" s="42">
        <v>0</v>
      </c>
      <c r="JV205" s="42">
        <v>0</v>
      </c>
      <c r="JW205" s="42">
        <v>0</v>
      </c>
      <c r="JX205" s="42">
        <v>0</v>
      </c>
      <c r="JY205" s="42">
        <v>0</v>
      </c>
      <c r="JZ205" s="42">
        <v>0</v>
      </c>
      <c r="KA205" s="42">
        <v>0</v>
      </c>
      <c r="KB205" s="42">
        <v>0</v>
      </c>
      <c r="KC205" s="42">
        <v>0</v>
      </c>
      <c r="KD205" s="42">
        <v>0</v>
      </c>
      <c r="KE205" s="42" t="s">
        <v>124</v>
      </c>
      <c r="KF205" s="42" t="s">
        <v>288</v>
      </c>
      <c r="KG205" s="42">
        <v>0</v>
      </c>
      <c r="KH205" s="42">
        <v>0</v>
      </c>
      <c r="KI205" s="42">
        <v>0</v>
      </c>
      <c r="KJ205" s="42">
        <v>0</v>
      </c>
      <c r="KK205" s="42">
        <v>0</v>
      </c>
      <c r="KL205" s="42">
        <v>0</v>
      </c>
      <c r="KM205" s="42" t="s">
        <v>287</v>
      </c>
      <c r="KN205" s="8" t="s">
        <v>124</v>
      </c>
      <c r="KO205" s="8">
        <v>0</v>
      </c>
      <c r="KP205" s="8">
        <v>0</v>
      </c>
      <c r="KQ205" s="8" t="s">
        <v>117</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s="9" t="s">
        <v>131</v>
      </c>
      <c r="MA205">
        <v>0</v>
      </c>
      <c r="MB205">
        <v>0</v>
      </c>
      <c r="MC205">
        <v>0</v>
      </c>
      <c r="MD205">
        <v>0</v>
      </c>
      <c r="ME205">
        <v>0</v>
      </c>
      <c r="MF205">
        <v>0</v>
      </c>
      <c r="MG205" t="s">
        <v>124</v>
      </c>
      <c r="MH205">
        <v>0</v>
      </c>
      <c r="MI205">
        <v>0</v>
      </c>
      <c r="MJ205">
        <v>0</v>
      </c>
      <c r="MK205">
        <v>0</v>
      </c>
      <c r="ML205">
        <v>0</v>
      </c>
      <c r="MM205">
        <v>0</v>
      </c>
      <c r="MN205">
        <v>0</v>
      </c>
      <c r="MO205">
        <v>0</v>
      </c>
      <c r="MP205">
        <v>0</v>
      </c>
      <c r="MQ205">
        <v>0</v>
      </c>
      <c r="MR205" s="35">
        <v>0</v>
      </c>
      <c r="MS205" s="69"/>
    </row>
    <row r="206" spans="1:357" ht="43.2" x14ac:dyDescent="0.3">
      <c r="A206">
        <v>291</v>
      </c>
      <c r="B206" s="29" t="s">
        <v>108</v>
      </c>
      <c r="C206" s="27" t="s">
        <v>1217</v>
      </c>
      <c r="D206" s="8" t="s">
        <v>1485</v>
      </c>
      <c r="E206" s="8" t="s">
        <v>1485</v>
      </c>
      <c r="F206" s="8" t="s">
        <v>1486</v>
      </c>
      <c r="G206" s="8" t="s">
        <v>1487</v>
      </c>
      <c r="H206" s="8">
        <v>0</v>
      </c>
      <c r="I206" t="s">
        <v>136</v>
      </c>
      <c r="J206" s="8" t="s">
        <v>1488</v>
      </c>
      <c r="K206" s="8">
        <f>784*581</f>
        <v>455504</v>
      </c>
      <c r="L206" s="8" t="e">
        <f>MROUND([1]!tbData[[#This Row],[Surface (mm2)]],10000)/1000000</f>
        <v>#REF!</v>
      </c>
      <c r="M206" s="8" t="s">
        <v>115</v>
      </c>
      <c r="N206" s="8" t="s">
        <v>144</v>
      </c>
      <c r="O206" s="8" t="s">
        <v>144</v>
      </c>
      <c r="P206" s="8" t="s">
        <v>117</v>
      </c>
      <c r="Q206" t="s">
        <v>487</v>
      </c>
      <c r="R206" t="s">
        <v>119</v>
      </c>
      <c r="S206" s="8">
        <v>0</v>
      </c>
      <c r="T206" t="s">
        <v>119</v>
      </c>
      <c r="U206" s="8" t="s">
        <v>120</v>
      </c>
      <c r="V206" s="8" t="s">
        <v>121</v>
      </c>
      <c r="W206" s="8" t="s">
        <v>210</v>
      </c>
      <c r="X206" s="8">
        <v>0</v>
      </c>
      <c r="Y206" s="8">
        <v>0</v>
      </c>
      <c r="Z206" s="8">
        <v>0</v>
      </c>
      <c r="AA206" s="8">
        <v>0</v>
      </c>
      <c r="AB206" s="8">
        <v>0</v>
      </c>
      <c r="AC206" s="8">
        <v>0</v>
      </c>
      <c r="AD206" s="8" t="s">
        <v>121</v>
      </c>
      <c r="AE206" s="8" t="s">
        <v>210</v>
      </c>
      <c r="AF206" s="8">
        <v>0</v>
      </c>
      <c r="AG206" s="8">
        <v>0</v>
      </c>
      <c r="AH206" s="8">
        <v>0</v>
      </c>
      <c r="AI206" s="8">
        <v>0</v>
      </c>
      <c r="AJ206" s="8" t="s">
        <v>1490</v>
      </c>
      <c r="AK206" s="8" t="s">
        <v>124</v>
      </c>
      <c r="AL206" s="8" t="s">
        <v>1491</v>
      </c>
      <c r="AM206" s="8" t="s">
        <v>121</v>
      </c>
      <c r="AN206" s="8" t="s">
        <v>1492</v>
      </c>
      <c r="AO206" s="8" t="s">
        <v>116</v>
      </c>
      <c r="AP206" s="8" t="s">
        <v>1493</v>
      </c>
      <c r="AQ206" s="8">
        <v>0</v>
      </c>
      <c r="AR206" s="8">
        <v>0</v>
      </c>
      <c r="AS206" s="8">
        <v>0</v>
      </c>
      <c r="AT206" s="8">
        <v>0</v>
      </c>
      <c r="AU206" s="8" t="s">
        <v>124</v>
      </c>
      <c r="AV206" s="8" t="s">
        <v>156</v>
      </c>
      <c r="AW206" s="8" t="s">
        <v>199</v>
      </c>
      <c r="AX206" s="8" t="s">
        <v>117</v>
      </c>
      <c r="AY206" s="8">
        <v>0</v>
      </c>
      <c r="AZ206" s="8">
        <v>0</v>
      </c>
      <c r="BA206" s="8">
        <v>0</v>
      </c>
      <c r="BB206" s="8">
        <v>0</v>
      </c>
      <c r="BC206" t="s">
        <v>119</v>
      </c>
      <c r="BD206">
        <v>0</v>
      </c>
      <c r="BE206" t="s">
        <v>124</v>
      </c>
      <c r="BF206" t="s">
        <v>124</v>
      </c>
      <c r="BG206">
        <v>0</v>
      </c>
      <c r="BH206">
        <v>0</v>
      </c>
      <c r="BI206" s="6">
        <v>0</v>
      </c>
      <c r="BJ206" s="66"/>
      <c r="BK206" s="10" t="s">
        <v>117</v>
      </c>
      <c r="BL206">
        <v>0</v>
      </c>
      <c r="BM206">
        <v>0</v>
      </c>
      <c r="BN206" t="s">
        <v>169</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t="s">
        <v>117</v>
      </c>
      <c r="DC206" s="8">
        <v>0</v>
      </c>
      <c r="DD206" t="s">
        <v>117</v>
      </c>
      <c r="DE206">
        <v>0</v>
      </c>
      <c r="DF206">
        <v>0</v>
      </c>
      <c r="DG206">
        <v>0</v>
      </c>
      <c r="DH206">
        <v>0</v>
      </c>
      <c r="DI206">
        <v>0</v>
      </c>
      <c r="DJ206">
        <v>0</v>
      </c>
      <c r="DK206">
        <v>0</v>
      </c>
      <c r="DL206">
        <v>0</v>
      </c>
      <c r="DM206">
        <v>0</v>
      </c>
      <c r="DN206">
        <v>0</v>
      </c>
      <c r="DO206">
        <v>0</v>
      </c>
      <c r="DP206">
        <v>0</v>
      </c>
      <c r="DQ206">
        <v>0</v>
      </c>
      <c r="DR206">
        <v>0</v>
      </c>
      <c r="DS206">
        <v>0</v>
      </c>
      <c r="DT206">
        <v>0</v>
      </c>
      <c r="DU206" t="s">
        <v>124</v>
      </c>
      <c r="DV206" t="s">
        <v>156</v>
      </c>
      <c r="DW206" t="s">
        <v>197</v>
      </c>
      <c r="DX206">
        <v>0</v>
      </c>
      <c r="DY206">
        <v>0</v>
      </c>
      <c r="DZ206" t="s">
        <v>117</v>
      </c>
      <c r="EA206">
        <v>0</v>
      </c>
      <c r="EB206">
        <v>0</v>
      </c>
      <c r="EC206">
        <v>0</v>
      </c>
      <c r="ED206">
        <v>0</v>
      </c>
      <c r="EE206">
        <v>0</v>
      </c>
      <c r="EF206">
        <v>0</v>
      </c>
      <c r="EG206">
        <v>0</v>
      </c>
      <c r="EH206">
        <v>0</v>
      </c>
      <c r="EI206">
        <v>0</v>
      </c>
      <c r="EJ206">
        <v>0</v>
      </c>
      <c r="EK206">
        <v>0</v>
      </c>
      <c r="EL206">
        <v>0</v>
      </c>
      <c r="EM206">
        <v>0</v>
      </c>
      <c r="EN206">
        <v>0</v>
      </c>
      <c r="EO206">
        <v>0</v>
      </c>
      <c r="EP206" t="s">
        <v>124</v>
      </c>
      <c r="EQ206" t="s">
        <v>169</v>
      </c>
      <c r="ER206">
        <v>0</v>
      </c>
      <c r="ES206">
        <v>0</v>
      </c>
      <c r="ET206">
        <v>0</v>
      </c>
      <c r="EU206" t="s">
        <v>117</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t="s">
        <v>124</v>
      </c>
      <c r="GF206">
        <v>0</v>
      </c>
      <c r="GG206">
        <v>0</v>
      </c>
      <c r="GH206">
        <v>0</v>
      </c>
      <c r="GI206">
        <v>0</v>
      </c>
      <c r="GJ206">
        <v>0</v>
      </c>
      <c r="GK206">
        <v>0</v>
      </c>
      <c r="GL206">
        <v>0</v>
      </c>
      <c r="GM206" t="s">
        <v>124</v>
      </c>
      <c r="GN206">
        <v>0</v>
      </c>
      <c r="GO206" t="s">
        <v>124</v>
      </c>
      <c r="GP206" t="s">
        <v>124</v>
      </c>
      <c r="GQ206" t="s">
        <v>124</v>
      </c>
      <c r="GR206" t="s">
        <v>124</v>
      </c>
      <c r="GS206">
        <v>0</v>
      </c>
      <c r="GT206">
        <v>0</v>
      </c>
      <c r="GU206">
        <v>0</v>
      </c>
      <c r="GV206">
        <v>0</v>
      </c>
      <c r="GW206">
        <v>0</v>
      </c>
      <c r="GX206" t="s">
        <v>124</v>
      </c>
      <c r="GY206">
        <v>0</v>
      </c>
      <c r="GZ206">
        <v>0</v>
      </c>
      <c r="HA206">
        <v>0</v>
      </c>
      <c r="HB206">
        <v>0</v>
      </c>
      <c r="HC206">
        <v>0</v>
      </c>
      <c r="HD206">
        <v>0</v>
      </c>
      <c r="HE206">
        <v>0</v>
      </c>
      <c r="HF206">
        <v>0</v>
      </c>
      <c r="HG206">
        <v>0</v>
      </c>
      <c r="HH206">
        <v>0</v>
      </c>
      <c r="HI206">
        <v>0</v>
      </c>
      <c r="HJ206">
        <v>0</v>
      </c>
      <c r="HK206">
        <v>0</v>
      </c>
      <c r="HL206">
        <v>0</v>
      </c>
      <c r="HM206" t="s">
        <v>124</v>
      </c>
      <c r="HN206" t="s">
        <v>124</v>
      </c>
      <c r="HO206" t="s">
        <v>124</v>
      </c>
      <c r="HP206" t="s">
        <v>124</v>
      </c>
      <c r="HQ206">
        <v>0</v>
      </c>
      <c r="HR206">
        <v>0</v>
      </c>
      <c r="HS206" t="s">
        <v>124</v>
      </c>
      <c r="HT206" t="s">
        <v>124</v>
      </c>
      <c r="HU206" t="s">
        <v>124</v>
      </c>
      <c r="HV206">
        <v>0</v>
      </c>
      <c r="HW206">
        <v>0</v>
      </c>
      <c r="HX206">
        <v>0</v>
      </c>
      <c r="HY206">
        <v>0</v>
      </c>
      <c r="HZ206">
        <v>0</v>
      </c>
      <c r="IA206">
        <v>0</v>
      </c>
      <c r="IB206">
        <v>0</v>
      </c>
      <c r="IC206">
        <v>0</v>
      </c>
      <c r="ID206">
        <v>0</v>
      </c>
      <c r="IE206" t="s">
        <v>124</v>
      </c>
      <c r="IF206" t="s">
        <v>124</v>
      </c>
      <c r="IG206" t="s">
        <v>119</v>
      </c>
      <c r="IH206" t="s">
        <v>70</v>
      </c>
      <c r="II206">
        <v>0</v>
      </c>
      <c r="IJ206" t="s">
        <v>619</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s="8" t="s">
        <v>124</v>
      </c>
      <c r="JD206" s="8" t="s">
        <v>127</v>
      </c>
      <c r="JE206" s="8" t="s">
        <v>128</v>
      </c>
      <c r="JF206" s="8">
        <v>0</v>
      </c>
      <c r="JG206" s="8">
        <v>0</v>
      </c>
      <c r="JH206" s="8">
        <v>0</v>
      </c>
      <c r="JI206" s="8">
        <v>0</v>
      </c>
      <c r="JJ206" s="8">
        <v>0</v>
      </c>
      <c r="JK206" s="42">
        <v>0</v>
      </c>
      <c r="JL206" s="42">
        <v>0</v>
      </c>
      <c r="JM206" s="42">
        <v>0</v>
      </c>
      <c r="JN206" s="42">
        <v>0</v>
      </c>
      <c r="JO206" s="42">
        <v>0</v>
      </c>
      <c r="JP206" s="42">
        <v>0</v>
      </c>
      <c r="JQ206" s="42">
        <v>0</v>
      </c>
      <c r="JR206" s="42">
        <v>0</v>
      </c>
      <c r="JS206" s="42">
        <v>0</v>
      </c>
      <c r="JT206" s="42">
        <v>0</v>
      </c>
      <c r="JU206" s="42">
        <v>0</v>
      </c>
      <c r="JV206" s="42">
        <v>0</v>
      </c>
      <c r="JW206" s="42">
        <v>0</v>
      </c>
      <c r="JX206" s="42">
        <v>0</v>
      </c>
      <c r="JY206" s="42">
        <v>0</v>
      </c>
      <c r="JZ206" s="42">
        <v>0</v>
      </c>
      <c r="KA206" s="42">
        <v>0</v>
      </c>
      <c r="KB206" s="42">
        <v>0</v>
      </c>
      <c r="KC206" s="42">
        <v>0</v>
      </c>
      <c r="KD206" s="42">
        <v>0</v>
      </c>
      <c r="KE206" s="42" t="s">
        <v>124</v>
      </c>
      <c r="KF206" s="42" t="s">
        <v>288</v>
      </c>
      <c r="KG206" s="42">
        <v>0</v>
      </c>
      <c r="KH206" s="42">
        <v>0</v>
      </c>
      <c r="KI206" s="42">
        <v>0</v>
      </c>
      <c r="KJ206" s="42">
        <v>0</v>
      </c>
      <c r="KK206" s="42">
        <v>0</v>
      </c>
      <c r="KL206" s="42">
        <v>0</v>
      </c>
      <c r="KM206" s="42" t="s">
        <v>845</v>
      </c>
      <c r="KN206" s="8" t="s">
        <v>117</v>
      </c>
      <c r="KO206" s="8">
        <v>0</v>
      </c>
      <c r="KP206" s="8" t="s">
        <v>124</v>
      </c>
      <c r="KQ206" s="8" t="s">
        <v>124</v>
      </c>
      <c r="KR206" t="s">
        <v>124</v>
      </c>
      <c r="KS206">
        <v>0</v>
      </c>
      <c r="KT206">
        <v>0</v>
      </c>
      <c r="KU206">
        <v>0</v>
      </c>
      <c r="KV206">
        <v>0</v>
      </c>
      <c r="KW206">
        <v>0</v>
      </c>
      <c r="KX206">
        <v>0</v>
      </c>
      <c r="KY206">
        <v>0</v>
      </c>
      <c r="KZ206">
        <v>0</v>
      </c>
      <c r="LA206">
        <v>0</v>
      </c>
      <c r="LB206">
        <v>0</v>
      </c>
      <c r="LC206">
        <v>0</v>
      </c>
      <c r="LD206">
        <v>0</v>
      </c>
      <c r="LE206">
        <v>0</v>
      </c>
      <c r="LF206">
        <v>0</v>
      </c>
      <c r="LG206">
        <v>0</v>
      </c>
      <c r="LH206">
        <v>0</v>
      </c>
      <c r="LI206">
        <v>0</v>
      </c>
      <c r="LJ206">
        <v>0</v>
      </c>
      <c r="LK206">
        <v>0</v>
      </c>
      <c r="LL206">
        <v>0</v>
      </c>
      <c r="LM206">
        <v>0</v>
      </c>
      <c r="LN206">
        <v>0</v>
      </c>
      <c r="LO206">
        <v>0</v>
      </c>
      <c r="LP206">
        <v>0</v>
      </c>
      <c r="LQ206">
        <v>0</v>
      </c>
      <c r="LR206" t="s">
        <v>124</v>
      </c>
      <c r="LS206">
        <v>0</v>
      </c>
      <c r="LT206">
        <v>0</v>
      </c>
      <c r="LU206" t="s">
        <v>124</v>
      </c>
      <c r="LV206">
        <v>0</v>
      </c>
      <c r="LW206">
        <v>0</v>
      </c>
      <c r="LX206">
        <v>0</v>
      </c>
      <c r="LY206" t="s">
        <v>124</v>
      </c>
      <c r="LZ206" s="9" t="s">
        <v>131</v>
      </c>
      <c r="MA206">
        <v>0</v>
      </c>
      <c r="MB206">
        <v>0</v>
      </c>
      <c r="MC206">
        <v>0</v>
      </c>
      <c r="MD206">
        <v>0</v>
      </c>
      <c r="ME206">
        <v>0</v>
      </c>
      <c r="MF206">
        <v>0</v>
      </c>
      <c r="MG206">
        <v>0</v>
      </c>
      <c r="MH206">
        <v>0</v>
      </c>
      <c r="MI206">
        <v>0</v>
      </c>
      <c r="MJ206">
        <v>0</v>
      </c>
      <c r="MK206">
        <v>0</v>
      </c>
      <c r="ML206">
        <v>0</v>
      </c>
      <c r="MM206">
        <v>0</v>
      </c>
      <c r="MN206">
        <v>0</v>
      </c>
      <c r="MO206">
        <v>0</v>
      </c>
      <c r="MP206">
        <v>0</v>
      </c>
      <c r="MQ206">
        <v>0</v>
      </c>
      <c r="MR206" s="35">
        <v>0</v>
      </c>
      <c r="MS206" s="69"/>
    </row>
    <row r="207" spans="1:357" ht="43.2" x14ac:dyDescent="0.3">
      <c r="A207">
        <v>38</v>
      </c>
      <c r="B207" s="29" t="s">
        <v>108</v>
      </c>
      <c r="C207" s="22" t="s">
        <v>109</v>
      </c>
      <c r="D207" s="8" t="s">
        <v>306</v>
      </c>
      <c r="E207" t="s">
        <v>377</v>
      </c>
      <c r="F207" s="8" t="s">
        <v>358</v>
      </c>
      <c r="G207" s="8" t="s">
        <v>342</v>
      </c>
      <c r="H207" s="8">
        <v>0</v>
      </c>
      <c r="I207" t="s">
        <v>136</v>
      </c>
      <c r="J207" s="8" t="s">
        <v>378</v>
      </c>
      <c r="K207" s="8">
        <f>783*594</f>
        <v>465102</v>
      </c>
      <c r="L207" s="8" t="e">
        <f>MROUND([1]!tbData[[#This Row],[Surface (mm2)]],10000)/1000000</f>
        <v>#REF!</v>
      </c>
      <c r="M207" s="8" t="s">
        <v>115</v>
      </c>
      <c r="N207" s="8" t="s">
        <v>144</v>
      </c>
      <c r="O207" s="8" t="s">
        <v>144</v>
      </c>
      <c r="P207" s="8" t="s">
        <v>117</v>
      </c>
      <c r="Q207" t="s">
        <v>379</v>
      </c>
      <c r="R207" t="s">
        <v>119</v>
      </c>
      <c r="S207" s="8">
        <v>0</v>
      </c>
      <c r="T207" t="s">
        <v>119</v>
      </c>
      <c r="U207" s="8" t="s">
        <v>120</v>
      </c>
      <c r="V207" s="8" t="s">
        <v>210</v>
      </c>
      <c r="W207" s="8" t="s">
        <v>145</v>
      </c>
      <c r="X207" s="8">
        <v>0</v>
      </c>
      <c r="Y207" s="8">
        <v>0</v>
      </c>
      <c r="Z207" s="8">
        <v>0</v>
      </c>
      <c r="AA207" s="8">
        <v>0</v>
      </c>
      <c r="AB207" s="8">
        <v>0</v>
      </c>
      <c r="AC207" s="8">
        <v>0</v>
      </c>
      <c r="AD207" s="8">
        <v>0</v>
      </c>
      <c r="AE207" s="8">
        <v>0</v>
      </c>
      <c r="AF207" s="8">
        <v>0</v>
      </c>
      <c r="AG207" s="8">
        <v>0</v>
      </c>
      <c r="AH207" s="8">
        <v>0</v>
      </c>
      <c r="AI207" s="8">
        <v>0</v>
      </c>
      <c r="AJ207" s="8">
        <v>0</v>
      </c>
      <c r="AK207" s="8" t="s">
        <v>117</v>
      </c>
      <c r="AL207" s="8">
        <v>0</v>
      </c>
      <c r="AM207" s="8">
        <v>0</v>
      </c>
      <c r="AN207" s="8">
        <v>0</v>
      </c>
      <c r="AO207" s="8">
        <v>0</v>
      </c>
      <c r="AP207" s="8">
        <v>0</v>
      </c>
      <c r="AQ207" s="8">
        <v>0</v>
      </c>
      <c r="AR207" s="8">
        <v>0</v>
      </c>
      <c r="AS207" s="8">
        <v>0</v>
      </c>
      <c r="AT207" s="8">
        <v>0</v>
      </c>
      <c r="AU207" s="8" t="s">
        <v>124</v>
      </c>
      <c r="AV207" s="8" t="s">
        <v>156</v>
      </c>
      <c r="AW207" s="8" t="s">
        <v>199</v>
      </c>
      <c r="AX207" s="8" t="s">
        <v>117</v>
      </c>
      <c r="AY207" s="8">
        <v>0</v>
      </c>
      <c r="AZ207" s="8">
        <v>0</v>
      </c>
      <c r="BA207" s="8">
        <v>0</v>
      </c>
      <c r="BB207" s="8">
        <v>0</v>
      </c>
      <c r="BC207" t="s">
        <v>124</v>
      </c>
      <c r="BD207" t="s">
        <v>155</v>
      </c>
      <c r="BE207" t="s">
        <v>147</v>
      </c>
      <c r="BF207">
        <v>0</v>
      </c>
      <c r="BG207">
        <v>0</v>
      </c>
      <c r="BH207">
        <v>0</v>
      </c>
      <c r="BI207" s="6" t="s">
        <v>380</v>
      </c>
      <c r="BJ207" s="66"/>
      <c r="BK207" s="10" t="s">
        <v>51</v>
      </c>
      <c r="BL207" t="s">
        <v>122</v>
      </c>
      <c r="BM207" t="s">
        <v>123</v>
      </c>
      <c r="BN207" t="s">
        <v>117</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t="s">
        <v>117</v>
      </c>
      <c r="DC207" s="8">
        <v>0</v>
      </c>
      <c r="DD207" t="s">
        <v>117</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t="s">
        <v>117</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t="s">
        <v>117</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t="s">
        <v>117</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s="8" t="s">
        <v>124</v>
      </c>
      <c r="JD207" s="8" t="s">
        <v>148</v>
      </c>
      <c r="JE207" s="8">
        <v>0</v>
      </c>
      <c r="JF207" s="8">
        <v>0</v>
      </c>
      <c r="JG207" s="8" t="s">
        <v>124</v>
      </c>
      <c r="JH207" s="8">
        <v>0</v>
      </c>
      <c r="JI207" s="8">
        <v>0</v>
      </c>
      <c r="JJ207" s="8">
        <v>0</v>
      </c>
      <c r="JK207" s="42" t="s">
        <v>124</v>
      </c>
      <c r="JL207" s="42" t="s">
        <v>129</v>
      </c>
      <c r="JM207" s="42">
        <v>0</v>
      </c>
      <c r="JN207" s="42">
        <v>0</v>
      </c>
      <c r="JO207" s="42" t="s">
        <v>124</v>
      </c>
      <c r="JP207" s="42">
        <v>0</v>
      </c>
      <c r="JQ207" s="42">
        <v>0</v>
      </c>
      <c r="JR207" s="42">
        <v>0</v>
      </c>
      <c r="JS207" s="42">
        <v>0</v>
      </c>
      <c r="JT207" s="42">
        <v>0</v>
      </c>
      <c r="JU207" s="42">
        <v>0</v>
      </c>
      <c r="JV207" s="42" t="s">
        <v>124</v>
      </c>
      <c r="JW207" s="42" t="s">
        <v>204</v>
      </c>
      <c r="JX207" s="42" t="s">
        <v>124</v>
      </c>
      <c r="JY207" s="42">
        <v>0</v>
      </c>
      <c r="JZ207" s="42">
        <v>0</v>
      </c>
      <c r="KA207" s="42">
        <v>0</v>
      </c>
      <c r="KB207" s="42">
        <v>0</v>
      </c>
      <c r="KC207" s="42">
        <v>0</v>
      </c>
      <c r="KD207" s="42">
        <v>0</v>
      </c>
      <c r="KE207" s="42">
        <v>0</v>
      </c>
      <c r="KF207" s="42">
        <v>0</v>
      </c>
      <c r="KG207" s="42">
        <v>0</v>
      </c>
      <c r="KH207" s="42">
        <v>0</v>
      </c>
      <c r="KI207" s="42">
        <v>0</v>
      </c>
      <c r="KJ207" s="42">
        <v>0</v>
      </c>
      <c r="KK207" s="42">
        <v>0</v>
      </c>
      <c r="KL207" s="42">
        <v>0</v>
      </c>
      <c r="KM207" s="42">
        <v>0</v>
      </c>
      <c r="KN207" s="8" t="s">
        <v>117</v>
      </c>
      <c r="KO207" s="8">
        <v>0</v>
      </c>
      <c r="KP207" s="8">
        <v>0</v>
      </c>
      <c r="KQ207" s="8" t="s">
        <v>117</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s="9" t="s">
        <v>131</v>
      </c>
      <c r="MA207">
        <v>0</v>
      </c>
      <c r="MB207">
        <v>0</v>
      </c>
      <c r="MC207">
        <v>0</v>
      </c>
      <c r="MD207">
        <v>0</v>
      </c>
      <c r="ME207">
        <v>0</v>
      </c>
      <c r="MF207">
        <v>0</v>
      </c>
      <c r="MG207">
        <v>0</v>
      </c>
      <c r="MH207">
        <v>0</v>
      </c>
      <c r="MI207">
        <v>0</v>
      </c>
      <c r="MJ207">
        <v>0</v>
      </c>
      <c r="MK207">
        <v>0</v>
      </c>
      <c r="ML207">
        <v>0</v>
      </c>
      <c r="MM207">
        <v>0</v>
      </c>
      <c r="MN207">
        <v>0</v>
      </c>
      <c r="MO207">
        <v>0</v>
      </c>
      <c r="MP207">
        <v>0</v>
      </c>
      <c r="MQ207">
        <v>0</v>
      </c>
      <c r="MR207" s="35">
        <v>0</v>
      </c>
      <c r="MS207" s="69"/>
    </row>
    <row r="208" spans="1:357" ht="79.2" customHeight="1" x14ac:dyDescent="0.3">
      <c r="A208">
        <v>39</v>
      </c>
      <c r="B208" s="29" t="s">
        <v>108</v>
      </c>
      <c r="C208" s="22" t="s">
        <v>109</v>
      </c>
      <c r="D208" s="8" t="s">
        <v>298</v>
      </c>
      <c r="E208" t="s">
        <v>381</v>
      </c>
      <c r="F208" s="8" t="s">
        <v>382</v>
      </c>
      <c r="G208" s="8" t="s">
        <v>383</v>
      </c>
      <c r="H208" s="8">
        <v>0</v>
      </c>
      <c r="I208" t="s">
        <v>136</v>
      </c>
      <c r="J208" s="8" t="s">
        <v>384</v>
      </c>
      <c r="K208" s="8">
        <f>797*587</f>
        <v>467839</v>
      </c>
      <c r="L208" s="8" t="e">
        <f>MROUND([1]!tbData[[#This Row],[Surface (mm2)]],10000)/1000000</f>
        <v>#REF!</v>
      </c>
      <c r="M208" s="8" t="s">
        <v>115</v>
      </c>
      <c r="N208" s="8" t="s">
        <v>324</v>
      </c>
      <c r="O208" s="8" t="s">
        <v>144</v>
      </c>
      <c r="P208" s="8" t="s">
        <v>262</v>
      </c>
      <c r="Q208" t="s">
        <v>119</v>
      </c>
      <c r="R208" t="s">
        <v>119</v>
      </c>
      <c r="S208" s="8">
        <v>0</v>
      </c>
      <c r="T208" t="s">
        <v>119</v>
      </c>
      <c r="U208" s="8" t="s">
        <v>198</v>
      </c>
      <c r="V208" s="8" t="s">
        <v>154</v>
      </c>
      <c r="W208" s="8">
        <v>0</v>
      </c>
      <c r="X208" s="8">
        <v>0</v>
      </c>
      <c r="Y208" s="8">
        <v>0</v>
      </c>
      <c r="Z208" s="8">
        <v>0</v>
      </c>
      <c r="AA208" s="8">
        <v>0</v>
      </c>
      <c r="AB208" s="8">
        <v>0</v>
      </c>
      <c r="AC208" s="8">
        <v>0</v>
      </c>
      <c r="AD208" s="8">
        <v>0</v>
      </c>
      <c r="AE208" s="8">
        <v>0</v>
      </c>
      <c r="AF208" s="8">
        <v>0</v>
      </c>
      <c r="AG208" s="8">
        <v>0</v>
      </c>
      <c r="AH208" s="8">
        <v>0</v>
      </c>
      <c r="AI208" s="8">
        <v>0</v>
      </c>
      <c r="AJ208" s="8">
        <v>0</v>
      </c>
      <c r="AK208" s="8" t="s">
        <v>124</v>
      </c>
      <c r="AL208" s="8" t="s">
        <v>199</v>
      </c>
      <c r="AM208" s="8">
        <v>0</v>
      </c>
      <c r="AN208" s="8" t="s">
        <v>385</v>
      </c>
      <c r="AO208" s="8">
        <v>0</v>
      </c>
      <c r="AP208" s="8">
        <v>0</v>
      </c>
      <c r="AQ208" s="8" t="s">
        <v>166</v>
      </c>
      <c r="AR208" s="8" t="s">
        <v>145</v>
      </c>
      <c r="AS208" s="33" t="s">
        <v>386</v>
      </c>
      <c r="AT208" s="8">
        <v>0</v>
      </c>
      <c r="AU208" s="8">
        <v>0</v>
      </c>
      <c r="AV208" s="8">
        <v>0</v>
      </c>
      <c r="AW208" s="8">
        <v>0</v>
      </c>
      <c r="AX208" s="8" t="s">
        <v>117</v>
      </c>
      <c r="AY208" s="8">
        <v>0</v>
      </c>
      <c r="AZ208" s="8">
        <v>0</v>
      </c>
      <c r="BA208" s="8">
        <v>0</v>
      </c>
      <c r="BB208" s="8">
        <v>0</v>
      </c>
      <c r="BC208" t="s">
        <v>119</v>
      </c>
      <c r="BD208">
        <v>0</v>
      </c>
      <c r="BE208" t="s">
        <v>124</v>
      </c>
      <c r="BF208">
        <v>0</v>
      </c>
      <c r="BG208">
        <v>0</v>
      </c>
      <c r="BH208" t="s">
        <v>124</v>
      </c>
      <c r="BI208" s="6">
        <v>0</v>
      </c>
      <c r="BJ208" s="66"/>
      <c r="BK208" s="10" t="s">
        <v>51</v>
      </c>
      <c r="BL208" t="s">
        <v>122</v>
      </c>
      <c r="BM208" t="s">
        <v>123</v>
      </c>
      <c r="BN208" t="s">
        <v>117</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t="s">
        <v>117</v>
      </c>
      <c r="DC208" s="8">
        <v>0</v>
      </c>
      <c r="DD208" t="s">
        <v>117</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t="s">
        <v>51</v>
      </c>
      <c r="EA208">
        <v>0</v>
      </c>
      <c r="EB208" t="s">
        <v>124</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t="s">
        <v>124</v>
      </c>
      <c r="EV208">
        <v>0</v>
      </c>
      <c r="EW208" t="s">
        <v>124</v>
      </c>
      <c r="EX208" t="s">
        <v>228</v>
      </c>
      <c r="EY208" t="s">
        <v>50</v>
      </c>
      <c r="EZ208" t="s">
        <v>124</v>
      </c>
      <c r="FA208">
        <v>0</v>
      </c>
      <c r="FB208">
        <v>0</v>
      </c>
      <c r="FC208">
        <v>0</v>
      </c>
      <c r="FD208">
        <v>0</v>
      </c>
      <c r="FE208">
        <v>0</v>
      </c>
      <c r="FF208">
        <v>0</v>
      </c>
      <c r="FG208">
        <v>0</v>
      </c>
      <c r="FH208">
        <v>0</v>
      </c>
      <c r="FI208">
        <v>0</v>
      </c>
      <c r="FJ208">
        <v>0</v>
      </c>
      <c r="FK208">
        <v>0</v>
      </c>
      <c r="FL208">
        <v>0</v>
      </c>
      <c r="FM208">
        <v>0</v>
      </c>
      <c r="FN208">
        <v>0</v>
      </c>
      <c r="FO208">
        <v>0</v>
      </c>
      <c r="FP208" t="s">
        <v>124</v>
      </c>
      <c r="FQ208" t="s">
        <v>228</v>
      </c>
      <c r="FR208" t="s">
        <v>50</v>
      </c>
      <c r="FS208" t="s">
        <v>124</v>
      </c>
      <c r="FT208">
        <v>0</v>
      </c>
      <c r="FU208">
        <v>0</v>
      </c>
      <c r="FV208">
        <v>0</v>
      </c>
      <c r="FW208">
        <v>0</v>
      </c>
      <c r="FX208" t="s">
        <v>228</v>
      </c>
      <c r="FY208" t="s">
        <v>50</v>
      </c>
      <c r="FZ208">
        <v>0</v>
      </c>
      <c r="GA208">
        <v>0</v>
      </c>
      <c r="GB208">
        <v>0</v>
      </c>
      <c r="GC208" t="s">
        <v>124</v>
      </c>
      <c r="GD208" t="s">
        <v>387</v>
      </c>
      <c r="GE208" t="s">
        <v>124</v>
      </c>
      <c r="GF208" t="s">
        <v>124</v>
      </c>
      <c r="GG208" t="s">
        <v>230</v>
      </c>
      <c r="GH208" t="s">
        <v>124</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0</v>
      </c>
      <c r="HF208">
        <v>0</v>
      </c>
      <c r="HG208">
        <v>0</v>
      </c>
      <c r="HH208">
        <v>0</v>
      </c>
      <c r="HI208">
        <v>0</v>
      </c>
      <c r="HJ208">
        <v>0</v>
      </c>
      <c r="HK208">
        <v>0</v>
      </c>
      <c r="HL208">
        <v>0</v>
      </c>
      <c r="HM208" t="s">
        <v>124</v>
      </c>
      <c r="HN208">
        <v>0</v>
      </c>
      <c r="HO208">
        <v>0</v>
      </c>
      <c r="HP208">
        <v>0</v>
      </c>
      <c r="HQ208">
        <v>0</v>
      </c>
      <c r="HR208">
        <v>0</v>
      </c>
      <c r="HS208">
        <v>0</v>
      </c>
      <c r="HT208">
        <v>0</v>
      </c>
      <c r="HU208">
        <v>0</v>
      </c>
      <c r="HV208">
        <v>0</v>
      </c>
      <c r="HW208">
        <v>0</v>
      </c>
      <c r="HX208" t="s">
        <v>124</v>
      </c>
      <c r="HY208">
        <v>0</v>
      </c>
      <c r="HZ208">
        <v>0</v>
      </c>
      <c r="IA208" t="s">
        <v>124</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s="8" t="s">
        <v>124</v>
      </c>
      <c r="JD208" s="8" t="s">
        <v>148</v>
      </c>
      <c r="JE208" s="8" t="s">
        <v>128</v>
      </c>
      <c r="JF208" s="8">
        <v>0</v>
      </c>
      <c r="JG208" s="8">
        <v>0</v>
      </c>
      <c r="JH208" s="8">
        <v>0</v>
      </c>
      <c r="JI208" s="8">
        <v>0</v>
      </c>
      <c r="JJ208" s="8">
        <v>0</v>
      </c>
      <c r="JK208" s="42">
        <v>0</v>
      </c>
      <c r="JL208" s="42">
        <v>0</v>
      </c>
      <c r="JM208" s="42">
        <v>0</v>
      </c>
      <c r="JN208" s="42">
        <v>0</v>
      </c>
      <c r="JO208" s="42">
        <v>0</v>
      </c>
      <c r="JP208" s="42">
        <v>0</v>
      </c>
      <c r="JQ208" s="42">
        <v>0</v>
      </c>
      <c r="JR208" s="42">
        <v>0</v>
      </c>
      <c r="JS208" s="42">
        <v>0</v>
      </c>
      <c r="JT208" s="42">
        <v>0</v>
      </c>
      <c r="JU208" s="42">
        <v>0</v>
      </c>
      <c r="JV208" s="42">
        <v>0</v>
      </c>
      <c r="JW208" s="42">
        <v>0</v>
      </c>
      <c r="JX208" s="42">
        <v>0</v>
      </c>
      <c r="JY208" s="42">
        <v>0</v>
      </c>
      <c r="JZ208" s="42">
        <v>0</v>
      </c>
      <c r="KA208" s="42">
        <v>0</v>
      </c>
      <c r="KB208" s="42">
        <v>0</v>
      </c>
      <c r="KC208" s="42">
        <v>0</v>
      </c>
      <c r="KD208" s="42">
        <v>0</v>
      </c>
      <c r="KE208" s="42">
        <v>0</v>
      </c>
      <c r="KF208" s="42">
        <v>0</v>
      </c>
      <c r="KG208" s="42">
        <v>0</v>
      </c>
      <c r="KH208" s="42">
        <v>0</v>
      </c>
      <c r="KI208" s="42">
        <v>0</v>
      </c>
      <c r="KJ208" s="42">
        <v>0</v>
      </c>
      <c r="KK208" s="42">
        <v>0</v>
      </c>
      <c r="KL208" s="42">
        <v>0</v>
      </c>
      <c r="KM208" s="42">
        <v>0</v>
      </c>
      <c r="KN208" s="8" t="s">
        <v>117</v>
      </c>
      <c r="KO208" s="8">
        <v>0</v>
      </c>
      <c r="KP208" s="8">
        <v>0</v>
      </c>
      <c r="KQ208" s="8" t="s">
        <v>124</v>
      </c>
      <c r="KR208" t="s">
        <v>124</v>
      </c>
      <c r="KS208" t="s">
        <v>169</v>
      </c>
      <c r="KT208">
        <v>0</v>
      </c>
      <c r="KU208">
        <v>0</v>
      </c>
      <c r="KV208">
        <v>0</v>
      </c>
      <c r="KW208">
        <v>0</v>
      </c>
      <c r="KX208">
        <v>0</v>
      </c>
      <c r="KY208">
        <v>0</v>
      </c>
      <c r="KZ208">
        <v>0</v>
      </c>
      <c r="LA208">
        <v>0</v>
      </c>
      <c r="LB208">
        <v>0</v>
      </c>
      <c r="LC208">
        <v>0</v>
      </c>
      <c r="LD208" t="s">
        <v>124</v>
      </c>
      <c r="LE208">
        <v>0</v>
      </c>
      <c r="LF208">
        <v>0</v>
      </c>
      <c r="LG208" t="s">
        <v>124</v>
      </c>
      <c r="LH208">
        <v>0</v>
      </c>
      <c r="LI208">
        <v>0</v>
      </c>
      <c r="LJ208">
        <v>0</v>
      </c>
      <c r="LK208" t="s">
        <v>124</v>
      </c>
      <c r="LL208">
        <v>0</v>
      </c>
      <c r="LM208">
        <v>0</v>
      </c>
      <c r="LN208">
        <v>0</v>
      </c>
      <c r="LO208">
        <v>0</v>
      </c>
      <c r="LP208">
        <v>0</v>
      </c>
      <c r="LQ208">
        <v>0</v>
      </c>
      <c r="LR208">
        <v>0</v>
      </c>
      <c r="LS208">
        <v>0</v>
      </c>
      <c r="LT208">
        <v>0</v>
      </c>
      <c r="LU208">
        <v>0</v>
      </c>
      <c r="LV208">
        <v>0</v>
      </c>
      <c r="LW208">
        <v>0</v>
      </c>
      <c r="LX208">
        <v>0</v>
      </c>
      <c r="LY208">
        <v>0</v>
      </c>
      <c r="LZ208" s="9" t="s">
        <v>131</v>
      </c>
      <c r="MA208">
        <v>0</v>
      </c>
      <c r="MB208">
        <v>0</v>
      </c>
      <c r="MC208">
        <v>0</v>
      </c>
      <c r="MD208">
        <v>0</v>
      </c>
      <c r="ME208">
        <v>0</v>
      </c>
      <c r="MF208">
        <v>0</v>
      </c>
      <c r="MG208">
        <v>0</v>
      </c>
      <c r="MH208">
        <v>0</v>
      </c>
      <c r="MI208">
        <v>0</v>
      </c>
      <c r="MJ208">
        <v>0</v>
      </c>
      <c r="MK208">
        <v>0</v>
      </c>
      <c r="ML208">
        <v>0</v>
      </c>
      <c r="MM208">
        <v>0</v>
      </c>
      <c r="MN208">
        <v>0</v>
      </c>
      <c r="MO208">
        <v>0</v>
      </c>
      <c r="MP208">
        <v>0</v>
      </c>
      <c r="MQ208">
        <v>0</v>
      </c>
      <c r="MR208" s="35">
        <v>0</v>
      </c>
      <c r="MS208" s="69"/>
    </row>
    <row r="209" spans="1:357" ht="57.6" x14ac:dyDescent="0.3">
      <c r="A209">
        <v>40</v>
      </c>
      <c r="B209" s="29" t="s">
        <v>108</v>
      </c>
      <c r="C209" s="22" t="s">
        <v>109</v>
      </c>
      <c r="D209" s="8" t="s">
        <v>282</v>
      </c>
      <c r="E209" s="8" t="s">
        <v>282</v>
      </c>
      <c r="F209" s="8" t="s">
        <v>388</v>
      </c>
      <c r="G209" s="8" t="s">
        <v>389</v>
      </c>
      <c r="H209" s="8">
        <v>1975</v>
      </c>
      <c r="I209" t="s">
        <v>136</v>
      </c>
      <c r="J209" s="8" t="s">
        <v>390</v>
      </c>
      <c r="K209" s="8">
        <f>788*596</f>
        <v>469648</v>
      </c>
      <c r="L209" s="8" t="e">
        <f>MROUND([1]!tbData[[#This Row],[Surface (mm2)]],10000)/1000000</f>
        <v>#REF!</v>
      </c>
      <c r="M209" s="8" t="s">
        <v>115</v>
      </c>
      <c r="N209" s="8" t="s">
        <v>144</v>
      </c>
      <c r="O209" s="8" t="s">
        <v>144</v>
      </c>
      <c r="P209" s="8" t="s">
        <v>117</v>
      </c>
      <c r="Q209" t="s">
        <v>119</v>
      </c>
      <c r="R209" t="s">
        <v>119</v>
      </c>
      <c r="S209" s="8">
        <v>0</v>
      </c>
      <c r="T209" t="s">
        <v>119</v>
      </c>
      <c r="U209" s="8" t="s">
        <v>120</v>
      </c>
      <c r="V209" s="8" t="s">
        <v>154</v>
      </c>
      <c r="W209" s="8">
        <v>0</v>
      </c>
      <c r="X209" s="8">
        <v>0</v>
      </c>
      <c r="Y209" s="8">
        <v>0</v>
      </c>
      <c r="Z209" s="8">
        <v>0</v>
      </c>
      <c r="AA209" s="8">
        <v>0</v>
      </c>
      <c r="AB209" s="8">
        <v>0</v>
      </c>
      <c r="AC209" s="8">
        <v>0</v>
      </c>
      <c r="AD209" s="8">
        <v>0</v>
      </c>
      <c r="AE209" s="8">
        <v>0</v>
      </c>
      <c r="AF209" s="8">
        <v>0</v>
      </c>
      <c r="AG209" s="8">
        <v>0</v>
      </c>
      <c r="AH209" s="8">
        <v>0</v>
      </c>
      <c r="AI209" s="8">
        <v>0</v>
      </c>
      <c r="AJ209" s="8">
        <v>0</v>
      </c>
      <c r="AK209" s="8" t="s">
        <v>124</v>
      </c>
      <c r="AL209" s="8" t="s">
        <v>166</v>
      </c>
      <c r="AM209" s="8" t="s">
        <v>121</v>
      </c>
      <c r="AN209" s="8" t="s">
        <v>391</v>
      </c>
      <c r="AO209" s="8">
        <v>0</v>
      </c>
      <c r="AP209" s="8">
        <v>0</v>
      </c>
      <c r="AQ209" s="8" t="s">
        <v>392</v>
      </c>
      <c r="AR209" s="8" t="s">
        <v>145</v>
      </c>
      <c r="AS209" s="8" t="s">
        <v>393</v>
      </c>
      <c r="AT209" s="8">
        <v>0</v>
      </c>
      <c r="AU209" s="8">
        <v>0</v>
      </c>
      <c r="AV209" s="8">
        <v>0</v>
      </c>
      <c r="AW209" s="8">
        <v>0</v>
      </c>
      <c r="AX209" s="8" t="s">
        <v>117</v>
      </c>
      <c r="AY209" s="8">
        <v>0</v>
      </c>
      <c r="AZ209" s="8">
        <v>0</v>
      </c>
      <c r="BA209" s="8">
        <v>0</v>
      </c>
      <c r="BB209" s="8">
        <v>0</v>
      </c>
      <c r="BC209" s="9" t="s">
        <v>119</v>
      </c>
      <c r="BD209">
        <v>0</v>
      </c>
      <c r="BE209" t="s">
        <v>124</v>
      </c>
      <c r="BF209" t="s">
        <v>124</v>
      </c>
      <c r="BG209">
        <v>0</v>
      </c>
      <c r="BH209">
        <v>0</v>
      </c>
      <c r="BI209" s="6">
        <v>0</v>
      </c>
      <c r="BJ209" s="66"/>
      <c r="BK209" s="10" t="s">
        <v>51</v>
      </c>
      <c r="BL209" t="s">
        <v>122</v>
      </c>
      <c r="BM209" t="s">
        <v>123</v>
      </c>
      <c r="BN209" t="s">
        <v>124</v>
      </c>
      <c r="BO209">
        <v>0</v>
      </c>
      <c r="BP209">
        <v>0</v>
      </c>
      <c r="BQ209">
        <v>0</v>
      </c>
      <c r="BR209">
        <v>0</v>
      </c>
      <c r="BS209">
        <v>0</v>
      </c>
      <c r="BT209">
        <v>0</v>
      </c>
      <c r="BU209">
        <v>0</v>
      </c>
      <c r="BV209" t="s">
        <v>124</v>
      </c>
      <c r="BW209" t="s">
        <v>169</v>
      </c>
      <c r="BX209">
        <v>0</v>
      </c>
      <c r="BY209" t="s">
        <v>124</v>
      </c>
      <c r="BZ209">
        <v>0</v>
      </c>
      <c r="CA209">
        <v>0</v>
      </c>
      <c r="CB209" t="s">
        <v>121</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t="s">
        <v>117</v>
      </c>
      <c r="DC209" s="8">
        <v>0</v>
      </c>
      <c r="DD209" t="s">
        <v>117</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t="s">
        <v>156</v>
      </c>
      <c r="EA209" t="s">
        <v>156</v>
      </c>
      <c r="EB209" t="s">
        <v>124</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t="s">
        <v>117</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t="s">
        <v>124</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t="s">
        <v>124</v>
      </c>
      <c r="HH209" t="s">
        <v>124</v>
      </c>
      <c r="HI209" t="s">
        <v>125</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s="8" t="s">
        <v>124</v>
      </c>
      <c r="JD209" s="8" t="s">
        <v>148</v>
      </c>
      <c r="JE209" s="8" t="s">
        <v>128</v>
      </c>
      <c r="JF209" s="8">
        <v>0</v>
      </c>
      <c r="JG209" s="8">
        <v>0</v>
      </c>
      <c r="JH209" s="8">
        <v>0</v>
      </c>
      <c r="JI209" s="8">
        <v>0</v>
      </c>
      <c r="JJ209" s="8">
        <v>0</v>
      </c>
      <c r="JK209" s="42">
        <v>0</v>
      </c>
      <c r="JL209" s="42">
        <v>0</v>
      </c>
      <c r="JM209" s="42">
        <v>0</v>
      </c>
      <c r="JN209" s="42">
        <v>0</v>
      </c>
      <c r="JO209" s="42">
        <v>0</v>
      </c>
      <c r="JP209" s="42">
        <v>0</v>
      </c>
      <c r="JQ209" s="42">
        <v>0</v>
      </c>
      <c r="JR209" s="42">
        <v>0</v>
      </c>
      <c r="JS209" s="42">
        <v>0</v>
      </c>
      <c r="JT209" s="42">
        <v>0</v>
      </c>
      <c r="JU209" s="42">
        <v>0</v>
      </c>
      <c r="JV209" s="42">
        <v>0</v>
      </c>
      <c r="JW209" s="42">
        <v>0</v>
      </c>
      <c r="JX209" s="42">
        <v>0</v>
      </c>
      <c r="JY209" s="42">
        <v>0</v>
      </c>
      <c r="JZ209" s="42">
        <v>0</v>
      </c>
      <c r="KA209" s="42">
        <v>0</v>
      </c>
      <c r="KB209" s="42">
        <v>0</v>
      </c>
      <c r="KC209" s="42">
        <v>0</v>
      </c>
      <c r="KD209" s="42">
        <v>0</v>
      </c>
      <c r="KE209" s="42">
        <v>0</v>
      </c>
      <c r="KF209" s="42">
        <v>0</v>
      </c>
      <c r="KG209" s="42">
        <v>0</v>
      </c>
      <c r="KH209" s="42">
        <v>0</v>
      </c>
      <c r="KI209" s="42">
        <v>0</v>
      </c>
      <c r="KJ209" s="42">
        <v>0</v>
      </c>
      <c r="KK209" s="42">
        <v>0</v>
      </c>
      <c r="KL209" s="42">
        <v>0</v>
      </c>
      <c r="KM209" s="42">
        <v>0</v>
      </c>
      <c r="KN209" s="8" t="s">
        <v>117</v>
      </c>
      <c r="KO209" s="8">
        <v>0</v>
      </c>
      <c r="KP209" s="8">
        <v>0</v>
      </c>
      <c r="KQ209" s="8" t="s">
        <v>117</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0</v>
      </c>
      <c r="LO209">
        <v>0</v>
      </c>
      <c r="LP209">
        <v>0</v>
      </c>
      <c r="LQ209">
        <v>0</v>
      </c>
      <c r="LR209">
        <v>0</v>
      </c>
      <c r="LS209">
        <v>0</v>
      </c>
      <c r="LT209">
        <v>0</v>
      </c>
      <c r="LU209">
        <v>0</v>
      </c>
      <c r="LV209">
        <v>0</v>
      </c>
      <c r="LW209">
        <v>0</v>
      </c>
      <c r="LX209">
        <v>0</v>
      </c>
      <c r="LY209">
        <v>0</v>
      </c>
      <c r="LZ209" s="9" t="s">
        <v>131</v>
      </c>
      <c r="MA209">
        <v>0</v>
      </c>
      <c r="MB209">
        <v>0</v>
      </c>
      <c r="MC209">
        <v>0</v>
      </c>
      <c r="MD209">
        <v>0</v>
      </c>
      <c r="ME209">
        <v>0</v>
      </c>
      <c r="MF209">
        <v>0</v>
      </c>
      <c r="MG209">
        <v>0</v>
      </c>
      <c r="MH209">
        <v>0</v>
      </c>
      <c r="MI209">
        <v>0</v>
      </c>
      <c r="MJ209">
        <v>0</v>
      </c>
      <c r="MK209">
        <v>0</v>
      </c>
      <c r="ML209">
        <v>0</v>
      </c>
      <c r="MM209">
        <v>0</v>
      </c>
      <c r="MN209">
        <v>0</v>
      </c>
      <c r="MO209">
        <v>0</v>
      </c>
      <c r="MP209">
        <v>0</v>
      </c>
      <c r="MQ209">
        <v>0</v>
      </c>
      <c r="MR209" s="35" t="s">
        <v>394</v>
      </c>
      <c r="MS209" s="69"/>
    </row>
    <row r="210" spans="1:357" ht="114.6" customHeight="1" x14ac:dyDescent="0.3">
      <c r="A210">
        <v>41</v>
      </c>
      <c r="B210" s="29" t="s">
        <v>108</v>
      </c>
      <c r="C210" s="22" t="s">
        <v>109</v>
      </c>
      <c r="D210" s="8" t="s">
        <v>395</v>
      </c>
      <c r="E210" s="8" t="s">
        <v>395</v>
      </c>
      <c r="F210" s="8" t="s">
        <v>396</v>
      </c>
      <c r="G210" s="8" t="s">
        <v>397</v>
      </c>
      <c r="H210" s="8">
        <v>1974</v>
      </c>
      <c r="I210" t="s">
        <v>136</v>
      </c>
      <c r="J210" s="8" t="s">
        <v>398</v>
      </c>
      <c r="K210" s="8">
        <f>794*592</f>
        <v>470048</v>
      </c>
      <c r="L210" s="8" t="e">
        <f>MROUND([1]!tbData[[#This Row],[Surface (mm2)]],10000)/1000000</f>
        <v>#REF!</v>
      </c>
      <c r="M210" s="8" t="s">
        <v>115</v>
      </c>
      <c r="N210" s="8" t="s">
        <v>144</v>
      </c>
      <c r="O210" s="8" t="s">
        <v>144</v>
      </c>
      <c r="P210" s="8" t="s">
        <v>117</v>
      </c>
      <c r="Q210" t="s">
        <v>119</v>
      </c>
      <c r="R210" t="s">
        <v>119</v>
      </c>
      <c r="S210" s="8" t="s">
        <v>399</v>
      </c>
      <c r="T210" t="s">
        <v>119</v>
      </c>
      <c r="U210" s="8" t="s">
        <v>198</v>
      </c>
      <c r="V210" s="8" t="s">
        <v>154</v>
      </c>
      <c r="W210" s="8" t="s">
        <v>121</v>
      </c>
      <c r="X210" s="8">
        <v>0</v>
      </c>
      <c r="Y210" s="8">
        <v>0</v>
      </c>
      <c r="Z210" s="8">
        <v>0</v>
      </c>
      <c r="AA210" s="8">
        <v>0</v>
      </c>
      <c r="AB210" s="8">
        <v>0</v>
      </c>
      <c r="AC210" s="8">
        <v>0</v>
      </c>
      <c r="AD210" s="8">
        <v>0</v>
      </c>
      <c r="AE210" s="8">
        <v>0</v>
      </c>
      <c r="AF210" s="8">
        <v>0</v>
      </c>
      <c r="AG210" s="8">
        <v>0</v>
      </c>
      <c r="AH210" s="8">
        <v>0</v>
      </c>
      <c r="AI210" s="8">
        <v>0</v>
      </c>
      <c r="AJ210" s="8">
        <v>0</v>
      </c>
      <c r="AK210" s="8" t="s">
        <v>117</v>
      </c>
      <c r="AL210" s="8">
        <v>0</v>
      </c>
      <c r="AM210" s="8">
        <v>0</v>
      </c>
      <c r="AN210" s="8">
        <v>0</v>
      </c>
      <c r="AO210" s="8">
        <v>0</v>
      </c>
      <c r="AP210" s="8">
        <v>0</v>
      </c>
      <c r="AQ210" s="8">
        <v>0</v>
      </c>
      <c r="AR210" s="8">
        <v>0</v>
      </c>
      <c r="AS210" s="8">
        <v>0</v>
      </c>
      <c r="AT210" s="8">
        <v>0</v>
      </c>
      <c r="AU210" s="8">
        <v>0</v>
      </c>
      <c r="AV210" s="8">
        <v>0</v>
      </c>
      <c r="AW210" s="8">
        <v>0</v>
      </c>
      <c r="AX210" s="8" t="s">
        <v>117</v>
      </c>
      <c r="AY210" s="8">
        <v>0</v>
      </c>
      <c r="AZ210" s="8">
        <v>0</v>
      </c>
      <c r="BA210" s="8">
        <v>0</v>
      </c>
      <c r="BB210" s="8">
        <v>0</v>
      </c>
      <c r="BC210" s="9" t="s">
        <v>119</v>
      </c>
      <c r="BD210">
        <v>0</v>
      </c>
      <c r="BE210" t="s">
        <v>124</v>
      </c>
      <c r="BF210" t="s">
        <v>124</v>
      </c>
      <c r="BG210">
        <v>0</v>
      </c>
      <c r="BH210">
        <v>0</v>
      </c>
      <c r="BI210" s="6">
        <v>0</v>
      </c>
      <c r="BJ210" s="66"/>
      <c r="BK210" s="10" t="s">
        <v>51</v>
      </c>
      <c r="BL210" t="s">
        <v>122</v>
      </c>
      <c r="BM210" t="s">
        <v>123</v>
      </c>
      <c r="BN210" t="s">
        <v>117</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t="s">
        <v>156</v>
      </c>
      <c r="DC210" s="8" t="s">
        <v>400</v>
      </c>
      <c r="DD210" t="s">
        <v>117</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t="s">
        <v>156</v>
      </c>
      <c r="EA210">
        <v>0</v>
      </c>
      <c r="EB210" t="s">
        <v>124</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t="s">
        <v>117</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t="s">
        <v>124</v>
      </c>
      <c r="GF210">
        <v>0</v>
      </c>
      <c r="GG210">
        <v>0</v>
      </c>
      <c r="GH210">
        <v>0</v>
      </c>
      <c r="GI210">
        <v>0</v>
      </c>
      <c r="GJ210">
        <v>0</v>
      </c>
      <c r="GK210">
        <v>0</v>
      </c>
      <c r="GL210">
        <v>0</v>
      </c>
      <c r="GM210" t="s">
        <v>124</v>
      </c>
      <c r="GN210" t="s">
        <v>125</v>
      </c>
      <c r="GO210">
        <v>0</v>
      </c>
      <c r="GP210">
        <v>0</v>
      </c>
      <c r="GQ210" t="s">
        <v>124</v>
      </c>
      <c r="GR210" t="s">
        <v>124</v>
      </c>
      <c r="GS210">
        <v>0</v>
      </c>
      <c r="GT210">
        <v>0</v>
      </c>
      <c r="GU210">
        <v>0</v>
      </c>
      <c r="GV210">
        <v>0</v>
      </c>
      <c r="GW210">
        <v>0</v>
      </c>
      <c r="GX210">
        <v>0</v>
      </c>
      <c r="GY210">
        <v>0</v>
      </c>
      <c r="GZ210">
        <v>0</v>
      </c>
      <c r="HA210">
        <v>0</v>
      </c>
      <c r="HB210">
        <v>0</v>
      </c>
      <c r="HC210">
        <v>0</v>
      </c>
      <c r="HD210">
        <v>0</v>
      </c>
      <c r="HE210">
        <v>0</v>
      </c>
      <c r="HF210">
        <v>0</v>
      </c>
      <c r="HG210" t="s">
        <v>124</v>
      </c>
      <c r="HH210" t="s">
        <v>124</v>
      </c>
      <c r="HI210" t="s">
        <v>125</v>
      </c>
      <c r="HJ210">
        <v>0</v>
      </c>
      <c r="HK210">
        <v>0</v>
      </c>
      <c r="HL210">
        <v>0</v>
      </c>
      <c r="HM210" t="s">
        <v>124</v>
      </c>
      <c r="HN210">
        <v>0</v>
      </c>
      <c r="HO210">
        <v>0</v>
      </c>
      <c r="HP210">
        <v>0</v>
      </c>
      <c r="HQ210">
        <v>0</v>
      </c>
      <c r="HR210">
        <v>0</v>
      </c>
      <c r="HS210">
        <v>0</v>
      </c>
      <c r="HT210">
        <v>0</v>
      </c>
      <c r="HU210">
        <v>0</v>
      </c>
      <c r="HV210">
        <v>0</v>
      </c>
      <c r="HW210">
        <v>0</v>
      </c>
      <c r="HX210" t="s">
        <v>124</v>
      </c>
      <c r="HY210">
        <v>0</v>
      </c>
      <c r="HZ210">
        <v>0</v>
      </c>
      <c r="IA210" t="s">
        <v>124</v>
      </c>
      <c r="IB210">
        <v>0</v>
      </c>
      <c r="IC210">
        <v>0</v>
      </c>
      <c r="ID210">
        <v>0</v>
      </c>
      <c r="IE210" t="s">
        <v>124</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t="s">
        <v>124</v>
      </c>
      <c r="JA210" t="s">
        <v>55</v>
      </c>
      <c r="JB210">
        <v>0</v>
      </c>
      <c r="JC210" s="8" t="s">
        <v>124</v>
      </c>
      <c r="JD210" s="8" t="s">
        <v>127</v>
      </c>
      <c r="JE210" s="8">
        <v>0</v>
      </c>
      <c r="JF210" s="8" t="s">
        <v>124</v>
      </c>
      <c r="JG210" s="8">
        <v>0</v>
      </c>
      <c r="JH210" s="8" t="s">
        <v>124</v>
      </c>
      <c r="JI210" s="8">
        <v>0</v>
      </c>
      <c r="JJ210" s="8">
        <v>0</v>
      </c>
      <c r="JK210" s="42">
        <v>0</v>
      </c>
      <c r="JL210" s="42">
        <v>0</v>
      </c>
      <c r="JM210" s="42">
        <v>0</v>
      </c>
      <c r="JN210" s="42">
        <v>0</v>
      </c>
      <c r="JO210" s="42">
        <v>0</v>
      </c>
      <c r="JP210" s="42">
        <v>0</v>
      </c>
      <c r="JQ210" s="42">
        <v>0</v>
      </c>
      <c r="JR210" s="42">
        <v>0</v>
      </c>
      <c r="JS210" s="42">
        <v>0</v>
      </c>
      <c r="JT210" s="42">
        <v>0</v>
      </c>
      <c r="JU210" s="42">
        <v>0</v>
      </c>
      <c r="JV210" s="42" t="s">
        <v>124</v>
      </c>
      <c r="JW210" s="42">
        <v>0</v>
      </c>
      <c r="JX210" s="42">
        <v>0</v>
      </c>
      <c r="JY210" s="42">
        <v>0</v>
      </c>
      <c r="JZ210" s="42">
        <v>0</v>
      </c>
      <c r="KA210" s="42">
        <v>0</v>
      </c>
      <c r="KB210" s="42">
        <v>0</v>
      </c>
      <c r="KC210" s="42">
        <v>0</v>
      </c>
      <c r="KD210" s="42">
        <v>0</v>
      </c>
      <c r="KE210" s="42" t="s">
        <v>124</v>
      </c>
      <c r="KF210" s="42" t="s">
        <v>288</v>
      </c>
      <c r="KG210" s="42">
        <v>0</v>
      </c>
      <c r="KH210" s="42">
        <v>0</v>
      </c>
      <c r="KI210" s="42">
        <v>0</v>
      </c>
      <c r="KJ210" s="42">
        <v>0</v>
      </c>
      <c r="KK210" s="42">
        <v>0</v>
      </c>
      <c r="KL210" s="42">
        <v>0</v>
      </c>
      <c r="KM210" s="42" t="s">
        <v>401</v>
      </c>
      <c r="KN210" s="8" t="s">
        <v>124</v>
      </c>
      <c r="KO210" s="8">
        <v>0</v>
      </c>
      <c r="KP210" s="8">
        <v>0</v>
      </c>
      <c r="KQ210" s="8" t="s">
        <v>117</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s="9" t="s">
        <v>174</v>
      </c>
      <c r="MA210">
        <v>0</v>
      </c>
      <c r="MB210">
        <v>0</v>
      </c>
      <c r="MC210">
        <v>0</v>
      </c>
      <c r="MD210">
        <v>0</v>
      </c>
      <c r="ME210">
        <v>0</v>
      </c>
      <c r="MF210" t="s">
        <v>124</v>
      </c>
      <c r="MG210">
        <v>0</v>
      </c>
      <c r="MH210">
        <v>0</v>
      </c>
      <c r="MI210">
        <v>0</v>
      </c>
      <c r="MJ210">
        <v>0</v>
      </c>
      <c r="MK210">
        <v>0</v>
      </c>
      <c r="ML210">
        <v>0</v>
      </c>
      <c r="MM210">
        <v>0</v>
      </c>
      <c r="MN210">
        <v>0</v>
      </c>
      <c r="MO210">
        <v>0</v>
      </c>
      <c r="MP210">
        <v>0</v>
      </c>
      <c r="MQ210">
        <v>0</v>
      </c>
      <c r="MR210" s="35">
        <v>0</v>
      </c>
      <c r="MS210" s="69"/>
    </row>
    <row r="211" spans="1:357" ht="43.2" x14ac:dyDescent="0.3">
      <c r="A211">
        <v>42</v>
      </c>
      <c r="B211" s="29" t="s">
        <v>108</v>
      </c>
      <c r="C211" s="22" t="s">
        <v>109</v>
      </c>
      <c r="D211" s="8" t="s">
        <v>402</v>
      </c>
      <c r="E211" s="8" t="s">
        <v>402</v>
      </c>
      <c r="F211" s="8" t="s">
        <v>321</v>
      </c>
      <c r="G211" s="8" t="s">
        <v>142</v>
      </c>
      <c r="H211" s="8">
        <v>1975</v>
      </c>
      <c r="I211" t="s">
        <v>136</v>
      </c>
      <c r="J211" s="8" t="s">
        <v>403</v>
      </c>
      <c r="K211" s="8">
        <f>858*549</f>
        <v>471042</v>
      </c>
      <c r="L211" s="8" t="e">
        <f>MROUND([1]!tbData[[#This Row],[Surface (mm2)]],10000)/1000000</f>
        <v>#REF!</v>
      </c>
      <c r="M211" s="8" t="s">
        <v>115</v>
      </c>
      <c r="N211" s="8" t="s">
        <v>144</v>
      </c>
      <c r="O211" s="8" t="s">
        <v>144</v>
      </c>
      <c r="P211" s="8" t="s">
        <v>117</v>
      </c>
      <c r="Q211" t="s">
        <v>119</v>
      </c>
      <c r="R211" t="s">
        <v>119</v>
      </c>
      <c r="S211" s="8">
        <v>0</v>
      </c>
      <c r="T211" t="s">
        <v>119</v>
      </c>
      <c r="U211" s="8" t="s">
        <v>120</v>
      </c>
      <c r="V211" s="8" t="s">
        <v>154</v>
      </c>
      <c r="W211" s="8">
        <v>0</v>
      </c>
      <c r="X211" s="8">
        <v>0</v>
      </c>
      <c r="Y211" s="8">
        <v>0</v>
      </c>
      <c r="Z211" s="8">
        <v>0</v>
      </c>
      <c r="AA211" s="8">
        <v>0</v>
      </c>
      <c r="AB211" s="8">
        <v>0</v>
      </c>
      <c r="AC211" s="8">
        <v>0</v>
      </c>
      <c r="AD211" s="8">
        <v>0</v>
      </c>
      <c r="AE211" s="8">
        <v>0</v>
      </c>
      <c r="AF211" s="8">
        <v>0</v>
      </c>
      <c r="AG211" s="8">
        <v>0</v>
      </c>
      <c r="AH211" s="8">
        <v>0</v>
      </c>
      <c r="AI211" s="8">
        <v>0</v>
      </c>
      <c r="AJ211" s="8">
        <v>0</v>
      </c>
      <c r="AK211" s="8" t="s">
        <v>117</v>
      </c>
      <c r="AL211" s="8">
        <v>0</v>
      </c>
      <c r="AM211" s="8">
        <v>0</v>
      </c>
      <c r="AN211" s="8">
        <v>0</v>
      </c>
      <c r="AO211" s="8">
        <v>0</v>
      </c>
      <c r="AP211" s="8">
        <v>0</v>
      </c>
      <c r="AQ211" s="8">
        <v>0</v>
      </c>
      <c r="AR211" s="8">
        <v>0</v>
      </c>
      <c r="AS211" s="8">
        <v>0</v>
      </c>
      <c r="AT211" s="8">
        <v>0</v>
      </c>
      <c r="AU211" s="8">
        <v>0</v>
      </c>
      <c r="AV211" s="8">
        <v>0</v>
      </c>
      <c r="AW211" s="8">
        <v>0</v>
      </c>
      <c r="AX211" s="8" t="s">
        <v>117</v>
      </c>
      <c r="AY211" s="8">
        <v>0</v>
      </c>
      <c r="AZ211" s="8">
        <v>0</v>
      </c>
      <c r="BA211" s="8">
        <v>0</v>
      </c>
      <c r="BB211" s="8">
        <v>0</v>
      </c>
      <c r="BC211" s="9" t="s">
        <v>124</v>
      </c>
      <c r="BD211" t="s">
        <v>155</v>
      </c>
      <c r="BE211" t="s">
        <v>124</v>
      </c>
      <c r="BF211" t="s">
        <v>124</v>
      </c>
      <c r="BG211">
        <v>0</v>
      </c>
      <c r="BH211">
        <v>0</v>
      </c>
      <c r="BI211" s="6">
        <v>0</v>
      </c>
      <c r="BJ211" s="66"/>
      <c r="BK211" s="10" t="s">
        <v>51</v>
      </c>
      <c r="BL211" t="s">
        <v>174</v>
      </c>
      <c r="BM211" t="s">
        <v>123</v>
      </c>
      <c r="BN211" t="s">
        <v>117</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t="s">
        <v>124</v>
      </c>
      <c r="CW211">
        <v>0</v>
      </c>
      <c r="CX211" t="s">
        <v>121</v>
      </c>
      <c r="CY211">
        <v>0</v>
      </c>
      <c r="CZ211" t="s">
        <v>156</v>
      </c>
      <c r="DA211">
        <v>0</v>
      </c>
      <c r="DB211" t="s">
        <v>117</v>
      </c>
      <c r="DC211" s="8">
        <v>0</v>
      </c>
      <c r="DD211" t="s">
        <v>124</v>
      </c>
      <c r="DE211">
        <v>0</v>
      </c>
      <c r="DF211">
        <v>0</v>
      </c>
      <c r="DG211">
        <v>0</v>
      </c>
      <c r="DH211">
        <v>0</v>
      </c>
      <c r="DI211">
        <v>0</v>
      </c>
      <c r="DJ211">
        <v>0</v>
      </c>
      <c r="DK211">
        <v>0</v>
      </c>
      <c r="DL211">
        <v>0</v>
      </c>
      <c r="DM211">
        <v>0</v>
      </c>
      <c r="DN211">
        <v>0</v>
      </c>
      <c r="DO211" t="s">
        <v>124</v>
      </c>
      <c r="DP211" t="s">
        <v>169</v>
      </c>
      <c r="DQ211" t="s">
        <v>197</v>
      </c>
      <c r="DR211">
        <v>0</v>
      </c>
      <c r="DS211">
        <v>0</v>
      </c>
      <c r="DT211">
        <v>0</v>
      </c>
      <c r="DU211">
        <v>0</v>
      </c>
      <c r="DV211">
        <v>0</v>
      </c>
      <c r="DW211">
        <v>0</v>
      </c>
      <c r="DX211">
        <v>0</v>
      </c>
      <c r="DY211">
        <v>0</v>
      </c>
      <c r="DZ211" t="s">
        <v>117</v>
      </c>
      <c r="EA211">
        <v>0</v>
      </c>
      <c r="EB211">
        <v>0</v>
      </c>
      <c r="EC211">
        <v>0</v>
      </c>
      <c r="ED211">
        <v>0</v>
      </c>
      <c r="EE211">
        <v>0</v>
      </c>
      <c r="EF211">
        <v>0</v>
      </c>
      <c r="EG211">
        <v>0</v>
      </c>
      <c r="EH211">
        <v>0</v>
      </c>
      <c r="EI211">
        <v>0</v>
      </c>
      <c r="EJ211">
        <v>0</v>
      </c>
      <c r="EK211">
        <v>0</v>
      </c>
      <c r="EL211">
        <v>0</v>
      </c>
      <c r="EM211">
        <v>0</v>
      </c>
      <c r="EN211">
        <v>0</v>
      </c>
      <c r="EO211">
        <v>0</v>
      </c>
      <c r="EP211" t="s">
        <v>124</v>
      </c>
      <c r="EQ211">
        <v>0</v>
      </c>
      <c r="ER211">
        <v>0</v>
      </c>
      <c r="ES211">
        <v>0</v>
      </c>
      <c r="ET211">
        <v>0</v>
      </c>
      <c r="EU211" t="s">
        <v>117</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t="s">
        <v>117</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t="s">
        <v>124</v>
      </c>
      <c r="HN211">
        <v>0</v>
      </c>
      <c r="HO211">
        <v>0</v>
      </c>
      <c r="HP211">
        <v>0</v>
      </c>
      <c r="HQ211">
        <v>0</v>
      </c>
      <c r="HR211">
        <v>0</v>
      </c>
      <c r="HS211" t="s">
        <v>124</v>
      </c>
      <c r="HT211">
        <v>0</v>
      </c>
      <c r="HU211" t="s">
        <v>124</v>
      </c>
      <c r="HV211">
        <v>0</v>
      </c>
      <c r="HW211">
        <v>0</v>
      </c>
      <c r="HX211">
        <v>0</v>
      </c>
      <c r="HY211">
        <v>0</v>
      </c>
      <c r="HZ211">
        <v>0</v>
      </c>
      <c r="IA211">
        <v>0</v>
      </c>
      <c r="IB211">
        <v>0</v>
      </c>
      <c r="IC211">
        <v>0</v>
      </c>
      <c r="ID211">
        <v>0</v>
      </c>
      <c r="IE211" t="s">
        <v>124</v>
      </c>
      <c r="IF211" t="s">
        <v>124</v>
      </c>
      <c r="IG211" t="s">
        <v>119</v>
      </c>
      <c r="IH211" t="s">
        <v>49</v>
      </c>
      <c r="II211" t="s">
        <v>189</v>
      </c>
      <c r="IJ211" s="8" t="s">
        <v>404</v>
      </c>
      <c r="IK211" s="8">
        <v>0</v>
      </c>
      <c r="IL211" s="8">
        <v>0</v>
      </c>
      <c r="IM211" s="8">
        <v>0</v>
      </c>
      <c r="IN211">
        <v>0</v>
      </c>
      <c r="IO211" s="8">
        <v>0</v>
      </c>
      <c r="IP211" s="8">
        <v>0</v>
      </c>
      <c r="IQ211" s="8">
        <v>0</v>
      </c>
      <c r="IR211" s="8">
        <v>0</v>
      </c>
      <c r="IS211" s="8">
        <v>0</v>
      </c>
      <c r="IT211" s="8">
        <v>0</v>
      </c>
      <c r="IU211" s="8">
        <v>0</v>
      </c>
      <c r="IV211" s="8">
        <v>0</v>
      </c>
      <c r="IW211" s="8">
        <v>0</v>
      </c>
      <c r="IX211" s="8">
        <v>0</v>
      </c>
      <c r="IY211" s="8">
        <v>0</v>
      </c>
      <c r="IZ211" s="8">
        <v>0</v>
      </c>
      <c r="JA211" s="8">
        <v>0</v>
      </c>
      <c r="JB211" s="8">
        <v>0</v>
      </c>
      <c r="JC211" s="8" t="s">
        <v>124</v>
      </c>
      <c r="JD211" s="8" t="s">
        <v>127</v>
      </c>
      <c r="JE211" s="8" t="s">
        <v>128</v>
      </c>
      <c r="JF211" s="8">
        <v>0</v>
      </c>
      <c r="JG211" s="8">
        <v>0</v>
      </c>
      <c r="JH211" s="8">
        <v>0</v>
      </c>
      <c r="JI211" s="8">
        <v>0</v>
      </c>
      <c r="JJ211" s="8">
        <v>0</v>
      </c>
      <c r="JK211" s="42">
        <v>0</v>
      </c>
      <c r="JL211" s="42">
        <v>0</v>
      </c>
      <c r="JM211" s="42">
        <v>0</v>
      </c>
      <c r="JN211" s="42">
        <v>0</v>
      </c>
      <c r="JO211" s="42">
        <v>0</v>
      </c>
      <c r="JP211" s="42">
        <v>0</v>
      </c>
      <c r="JQ211" s="42">
        <v>0</v>
      </c>
      <c r="JR211" s="42">
        <v>0</v>
      </c>
      <c r="JS211" s="42">
        <v>0</v>
      </c>
      <c r="JT211" s="42">
        <v>0</v>
      </c>
      <c r="JU211" s="42">
        <v>0</v>
      </c>
      <c r="JV211" s="42" t="s">
        <v>124</v>
      </c>
      <c r="JW211" s="42">
        <v>0</v>
      </c>
      <c r="JX211" s="42" t="s">
        <v>124</v>
      </c>
      <c r="JY211" s="42">
        <v>0</v>
      </c>
      <c r="JZ211" s="42">
        <v>0</v>
      </c>
      <c r="KA211" s="42">
        <v>0</v>
      </c>
      <c r="KB211" s="42">
        <v>0</v>
      </c>
      <c r="KC211" s="42">
        <v>0</v>
      </c>
      <c r="KD211" s="42">
        <v>0</v>
      </c>
      <c r="KE211" s="42" t="s">
        <v>124</v>
      </c>
      <c r="KF211" s="42" t="s">
        <v>288</v>
      </c>
      <c r="KG211" s="42">
        <v>0</v>
      </c>
      <c r="KH211" s="42">
        <v>0</v>
      </c>
      <c r="KI211" s="42">
        <v>0</v>
      </c>
      <c r="KJ211" s="42">
        <v>0</v>
      </c>
      <c r="KK211" s="42">
        <v>0</v>
      </c>
      <c r="KL211" s="42">
        <v>0</v>
      </c>
      <c r="KM211" s="42">
        <v>0</v>
      </c>
      <c r="KN211" s="8" t="s">
        <v>124</v>
      </c>
      <c r="KO211" s="8">
        <v>0</v>
      </c>
      <c r="KP211" s="8">
        <v>0</v>
      </c>
      <c r="KQ211" s="8" t="s">
        <v>117</v>
      </c>
      <c r="KR211">
        <v>0</v>
      </c>
      <c r="KS211">
        <v>0</v>
      </c>
      <c r="KT211">
        <v>0</v>
      </c>
      <c r="KU211">
        <v>0</v>
      </c>
      <c r="KV211">
        <v>0</v>
      </c>
      <c r="KW211">
        <v>0</v>
      </c>
      <c r="KX211">
        <v>0</v>
      </c>
      <c r="KY211">
        <v>0</v>
      </c>
      <c r="KZ211">
        <v>0</v>
      </c>
      <c r="LA211">
        <v>0</v>
      </c>
      <c r="LB211">
        <v>0</v>
      </c>
      <c r="LC211">
        <v>0</v>
      </c>
      <c r="LD211">
        <v>0</v>
      </c>
      <c r="LE211">
        <v>0</v>
      </c>
      <c r="LF211">
        <v>0</v>
      </c>
      <c r="LG211">
        <v>0</v>
      </c>
      <c r="LH211">
        <v>0</v>
      </c>
      <c r="LI211">
        <v>0</v>
      </c>
      <c r="LJ211">
        <v>0</v>
      </c>
      <c r="LK211">
        <v>0</v>
      </c>
      <c r="LL211">
        <v>0</v>
      </c>
      <c r="LM211">
        <v>0</v>
      </c>
      <c r="LN211">
        <v>0</v>
      </c>
      <c r="LO211">
        <v>0</v>
      </c>
      <c r="LP211">
        <v>0</v>
      </c>
      <c r="LQ211">
        <v>0</v>
      </c>
      <c r="LR211">
        <v>0</v>
      </c>
      <c r="LS211">
        <v>0</v>
      </c>
      <c r="LT211">
        <v>0</v>
      </c>
      <c r="LU211">
        <v>0</v>
      </c>
      <c r="LV211">
        <v>0</v>
      </c>
      <c r="LW211">
        <v>0</v>
      </c>
      <c r="LX211">
        <v>0</v>
      </c>
      <c r="LY211">
        <v>0</v>
      </c>
      <c r="LZ211" s="9" t="s">
        <v>131</v>
      </c>
      <c r="MA211">
        <v>0</v>
      </c>
      <c r="MB211">
        <v>0</v>
      </c>
      <c r="MC211">
        <v>0</v>
      </c>
      <c r="MD211">
        <v>0</v>
      </c>
      <c r="ME211">
        <v>0</v>
      </c>
      <c r="MF211">
        <v>0</v>
      </c>
      <c r="MG211">
        <v>0</v>
      </c>
      <c r="MH211">
        <v>0</v>
      </c>
      <c r="MI211">
        <v>0</v>
      </c>
      <c r="MJ211">
        <v>0</v>
      </c>
      <c r="MK211">
        <v>0</v>
      </c>
      <c r="ML211">
        <v>0</v>
      </c>
      <c r="MM211">
        <v>0</v>
      </c>
      <c r="MN211">
        <v>0</v>
      </c>
      <c r="MO211">
        <v>0</v>
      </c>
      <c r="MP211">
        <v>0</v>
      </c>
      <c r="MQ211">
        <v>0</v>
      </c>
      <c r="MR211" s="35" t="s">
        <v>405</v>
      </c>
      <c r="MS211" s="69"/>
    </row>
    <row r="212" spans="1:357" ht="72" x14ac:dyDescent="0.3">
      <c r="A212">
        <v>43</v>
      </c>
      <c r="B212" s="29" t="s">
        <v>108</v>
      </c>
      <c r="C212" s="22" t="s">
        <v>109</v>
      </c>
      <c r="D212" s="8" t="s">
        <v>406</v>
      </c>
      <c r="E212" t="s">
        <v>407</v>
      </c>
      <c r="F212" s="8" t="s">
        <v>408</v>
      </c>
      <c r="G212" s="8" t="s">
        <v>409</v>
      </c>
      <c r="H212" s="8">
        <v>0</v>
      </c>
      <c r="I212" t="s">
        <v>113</v>
      </c>
      <c r="J212" s="8" t="s">
        <v>410</v>
      </c>
      <c r="K212" s="8">
        <f>569*830</f>
        <v>472270</v>
      </c>
      <c r="L212" s="8" t="e">
        <f>MROUND([1]!tbData[[#This Row],[Surface (mm2)]],10000)/1000000</f>
        <v>#REF!</v>
      </c>
      <c r="M212" s="8" t="s">
        <v>115</v>
      </c>
      <c r="N212" s="8" t="s">
        <v>144</v>
      </c>
      <c r="O212" s="8" t="s">
        <v>144</v>
      </c>
      <c r="P212" s="8" t="s">
        <v>117</v>
      </c>
      <c r="Q212" t="s">
        <v>411</v>
      </c>
      <c r="R212" t="s">
        <v>119</v>
      </c>
      <c r="S212" s="8">
        <v>0</v>
      </c>
      <c r="T212" t="s">
        <v>221</v>
      </c>
      <c r="U212" s="8" t="s">
        <v>120</v>
      </c>
      <c r="V212" s="8" t="s">
        <v>154</v>
      </c>
      <c r="W212" s="8" t="s">
        <v>121</v>
      </c>
      <c r="X212" s="8">
        <v>0</v>
      </c>
      <c r="Y212" s="8">
        <v>0</v>
      </c>
      <c r="Z212" s="8">
        <v>0</v>
      </c>
      <c r="AA212" s="8">
        <v>0</v>
      </c>
      <c r="AB212" s="8">
        <v>0</v>
      </c>
      <c r="AC212" s="8">
        <v>0</v>
      </c>
      <c r="AD212" s="8">
        <v>0</v>
      </c>
      <c r="AE212" s="8">
        <v>0</v>
      </c>
      <c r="AF212" s="8">
        <v>0</v>
      </c>
      <c r="AG212" s="8">
        <v>0</v>
      </c>
      <c r="AH212" s="8">
        <v>0</v>
      </c>
      <c r="AI212" s="8">
        <v>0</v>
      </c>
      <c r="AJ212" s="8">
        <v>0</v>
      </c>
      <c r="AK212" s="8" t="s">
        <v>117</v>
      </c>
      <c r="AL212" s="8">
        <v>0</v>
      </c>
      <c r="AM212" s="8">
        <v>0</v>
      </c>
      <c r="AN212" s="8">
        <v>0</v>
      </c>
      <c r="AO212" s="8">
        <v>0</v>
      </c>
      <c r="AP212" s="8">
        <v>0</v>
      </c>
      <c r="AQ212" s="8">
        <v>0</v>
      </c>
      <c r="AR212" s="8">
        <v>0</v>
      </c>
      <c r="AS212" s="8">
        <v>0</v>
      </c>
      <c r="AT212" s="8">
        <v>0</v>
      </c>
      <c r="AU212" s="8">
        <v>0</v>
      </c>
      <c r="AV212" s="8">
        <v>0</v>
      </c>
      <c r="AW212" s="8">
        <v>0</v>
      </c>
      <c r="AX212" s="8" t="s">
        <v>124</v>
      </c>
      <c r="AY212" s="8" t="s">
        <v>121</v>
      </c>
      <c r="AZ212" s="8">
        <v>1</v>
      </c>
      <c r="BA212" s="8" t="s">
        <v>412</v>
      </c>
      <c r="BB212" s="8">
        <v>0</v>
      </c>
      <c r="BC212" s="9" t="s">
        <v>124</v>
      </c>
      <c r="BD212" t="s">
        <v>155</v>
      </c>
      <c r="BE212" t="s">
        <v>168</v>
      </c>
      <c r="BF212">
        <v>0</v>
      </c>
      <c r="BG212">
        <v>0</v>
      </c>
      <c r="BH212">
        <v>0</v>
      </c>
      <c r="BI212" s="6" t="s">
        <v>413</v>
      </c>
      <c r="BJ212" s="66"/>
      <c r="BK212" s="10" t="s">
        <v>51</v>
      </c>
      <c r="BL212" t="s">
        <v>174</v>
      </c>
      <c r="BM212" t="s">
        <v>123</v>
      </c>
      <c r="BN212" t="s">
        <v>117</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t="s">
        <v>51</v>
      </c>
      <c r="DC212" s="8" t="s">
        <v>366</v>
      </c>
      <c r="DD212" t="s">
        <v>124</v>
      </c>
      <c r="DE212">
        <v>0</v>
      </c>
      <c r="DF212">
        <v>0</v>
      </c>
      <c r="DG212">
        <v>0</v>
      </c>
      <c r="DH212">
        <v>0</v>
      </c>
      <c r="DI212">
        <v>0</v>
      </c>
      <c r="DJ212">
        <v>0</v>
      </c>
      <c r="DK212">
        <v>0</v>
      </c>
      <c r="DL212">
        <v>0</v>
      </c>
      <c r="DM212">
        <v>0</v>
      </c>
      <c r="DN212">
        <v>0</v>
      </c>
      <c r="DO212">
        <v>0</v>
      </c>
      <c r="DP212">
        <v>0</v>
      </c>
      <c r="DQ212">
        <v>0</v>
      </c>
      <c r="DR212">
        <v>0</v>
      </c>
      <c r="DS212" t="s">
        <v>124</v>
      </c>
      <c r="DT212">
        <v>0</v>
      </c>
      <c r="DU212">
        <v>0</v>
      </c>
      <c r="DV212">
        <v>0</v>
      </c>
      <c r="DW212">
        <v>0</v>
      </c>
      <c r="DX212">
        <v>0</v>
      </c>
      <c r="DY212">
        <v>0</v>
      </c>
      <c r="DZ212" t="s">
        <v>51</v>
      </c>
      <c r="EA212">
        <v>0</v>
      </c>
      <c r="EB212" t="s">
        <v>124</v>
      </c>
      <c r="EC212">
        <v>0</v>
      </c>
      <c r="ED212">
        <v>0</v>
      </c>
      <c r="EE212">
        <v>0</v>
      </c>
      <c r="EF212">
        <v>0</v>
      </c>
      <c r="EG212">
        <v>0</v>
      </c>
      <c r="EH212">
        <v>0</v>
      </c>
      <c r="EI212">
        <v>0</v>
      </c>
      <c r="EJ212">
        <v>0</v>
      </c>
      <c r="EK212">
        <v>0</v>
      </c>
      <c r="EL212">
        <v>0</v>
      </c>
      <c r="EM212">
        <v>0</v>
      </c>
      <c r="EN212">
        <v>0</v>
      </c>
      <c r="EO212">
        <v>0</v>
      </c>
      <c r="EP212">
        <v>0</v>
      </c>
      <c r="EQ212">
        <v>0</v>
      </c>
      <c r="ER212">
        <v>0</v>
      </c>
      <c r="ES212">
        <v>0</v>
      </c>
      <c r="ET212" t="s">
        <v>227</v>
      </c>
      <c r="EU212" t="s">
        <v>124</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t="s">
        <v>124</v>
      </c>
      <c r="GF212">
        <v>0</v>
      </c>
      <c r="GG212">
        <v>0</v>
      </c>
      <c r="GH212">
        <v>0</v>
      </c>
      <c r="GI212">
        <v>0</v>
      </c>
      <c r="GJ212">
        <v>0</v>
      </c>
      <c r="GK212">
        <v>0</v>
      </c>
      <c r="GL212">
        <v>0</v>
      </c>
      <c r="GM212" t="s">
        <v>124</v>
      </c>
      <c r="GN212">
        <v>0</v>
      </c>
      <c r="GO212" t="s">
        <v>124</v>
      </c>
      <c r="GP212" t="s">
        <v>124</v>
      </c>
      <c r="GQ212" t="s">
        <v>124</v>
      </c>
      <c r="GR212" t="s">
        <v>124</v>
      </c>
      <c r="GS212">
        <v>0</v>
      </c>
      <c r="GT212">
        <v>0</v>
      </c>
      <c r="GU212">
        <v>0</v>
      </c>
      <c r="GV212">
        <v>0</v>
      </c>
      <c r="GW212">
        <v>0</v>
      </c>
      <c r="GX212">
        <v>0</v>
      </c>
      <c r="GY212">
        <v>0</v>
      </c>
      <c r="GZ212">
        <v>0</v>
      </c>
      <c r="HA212">
        <v>0</v>
      </c>
      <c r="HB212">
        <v>0</v>
      </c>
      <c r="HC212">
        <v>0</v>
      </c>
      <c r="HD212">
        <v>0</v>
      </c>
      <c r="HE212">
        <v>0</v>
      </c>
      <c r="HF212">
        <v>0</v>
      </c>
      <c r="HG212">
        <v>0</v>
      </c>
      <c r="HH212">
        <v>0</v>
      </c>
      <c r="HI212">
        <v>0</v>
      </c>
      <c r="HJ212">
        <v>0</v>
      </c>
      <c r="HK212">
        <v>0</v>
      </c>
      <c r="HL212">
        <v>0</v>
      </c>
      <c r="HM212" t="s">
        <v>124</v>
      </c>
      <c r="HN212">
        <v>0</v>
      </c>
      <c r="HO212">
        <v>0</v>
      </c>
      <c r="HP212">
        <v>0</v>
      </c>
      <c r="HQ212">
        <v>0</v>
      </c>
      <c r="HR212">
        <v>0</v>
      </c>
      <c r="HS212">
        <v>0</v>
      </c>
      <c r="HT212">
        <v>0</v>
      </c>
      <c r="HU212">
        <v>0</v>
      </c>
      <c r="HV212">
        <v>0</v>
      </c>
      <c r="HW212">
        <v>0</v>
      </c>
      <c r="HX212" t="s">
        <v>124</v>
      </c>
      <c r="HY212" t="s">
        <v>124</v>
      </c>
      <c r="HZ212">
        <v>0</v>
      </c>
      <c r="IA212">
        <v>0</v>
      </c>
      <c r="IB212">
        <v>0</v>
      </c>
      <c r="IC212">
        <v>0</v>
      </c>
      <c r="ID212">
        <v>0</v>
      </c>
      <c r="IE212" t="s">
        <v>124</v>
      </c>
      <c r="IF212">
        <v>0</v>
      </c>
      <c r="IG212">
        <v>0</v>
      </c>
      <c r="IH212">
        <v>0</v>
      </c>
      <c r="II212">
        <v>0</v>
      </c>
      <c r="IJ212">
        <v>0</v>
      </c>
      <c r="IK212">
        <v>0</v>
      </c>
      <c r="IL212">
        <v>0</v>
      </c>
      <c r="IM212">
        <v>0</v>
      </c>
      <c r="IN212">
        <v>0</v>
      </c>
      <c r="IO212">
        <v>0</v>
      </c>
      <c r="IP212" t="s">
        <v>124</v>
      </c>
      <c r="IQ212" t="s">
        <v>70</v>
      </c>
      <c r="IR212">
        <v>0</v>
      </c>
      <c r="IS212" t="s">
        <v>232</v>
      </c>
      <c r="IT212">
        <v>0</v>
      </c>
      <c r="IU212">
        <v>0</v>
      </c>
      <c r="IV212">
        <v>0</v>
      </c>
      <c r="IW212">
        <v>0</v>
      </c>
      <c r="IX212">
        <v>0</v>
      </c>
      <c r="IY212">
        <v>0</v>
      </c>
      <c r="IZ212">
        <v>0</v>
      </c>
      <c r="JA212">
        <v>0</v>
      </c>
      <c r="JB212">
        <v>0</v>
      </c>
      <c r="JC212" s="8" t="s">
        <v>124</v>
      </c>
      <c r="JD212" s="8" t="s">
        <v>127</v>
      </c>
      <c r="JE212" s="8" t="s">
        <v>128</v>
      </c>
      <c r="JF212" s="8" t="s">
        <v>124</v>
      </c>
      <c r="JG212" s="8">
        <v>0</v>
      </c>
      <c r="JH212" s="8" t="s">
        <v>124</v>
      </c>
      <c r="JI212" s="8" t="s">
        <v>129</v>
      </c>
      <c r="JJ212" s="8">
        <v>0</v>
      </c>
      <c r="JK212" s="42">
        <v>0</v>
      </c>
      <c r="JL212" s="42">
        <v>0</v>
      </c>
      <c r="JM212" s="42">
        <v>0</v>
      </c>
      <c r="JN212" s="42">
        <v>0</v>
      </c>
      <c r="JO212" s="42">
        <v>0</v>
      </c>
      <c r="JP212" s="42">
        <v>0</v>
      </c>
      <c r="JQ212" s="42">
        <v>0</v>
      </c>
      <c r="JR212" s="42">
        <v>0</v>
      </c>
      <c r="JS212" s="42">
        <v>0</v>
      </c>
      <c r="JT212" s="42">
        <v>0</v>
      </c>
      <c r="JU212" s="42">
        <v>0</v>
      </c>
      <c r="JV212" s="42">
        <v>0</v>
      </c>
      <c r="JW212" s="42">
        <v>0</v>
      </c>
      <c r="JX212" s="42">
        <v>0</v>
      </c>
      <c r="JY212" s="42">
        <v>0</v>
      </c>
      <c r="JZ212" s="42">
        <v>0</v>
      </c>
      <c r="KA212" s="42">
        <v>0</v>
      </c>
      <c r="KB212" s="42">
        <v>0</v>
      </c>
      <c r="KC212" s="42">
        <v>0</v>
      </c>
      <c r="KD212" s="42">
        <v>0</v>
      </c>
      <c r="KE212" s="42" t="s">
        <v>124</v>
      </c>
      <c r="KF212" s="42" t="s">
        <v>288</v>
      </c>
      <c r="KG212" s="42">
        <v>0</v>
      </c>
      <c r="KH212" s="42">
        <v>0</v>
      </c>
      <c r="KI212" s="42">
        <v>0</v>
      </c>
      <c r="KJ212" s="42">
        <v>0</v>
      </c>
      <c r="KK212" s="42">
        <v>0</v>
      </c>
      <c r="KL212" s="42">
        <v>0</v>
      </c>
      <c r="KM212" s="42" t="s">
        <v>287</v>
      </c>
      <c r="KN212" s="8" t="s">
        <v>124</v>
      </c>
      <c r="KO212" s="8">
        <v>0</v>
      </c>
      <c r="KP212" s="8">
        <v>0</v>
      </c>
      <c r="KQ212" s="8" t="s">
        <v>117</v>
      </c>
      <c r="KR212">
        <v>0</v>
      </c>
      <c r="KS212">
        <v>0</v>
      </c>
      <c r="KT212">
        <v>0</v>
      </c>
      <c r="KU212">
        <v>0</v>
      </c>
      <c r="KV212">
        <v>0</v>
      </c>
      <c r="KW212">
        <v>0</v>
      </c>
      <c r="KX212">
        <v>0</v>
      </c>
      <c r="KY212">
        <v>0</v>
      </c>
      <c r="KZ212">
        <v>0</v>
      </c>
      <c r="LA212">
        <v>0</v>
      </c>
      <c r="LB212">
        <v>0</v>
      </c>
      <c r="LC212">
        <v>0</v>
      </c>
      <c r="LD212">
        <v>0</v>
      </c>
      <c r="LE212">
        <v>0</v>
      </c>
      <c r="LF212">
        <v>0</v>
      </c>
      <c r="LG212">
        <v>0</v>
      </c>
      <c r="LH212">
        <v>0</v>
      </c>
      <c r="LI212">
        <v>0</v>
      </c>
      <c r="LJ212">
        <v>0</v>
      </c>
      <c r="LK212">
        <v>0</v>
      </c>
      <c r="LL212">
        <v>0</v>
      </c>
      <c r="LM212">
        <v>0</v>
      </c>
      <c r="LN212">
        <v>0</v>
      </c>
      <c r="LO212">
        <v>0</v>
      </c>
      <c r="LP212">
        <v>0</v>
      </c>
      <c r="LQ212">
        <v>0</v>
      </c>
      <c r="LR212">
        <v>0</v>
      </c>
      <c r="LS212">
        <v>0</v>
      </c>
      <c r="LT212">
        <v>0</v>
      </c>
      <c r="LU212">
        <v>0</v>
      </c>
      <c r="LV212">
        <v>0</v>
      </c>
      <c r="LW212">
        <v>0</v>
      </c>
      <c r="LX212">
        <v>0</v>
      </c>
      <c r="LY212">
        <v>0</v>
      </c>
      <c r="LZ212" s="9" t="s">
        <v>131</v>
      </c>
      <c r="MA212">
        <v>0</v>
      </c>
      <c r="MB212">
        <v>0</v>
      </c>
      <c r="MC212">
        <v>0</v>
      </c>
      <c r="MD212">
        <v>0</v>
      </c>
      <c r="ME212">
        <v>0</v>
      </c>
      <c r="MF212">
        <v>0</v>
      </c>
      <c r="MG212">
        <v>0</v>
      </c>
      <c r="MH212">
        <v>0</v>
      </c>
      <c r="MI212">
        <v>0</v>
      </c>
      <c r="MJ212">
        <v>0</v>
      </c>
      <c r="MK212">
        <v>0</v>
      </c>
      <c r="ML212">
        <v>0</v>
      </c>
      <c r="MM212">
        <v>0</v>
      </c>
      <c r="MN212">
        <v>0</v>
      </c>
      <c r="MO212">
        <v>0</v>
      </c>
      <c r="MP212">
        <v>0</v>
      </c>
      <c r="MQ212">
        <v>0</v>
      </c>
      <c r="MR212" s="35" t="s">
        <v>414</v>
      </c>
      <c r="MS212" s="69"/>
    </row>
    <row r="213" spans="1:357" ht="203.4" customHeight="1" x14ac:dyDescent="0.3">
      <c r="A213">
        <v>44</v>
      </c>
      <c r="B213" s="29" t="s">
        <v>108</v>
      </c>
      <c r="C213" s="22" t="s">
        <v>109</v>
      </c>
      <c r="D213" s="8" t="s">
        <v>415</v>
      </c>
      <c r="E213" s="8" t="s">
        <v>416</v>
      </c>
      <c r="F213" s="8" t="s">
        <v>321</v>
      </c>
      <c r="G213" s="8" t="s">
        <v>142</v>
      </c>
      <c r="H213" s="8">
        <v>1975</v>
      </c>
      <c r="I213" t="s">
        <v>136</v>
      </c>
      <c r="J213" s="8" t="s">
        <v>417</v>
      </c>
      <c r="K213" s="8">
        <f>860*551</f>
        <v>473860</v>
      </c>
      <c r="L213" s="8" t="e">
        <f>MROUND([1]!tbData[[#This Row],[Surface (mm2)]],10000)/1000000</f>
        <v>#REF!</v>
      </c>
      <c r="M213" s="8" t="s">
        <v>115</v>
      </c>
      <c r="N213" s="8" t="s">
        <v>144</v>
      </c>
      <c r="O213" s="8" t="s">
        <v>144</v>
      </c>
      <c r="P213" s="8" t="s">
        <v>117</v>
      </c>
      <c r="Q213" t="s">
        <v>119</v>
      </c>
      <c r="R213" t="s">
        <v>119</v>
      </c>
      <c r="S213" s="8">
        <v>0</v>
      </c>
      <c r="T213" t="s">
        <v>119</v>
      </c>
      <c r="U213" s="8" t="s">
        <v>120</v>
      </c>
      <c r="V213" s="8" t="s">
        <v>154</v>
      </c>
      <c r="W213" s="8">
        <v>0</v>
      </c>
      <c r="X213" s="8">
        <v>0</v>
      </c>
      <c r="Y213" s="8">
        <v>0</v>
      </c>
      <c r="Z213" s="8">
        <v>0</v>
      </c>
      <c r="AA213" s="8">
        <v>0</v>
      </c>
      <c r="AB213" s="8">
        <v>0</v>
      </c>
      <c r="AC213" s="8">
        <v>0</v>
      </c>
      <c r="AD213" s="8">
        <v>0</v>
      </c>
      <c r="AE213" s="8">
        <v>0</v>
      </c>
      <c r="AF213" s="8">
        <v>0</v>
      </c>
      <c r="AG213" s="8">
        <v>0</v>
      </c>
      <c r="AH213" s="8">
        <v>0</v>
      </c>
      <c r="AI213" s="8">
        <v>0</v>
      </c>
      <c r="AJ213" s="8">
        <v>0</v>
      </c>
      <c r="AK213" s="8" t="s">
        <v>124</v>
      </c>
      <c r="AL213" s="8" t="s">
        <v>166</v>
      </c>
      <c r="AM213" s="8" t="s">
        <v>121</v>
      </c>
      <c r="AN213" s="8" t="s">
        <v>418</v>
      </c>
      <c r="AO213" s="8">
        <v>0</v>
      </c>
      <c r="AP213" s="8">
        <v>0</v>
      </c>
      <c r="AQ213" s="8">
        <v>0</v>
      </c>
      <c r="AR213" s="8">
        <v>0</v>
      </c>
      <c r="AS213" s="8">
        <v>0</v>
      </c>
      <c r="AT213" s="8">
        <v>0</v>
      </c>
      <c r="AU213" s="8">
        <v>0</v>
      </c>
      <c r="AV213" s="8">
        <v>0</v>
      </c>
      <c r="AW213" s="8">
        <v>0</v>
      </c>
      <c r="AX213" s="8" t="s">
        <v>124</v>
      </c>
      <c r="AY213" s="8" t="s">
        <v>121</v>
      </c>
      <c r="AZ213" s="8">
        <v>1</v>
      </c>
      <c r="BA213" s="8" t="s">
        <v>419</v>
      </c>
      <c r="BB213" s="8">
        <v>0</v>
      </c>
      <c r="BC213" s="9" t="s">
        <v>124</v>
      </c>
      <c r="BD213" t="s">
        <v>155</v>
      </c>
      <c r="BE213" t="s">
        <v>124</v>
      </c>
      <c r="BF213" t="s">
        <v>124</v>
      </c>
      <c r="BG213">
        <v>0</v>
      </c>
      <c r="BH213">
        <v>0</v>
      </c>
      <c r="BI213" s="6" t="s">
        <v>420</v>
      </c>
      <c r="BJ213" s="66"/>
      <c r="BK213" s="10" t="s">
        <v>51</v>
      </c>
      <c r="BL213" t="s">
        <v>122</v>
      </c>
      <c r="BM213" t="s">
        <v>123</v>
      </c>
      <c r="BN213" t="s">
        <v>124</v>
      </c>
      <c r="BO213" t="s">
        <v>124</v>
      </c>
      <c r="BP213" t="s">
        <v>201</v>
      </c>
      <c r="BQ213" t="s">
        <v>124</v>
      </c>
      <c r="BR213" t="s">
        <v>124</v>
      </c>
      <c r="BS213">
        <v>0</v>
      </c>
      <c r="BT213">
        <v>0</v>
      </c>
      <c r="BU213" t="s">
        <v>121</v>
      </c>
      <c r="BV213" t="s">
        <v>124</v>
      </c>
      <c r="BW213" t="s">
        <v>50</v>
      </c>
      <c r="BX213" t="s">
        <v>124</v>
      </c>
      <c r="BY213" t="s">
        <v>124</v>
      </c>
      <c r="BZ213" t="s">
        <v>124</v>
      </c>
      <c r="CA213" t="s">
        <v>124</v>
      </c>
      <c r="CB213" t="s">
        <v>121</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t="s">
        <v>124</v>
      </c>
      <c r="CW213" t="s">
        <v>252</v>
      </c>
      <c r="CX213">
        <v>0</v>
      </c>
      <c r="CY213">
        <v>0</v>
      </c>
      <c r="CZ213" t="s">
        <v>50</v>
      </c>
      <c r="DA213">
        <v>0</v>
      </c>
      <c r="DB213" t="s">
        <v>117</v>
      </c>
      <c r="DC213" s="8">
        <v>0</v>
      </c>
      <c r="DD213" t="s">
        <v>117</v>
      </c>
      <c r="DE213" t="s">
        <v>124</v>
      </c>
      <c r="DF213" t="s">
        <v>169</v>
      </c>
      <c r="DG213" t="s">
        <v>124</v>
      </c>
      <c r="DH213" t="s">
        <v>116</v>
      </c>
      <c r="DI213">
        <v>0</v>
      </c>
      <c r="DJ213">
        <v>0</v>
      </c>
      <c r="DK213">
        <v>0</v>
      </c>
      <c r="DL213">
        <v>0</v>
      </c>
      <c r="DM213">
        <v>0</v>
      </c>
      <c r="DN213">
        <v>0</v>
      </c>
      <c r="DO213">
        <v>0</v>
      </c>
      <c r="DP213">
        <v>0</v>
      </c>
      <c r="DQ213">
        <v>0</v>
      </c>
      <c r="DR213">
        <v>0</v>
      </c>
      <c r="DS213">
        <v>0</v>
      </c>
      <c r="DT213">
        <v>0</v>
      </c>
      <c r="DU213">
        <v>0</v>
      </c>
      <c r="DV213">
        <v>0</v>
      </c>
      <c r="DW213">
        <v>0</v>
      </c>
      <c r="DX213">
        <v>0</v>
      </c>
      <c r="DY213">
        <v>0</v>
      </c>
      <c r="DZ213" t="s">
        <v>51</v>
      </c>
      <c r="EA213">
        <v>0</v>
      </c>
      <c r="EB213" t="s">
        <v>124</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t="s">
        <v>117</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t="s">
        <v>124</v>
      </c>
      <c r="GF213">
        <v>0</v>
      </c>
      <c r="GG213">
        <v>0</v>
      </c>
      <c r="GH213">
        <v>0</v>
      </c>
      <c r="GI213">
        <v>0</v>
      </c>
      <c r="GJ213">
        <v>0</v>
      </c>
      <c r="GK213">
        <v>0</v>
      </c>
      <c r="GL213">
        <v>0</v>
      </c>
      <c r="GM213" t="s">
        <v>124</v>
      </c>
      <c r="GN213" t="s">
        <v>202</v>
      </c>
      <c r="GO213">
        <v>0</v>
      </c>
      <c r="GP213" t="s">
        <v>124</v>
      </c>
      <c r="GQ213">
        <v>0</v>
      </c>
      <c r="GR213">
        <v>0</v>
      </c>
      <c r="GS213">
        <v>0</v>
      </c>
      <c r="GT213">
        <v>0</v>
      </c>
      <c r="GU213">
        <v>0</v>
      </c>
      <c r="GV213">
        <v>0</v>
      </c>
      <c r="GW213">
        <v>0</v>
      </c>
      <c r="GX213">
        <v>0</v>
      </c>
      <c r="GY213">
        <v>0</v>
      </c>
      <c r="GZ213">
        <v>0</v>
      </c>
      <c r="HA213">
        <v>0</v>
      </c>
      <c r="HB213">
        <v>0</v>
      </c>
      <c r="HC213">
        <v>0</v>
      </c>
      <c r="HD213">
        <v>0</v>
      </c>
      <c r="HE213">
        <v>0</v>
      </c>
      <c r="HF213">
        <v>0</v>
      </c>
      <c r="HG213" t="s">
        <v>124</v>
      </c>
      <c r="HH213" t="s">
        <v>124</v>
      </c>
      <c r="HI213" t="s">
        <v>202</v>
      </c>
      <c r="HJ213">
        <v>0</v>
      </c>
      <c r="HK213">
        <v>0</v>
      </c>
      <c r="HL213">
        <v>0</v>
      </c>
      <c r="HM213">
        <v>0</v>
      </c>
      <c r="HN213">
        <v>0</v>
      </c>
      <c r="HO213">
        <v>0</v>
      </c>
      <c r="HP213">
        <v>0</v>
      </c>
      <c r="HQ213">
        <v>0</v>
      </c>
      <c r="HR213">
        <v>0</v>
      </c>
      <c r="HS213">
        <v>0</v>
      </c>
      <c r="HT213">
        <v>0</v>
      </c>
      <c r="HU213">
        <v>0</v>
      </c>
      <c r="HV213">
        <v>0</v>
      </c>
      <c r="HW213">
        <v>0</v>
      </c>
      <c r="HX213">
        <v>0</v>
      </c>
      <c r="HY213">
        <v>0</v>
      </c>
      <c r="HZ213">
        <v>0</v>
      </c>
      <c r="IA213">
        <v>0</v>
      </c>
      <c r="IB213">
        <v>0</v>
      </c>
      <c r="IC213">
        <v>0</v>
      </c>
      <c r="ID213">
        <v>0</v>
      </c>
      <c r="IE213">
        <v>0</v>
      </c>
      <c r="IF213">
        <v>0</v>
      </c>
      <c r="IG213">
        <v>0</v>
      </c>
      <c r="IH213">
        <v>0</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s="8" t="s">
        <v>124</v>
      </c>
      <c r="JD213" s="8" t="s">
        <v>127</v>
      </c>
      <c r="JE213" s="8" t="s">
        <v>128</v>
      </c>
      <c r="JF213" s="8">
        <v>0</v>
      </c>
      <c r="JG213" s="8">
        <v>0</v>
      </c>
      <c r="JH213" s="8">
        <v>0</v>
      </c>
      <c r="JI213" s="8">
        <v>0</v>
      </c>
      <c r="JJ213" s="8">
        <v>0</v>
      </c>
      <c r="JK213" s="42">
        <v>0</v>
      </c>
      <c r="JL213" s="42">
        <v>0</v>
      </c>
      <c r="JM213" s="42">
        <v>0</v>
      </c>
      <c r="JN213" s="42">
        <v>0</v>
      </c>
      <c r="JO213" s="42">
        <v>0</v>
      </c>
      <c r="JP213" s="42">
        <v>0</v>
      </c>
      <c r="JQ213" s="42">
        <v>0</v>
      </c>
      <c r="JR213" s="42">
        <v>0</v>
      </c>
      <c r="JS213" s="42">
        <v>0</v>
      </c>
      <c r="JT213" s="42">
        <v>0</v>
      </c>
      <c r="JU213" s="42">
        <v>0</v>
      </c>
      <c r="JV213" s="42">
        <v>0</v>
      </c>
      <c r="JW213" s="42">
        <v>0</v>
      </c>
      <c r="JX213" s="42">
        <v>0</v>
      </c>
      <c r="JY213" s="42">
        <v>0</v>
      </c>
      <c r="JZ213" s="42">
        <v>0</v>
      </c>
      <c r="KA213" s="42">
        <v>0</v>
      </c>
      <c r="KB213" s="42">
        <v>0</v>
      </c>
      <c r="KC213" s="42">
        <v>0</v>
      </c>
      <c r="KD213" s="42">
        <v>0</v>
      </c>
      <c r="KE213" s="42" t="s">
        <v>124</v>
      </c>
      <c r="KF213" s="42" t="s">
        <v>288</v>
      </c>
      <c r="KG213" s="42">
        <v>0</v>
      </c>
      <c r="KH213" s="42">
        <v>0</v>
      </c>
      <c r="KI213" s="42">
        <v>0</v>
      </c>
      <c r="KJ213" s="42">
        <v>0</v>
      </c>
      <c r="KK213" s="42">
        <v>0</v>
      </c>
      <c r="KL213" s="42">
        <v>0</v>
      </c>
      <c r="KM213" s="42" t="s">
        <v>287</v>
      </c>
      <c r="KN213" s="8" t="s">
        <v>124</v>
      </c>
      <c r="KO213" s="8">
        <v>0</v>
      </c>
      <c r="KP213" s="8">
        <v>0</v>
      </c>
      <c r="KQ213" s="8" t="s">
        <v>117</v>
      </c>
      <c r="KR213">
        <v>0</v>
      </c>
      <c r="KS213">
        <v>0</v>
      </c>
      <c r="KT213">
        <v>0</v>
      </c>
      <c r="KU213">
        <v>0</v>
      </c>
      <c r="KV213">
        <v>0</v>
      </c>
      <c r="KW213">
        <v>0</v>
      </c>
      <c r="KX213">
        <v>0</v>
      </c>
      <c r="KY213">
        <v>0</v>
      </c>
      <c r="KZ213">
        <v>0</v>
      </c>
      <c r="LA213">
        <v>0</v>
      </c>
      <c r="LB213">
        <v>0</v>
      </c>
      <c r="LC213">
        <v>0</v>
      </c>
      <c r="LD213">
        <v>0</v>
      </c>
      <c r="LE213">
        <v>0</v>
      </c>
      <c r="LF213">
        <v>0</v>
      </c>
      <c r="LG213">
        <v>0</v>
      </c>
      <c r="LH213">
        <v>0</v>
      </c>
      <c r="LI213">
        <v>0</v>
      </c>
      <c r="LJ213">
        <v>0</v>
      </c>
      <c r="LK213">
        <v>0</v>
      </c>
      <c r="LL213">
        <v>0</v>
      </c>
      <c r="LM213">
        <v>0</v>
      </c>
      <c r="LN213">
        <v>0</v>
      </c>
      <c r="LO213">
        <v>0</v>
      </c>
      <c r="LP213">
        <v>0</v>
      </c>
      <c r="LQ213">
        <v>0</v>
      </c>
      <c r="LR213">
        <v>0</v>
      </c>
      <c r="LS213">
        <v>0</v>
      </c>
      <c r="LT213">
        <v>0</v>
      </c>
      <c r="LU213">
        <v>0</v>
      </c>
      <c r="LV213">
        <v>0</v>
      </c>
      <c r="LW213">
        <v>0</v>
      </c>
      <c r="LX213">
        <v>0</v>
      </c>
      <c r="LY213">
        <v>0</v>
      </c>
      <c r="LZ213" s="9" t="s">
        <v>131</v>
      </c>
      <c r="MA213">
        <v>0</v>
      </c>
      <c r="MB213">
        <v>0</v>
      </c>
      <c r="MC213">
        <v>0</v>
      </c>
      <c r="MD213">
        <v>0</v>
      </c>
      <c r="ME213">
        <v>0</v>
      </c>
      <c r="MF213">
        <v>0</v>
      </c>
      <c r="MG213">
        <v>0</v>
      </c>
      <c r="MH213">
        <v>0</v>
      </c>
      <c r="MI213">
        <v>0</v>
      </c>
      <c r="MJ213">
        <v>0</v>
      </c>
      <c r="MK213">
        <v>0</v>
      </c>
      <c r="ML213">
        <v>0</v>
      </c>
      <c r="MM213">
        <v>0</v>
      </c>
      <c r="MN213">
        <v>0</v>
      </c>
      <c r="MO213">
        <v>0</v>
      </c>
      <c r="MP213">
        <v>0</v>
      </c>
      <c r="MQ213">
        <v>0</v>
      </c>
      <c r="MR213" s="35" t="s">
        <v>421</v>
      </c>
      <c r="MS213" s="69"/>
    </row>
    <row r="214" spans="1:357" ht="100.8" x14ac:dyDescent="0.3">
      <c r="A214">
        <v>45</v>
      </c>
      <c r="B214" s="29" t="s">
        <v>108</v>
      </c>
      <c r="C214" s="22" t="s">
        <v>109</v>
      </c>
      <c r="D214" s="8" t="s">
        <v>422</v>
      </c>
      <c r="E214" s="8" t="s">
        <v>422</v>
      </c>
      <c r="F214" s="8" t="s">
        <v>321</v>
      </c>
      <c r="G214" s="8" t="s">
        <v>142</v>
      </c>
      <c r="H214" s="8">
        <v>1975</v>
      </c>
      <c r="I214" t="s">
        <v>136</v>
      </c>
      <c r="J214" s="8" t="s">
        <v>423</v>
      </c>
      <c r="K214" s="8">
        <f>860*551</f>
        <v>473860</v>
      </c>
      <c r="L214" s="8" t="e">
        <f>MROUND([1]!tbData[[#This Row],[Surface (mm2)]],10000)/1000000</f>
        <v>#REF!</v>
      </c>
      <c r="M214" s="8" t="s">
        <v>115</v>
      </c>
      <c r="N214" s="8" t="s">
        <v>144</v>
      </c>
      <c r="O214" s="8" t="s">
        <v>144</v>
      </c>
      <c r="P214" s="8" t="s">
        <v>117</v>
      </c>
      <c r="Q214" t="s">
        <v>119</v>
      </c>
      <c r="R214" t="s">
        <v>119</v>
      </c>
      <c r="S214" s="8">
        <v>0</v>
      </c>
      <c r="T214" t="s">
        <v>119</v>
      </c>
      <c r="U214" s="8" t="s">
        <v>120</v>
      </c>
      <c r="V214" s="8" t="s">
        <v>154</v>
      </c>
      <c r="W214" s="8">
        <v>0</v>
      </c>
      <c r="X214" s="8">
        <v>0</v>
      </c>
      <c r="Y214" s="8">
        <v>0</v>
      </c>
      <c r="Z214" s="8">
        <v>0</v>
      </c>
      <c r="AA214" s="8">
        <v>0</v>
      </c>
      <c r="AB214" s="8">
        <v>0</v>
      </c>
      <c r="AC214" s="8">
        <v>0</v>
      </c>
      <c r="AD214" s="8">
        <v>0</v>
      </c>
      <c r="AE214" s="8">
        <v>0</v>
      </c>
      <c r="AF214" s="8">
        <v>0</v>
      </c>
      <c r="AG214" s="8">
        <v>0</v>
      </c>
      <c r="AH214" s="8">
        <v>0</v>
      </c>
      <c r="AI214" s="8">
        <v>0</v>
      </c>
      <c r="AJ214" s="8">
        <v>0</v>
      </c>
      <c r="AK214" s="8" t="s">
        <v>124</v>
      </c>
      <c r="AL214" s="8" t="s">
        <v>166</v>
      </c>
      <c r="AM214" s="8" t="s">
        <v>121</v>
      </c>
      <c r="AN214" s="8" t="s">
        <v>424</v>
      </c>
      <c r="AO214" s="8" t="s">
        <v>121</v>
      </c>
      <c r="AP214" s="8">
        <v>0</v>
      </c>
      <c r="AQ214" s="8" t="s">
        <v>184</v>
      </c>
      <c r="AR214" s="8" t="s">
        <v>121</v>
      </c>
      <c r="AS214" s="8" t="s">
        <v>425</v>
      </c>
      <c r="AT214" s="8">
        <v>0</v>
      </c>
      <c r="AU214" s="8" t="s">
        <v>124</v>
      </c>
      <c r="AV214" s="8" t="s">
        <v>156</v>
      </c>
      <c r="AW214" s="8" t="s">
        <v>199</v>
      </c>
      <c r="AX214" s="8" t="s">
        <v>124</v>
      </c>
      <c r="AY214" s="8" t="s">
        <v>121</v>
      </c>
      <c r="AZ214" s="8">
        <v>1</v>
      </c>
      <c r="BA214" s="8" t="s">
        <v>426</v>
      </c>
      <c r="BB214" s="8">
        <v>0</v>
      </c>
      <c r="BC214" t="s">
        <v>124</v>
      </c>
      <c r="BD214" t="s">
        <v>155</v>
      </c>
      <c r="BE214" t="s">
        <v>124</v>
      </c>
      <c r="BF214" t="s">
        <v>124</v>
      </c>
      <c r="BG214">
        <v>0</v>
      </c>
      <c r="BH214">
        <v>0</v>
      </c>
      <c r="BI214" s="6">
        <v>0</v>
      </c>
      <c r="BJ214" s="66"/>
      <c r="BK214" s="10" t="s">
        <v>51</v>
      </c>
      <c r="BL214" t="s">
        <v>122</v>
      </c>
      <c r="BM214" t="s">
        <v>123</v>
      </c>
      <c r="BN214" t="s">
        <v>117</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t="s">
        <v>117</v>
      </c>
      <c r="DC214" s="8">
        <v>0</v>
      </c>
      <c r="DD214" t="s">
        <v>117</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t="s">
        <v>117</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t="s">
        <v>117</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t="s">
        <v>124</v>
      </c>
      <c r="GF214">
        <v>0</v>
      </c>
      <c r="GG214">
        <v>0</v>
      </c>
      <c r="GH214">
        <v>0</v>
      </c>
      <c r="GI214">
        <v>0</v>
      </c>
      <c r="GJ214">
        <v>0</v>
      </c>
      <c r="GK214">
        <v>0</v>
      </c>
      <c r="GL214">
        <v>0</v>
      </c>
      <c r="GM214" t="s">
        <v>124</v>
      </c>
      <c r="GN214" t="s">
        <v>125</v>
      </c>
      <c r="GO214">
        <v>0</v>
      </c>
      <c r="GP214">
        <v>0</v>
      </c>
      <c r="GQ214">
        <v>0</v>
      </c>
      <c r="GR214" t="s">
        <v>124</v>
      </c>
      <c r="GS214">
        <v>0</v>
      </c>
      <c r="GT214">
        <v>0</v>
      </c>
      <c r="GU214">
        <v>0</v>
      </c>
      <c r="GV214">
        <v>0</v>
      </c>
      <c r="GW214">
        <v>0</v>
      </c>
      <c r="GX214">
        <v>0</v>
      </c>
      <c r="GY214">
        <v>0</v>
      </c>
      <c r="GZ214">
        <v>0</v>
      </c>
      <c r="HA214">
        <v>0</v>
      </c>
      <c r="HB214">
        <v>0</v>
      </c>
      <c r="HC214">
        <v>0</v>
      </c>
      <c r="HD214">
        <v>0</v>
      </c>
      <c r="HE214">
        <v>0</v>
      </c>
      <c r="HF214">
        <v>0</v>
      </c>
      <c r="HG214">
        <v>0</v>
      </c>
      <c r="HH214">
        <v>0</v>
      </c>
      <c r="HI214">
        <v>0</v>
      </c>
      <c r="HJ214">
        <v>0</v>
      </c>
      <c r="HK214">
        <v>0</v>
      </c>
      <c r="HL214">
        <v>0</v>
      </c>
      <c r="HM214" t="s">
        <v>124</v>
      </c>
      <c r="HN214" t="s">
        <v>124</v>
      </c>
      <c r="HO214" t="s">
        <v>124</v>
      </c>
      <c r="HP214">
        <v>0</v>
      </c>
      <c r="HQ214">
        <v>0</v>
      </c>
      <c r="HR214">
        <v>0</v>
      </c>
      <c r="HS214">
        <v>0</v>
      </c>
      <c r="HT214">
        <v>0</v>
      </c>
      <c r="HU214">
        <v>0</v>
      </c>
      <c r="HV214">
        <v>0</v>
      </c>
      <c r="HW214">
        <v>0</v>
      </c>
      <c r="HX214">
        <v>0</v>
      </c>
      <c r="HY214">
        <v>0</v>
      </c>
      <c r="HZ214">
        <v>0</v>
      </c>
      <c r="IA214">
        <v>0</v>
      </c>
      <c r="IB214">
        <v>0</v>
      </c>
      <c r="IC214">
        <v>0</v>
      </c>
      <c r="ID214">
        <v>0</v>
      </c>
      <c r="IE214" t="s">
        <v>124</v>
      </c>
      <c r="IF214" t="s">
        <v>124</v>
      </c>
      <c r="IG214" t="s">
        <v>119</v>
      </c>
      <c r="IH214" t="s">
        <v>54</v>
      </c>
      <c r="II214">
        <v>0</v>
      </c>
      <c r="IJ214">
        <v>0</v>
      </c>
      <c r="IK214" t="s">
        <v>124</v>
      </c>
      <c r="IL214" t="s">
        <v>202</v>
      </c>
      <c r="IM214" t="s">
        <v>70</v>
      </c>
      <c r="IN214">
        <v>0</v>
      </c>
      <c r="IO214">
        <v>0</v>
      </c>
      <c r="IP214">
        <v>0</v>
      </c>
      <c r="IQ214">
        <v>0</v>
      </c>
      <c r="IR214">
        <v>0</v>
      </c>
      <c r="IS214">
        <v>0</v>
      </c>
      <c r="IT214">
        <v>0</v>
      </c>
      <c r="IU214">
        <v>0</v>
      </c>
      <c r="IV214">
        <v>0</v>
      </c>
      <c r="IW214">
        <v>0</v>
      </c>
      <c r="IX214">
        <v>0</v>
      </c>
      <c r="IY214">
        <v>0</v>
      </c>
      <c r="IZ214">
        <v>0</v>
      </c>
      <c r="JA214">
        <v>0</v>
      </c>
      <c r="JB214">
        <v>0</v>
      </c>
      <c r="JC214" s="8" t="s">
        <v>124</v>
      </c>
      <c r="JD214" s="8" t="s">
        <v>148</v>
      </c>
      <c r="JE214" s="8" t="s">
        <v>128</v>
      </c>
      <c r="JF214" s="8">
        <v>0</v>
      </c>
      <c r="JG214" s="8">
        <v>0</v>
      </c>
      <c r="JH214" s="8">
        <v>0</v>
      </c>
      <c r="JI214" s="8">
        <v>0</v>
      </c>
      <c r="JJ214" s="8">
        <v>0</v>
      </c>
      <c r="JK214" s="42">
        <v>0</v>
      </c>
      <c r="JL214" s="42">
        <v>0</v>
      </c>
      <c r="JM214" s="42">
        <v>0</v>
      </c>
      <c r="JN214" s="42">
        <v>0</v>
      </c>
      <c r="JO214" s="42">
        <v>0</v>
      </c>
      <c r="JP214" s="42">
        <v>0</v>
      </c>
      <c r="JQ214" s="42">
        <v>0</v>
      </c>
      <c r="JR214" s="42">
        <v>0</v>
      </c>
      <c r="JS214" s="42">
        <v>0</v>
      </c>
      <c r="JT214" s="42">
        <v>0</v>
      </c>
      <c r="JU214" s="42">
        <v>0</v>
      </c>
      <c r="JV214" s="42">
        <v>0</v>
      </c>
      <c r="JW214" s="42">
        <v>0</v>
      </c>
      <c r="JX214" s="42">
        <v>0</v>
      </c>
      <c r="JY214" s="42">
        <v>0</v>
      </c>
      <c r="JZ214" s="42">
        <v>0</v>
      </c>
      <c r="KA214" s="42">
        <v>0</v>
      </c>
      <c r="KB214" s="42">
        <v>0</v>
      </c>
      <c r="KC214" s="42">
        <v>0</v>
      </c>
      <c r="KD214" s="42">
        <v>0</v>
      </c>
      <c r="KE214" s="42" t="s">
        <v>124</v>
      </c>
      <c r="KF214" s="42" t="s">
        <v>288</v>
      </c>
      <c r="KG214" s="42">
        <v>0</v>
      </c>
      <c r="KH214" s="42">
        <v>0</v>
      </c>
      <c r="KI214" s="42">
        <v>0</v>
      </c>
      <c r="KJ214" s="42">
        <v>0</v>
      </c>
      <c r="KK214" s="42">
        <v>0</v>
      </c>
      <c r="KL214" s="42">
        <v>0</v>
      </c>
      <c r="KM214" s="42" t="s">
        <v>1853</v>
      </c>
      <c r="KN214" s="8" t="s">
        <v>124</v>
      </c>
      <c r="KO214" s="8">
        <v>0</v>
      </c>
      <c r="KP214" s="8">
        <v>0</v>
      </c>
      <c r="KQ214" s="8" t="s">
        <v>124</v>
      </c>
      <c r="KR214" t="s">
        <v>130</v>
      </c>
      <c r="KS214" t="s">
        <v>156</v>
      </c>
      <c r="KT214">
        <v>0</v>
      </c>
      <c r="KU214">
        <v>0</v>
      </c>
      <c r="KV214">
        <v>0</v>
      </c>
      <c r="KW214">
        <v>0</v>
      </c>
      <c r="KX214">
        <v>0</v>
      </c>
      <c r="KY214">
        <v>0</v>
      </c>
      <c r="KZ214">
        <v>0</v>
      </c>
      <c r="LA214">
        <v>0</v>
      </c>
      <c r="LB214">
        <v>0</v>
      </c>
      <c r="LC214">
        <v>0</v>
      </c>
      <c r="LD214" t="s">
        <v>124</v>
      </c>
      <c r="LE214">
        <v>0</v>
      </c>
      <c r="LF214">
        <v>0</v>
      </c>
      <c r="LG214" t="s">
        <v>124</v>
      </c>
      <c r="LH214">
        <v>0</v>
      </c>
      <c r="LI214">
        <v>0</v>
      </c>
      <c r="LJ214">
        <v>0</v>
      </c>
      <c r="LK214">
        <v>0</v>
      </c>
      <c r="LL214">
        <v>0</v>
      </c>
      <c r="LM214">
        <v>0</v>
      </c>
      <c r="LN214">
        <v>0</v>
      </c>
      <c r="LO214">
        <v>0</v>
      </c>
      <c r="LP214">
        <v>0</v>
      </c>
      <c r="LQ214">
        <v>0</v>
      </c>
      <c r="LR214">
        <v>0</v>
      </c>
      <c r="LS214">
        <v>0</v>
      </c>
      <c r="LT214">
        <v>0</v>
      </c>
      <c r="LU214">
        <v>0</v>
      </c>
      <c r="LV214">
        <v>0</v>
      </c>
      <c r="LW214">
        <v>0</v>
      </c>
      <c r="LX214">
        <v>0</v>
      </c>
      <c r="LY214">
        <v>0</v>
      </c>
      <c r="LZ214" s="9" t="s">
        <v>131</v>
      </c>
      <c r="MA214">
        <v>0</v>
      </c>
      <c r="MB214">
        <v>0</v>
      </c>
      <c r="MC214">
        <v>0</v>
      </c>
      <c r="MD214">
        <v>0</v>
      </c>
      <c r="ME214">
        <v>0</v>
      </c>
      <c r="MF214">
        <v>0</v>
      </c>
      <c r="MG214">
        <v>0</v>
      </c>
      <c r="MH214">
        <v>0</v>
      </c>
      <c r="MI214">
        <v>0</v>
      </c>
      <c r="MJ214">
        <v>0</v>
      </c>
      <c r="MK214">
        <v>0</v>
      </c>
      <c r="ML214">
        <v>0</v>
      </c>
      <c r="MM214">
        <v>0</v>
      </c>
      <c r="MN214">
        <v>0</v>
      </c>
      <c r="MO214">
        <v>0</v>
      </c>
      <c r="MP214">
        <v>0</v>
      </c>
      <c r="MQ214">
        <v>0</v>
      </c>
      <c r="MR214" s="35" t="s">
        <v>427</v>
      </c>
      <c r="MS214" s="69"/>
    </row>
    <row r="215" spans="1:357" ht="43.2" x14ac:dyDescent="0.3">
      <c r="A215">
        <v>95</v>
      </c>
      <c r="B215" s="29" t="s">
        <v>108</v>
      </c>
      <c r="C215" s="24" t="s">
        <v>109</v>
      </c>
      <c r="D215" t="s">
        <v>590</v>
      </c>
      <c r="E215" t="s">
        <v>590</v>
      </c>
      <c r="F215" s="8" t="s">
        <v>640</v>
      </c>
      <c r="G215" s="8">
        <v>0</v>
      </c>
      <c r="H215" s="8">
        <v>1969</v>
      </c>
      <c r="I215" t="s">
        <v>136</v>
      </c>
      <c r="J215" s="8" t="s">
        <v>641</v>
      </c>
      <c r="K215" s="8">
        <f>788*600</f>
        <v>472800</v>
      </c>
      <c r="L215" s="8" t="e">
        <f>MROUND([1]!tbData[[#This Row],[Surface (mm2)]],10000)/1000000</f>
        <v>#REF!</v>
      </c>
      <c r="M215" s="8" t="s">
        <v>115</v>
      </c>
      <c r="N215" s="8" t="s">
        <v>197</v>
      </c>
      <c r="O215" s="8" t="s">
        <v>62</v>
      </c>
      <c r="P215" s="8" t="s">
        <v>117</v>
      </c>
      <c r="Q215" t="s">
        <v>593</v>
      </c>
      <c r="R215" t="s">
        <v>119</v>
      </c>
      <c r="S215" s="8">
        <v>0</v>
      </c>
      <c r="T215" t="s">
        <v>550</v>
      </c>
      <c r="U215" s="8" t="s">
        <v>166</v>
      </c>
      <c r="V215" s="8">
        <v>0</v>
      </c>
      <c r="W215" s="8">
        <v>0</v>
      </c>
      <c r="X215" s="8">
        <v>0</v>
      </c>
      <c r="Y215" s="8">
        <v>0</v>
      </c>
      <c r="Z215" s="8">
        <v>0</v>
      </c>
      <c r="AA215" s="8">
        <v>0</v>
      </c>
      <c r="AB215" s="8">
        <v>0</v>
      </c>
      <c r="AC215" s="8">
        <v>0</v>
      </c>
      <c r="AD215" s="8" t="s">
        <v>121</v>
      </c>
      <c r="AE215" s="8">
        <v>0</v>
      </c>
      <c r="AF215" s="8">
        <v>0</v>
      </c>
      <c r="AG215" s="8">
        <v>0</v>
      </c>
      <c r="AH215" s="8">
        <v>0</v>
      </c>
      <c r="AI215" s="8">
        <v>0</v>
      </c>
      <c r="AJ215" s="8">
        <v>0</v>
      </c>
      <c r="AK215" s="8" t="s">
        <v>124</v>
      </c>
      <c r="AL215" s="8" t="s">
        <v>392</v>
      </c>
      <c r="AM215" s="8" t="s">
        <v>154</v>
      </c>
      <c r="AN215" s="8" t="s">
        <v>642</v>
      </c>
      <c r="AO215" s="8">
        <v>0</v>
      </c>
      <c r="AP215" s="8">
        <v>0</v>
      </c>
      <c r="AQ215" s="8">
        <v>0</v>
      </c>
      <c r="AR215" s="8">
        <v>0</v>
      </c>
      <c r="AS215" s="8">
        <v>0</v>
      </c>
      <c r="AT215" s="8" t="s">
        <v>643</v>
      </c>
      <c r="AU215" s="8" t="s">
        <v>124</v>
      </c>
      <c r="AV215" s="8" t="s">
        <v>156</v>
      </c>
      <c r="AW215" s="8" t="s">
        <v>199</v>
      </c>
      <c r="AX215" s="8" t="s">
        <v>117</v>
      </c>
      <c r="AY215" s="8">
        <v>0</v>
      </c>
      <c r="AZ215" s="8">
        <v>0</v>
      </c>
      <c r="BA215" s="8">
        <v>0</v>
      </c>
      <c r="BB215" s="8">
        <v>0</v>
      </c>
      <c r="BC215" t="s">
        <v>119</v>
      </c>
      <c r="BD215">
        <v>0</v>
      </c>
      <c r="BE215" t="s">
        <v>124</v>
      </c>
      <c r="BF215">
        <v>0</v>
      </c>
      <c r="BG215">
        <v>0</v>
      </c>
      <c r="BH215" t="s">
        <v>124</v>
      </c>
      <c r="BI215" s="6" t="s">
        <v>595</v>
      </c>
      <c r="BJ215" s="66"/>
      <c r="BK215" s="10" t="s">
        <v>117</v>
      </c>
      <c r="BL215" t="s">
        <v>122</v>
      </c>
      <c r="BM215">
        <v>0</v>
      </c>
      <c r="BN215" t="s">
        <v>117</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t="s">
        <v>51</v>
      </c>
      <c r="DC215" s="8" t="s">
        <v>123</v>
      </c>
      <c r="DD215" t="s">
        <v>117</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t="s">
        <v>117</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t="s">
        <v>551</v>
      </c>
      <c r="EV215">
        <v>0</v>
      </c>
      <c r="EW215" t="s">
        <v>124</v>
      </c>
      <c r="EX215" t="s">
        <v>552</v>
      </c>
      <c r="EY215">
        <v>0</v>
      </c>
      <c r="EZ215" t="s">
        <v>124</v>
      </c>
      <c r="FA215" t="s">
        <v>124</v>
      </c>
      <c r="FB215" t="s">
        <v>124</v>
      </c>
      <c r="FC215" t="s">
        <v>124</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t="s">
        <v>124</v>
      </c>
      <c r="GF215">
        <v>0</v>
      </c>
      <c r="GG215">
        <v>0</v>
      </c>
      <c r="GH215">
        <v>0</v>
      </c>
      <c r="GI215">
        <v>0</v>
      </c>
      <c r="GJ215">
        <v>0</v>
      </c>
      <c r="GK215">
        <v>0</v>
      </c>
      <c r="GL215">
        <v>0</v>
      </c>
      <c r="GM215" t="s">
        <v>124</v>
      </c>
      <c r="GN215">
        <v>0</v>
      </c>
      <c r="GO215">
        <v>0</v>
      </c>
      <c r="GP215">
        <v>0</v>
      </c>
      <c r="GQ215" t="s">
        <v>124</v>
      </c>
      <c r="GR215">
        <v>0</v>
      </c>
      <c r="GS215">
        <v>0</v>
      </c>
      <c r="GT215">
        <v>0</v>
      </c>
      <c r="GU215">
        <v>0</v>
      </c>
      <c r="GV215">
        <v>0</v>
      </c>
      <c r="GW215">
        <v>0</v>
      </c>
      <c r="GX215">
        <v>0</v>
      </c>
      <c r="GY215">
        <v>0</v>
      </c>
      <c r="GZ215">
        <v>0</v>
      </c>
      <c r="HA215">
        <v>0</v>
      </c>
      <c r="HB215">
        <v>0</v>
      </c>
      <c r="HC215">
        <v>0</v>
      </c>
      <c r="HD215">
        <v>0</v>
      </c>
      <c r="HE215">
        <v>0</v>
      </c>
      <c r="HF215">
        <v>0</v>
      </c>
      <c r="HG215">
        <v>0</v>
      </c>
      <c r="HH215">
        <v>0</v>
      </c>
      <c r="HI215">
        <v>0</v>
      </c>
      <c r="HJ215">
        <v>0</v>
      </c>
      <c r="HK215">
        <v>0</v>
      </c>
      <c r="HL215">
        <v>0</v>
      </c>
      <c r="HM215" t="s">
        <v>124</v>
      </c>
      <c r="HN215">
        <v>0</v>
      </c>
      <c r="HO215">
        <v>0</v>
      </c>
      <c r="HP215">
        <v>0</v>
      </c>
      <c r="HQ215">
        <v>0</v>
      </c>
      <c r="HR215">
        <v>0</v>
      </c>
      <c r="HS215" t="s">
        <v>124</v>
      </c>
      <c r="HT215">
        <v>0</v>
      </c>
      <c r="HU215" t="s">
        <v>124</v>
      </c>
      <c r="HV215">
        <v>0</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s="8" t="s">
        <v>124</v>
      </c>
      <c r="JD215" s="8" t="s">
        <v>148</v>
      </c>
      <c r="JE215" s="8">
        <v>0</v>
      </c>
      <c r="JF215" s="8">
        <v>0</v>
      </c>
      <c r="JG215" s="8">
        <v>0</v>
      </c>
      <c r="JH215" s="8">
        <v>0</v>
      </c>
      <c r="JI215" s="8">
        <v>0</v>
      </c>
      <c r="JJ215" s="8">
        <v>0</v>
      </c>
      <c r="JK215" s="42">
        <v>0</v>
      </c>
      <c r="JL215" s="42">
        <v>0</v>
      </c>
      <c r="JM215" s="42">
        <v>0</v>
      </c>
      <c r="JN215" s="42">
        <v>0</v>
      </c>
      <c r="JO215" s="42">
        <v>0</v>
      </c>
      <c r="JP215" s="42">
        <v>0</v>
      </c>
      <c r="JQ215" s="42">
        <v>0</v>
      </c>
      <c r="JR215" s="42">
        <v>0</v>
      </c>
      <c r="JS215" s="42">
        <v>0</v>
      </c>
      <c r="JT215" s="42">
        <v>0</v>
      </c>
      <c r="JU215" s="42">
        <v>0</v>
      </c>
      <c r="JV215" s="42">
        <v>0</v>
      </c>
      <c r="JW215" s="42">
        <v>0</v>
      </c>
      <c r="JX215" s="42">
        <v>0</v>
      </c>
      <c r="JY215" s="42">
        <v>0</v>
      </c>
      <c r="JZ215" s="42">
        <v>0</v>
      </c>
      <c r="KA215" s="42">
        <v>0</v>
      </c>
      <c r="KB215" s="42">
        <v>0</v>
      </c>
      <c r="KC215" s="42">
        <v>0</v>
      </c>
      <c r="KD215" s="42">
        <v>0</v>
      </c>
      <c r="KE215" s="42">
        <v>0</v>
      </c>
      <c r="KF215" s="42">
        <v>0</v>
      </c>
      <c r="KG215" s="42">
        <v>0</v>
      </c>
      <c r="KH215" s="42">
        <v>0</v>
      </c>
      <c r="KI215" s="42">
        <v>0</v>
      </c>
      <c r="KJ215" s="42">
        <v>0</v>
      </c>
      <c r="KK215" s="42">
        <v>0</v>
      </c>
      <c r="KL215" s="42">
        <v>0</v>
      </c>
      <c r="KM215" s="42">
        <v>0</v>
      </c>
      <c r="KN215" s="8" t="s">
        <v>117</v>
      </c>
      <c r="KO215" s="8">
        <v>0</v>
      </c>
      <c r="KP215" s="8">
        <v>0</v>
      </c>
      <c r="KQ215" s="8" t="s">
        <v>117</v>
      </c>
      <c r="KR215">
        <v>0</v>
      </c>
      <c r="KS215">
        <v>0</v>
      </c>
      <c r="KT215">
        <v>0</v>
      </c>
      <c r="KU215">
        <v>0</v>
      </c>
      <c r="KV215">
        <v>0</v>
      </c>
      <c r="KW215">
        <v>0</v>
      </c>
      <c r="KX215">
        <v>0</v>
      </c>
      <c r="KY215">
        <v>0</v>
      </c>
      <c r="KZ215">
        <v>0</v>
      </c>
      <c r="LA215">
        <v>0</v>
      </c>
      <c r="LB215">
        <v>0</v>
      </c>
      <c r="LC215">
        <v>0</v>
      </c>
      <c r="LD215">
        <v>0</v>
      </c>
      <c r="LE215">
        <v>0</v>
      </c>
      <c r="LF215">
        <v>0</v>
      </c>
      <c r="LG215">
        <v>0</v>
      </c>
      <c r="LH215">
        <v>0</v>
      </c>
      <c r="LI215">
        <v>0</v>
      </c>
      <c r="LJ215">
        <v>0</v>
      </c>
      <c r="LK215">
        <v>0</v>
      </c>
      <c r="LL215">
        <v>0</v>
      </c>
      <c r="LM215">
        <v>0</v>
      </c>
      <c r="LN215">
        <v>0</v>
      </c>
      <c r="LO215">
        <v>0</v>
      </c>
      <c r="LP215">
        <v>0</v>
      </c>
      <c r="LQ215">
        <v>0</v>
      </c>
      <c r="LR215">
        <v>0</v>
      </c>
      <c r="LS215">
        <v>0</v>
      </c>
      <c r="LT215">
        <v>0</v>
      </c>
      <c r="LU215">
        <v>0</v>
      </c>
      <c r="LV215">
        <v>0</v>
      </c>
      <c r="LW215">
        <v>0</v>
      </c>
      <c r="LX215">
        <v>0</v>
      </c>
      <c r="LY215">
        <v>0</v>
      </c>
      <c r="LZ215" s="9" t="s">
        <v>131</v>
      </c>
      <c r="MA215">
        <v>0</v>
      </c>
      <c r="MB215">
        <v>0</v>
      </c>
      <c r="MC215">
        <v>0</v>
      </c>
      <c r="MD215">
        <v>0</v>
      </c>
      <c r="ME215">
        <v>0</v>
      </c>
      <c r="MF215">
        <v>0</v>
      </c>
      <c r="MG215">
        <v>0</v>
      </c>
      <c r="MH215">
        <v>0</v>
      </c>
      <c r="MI215">
        <v>0</v>
      </c>
      <c r="MJ215">
        <v>0</v>
      </c>
      <c r="MK215">
        <v>0</v>
      </c>
      <c r="ML215">
        <v>0</v>
      </c>
      <c r="MM215">
        <v>0</v>
      </c>
      <c r="MN215">
        <v>0</v>
      </c>
      <c r="MO215">
        <v>0</v>
      </c>
      <c r="MP215">
        <v>0</v>
      </c>
      <c r="MQ215">
        <v>0</v>
      </c>
      <c r="MR215" s="35">
        <v>0</v>
      </c>
      <c r="MS215" s="69"/>
    </row>
    <row r="216" spans="1:357" ht="180" customHeight="1" x14ac:dyDescent="0.3">
      <c r="A216">
        <v>199</v>
      </c>
      <c r="B216" s="29" t="s">
        <v>108</v>
      </c>
      <c r="C216" s="25" t="s">
        <v>753</v>
      </c>
      <c r="D216" s="8" t="s">
        <v>1084</v>
      </c>
      <c r="E216" t="s">
        <v>1085</v>
      </c>
      <c r="F216" s="8" t="s">
        <v>1086</v>
      </c>
      <c r="G216" s="8">
        <v>0</v>
      </c>
      <c r="H216" s="8">
        <v>1968</v>
      </c>
      <c r="I216" t="s">
        <v>136</v>
      </c>
      <c r="J216" s="8" t="s">
        <v>1087</v>
      </c>
      <c r="K216" s="8">
        <f>870*544</f>
        <v>473280</v>
      </c>
      <c r="L216" s="8" t="e">
        <f>MROUND([1]!tbData[[#This Row],[Surface (mm2)]],10000)/1000000</f>
        <v>#REF!</v>
      </c>
      <c r="M216" s="8" t="s">
        <v>115</v>
      </c>
      <c r="N216" s="8" t="s">
        <v>144</v>
      </c>
      <c r="O216" s="8" t="s">
        <v>144</v>
      </c>
      <c r="P216" s="8" t="s">
        <v>117</v>
      </c>
      <c r="Q216" t="s">
        <v>119</v>
      </c>
      <c r="R216" t="s">
        <v>119</v>
      </c>
      <c r="S216" s="8">
        <v>0</v>
      </c>
      <c r="T216" t="s">
        <v>119</v>
      </c>
      <c r="U216" s="8" t="s">
        <v>198</v>
      </c>
      <c r="V216" s="8" t="s">
        <v>145</v>
      </c>
      <c r="W216" s="8">
        <v>0</v>
      </c>
      <c r="X216" s="8">
        <v>0</v>
      </c>
      <c r="Y216" s="8">
        <v>0</v>
      </c>
      <c r="Z216" s="8">
        <v>0</v>
      </c>
      <c r="AA216" s="8">
        <v>0</v>
      </c>
      <c r="AB216" s="8">
        <v>0</v>
      </c>
      <c r="AC216" s="8">
        <v>0</v>
      </c>
      <c r="AD216" s="8">
        <v>0</v>
      </c>
      <c r="AE216" s="8">
        <v>0</v>
      </c>
      <c r="AF216" s="8">
        <v>0</v>
      </c>
      <c r="AG216" s="8">
        <v>0</v>
      </c>
      <c r="AH216" s="8">
        <v>0</v>
      </c>
      <c r="AI216" s="8">
        <v>0</v>
      </c>
      <c r="AJ216" s="8">
        <v>0</v>
      </c>
      <c r="AK216" s="8" t="s">
        <v>124</v>
      </c>
      <c r="AL216" s="8" t="s">
        <v>166</v>
      </c>
      <c r="AM216" s="8" t="s">
        <v>222</v>
      </c>
      <c r="AN216" s="8" t="s">
        <v>1088</v>
      </c>
      <c r="AO216" s="8">
        <v>0</v>
      </c>
      <c r="AP216" s="8">
        <v>0</v>
      </c>
      <c r="AQ216" s="8">
        <v>0</v>
      </c>
      <c r="AR216" s="8">
        <v>0</v>
      </c>
      <c r="AS216" s="8">
        <v>0</v>
      </c>
      <c r="AT216" s="8">
        <v>0</v>
      </c>
      <c r="AU216" s="8" t="s">
        <v>117</v>
      </c>
      <c r="AV216" s="8">
        <v>0</v>
      </c>
      <c r="AW216" s="8">
        <v>0</v>
      </c>
      <c r="AX216" s="8" t="s">
        <v>117</v>
      </c>
      <c r="AY216" s="8">
        <v>0</v>
      </c>
      <c r="AZ216" s="8">
        <v>0</v>
      </c>
      <c r="BA216" s="8">
        <v>0</v>
      </c>
      <c r="BB216" s="8">
        <v>0</v>
      </c>
      <c r="BC216" t="s">
        <v>119</v>
      </c>
      <c r="BD216">
        <v>0</v>
      </c>
      <c r="BE216" t="s">
        <v>124</v>
      </c>
      <c r="BF216">
        <v>0</v>
      </c>
      <c r="BG216">
        <v>0</v>
      </c>
      <c r="BH216" t="s">
        <v>124</v>
      </c>
      <c r="BI216" s="6" t="s">
        <v>1089</v>
      </c>
      <c r="BJ216" s="66"/>
      <c r="BK216" s="10" t="s">
        <v>51</v>
      </c>
      <c r="BL216" t="s">
        <v>122</v>
      </c>
      <c r="BM216" t="s">
        <v>123</v>
      </c>
      <c r="BN216" t="s">
        <v>124</v>
      </c>
      <c r="BO216">
        <v>0</v>
      </c>
      <c r="BP216">
        <v>0</v>
      </c>
      <c r="BQ216">
        <v>0</v>
      </c>
      <c r="BR216">
        <v>0</v>
      </c>
      <c r="BS216">
        <v>0</v>
      </c>
      <c r="BT216">
        <v>0</v>
      </c>
      <c r="BU216">
        <v>0</v>
      </c>
      <c r="BV216">
        <v>0</v>
      </c>
      <c r="BW216">
        <v>0</v>
      </c>
      <c r="BX216">
        <v>0</v>
      </c>
      <c r="BY216">
        <v>0</v>
      </c>
      <c r="BZ216">
        <v>0</v>
      </c>
      <c r="CA216">
        <v>0</v>
      </c>
      <c r="CB216">
        <v>0</v>
      </c>
      <c r="CC216">
        <v>0</v>
      </c>
      <c r="CD216">
        <v>0</v>
      </c>
      <c r="CE216">
        <v>0</v>
      </c>
      <c r="CF216" t="s">
        <v>124</v>
      </c>
      <c r="CG216" t="s">
        <v>50</v>
      </c>
      <c r="CH216" t="s">
        <v>124</v>
      </c>
      <c r="CI216" t="s">
        <v>124</v>
      </c>
      <c r="CJ216" t="s">
        <v>124</v>
      </c>
      <c r="CK216" t="s">
        <v>124</v>
      </c>
      <c r="CL216" t="s">
        <v>124</v>
      </c>
      <c r="CM216" t="s">
        <v>121</v>
      </c>
      <c r="CN216">
        <v>0</v>
      </c>
      <c r="CO216">
        <v>0</v>
      </c>
      <c r="CP216">
        <v>0</v>
      </c>
      <c r="CQ216">
        <v>0</v>
      </c>
      <c r="CR216">
        <v>0</v>
      </c>
      <c r="CS216">
        <v>0</v>
      </c>
      <c r="CT216">
        <v>0</v>
      </c>
      <c r="CU216">
        <v>0</v>
      </c>
      <c r="CV216">
        <v>0</v>
      </c>
      <c r="CW216">
        <v>0</v>
      </c>
      <c r="CX216">
        <v>0</v>
      </c>
      <c r="CY216">
        <v>0</v>
      </c>
      <c r="CZ216">
        <v>0</v>
      </c>
      <c r="DA216">
        <v>0</v>
      </c>
      <c r="DB216" t="s">
        <v>51</v>
      </c>
      <c r="DC216" s="8" t="s">
        <v>123</v>
      </c>
      <c r="DD216" t="s">
        <v>117</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t="s">
        <v>117</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t="s">
        <v>124</v>
      </c>
      <c r="EV216">
        <v>0</v>
      </c>
      <c r="EW216" t="s">
        <v>124</v>
      </c>
      <c r="EX216" t="s">
        <v>552</v>
      </c>
      <c r="EY216">
        <v>0</v>
      </c>
      <c r="EZ216">
        <v>0</v>
      </c>
      <c r="FA216" t="s">
        <v>124</v>
      </c>
      <c r="FB216">
        <v>0</v>
      </c>
      <c r="FC216">
        <v>0</v>
      </c>
      <c r="FD216" t="s">
        <v>228</v>
      </c>
      <c r="FE216">
        <v>0</v>
      </c>
      <c r="FF216" t="s">
        <v>124</v>
      </c>
      <c r="FG216">
        <v>0</v>
      </c>
      <c r="FH216">
        <v>0</v>
      </c>
      <c r="FI216">
        <v>0</v>
      </c>
      <c r="FJ216">
        <v>0</v>
      </c>
      <c r="FK216">
        <v>0</v>
      </c>
      <c r="FL216">
        <v>0</v>
      </c>
      <c r="FM216">
        <v>0</v>
      </c>
      <c r="FN216">
        <v>0</v>
      </c>
      <c r="FO216">
        <v>0</v>
      </c>
      <c r="FP216" t="s">
        <v>124</v>
      </c>
      <c r="FQ216" t="s">
        <v>552</v>
      </c>
      <c r="FR216">
        <v>0</v>
      </c>
      <c r="FS216">
        <v>0</v>
      </c>
      <c r="FT216" t="s">
        <v>124</v>
      </c>
      <c r="FU216">
        <v>0</v>
      </c>
      <c r="FV216">
        <v>0</v>
      </c>
      <c r="FW216" t="s">
        <v>124</v>
      </c>
      <c r="FX216" t="s">
        <v>552</v>
      </c>
      <c r="FY216">
        <v>0</v>
      </c>
      <c r="FZ216">
        <v>0</v>
      </c>
      <c r="GA216">
        <v>0</v>
      </c>
      <c r="GB216" t="s">
        <v>124</v>
      </c>
      <c r="GC216">
        <v>0</v>
      </c>
      <c r="GD216">
        <v>0</v>
      </c>
      <c r="GE216" t="s">
        <v>124</v>
      </c>
      <c r="GF216">
        <v>0</v>
      </c>
      <c r="GG216">
        <v>0</v>
      </c>
      <c r="GH216">
        <v>0</v>
      </c>
      <c r="GI216">
        <v>0</v>
      </c>
      <c r="GJ216">
        <v>0</v>
      </c>
      <c r="GK216">
        <v>0</v>
      </c>
      <c r="GL216">
        <v>0</v>
      </c>
      <c r="GM216" t="s">
        <v>124</v>
      </c>
      <c r="GN216" t="s">
        <v>230</v>
      </c>
      <c r="GO216">
        <v>0</v>
      </c>
      <c r="GP216" t="s">
        <v>124</v>
      </c>
      <c r="GQ216" t="s">
        <v>124</v>
      </c>
      <c r="GR216">
        <v>0</v>
      </c>
      <c r="GS216" t="s">
        <v>125</v>
      </c>
      <c r="GT216" t="s">
        <v>124</v>
      </c>
      <c r="GU216">
        <v>0</v>
      </c>
      <c r="GV216">
        <v>0</v>
      </c>
      <c r="GW216" t="s">
        <v>124</v>
      </c>
      <c r="GX216" t="s">
        <v>124</v>
      </c>
      <c r="GY216" t="s">
        <v>230</v>
      </c>
      <c r="GZ216">
        <v>0</v>
      </c>
      <c r="HA216">
        <v>0</v>
      </c>
      <c r="HB216" t="s">
        <v>124</v>
      </c>
      <c r="HC216">
        <v>0</v>
      </c>
      <c r="HD216" t="s">
        <v>1090</v>
      </c>
      <c r="HE216">
        <v>0</v>
      </c>
      <c r="HF216">
        <v>0</v>
      </c>
      <c r="HG216">
        <v>0</v>
      </c>
      <c r="HH216">
        <v>0</v>
      </c>
      <c r="HI216">
        <v>0</v>
      </c>
      <c r="HJ216">
        <v>0</v>
      </c>
      <c r="HK216">
        <v>0</v>
      </c>
      <c r="HL216">
        <v>0</v>
      </c>
      <c r="HM216" t="s">
        <v>124</v>
      </c>
      <c r="HN216" t="s">
        <v>124</v>
      </c>
      <c r="HO216" t="s">
        <v>124</v>
      </c>
      <c r="HP216">
        <v>0</v>
      </c>
      <c r="HQ216" t="s">
        <v>124</v>
      </c>
      <c r="HR216">
        <v>0</v>
      </c>
      <c r="HS216" t="s">
        <v>124</v>
      </c>
      <c r="HT216" t="s">
        <v>124</v>
      </c>
      <c r="HU216">
        <v>0</v>
      </c>
      <c r="HV216" t="s">
        <v>124</v>
      </c>
      <c r="HW216">
        <v>0</v>
      </c>
      <c r="HX216">
        <v>0</v>
      </c>
      <c r="HY216">
        <v>0</v>
      </c>
      <c r="HZ216">
        <v>0</v>
      </c>
      <c r="IA216">
        <v>0</v>
      </c>
      <c r="IB216">
        <v>0</v>
      </c>
      <c r="IC216">
        <v>0</v>
      </c>
      <c r="ID216">
        <v>0</v>
      </c>
      <c r="IE216">
        <v>0</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0</v>
      </c>
      <c r="JB216">
        <v>0</v>
      </c>
      <c r="JC216" s="8" t="s">
        <v>124</v>
      </c>
      <c r="JD216" s="8" t="s">
        <v>127</v>
      </c>
      <c r="JE216" s="8">
        <v>0</v>
      </c>
      <c r="JF216" s="8">
        <v>0</v>
      </c>
      <c r="JG216" s="8">
        <v>0</v>
      </c>
      <c r="JH216" s="8">
        <v>0</v>
      </c>
      <c r="JI216" s="8">
        <v>0</v>
      </c>
      <c r="JJ216" s="8">
        <v>0</v>
      </c>
      <c r="JK216" s="42">
        <v>0</v>
      </c>
      <c r="JL216" s="42">
        <v>0</v>
      </c>
      <c r="JM216" s="42">
        <v>0</v>
      </c>
      <c r="JN216" s="42">
        <v>0</v>
      </c>
      <c r="JO216" s="42">
        <v>0</v>
      </c>
      <c r="JP216" s="42">
        <v>0</v>
      </c>
      <c r="JQ216" s="42">
        <v>0</v>
      </c>
      <c r="JR216" s="42">
        <v>0</v>
      </c>
      <c r="JS216" s="42">
        <v>0</v>
      </c>
      <c r="JT216" s="42">
        <v>0</v>
      </c>
      <c r="JU216" s="42">
        <v>0</v>
      </c>
      <c r="JV216" s="42">
        <v>0</v>
      </c>
      <c r="JW216" s="42">
        <v>0</v>
      </c>
      <c r="JX216" s="42">
        <v>0</v>
      </c>
      <c r="JY216" s="42">
        <v>0</v>
      </c>
      <c r="JZ216" s="42">
        <v>0</v>
      </c>
      <c r="KA216" s="42">
        <v>0</v>
      </c>
      <c r="KB216" s="42">
        <v>0</v>
      </c>
      <c r="KC216" s="42">
        <v>0</v>
      </c>
      <c r="KD216" s="42">
        <v>0</v>
      </c>
      <c r="KE216" s="42" t="s">
        <v>124</v>
      </c>
      <c r="KF216" s="42" t="s">
        <v>204</v>
      </c>
      <c r="KG216" s="42">
        <v>0</v>
      </c>
      <c r="KH216" s="42" t="s">
        <v>124</v>
      </c>
      <c r="KI216" s="42" t="s">
        <v>124</v>
      </c>
      <c r="KJ216" s="42" t="s">
        <v>124</v>
      </c>
      <c r="KK216" s="42">
        <v>0</v>
      </c>
      <c r="KL216" s="42" t="s">
        <v>124</v>
      </c>
      <c r="KM216" s="42">
        <v>0</v>
      </c>
      <c r="KN216" s="8" t="s">
        <v>117</v>
      </c>
      <c r="KO216" s="8">
        <v>0</v>
      </c>
      <c r="KP216" s="8">
        <v>0</v>
      </c>
      <c r="KQ216" s="8" t="s">
        <v>117</v>
      </c>
      <c r="KR216">
        <v>0</v>
      </c>
      <c r="KS216">
        <v>0</v>
      </c>
      <c r="KT216">
        <v>0</v>
      </c>
      <c r="KU216">
        <v>0</v>
      </c>
      <c r="KV216">
        <v>0</v>
      </c>
      <c r="KW216">
        <v>0</v>
      </c>
      <c r="KX216">
        <v>0</v>
      </c>
      <c r="KY216">
        <v>0</v>
      </c>
      <c r="KZ216">
        <v>0</v>
      </c>
      <c r="LA216">
        <v>0</v>
      </c>
      <c r="LB216">
        <v>0</v>
      </c>
      <c r="LC216">
        <v>0</v>
      </c>
      <c r="LD216">
        <v>0</v>
      </c>
      <c r="LE216">
        <v>0</v>
      </c>
      <c r="LF216">
        <v>0</v>
      </c>
      <c r="LG216">
        <v>0</v>
      </c>
      <c r="LH216">
        <v>0</v>
      </c>
      <c r="LI216">
        <v>0</v>
      </c>
      <c r="LJ216">
        <v>0</v>
      </c>
      <c r="LK216">
        <v>0</v>
      </c>
      <c r="LL216">
        <v>0</v>
      </c>
      <c r="LM216">
        <v>0</v>
      </c>
      <c r="LN216">
        <v>0</v>
      </c>
      <c r="LO216">
        <v>0</v>
      </c>
      <c r="LP216">
        <v>0</v>
      </c>
      <c r="LQ216">
        <v>0</v>
      </c>
      <c r="LR216">
        <v>0</v>
      </c>
      <c r="LS216">
        <v>0</v>
      </c>
      <c r="LT216">
        <v>0</v>
      </c>
      <c r="LU216">
        <v>0</v>
      </c>
      <c r="LV216">
        <v>0</v>
      </c>
      <c r="LW216">
        <v>0</v>
      </c>
      <c r="LX216">
        <v>0</v>
      </c>
      <c r="LY216">
        <v>0</v>
      </c>
      <c r="LZ216" s="9" t="s">
        <v>174</v>
      </c>
      <c r="MA216">
        <v>0</v>
      </c>
      <c r="MB216">
        <v>0</v>
      </c>
      <c r="MC216">
        <v>0</v>
      </c>
      <c r="MD216">
        <v>0</v>
      </c>
      <c r="ME216">
        <v>0</v>
      </c>
      <c r="MF216">
        <v>0</v>
      </c>
      <c r="MG216">
        <v>0</v>
      </c>
      <c r="MH216">
        <v>0</v>
      </c>
      <c r="MI216">
        <v>0</v>
      </c>
      <c r="MJ216">
        <v>0</v>
      </c>
      <c r="MK216">
        <v>0</v>
      </c>
      <c r="ML216">
        <v>0</v>
      </c>
      <c r="MM216">
        <v>0</v>
      </c>
      <c r="MN216">
        <v>0</v>
      </c>
      <c r="MO216">
        <v>0</v>
      </c>
      <c r="MP216">
        <v>0</v>
      </c>
      <c r="MQ216">
        <v>0</v>
      </c>
      <c r="MR216" s="35" t="s">
        <v>1091</v>
      </c>
      <c r="MS216" s="69"/>
    </row>
    <row r="217" spans="1:357" ht="88.2" customHeight="1" x14ac:dyDescent="0.3">
      <c r="A217">
        <v>46</v>
      </c>
      <c r="B217" s="29" t="s">
        <v>108</v>
      </c>
      <c r="C217" s="22" t="s">
        <v>109</v>
      </c>
      <c r="D217" s="8" t="s">
        <v>248</v>
      </c>
      <c r="E217" t="s">
        <v>428</v>
      </c>
      <c r="F217" s="8" t="s">
        <v>429</v>
      </c>
      <c r="G217" s="8" t="s">
        <v>430</v>
      </c>
      <c r="H217" s="8" t="s">
        <v>431</v>
      </c>
      <c r="I217" t="s">
        <v>136</v>
      </c>
      <c r="J217" s="8" t="s">
        <v>432</v>
      </c>
      <c r="K217" s="8">
        <f>841*568</f>
        <v>477688</v>
      </c>
      <c r="L217" s="8" t="e">
        <f>MROUND([1]!tbData[[#This Row],[Surface (mm2)]],10000)/1000000</f>
        <v>#REF!</v>
      </c>
      <c r="M217" s="8" t="s">
        <v>115</v>
      </c>
      <c r="N217" s="8" t="s">
        <v>144</v>
      </c>
      <c r="O217" s="8" t="s">
        <v>144</v>
      </c>
      <c r="P217" s="8" t="s">
        <v>117</v>
      </c>
      <c r="Q217" t="s">
        <v>119</v>
      </c>
      <c r="R217" t="s">
        <v>119</v>
      </c>
      <c r="S217" s="8">
        <v>0</v>
      </c>
      <c r="T217" t="s">
        <v>119</v>
      </c>
      <c r="U217" s="8" t="s">
        <v>120</v>
      </c>
      <c r="V217" s="8" t="s">
        <v>121</v>
      </c>
      <c r="W217" s="8" t="s">
        <v>145</v>
      </c>
      <c r="X217" s="8">
        <v>0</v>
      </c>
      <c r="Y217" s="8">
        <v>0</v>
      </c>
      <c r="Z217" s="8">
        <v>0</v>
      </c>
      <c r="AA217" s="8">
        <v>0</v>
      </c>
      <c r="AB217" s="8">
        <v>0</v>
      </c>
      <c r="AC217" s="8">
        <v>0</v>
      </c>
      <c r="AD217" s="8">
        <v>0</v>
      </c>
      <c r="AE217" s="8">
        <v>0</v>
      </c>
      <c r="AF217" s="8">
        <v>0</v>
      </c>
      <c r="AG217" s="8">
        <v>0</v>
      </c>
      <c r="AH217" s="8">
        <v>0</v>
      </c>
      <c r="AI217" s="8">
        <v>0</v>
      </c>
      <c r="AJ217" s="8">
        <v>0</v>
      </c>
      <c r="AK217" s="8" t="s">
        <v>124</v>
      </c>
      <c r="AL217" s="8" t="s">
        <v>166</v>
      </c>
      <c r="AM217" s="8" t="s">
        <v>154</v>
      </c>
      <c r="AN217" s="8" t="s">
        <v>433</v>
      </c>
      <c r="AO217" s="8" t="s">
        <v>154</v>
      </c>
      <c r="AP217" s="8">
        <v>0</v>
      </c>
      <c r="AQ217" s="8" t="s">
        <v>199</v>
      </c>
      <c r="AR217" s="8">
        <v>0</v>
      </c>
      <c r="AS217" s="8" t="s">
        <v>434</v>
      </c>
      <c r="AT217" s="8">
        <v>0</v>
      </c>
      <c r="AU217" s="8" t="s">
        <v>117</v>
      </c>
      <c r="AV217" s="8">
        <v>0</v>
      </c>
      <c r="AW217" s="8">
        <v>0</v>
      </c>
      <c r="AX217" s="8" t="s">
        <v>117</v>
      </c>
      <c r="AY217" s="8">
        <v>0</v>
      </c>
      <c r="AZ217" s="8">
        <v>0</v>
      </c>
      <c r="BA217" s="8">
        <v>0</v>
      </c>
      <c r="BB217" s="8">
        <v>0</v>
      </c>
      <c r="BC217" s="9" t="s">
        <v>119</v>
      </c>
      <c r="BD217">
        <v>0</v>
      </c>
      <c r="BE217" t="s">
        <v>124</v>
      </c>
      <c r="BF217" t="s">
        <v>124</v>
      </c>
      <c r="BG217">
        <v>0</v>
      </c>
      <c r="BH217">
        <v>0</v>
      </c>
      <c r="BI217" s="6">
        <v>0</v>
      </c>
      <c r="BJ217" s="66"/>
      <c r="BK217" s="10" t="s">
        <v>51</v>
      </c>
      <c r="BL217" t="s">
        <v>174</v>
      </c>
      <c r="BM217" t="s">
        <v>123</v>
      </c>
      <c r="BN217" t="s">
        <v>51</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t="s">
        <v>124</v>
      </c>
      <c r="CW217" t="s">
        <v>435</v>
      </c>
      <c r="CX217" t="s">
        <v>253</v>
      </c>
      <c r="CY217">
        <v>0</v>
      </c>
      <c r="CZ217" t="s">
        <v>156</v>
      </c>
      <c r="DA217" t="s">
        <v>436</v>
      </c>
      <c r="DB217" t="s">
        <v>117</v>
      </c>
      <c r="DC217" s="8">
        <v>0</v>
      </c>
      <c r="DD217" t="s">
        <v>124</v>
      </c>
      <c r="DE217">
        <v>0</v>
      </c>
      <c r="DF217">
        <v>0</v>
      </c>
      <c r="DG217">
        <v>0</v>
      </c>
      <c r="DH217">
        <v>0</v>
      </c>
      <c r="DI217">
        <v>0</v>
      </c>
      <c r="DJ217">
        <v>0</v>
      </c>
      <c r="DK217">
        <v>0</v>
      </c>
      <c r="DL217">
        <v>0</v>
      </c>
      <c r="DM217">
        <v>0</v>
      </c>
      <c r="DN217">
        <v>0</v>
      </c>
      <c r="DO217" t="s">
        <v>124</v>
      </c>
      <c r="DP217" t="s">
        <v>156</v>
      </c>
      <c r="DQ217" t="s">
        <v>222</v>
      </c>
      <c r="DR217">
        <v>0</v>
      </c>
      <c r="DS217">
        <v>0</v>
      </c>
      <c r="DT217">
        <v>0</v>
      </c>
      <c r="DU217">
        <v>0</v>
      </c>
      <c r="DV217">
        <v>0</v>
      </c>
      <c r="DW217">
        <v>0</v>
      </c>
      <c r="DX217">
        <v>0</v>
      </c>
      <c r="DY217">
        <v>0</v>
      </c>
      <c r="DZ217" t="s">
        <v>156</v>
      </c>
      <c r="EA217">
        <v>0</v>
      </c>
      <c r="EB217" t="s">
        <v>124</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t="s">
        <v>124</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t="s">
        <v>124</v>
      </c>
      <c r="FX217" t="s">
        <v>228</v>
      </c>
      <c r="FY217">
        <v>0</v>
      </c>
      <c r="FZ217">
        <v>0</v>
      </c>
      <c r="GA217">
        <v>0</v>
      </c>
      <c r="GB217">
        <v>0</v>
      </c>
      <c r="GC217" t="s">
        <v>124</v>
      </c>
      <c r="GD217" t="s">
        <v>437</v>
      </c>
      <c r="GE217" t="s">
        <v>124</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t="s">
        <v>124</v>
      </c>
      <c r="GY217">
        <v>0</v>
      </c>
      <c r="GZ217">
        <v>0</v>
      </c>
      <c r="HA217">
        <v>0</v>
      </c>
      <c r="HB217">
        <v>0</v>
      </c>
      <c r="HC217">
        <v>0</v>
      </c>
      <c r="HD217">
        <v>0</v>
      </c>
      <c r="HE217">
        <v>0</v>
      </c>
      <c r="HF217">
        <v>0</v>
      </c>
      <c r="HG217" t="s">
        <v>124</v>
      </c>
      <c r="HH217" t="s">
        <v>124</v>
      </c>
      <c r="HI217" t="s">
        <v>125</v>
      </c>
      <c r="HJ217">
        <v>0</v>
      </c>
      <c r="HK217">
        <v>0</v>
      </c>
      <c r="HL217">
        <v>0</v>
      </c>
      <c r="HM217" t="s">
        <v>124</v>
      </c>
      <c r="HN217" t="s">
        <v>124</v>
      </c>
      <c r="HO217">
        <v>0</v>
      </c>
      <c r="HP217" t="s">
        <v>124</v>
      </c>
      <c r="HQ217">
        <v>0</v>
      </c>
      <c r="HR217">
        <v>0</v>
      </c>
      <c r="HS217" t="s">
        <v>124</v>
      </c>
      <c r="HT217" t="s">
        <v>124</v>
      </c>
      <c r="HU217" t="s">
        <v>124</v>
      </c>
      <c r="HV217" t="s">
        <v>124</v>
      </c>
      <c r="HW217" t="s">
        <v>124</v>
      </c>
      <c r="HX217">
        <v>0</v>
      </c>
      <c r="HY217">
        <v>0</v>
      </c>
      <c r="HZ217">
        <v>0</v>
      </c>
      <c r="IA217">
        <v>0</v>
      </c>
      <c r="IB217">
        <v>0</v>
      </c>
      <c r="IC217">
        <v>0</v>
      </c>
      <c r="ID217">
        <v>0</v>
      </c>
      <c r="IE217" t="s">
        <v>124</v>
      </c>
      <c r="IF217" t="s">
        <v>124</v>
      </c>
      <c r="IG217" t="s">
        <v>124</v>
      </c>
      <c r="IH217" t="s">
        <v>71</v>
      </c>
      <c r="II217">
        <v>0</v>
      </c>
      <c r="IJ217" s="8" t="s">
        <v>438</v>
      </c>
      <c r="IK217" s="8">
        <v>0</v>
      </c>
      <c r="IL217" s="8">
        <v>0</v>
      </c>
      <c r="IM217" s="8">
        <v>0</v>
      </c>
      <c r="IN217">
        <v>0</v>
      </c>
      <c r="IO217" s="8">
        <v>0</v>
      </c>
      <c r="IP217" s="8">
        <v>0</v>
      </c>
      <c r="IQ217" s="8">
        <v>0</v>
      </c>
      <c r="IR217" s="8">
        <v>0</v>
      </c>
      <c r="IS217" s="8">
        <v>0</v>
      </c>
      <c r="IT217" s="8">
        <v>0</v>
      </c>
      <c r="IU217" s="8">
        <v>0</v>
      </c>
      <c r="IV217" s="8">
        <v>0</v>
      </c>
      <c r="IW217" s="8">
        <v>0</v>
      </c>
      <c r="IX217" s="8">
        <v>0</v>
      </c>
      <c r="IY217" s="8">
        <v>0</v>
      </c>
      <c r="IZ217" s="8">
        <v>0</v>
      </c>
      <c r="JA217" s="8">
        <v>0</v>
      </c>
      <c r="JB217" s="8">
        <v>0</v>
      </c>
      <c r="JC217" s="8" t="s">
        <v>124</v>
      </c>
      <c r="JD217" s="8" t="s">
        <v>127</v>
      </c>
      <c r="JE217" s="8">
        <v>0</v>
      </c>
      <c r="JF217" s="8">
        <v>0</v>
      </c>
      <c r="JG217" s="8">
        <v>0</v>
      </c>
      <c r="JH217" s="8">
        <v>0</v>
      </c>
      <c r="JI217" s="8">
        <v>0</v>
      </c>
      <c r="JJ217" s="8">
        <v>0</v>
      </c>
      <c r="JK217" s="42">
        <v>0</v>
      </c>
      <c r="JL217" s="42">
        <v>0</v>
      </c>
      <c r="JM217" s="42">
        <v>0</v>
      </c>
      <c r="JN217" s="42">
        <v>0</v>
      </c>
      <c r="JO217" s="42">
        <v>0</v>
      </c>
      <c r="JP217" s="42">
        <v>0</v>
      </c>
      <c r="JQ217" s="42">
        <v>0</v>
      </c>
      <c r="JR217" s="42">
        <v>0</v>
      </c>
      <c r="JS217" s="42">
        <v>0</v>
      </c>
      <c r="JT217" s="42">
        <v>0</v>
      </c>
      <c r="JU217" s="42">
        <v>0</v>
      </c>
      <c r="JV217" s="42">
        <v>0</v>
      </c>
      <c r="JW217" s="42">
        <v>0</v>
      </c>
      <c r="JX217" s="42">
        <v>0</v>
      </c>
      <c r="JY217" s="42">
        <v>0</v>
      </c>
      <c r="JZ217" s="42">
        <v>0</v>
      </c>
      <c r="KA217" s="42">
        <v>0</v>
      </c>
      <c r="KB217" s="42">
        <v>0</v>
      </c>
      <c r="KC217" s="42">
        <v>0</v>
      </c>
      <c r="KD217" s="42">
        <v>0</v>
      </c>
      <c r="KE217" s="42" t="s">
        <v>124</v>
      </c>
      <c r="KF217" s="42" t="s">
        <v>129</v>
      </c>
      <c r="KG217" s="42">
        <v>0</v>
      </c>
      <c r="KH217" s="42">
        <v>0</v>
      </c>
      <c r="KI217" s="42">
        <v>0</v>
      </c>
      <c r="KJ217" s="42">
        <v>0</v>
      </c>
      <c r="KK217" s="42">
        <v>0</v>
      </c>
      <c r="KL217" s="42">
        <v>0</v>
      </c>
      <c r="KM217" s="42">
        <v>0</v>
      </c>
      <c r="KN217" s="8" t="s">
        <v>117</v>
      </c>
      <c r="KO217" s="8">
        <v>0</v>
      </c>
      <c r="KP217" s="8">
        <v>0</v>
      </c>
      <c r="KQ217" s="8" t="s">
        <v>117</v>
      </c>
      <c r="KR217">
        <v>0</v>
      </c>
      <c r="KS217">
        <v>0</v>
      </c>
      <c r="KT217">
        <v>0</v>
      </c>
      <c r="KU217">
        <v>0</v>
      </c>
      <c r="KV217">
        <v>0</v>
      </c>
      <c r="KW217">
        <v>0</v>
      </c>
      <c r="KX217">
        <v>0</v>
      </c>
      <c r="KY217">
        <v>0</v>
      </c>
      <c r="KZ217">
        <v>0</v>
      </c>
      <c r="LA217">
        <v>0</v>
      </c>
      <c r="LB217">
        <v>0</v>
      </c>
      <c r="LC217">
        <v>0</v>
      </c>
      <c r="LD217">
        <v>0</v>
      </c>
      <c r="LE217">
        <v>0</v>
      </c>
      <c r="LF217">
        <v>0</v>
      </c>
      <c r="LG217">
        <v>0</v>
      </c>
      <c r="LH217">
        <v>0</v>
      </c>
      <c r="LI217">
        <v>0</v>
      </c>
      <c r="LJ217">
        <v>0</v>
      </c>
      <c r="LK217">
        <v>0</v>
      </c>
      <c r="LL217">
        <v>0</v>
      </c>
      <c r="LM217">
        <v>0</v>
      </c>
      <c r="LN217">
        <v>0</v>
      </c>
      <c r="LO217">
        <v>0</v>
      </c>
      <c r="LP217">
        <v>0</v>
      </c>
      <c r="LQ217">
        <v>0</v>
      </c>
      <c r="LR217">
        <v>0</v>
      </c>
      <c r="LS217">
        <v>0</v>
      </c>
      <c r="LT217">
        <v>0</v>
      </c>
      <c r="LU217">
        <v>0</v>
      </c>
      <c r="LV217">
        <v>0</v>
      </c>
      <c r="LW217">
        <v>0</v>
      </c>
      <c r="LX217">
        <v>0</v>
      </c>
      <c r="LY217">
        <v>0</v>
      </c>
      <c r="LZ217" s="9" t="s">
        <v>174</v>
      </c>
      <c r="MA217">
        <v>0</v>
      </c>
      <c r="MB217">
        <v>0</v>
      </c>
      <c r="MC217">
        <v>0</v>
      </c>
      <c r="MD217">
        <v>0</v>
      </c>
      <c r="ME217">
        <v>0</v>
      </c>
      <c r="MF217" t="s">
        <v>124</v>
      </c>
      <c r="MG217">
        <v>0</v>
      </c>
      <c r="MH217">
        <v>0</v>
      </c>
      <c r="MI217">
        <v>0</v>
      </c>
      <c r="MJ217">
        <v>0</v>
      </c>
      <c r="MK217">
        <v>0</v>
      </c>
      <c r="ML217">
        <v>0</v>
      </c>
      <c r="MM217">
        <v>0</v>
      </c>
      <c r="MN217">
        <v>0</v>
      </c>
      <c r="MO217">
        <v>0</v>
      </c>
      <c r="MP217">
        <v>0</v>
      </c>
      <c r="MQ217">
        <v>0</v>
      </c>
      <c r="MR217" s="35">
        <v>0</v>
      </c>
      <c r="MS217" s="69"/>
    </row>
    <row r="218" spans="1:357" ht="57.6" x14ac:dyDescent="0.3">
      <c r="A218">
        <v>47</v>
      </c>
      <c r="B218" s="29" t="s">
        <v>108</v>
      </c>
      <c r="C218" s="22" t="s">
        <v>109</v>
      </c>
      <c r="D218" s="8" t="s">
        <v>439</v>
      </c>
      <c r="E218" s="8" t="s">
        <v>439</v>
      </c>
      <c r="F218" s="8" t="s">
        <v>321</v>
      </c>
      <c r="G218" s="8" t="s">
        <v>142</v>
      </c>
      <c r="H218" s="8">
        <v>1975</v>
      </c>
      <c r="I218" t="s">
        <v>136</v>
      </c>
      <c r="J218" s="8" t="s">
        <v>440</v>
      </c>
      <c r="K218" s="8">
        <f>863*556</f>
        <v>479828</v>
      </c>
      <c r="L218" s="8" t="e">
        <f>MROUND([1]!tbData[[#This Row],[Surface (mm2)]],10000)/1000000</f>
        <v>#REF!</v>
      </c>
      <c r="M218" s="8" t="s">
        <v>115</v>
      </c>
      <c r="N218" s="8" t="s">
        <v>144</v>
      </c>
      <c r="O218" s="8" t="s">
        <v>144</v>
      </c>
      <c r="P218" s="8" t="s">
        <v>117</v>
      </c>
      <c r="Q218" t="s">
        <v>119</v>
      </c>
      <c r="R218" t="s">
        <v>119</v>
      </c>
      <c r="S218" s="8">
        <v>0</v>
      </c>
      <c r="T218" t="s">
        <v>119</v>
      </c>
      <c r="U218" s="8" t="s">
        <v>120</v>
      </c>
      <c r="V218" s="8" t="s">
        <v>154</v>
      </c>
      <c r="W218" s="8">
        <v>0</v>
      </c>
      <c r="X218" s="8">
        <v>0</v>
      </c>
      <c r="Y218" s="8">
        <v>0</v>
      </c>
      <c r="Z218" s="8">
        <v>0</v>
      </c>
      <c r="AA218" s="8">
        <v>0</v>
      </c>
      <c r="AB218" s="8">
        <v>0</v>
      </c>
      <c r="AC218" s="8">
        <v>0</v>
      </c>
      <c r="AD218" s="8">
        <v>0</v>
      </c>
      <c r="AE218" s="8">
        <v>0</v>
      </c>
      <c r="AF218" s="8">
        <v>0</v>
      </c>
      <c r="AG218" s="8">
        <v>0</v>
      </c>
      <c r="AH218" s="8">
        <v>0</v>
      </c>
      <c r="AI218" s="8">
        <v>0</v>
      </c>
      <c r="AJ218" s="8">
        <v>0</v>
      </c>
      <c r="AK218" s="8" t="s">
        <v>117</v>
      </c>
      <c r="AL218" s="8">
        <v>0</v>
      </c>
      <c r="AM218" s="8">
        <v>0</v>
      </c>
      <c r="AN218" s="8">
        <v>0</v>
      </c>
      <c r="AO218" s="8">
        <v>0</v>
      </c>
      <c r="AP218" s="8">
        <v>0</v>
      </c>
      <c r="AQ218" s="8">
        <v>0</v>
      </c>
      <c r="AR218" s="8">
        <v>0</v>
      </c>
      <c r="AS218" s="8">
        <v>0</v>
      </c>
      <c r="AT218" s="8">
        <v>0</v>
      </c>
      <c r="AU218" s="8">
        <v>0</v>
      </c>
      <c r="AV218" s="8">
        <v>0</v>
      </c>
      <c r="AW218" s="8">
        <v>0</v>
      </c>
      <c r="AX218" s="8" t="s">
        <v>117</v>
      </c>
      <c r="AY218" s="8">
        <v>0</v>
      </c>
      <c r="AZ218" s="8">
        <v>0</v>
      </c>
      <c r="BA218" s="8">
        <v>0</v>
      </c>
      <c r="BB218" s="8">
        <v>0</v>
      </c>
      <c r="BC218" t="s">
        <v>124</v>
      </c>
      <c r="BD218" t="s">
        <v>155</v>
      </c>
      <c r="BE218" t="s">
        <v>124</v>
      </c>
      <c r="BF218" t="s">
        <v>124</v>
      </c>
      <c r="BG218">
        <v>0</v>
      </c>
      <c r="BH218">
        <v>0</v>
      </c>
      <c r="BI218" s="6">
        <v>0</v>
      </c>
      <c r="BJ218" s="66"/>
      <c r="BK218" s="10" t="s">
        <v>51</v>
      </c>
      <c r="BL218" t="s">
        <v>122</v>
      </c>
      <c r="BM218" t="s">
        <v>123</v>
      </c>
      <c r="BN218" t="s">
        <v>117</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t="s">
        <v>117</v>
      </c>
      <c r="DC218" s="8">
        <v>0</v>
      </c>
      <c r="DD218" t="s">
        <v>117</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t="s">
        <v>117</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t="s">
        <v>117</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t="s">
        <v>124</v>
      </c>
      <c r="GF218">
        <v>0</v>
      </c>
      <c r="GG218">
        <v>0</v>
      </c>
      <c r="GH218">
        <v>0</v>
      </c>
      <c r="GI218">
        <v>0</v>
      </c>
      <c r="GJ218">
        <v>0</v>
      </c>
      <c r="GK218">
        <v>0</v>
      </c>
      <c r="GL218">
        <v>0</v>
      </c>
      <c r="GM218" t="s">
        <v>124</v>
      </c>
      <c r="GN218" t="s">
        <v>125</v>
      </c>
      <c r="GO218" t="s">
        <v>124</v>
      </c>
      <c r="GP218" t="s">
        <v>124</v>
      </c>
      <c r="GQ218" t="s">
        <v>124</v>
      </c>
      <c r="GR218" t="s">
        <v>124</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t="s">
        <v>124</v>
      </c>
      <c r="HN218">
        <v>0</v>
      </c>
      <c r="HO218">
        <v>0</v>
      </c>
      <c r="HP218">
        <v>0</v>
      </c>
      <c r="HQ218">
        <v>0</v>
      </c>
      <c r="HR218">
        <v>0</v>
      </c>
      <c r="HS218">
        <v>0</v>
      </c>
      <c r="HT218">
        <v>0</v>
      </c>
      <c r="HU218">
        <v>0</v>
      </c>
      <c r="HV218">
        <v>0</v>
      </c>
      <c r="HW218">
        <v>0</v>
      </c>
      <c r="HX218">
        <v>0</v>
      </c>
      <c r="HY218">
        <v>0</v>
      </c>
      <c r="HZ218">
        <v>0</v>
      </c>
      <c r="IA218">
        <v>0</v>
      </c>
      <c r="IB218">
        <v>0</v>
      </c>
      <c r="IC218">
        <v>0</v>
      </c>
      <c r="ID218">
        <v>0</v>
      </c>
      <c r="IE218" t="s">
        <v>124</v>
      </c>
      <c r="IF218" t="s">
        <v>124</v>
      </c>
      <c r="IG218" t="s">
        <v>119</v>
      </c>
      <c r="IH218" t="s">
        <v>189</v>
      </c>
      <c r="II218">
        <v>0</v>
      </c>
      <c r="IJ218" s="8" t="s">
        <v>331</v>
      </c>
      <c r="IK218" s="8">
        <v>0</v>
      </c>
      <c r="IL218" s="8">
        <v>0</v>
      </c>
      <c r="IM218" s="8">
        <v>0</v>
      </c>
      <c r="IN218">
        <v>0</v>
      </c>
      <c r="IO218" s="8">
        <v>0</v>
      </c>
      <c r="IP218" s="8">
        <v>0</v>
      </c>
      <c r="IQ218" s="8">
        <v>0</v>
      </c>
      <c r="IR218" s="8">
        <v>0</v>
      </c>
      <c r="IS218" s="8">
        <v>0</v>
      </c>
      <c r="IT218" s="8">
        <v>0</v>
      </c>
      <c r="IU218" s="8">
        <v>0</v>
      </c>
      <c r="IV218" s="8">
        <v>0</v>
      </c>
      <c r="IW218" s="8">
        <v>0</v>
      </c>
      <c r="IX218" s="8">
        <v>0</v>
      </c>
      <c r="IY218" s="8">
        <v>0</v>
      </c>
      <c r="IZ218" s="8">
        <v>0</v>
      </c>
      <c r="JA218" s="8">
        <v>0</v>
      </c>
      <c r="JB218" s="8">
        <v>0</v>
      </c>
      <c r="JC218" s="8" t="s">
        <v>124</v>
      </c>
      <c r="JD218" s="8" t="s">
        <v>127</v>
      </c>
      <c r="JE218" s="8" t="s">
        <v>128</v>
      </c>
      <c r="JF218" s="8">
        <v>0</v>
      </c>
      <c r="JG218" s="8">
        <v>0</v>
      </c>
      <c r="JH218" s="8">
        <v>0</v>
      </c>
      <c r="JI218" s="8">
        <v>0</v>
      </c>
      <c r="JJ218" s="8">
        <v>0</v>
      </c>
      <c r="JK218" s="42" t="s">
        <v>124</v>
      </c>
      <c r="JL218" s="42" t="s">
        <v>129</v>
      </c>
      <c r="JM218" s="42" t="s">
        <v>124</v>
      </c>
      <c r="JN218" s="42" t="s">
        <v>124</v>
      </c>
      <c r="JO218" s="42">
        <v>0</v>
      </c>
      <c r="JP218" s="42">
        <v>0</v>
      </c>
      <c r="JQ218" s="42">
        <v>0</v>
      </c>
      <c r="JR218" s="42">
        <v>0</v>
      </c>
      <c r="JS218" s="42">
        <v>0</v>
      </c>
      <c r="JT218" s="42">
        <v>0</v>
      </c>
      <c r="JU218" s="42">
        <v>0</v>
      </c>
      <c r="JV218" s="42">
        <v>0</v>
      </c>
      <c r="JW218" s="42">
        <v>0</v>
      </c>
      <c r="JX218" s="42">
        <v>0</v>
      </c>
      <c r="JY218" s="42">
        <v>0</v>
      </c>
      <c r="JZ218" s="42">
        <v>0</v>
      </c>
      <c r="KA218" s="42">
        <v>0</v>
      </c>
      <c r="KB218" s="42">
        <v>0</v>
      </c>
      <c r="KC218" s="42">
        <v>0</v>
      </c>
      <c r="KD218" s="42">
        <v>0</v>
      </c>
      <c r="KE218" s="42">
        <v>0</v>
      </c>
      <c r="KF218" s="42">
        <v>0</v>
      </c>
      <c r="KG218" s="42">
        <v>0</v>
      </c>
      <c r="KH218" s="42">
        <v>0</v>
      </c>
      <c r="KI218" s="42">
        <v>0</v>
      </c>
      <c r="KJ218" s="42">
        <v>0</v>
      </c>
      <c r="KK218" s="42">
        <v>0</v>
      </c>
      <c r="KL218" s="42">
        <v>0</v>
      </c>
      <c r="KM218" s="42">
        <v>0</v>
      </c>
      <c r="KN218" s="8" t="s">
        <v>124</v>
      </c>
      <c r="KO218" s="8" t="s">
        <v>441</v>
      </c>
      <c r="KP218" s="8">
        <v>0</v>
      </c>
      <c r="KQ218" s="8" t="s">
        <v>124</v>
      </c>
      <c r="KR218" t="s">
        <v>124</v>
      </c>
      <c r="KS218" t="s">
        <v>156</v>
      </c>
      <c r="KT218">
        <v>0</v>
      </c>
      <c r="KU218">
        <v>0</v>
      </c>
      <c r="KV218">
        <v>0</v>
      </c>
      <c r="KW218">
        <v>0</v>
      </c>
      <c r="KX218">
        <v>0</v>
      </c>
      <c r="KY218" t="s">
        <v>124</v>
      </c>
      <c r="KZ218">
        <v>0</v>
      </c>
      <c r="LA218">
        <v>0</v>
      </c>
      <c r="LB218" t="s">
        <v>124</v>
      </c>
      <c r="LC218">
        <v>0</v>
      </c>
      <c r="LD218">
        <v>0</v>
      </c>
      <c r="LE218">
        <v>0</v>
      </c>
      <c r="LF218">
        <v>0</v>
      </c>
      <c r="LG218">
        <v>0</v>
      </c>
      <c r="LH218">
        <v>0</v>
      </c>
      <c r="LI218">
        <v>0</v>
      </c>
      <c r="LJ218">
        <v>0</v>
      </c>
      <c r="LK218">
        <v>0</v>
      </c>
      <c r="LL218">
        <v>0</v>
      </c>
      <c r="LM218">
        <v>0</v>
      </c>
      <c r="LN218">
        <v>0</v>
      </c>
      <c r="LO218">
        <v>0</v>
      </c>
      <c r="LP218">
        <v>0</v>
      </c>
      <c r="LQ218">
        <v>0</v>
      </c>
      <c r="LR218">
        <v>0</v>
      </c>
      <c r="LS218">
        <v>0</v>
      </c>
      <c r="LT218">
        <v>0</v>
      </c>
      <c r="LU218">
        <v>0</v>
      </c>
      <c r="LV218">
        <v>0</v>
      </c>
      <c r="LW218">
        <v>0</v>
      </c>
      <c r="LX218">
        <v>0</v>
      </c>
      <c r="LY218">
        <v>0</v>
      </c>
      <c r="LZ218" s="9" t="s">
        <v>131</v>
      </c>
      <c r="MA218">
        <v>0</v>
      </c>
      <c r="MB218">
        <v>0</v>
      </c>
      <c r="MC218">
        <v>0</v>
      </c>
      <c r="MD218">
        <v>0</v>
      </c>
      <c r="ME218">
        <v>0</v>
      </c>
      <c r="MF218">
        <v>0</v>
      </c>
      <c r="MG218">
        <v>0</v>
      </c>
      <c r="MH218">
        <v>0</v>
      </c>
      <c r="MI218">
        <v>0</v>
      </c>
      <c r="MJ218">
        <v>0</v>
      </c>
      <c r="MK218">
        <v>0</v>
      </c>
      <c r="ML218">
        <v>0</v>
      </c>
      <c r="MM218">
        <v>0</v>
      </c>
      <c r="MN218">
        <v>0</v>
      </c>
      <c r="MO218">
        <v>0</v>
      </c>
      <c r="MP218">
        <v>0</v>
      </c>
      <c r="MQ218">
        <v>0</v>
      </c>
      <c r="MR218" s="35" t="s">
        <v>442</v>
      </c>
      <c r="MS218" s="69"/>
    </row>
    <row r="219" spans="1:357" ht="28.8" x14ac:dyDescent="0.3">
      <c r="A219">
        <v>96</v>
      </c>
      <c r="B219" s="29" t="s">
        <v>108</v>
      </c>
      <c r="C219" s="24" t="s">
        <v>109</v>
      </c>
      <c r="D219" t="s">
        <v>590</v>
      </c>
      <c r="E219" t="s">
        <v>590</v>
      </c>
      <c r="F219" s="8" t="s">
        <v>645</v>
      </c>
      <c r="G219" s="8">
        <v>0</v>
      </c>
      <c r="H219" s="8">
        <v>1969</v>
      </c>
      <c r="I219" t="s">
        <v>136</v>
      </c>
      <c r="J219" s="8" t="s">
        <v>646</v>
      </c>
      <c r="K219" s="8">
        <f>793*600</f>
        <v>475800</v>
      </c>
      <c r="L219" s="8" t="e">
        <f>MROUND([1]!tbData[[#This Row],[Surface (mm2)]],10000)/1000000</f>
        <v>#REF!</v>
      </c>
      <c r="M219" s="8" t="s">
        <v>115</v>
      </c>
      <c r="N219" s="8" t="s">
        <v>197</v>
      </c>
      <c r="O219" s="8" t="s">
        <v>62</v>
      </c>
      <c r="P219" s="8" t="s">
        <v>117</v>
      </c>
      <c r="Q219" t="s">
        <v>593</v>
      </c>
      <c r="R219" t="s">
        <v>119</v>
      </c>
      <c r="S219" s="8">
        <v>0</v>
      </c>
      <c r="T219" t="s">
        <v>550</v>
      </c>
      <c r="U219" s="8" t="s">
        <v>166</v>
      </c>
      <c r="V219" s="8">
        <v>0</v>
      </c>
      <c r="W219" s="8">
        <v>0</v>
      </c>
      <c r="X219" s="8">
        <v>0</v>
      </c>
      <c r="Y219" s="8">
        <v>0</v>
      </c>
      <c r="Z219" s="8">
        <v>0</v>
      </c>
      <c r="AA219" s="8">
        <v>0</v>
      </c>
      <c r="AB219" s="8">
        <v>0</v>
      </c>
      <c r="AC219" s="8">
        <v>0</v>
      </c>
      <c r="AD219" s="8" t="s">
        <v>121</v>
      </c>
      <c r="AE219" s="8">
        <v>0</v>
      </c>
      <c r="AF219" s="8">
        <v>0</v>
      </c>
      <c r="AG219" s="8">
        <v>0</v>
      </c>
      <c r="AH219" s="8">
        <v>0</v>
      </c>
      <c r="AI219" s="8">
        <v>0</v>
      </c>
      <c r="AJ219" s="8">
        <v>0</v>
      </c>
      <c r="AK219" s="8" t="s">
        <v>124</v>
      </c>
      <c r="AL219" s="8" t="s">
        <v>392</v>
      </c>
      <c r="AM219" s="8" t="s">
        <v>154</v>
      </c>
      <c r="AN219" s="8" t="s">
        <v>647</v>
      </c>
      <c r="AO219" s="8">
        <v>0</v>
      </c>
      <c r="AP219" s="8">
        <v>0</v>
      </c>
      <c r="AQ219" s="8">
        <v>0</v>
      </c>
      <c r="AR219" s="8">
        <v>0</v>
      </c>
      <c r="AS219" s="8">
        <v>0</v>
      </c>
      <c r="AT219" s="8">
        <v>0</v>
      </c>
      <c r="AU219" s="8" t="s">
        <v>124</v>
      </c>
      <c r="AV219" s="8" t="s">
        <v>156</v>
      </c>
      <c r="AW219" s="8" t="s">
        <v>199</v>
      </c>
      <c r="AX219" s="8" t="s">
        <v>117</v>
      </c>
      <c r="AY219" s="8">
        <v>0</v>
      </c>
      <c r="AZ219" s="8">
        <v>0</v>
      </c>
      <c r="BA219" s="8">
        <v>0</v>
      </c>
      <c r="BB219" s="8">
        <v>0</v>
      </c>
      <c r="BC219" t="s">
        <v>119</v>
      </c>
      <c r="BD219">
        <v>0</v>
      </c>
      <c r="BE219" t="s">
        <v>124</v>
      </c>
      <c r="BF219">
        <v>0</v>
      </c>
      <c r="BG219">
        <v>0</v>
      </c>
      <c r="BH219" t="s">
        <v>124</v>
      </c>
      <c r="BI219" s="6" t="s">
        <v>595</v>
      </c>
      <c r="BJ219" s="66"/>
      <c r="BK219" s="10" t="s">
        <v>51</v>
      </c>
      <c r="BL219" t="s">
        <v>122</v>
      </c>
      <c r="BM219" t="s">
        <v>123</v>
      </c>
      <c r="BN219" t="s">
        <v>117</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t="s">
        <v>169</v>
      </c>
      <c r="DC219" s="8" t="s">
        <v>123</v>
      </c>
      <c r="DD219" t="s">
        <v>117</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t="s">
        <v>117</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t="s">
        <v>124</v>
      </c>
      <c r="EV219">
        <v>0</v>
      </c>
      <c r="EW219" t="s">
        <v>124</v>
      </c>
      <c r="EX219" t="s">
        <v>552</v>
      </c>
      <c r="EY219" t="s">
        <v>169</v>
      </c>
      <c r="EZ219" t="s">
        <v>124</v>
      </c>
      <c r="FA219" t="s">
        <v>124</v>
      </c>
      <c r="FB219" t="s">
        <v>124</v>
      </c>
      <c r="FC219" t="s">
        <v>124</v>
      </c>
      <c r="FD219">
        <v>0</v>
      </c>
      <c r="FE219">
        <v>0</v>
      </c>
      <c r="FF219">
        <v>0</v>
      </c>
      <c r="FG219">
        <v>0</v>
      </c>
      <c r="FH219">
        <v>0</v>
      </c>
      <c r="FI219">
        <v>0</v>
      </c>
      <c r="FJ219">
        <v>0</v>
      </c>
      <c r="FK219">
        <v>0</v>
      </c>
      <c r="FL219">
        <v>0</v>
      </c>
      <c r="FM219">
        <v>0</v>
      </c>
      <c r="FN219">
        <v>0</v>
      </c>
      <c r="FO219">
        <v>0</v>
      </c>
      <c r="FP219" t="s">
        <v>124</v>
      </c>
      <c r="FQ219" t="s">
        <v>552</v>
      </c>
      <c r="FR219" t="s">
        <v>169</v>
      </c>
      <c r="FS219">
        <v>0</v>
      </c>
      <c r="FT219">
        <v>0</v>
      </c>
      <c r="FU219" t="s">
        <v>124</v>
      </c>
      <c r="FV219" t="s">
        <v>124</v>
      </c>
      <c r="FW219">
        <v>0</v>
      </c>
      <c r="FX219">
        <v>0</v>
      </c>
      <c r="FY219">
        <v>0</v>
      </c>
      <c r="FZ219">
        <v>0</v>
      </c>
      <c r="GA219">
        <v>0</v>
      </c>
      <c r="GB219">
        <v>0</v>
      </c>
      <c r="GC219">
        <v>0</v>
      </c>
      <c r="GD219">
        <v>0</v>
      </c>
      <c r="GE219" t="s">
        <v>124</v>
      </c>
      <c r="GF219">
        <v>0</v>
      </c>
      <c r="GG219">
        <v>0</v>
      </c>
      <c r="GH219">
        <v>0</v>
      </c>
      <c r="GI219">
        <v>0</v>
      </c>
      <c r="GJ219">
        <v>0</v>
      </c>
      <c r="GK219">
        <v>0</v>
      </c>
      <c r="GL219">
        <v>0</v>
      </c>
      <c r="GM219" t="s">
        <v>124</v>
      </c>
      <c r="GN219">
        <v>0</v>
      </c>
      <c r="GO219">
        <v>0</v>
      </c>
      <c r="GP219">
        <v>0</v>
      </c>
      <c r="GQ219" t="s">
        <v>124</v>
      </c>
      <c r="GR219" t="s">
        <v>124</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t="s">
        <v>124</v>
      </c>
      <c r="HN219" t="s">
        <v>124</v>
      </c>
      <c r="HO219">
        <v>0</v>
      </c>
      <c r="HP219">
        <v>0</v>
      </c>
      <c r="HQ219" t="s">
        <v>124</v>
      </c>
      <c r="HR219">
        <v>0</v>
      </c>
      <c r="HS219">
        <v>0</v>
      </c>
      <c r="HT219">
        <v>0</v>
      </c>
      <c r="HU219">
        <v>0</v>
      </c>
      <c r="HV219">
        <v>0</v>
      </c>
      <c r="HW219">
        <v>0</v>
      </c>
      <c r="HX219">
        <v>0</v>
      </c>
      <c r="HY219">
        <v>0</v>
      </c>
      <c r="HZ219">
        <v>0</v>
      </c>
      <c r="IA219">
        <v>0</v>
      </c>
      <c r="IB219">
        <v>0</v>
      </c>
      <c r="IC219">
        <v>0</v>
      </c>
      <c r="ID219">
        <v>0</v>
      </c>
      <c r="IE219" t="s">
        <v>124</v>
      </c>
      <c r="IF219">
        <v>0</v>
      </c>
      <c r="IG219">
        <v>0</v>
      </c>
      <c r="IH219">
        <v>0</v>
      </c>
      <c r="II219">
        <v>0</v>
      </c>
      <c r="IJ219">
        <v>0</v>
      </c>
      <c r="IK219">
        <v>0</v>
      </c>
      <c r="IL219">
        <v>0</v>
      </c>
      <c r="IM219">
        <v>0</v>
      </c>
      <c r="IN219">
        <v>0</v>
      </c>
      <c r="IO219">
        <v>0</v>
      </c>
      <c r="IP219" t="s">
        <v>124</v>
      </c>
      <c r="IQ219" t="s">
        <v>71</v>
      </c>
      <c r="IR219">
        <v>0</v>
      </c>
      <c r="IS219" t="s">
        <v>639</v>
      </c>
      <c r="IT219">
        <v>0</v>
      </c>
      <c r="IU219">
        <v>0</v>
      </c>
      <c r="IV219">
        <v>0</v>
      </c>
      <c r="IW219">
        <v>0</v>
      </c>
      <c r="IX219">
        <v>0</v>
      </c>
      <c r="IY219">
        <v>0</v>
      </c>
      <c r="IZ219">
        <v>0</v>
      </c>
      <c r="JA219">
        <v>0</v>
      </c>
      <c r="JB219">
        <v>0</v>
      </c>
      <c r="JC219" s="8" t="s">
        <v>124</v>
      </c>
      <c r="JD219" s="8" t="s">
        <v>148</v>
      </c>
      <c r="JE219" s="8" t="s">
        <v>128</v>
      </c>
      <c r="JF219" s="8">
        <v>0</v>
      </c>
      <c r="JG219" s="8">
        <v>0</v>
      </c>
      <c r="JH219" s="8">
        <v>0</v>
      </c>
      <c r="JI219" s="8">
        <v>0</v>
      </c>
      <c r="JJ219" s="8">
        <v>0</v>
      </c>
      <c r="JK219" s="42">
        <v>0</v>
      </c>
      <c r="JL219" s="42">
        <v>0</v>
      </c>
      <c r="JM219" s="42">
        <v>0</v>
      </c>
      <c r="JN219" s="42">
        <v>0</v>
      </c>
      <c r="JO219" s="42">
        <v>0</v>
      </c>
      <c r="JP219" s="42">
        <v>0</v>
      </c>
      <c r="JQ219" s="42">
        <v>0</v>
      </c>
      <c r="JR219" s="42">
        <v>0</v>
      </c>
      <c r="JS219" s="42">
        <v>0</v>
      </c>
      <c r="JT219" s="42">
        <v>0</v>
      </c>
      <c r="JU219" s="42">
        <v>0</v>
      </c>
      <c r="JV219" s="42">
        <v>0</v>
      </c>
      <c r="JW219" s="42">
        <v>0</v>
      </c>
      <c r="JX219" s="42">
        <v>0</v>
      </c>
      <c r="JY219" s="42">
        <v>0</v>
      </c>
      <c r="JZ219" s="42">
        <v>0</v>
      </c>
      <c r="KA219" s="42">
        <v>0</v>
      </c>
      <c r="KB219" s="42">
        <v>0</v>
      </c>
      <c r="KC219" s="42">
        <v>0</v>
      </c>
      <c r="KD219" s="42">
        <v>0</v>
      </c>
      <c r="KE219" s="42">
        <v>0</v>
      </c>
      <c r="KF219" s="42">
        <v>0</v>
      </c>
      <c r="KG219" s="42">
        <v>0</v>
      </c>
      <c r="KH219" s="42">
        <v>0</v>
      </c>
      <c r="KI219" s="42">
        <v>0</v>
      </c>
      <c r="KJ219" s="42">
        <v>0</v>
      </c>
      <c r="KK219" s="42">
        <v>0</v>
      </c>
      <c r="KL219" s="42">
        <v>0</v>
      </c>
      <c r="KM219" s="42">
        <v>0</v>
      </c>
      <c r="KN219" s="8" t="s">
        <v>117</v>
      </c>
      <c r="KO219" s="8">
        <v>0</v>
      </c>
      <c r="KP219" s="8">
        <v>0</v>
      </c>
      <c r="KQ219" s="8" t="s">
        <v>117</v>
      </c>
      <c r="KR219">
        <v>0</v>
      </c>
      <c r="KS219">
        <v>0</v>
      </c>
      <c r="KT219">
        <v>0</v>
      </c>
      <c r="KU219">
        <v>0</v>
      </c>
      <c r="KV219">
        <v>0</v>
      </c>
      <c r="KW219">
        <v>0</v>
      </c>
      <c r="KX219">
        <v>0</v>
      </c>
      <c r="KY219">
        <v>0</v>
      </c>
      <c r="KZ219">
        <v>0</v>
      </c>
      <c r="LA219">
        <v>0</v>
      </c>
      <c r="LB219">
        <v>0</v>
      </c>
      <c r="LC219">
        <v>0</v>
      </c>
      <c r="LD219">
        <v>0</v>
      </c>
      <c r="LE219">
        <v>0</v>
      </c>
      <c r="LF219">
        <v>0</v>
      </c>
      <c r="LG219">
        <v>0</v>
      </c>
      <c r="LH219">
        <v>0</v>
      </c>
      <c r="LI219">
        <v>0</v>
      </c>
      <c r="LJ219">
        <v>0</v>
      </c>
      <c r="LK219">
        <v>0</v>
      </c>
      <c r="LL219">
        <v>0</v>
      </c>
      <c r="LM219">
        <v>0</v>
      </c>
      <c r="LN219">
        <v>0</v>
      </c>
      <c r="LO219">
        <v>0</v>
      </c>
      <c r="LP219">
        <v>0</v>
      </c>
      <c r="LQ219">
        <v>0</v>
      </c>
      <c r="LR219">
        <v>0</v>
      </c>
      <c r="LS219">
        <v>0</v>
      </c>
      <c r="LT219">
        <v>0</v>
      </c>
      <c r="LU219">
        <v>0</v>
      </c>
      <c r="LV219">
        <v>0</v>
      </c>
      <c r="LW219">
        <v>0</v>
      </c>
      <c r="LX219">
        <v>0</v>
      </c>
      <c r="LY219">
        <v>0</v>
      </c>
      <c r="LZ219" s="9" t="s">
        <v>131</v>
      </c>
      <c r="MA219">
        <v>0</v>
      </c>
      <c r="MB219">
        <v>0</v>
      </c>
      <c r="MC219">
        <v>0</v>
      </c>
      <c r="MD219">
        <v>0</v>
      </c>
      <c r="ME219">
        <v>0</v>
      </c>
      <c r="MF219">
        <v>0</v>
      </c>
      <c r="MG219">
        <v>0</v>
      </c>
      <c r="MH219">
        <v>0</v>
      </c>
      <c r="MI219">
        <v>0</v>
      </c>
      <c r="MJ219">
        <v>0</v>
      </c>
      <c r="MK219">
        <v>0</v>
      </c>
      <c r="ML219">
        <v>0</v>
      </c>
      <c r="MM219">
        <v>0</v>
      </c>
      <c r="MN219">
        <v>0</v>
      </c>
      <c r="MO219">
        <v>0</v>
      </c>
      <c r="MP219">
        <v>0</v>
      </c>
      <c r="MQ219">
        <v>0</v>
      </c>
      <c r="MR219" s="35">
        <v>0</v>
      </c>
      <c r="MS219" s="69"/>
    </row>
    <row r="220" spans="1:357" ht="86.4" x14ac:dyDescent="0.3">
      <c r="A220">
        <v>97</v>
      </c>
      <c r="B220" s="29" t="s">
        <v>108</v>
      </c>
      <c r="C220" s="24" t="s">
        <v>109</v>
      </c>
      <c r="D220" s="8" t="s">
        <v>648</v>
      </c>
      <c r="E220" s="8" t="s">
        <v>649</v>
      </c>
      <c r="F220" s="8" t="s">
        <v>650</v>
      </c>
      <c r="G220" s="8">
        <v>0</v>
      </c>
      <c r="H220" s="8">
        <v>1968</v>
      </c>
      <c r="I220" t="s">
        <v>113</v>
      </c>
      <c r="J220" s="8" t="s">
        <v>651</v>
      </c>
      <c r="K220" s="8">
        <f>795*601</f>
        <v>477795</v>
      </c>
      <c r="L220" s="8" t="e">
        <f>MROUND([1]!tbData[[#This Row],[Surface (mm2)]],10000)/1000000</f>
        <v>#REF!</v>
      </c>
      <c r="M220" s="8" t="s">
        <v>115</v>
      </c>
      <c r="N220" s="8" t="s">
        <v>197</v>
      </c>
      <c r="O220" s="8" t="s">
        <v>144</v>
      </c>
      <c r="P220" s="8" t="s">
        <v>117</v>
      </c>
      <c r="Q220" t="s">
        <v>119</v>
      </c>
      <c r="R220" t="s">
        <v>119</v>
      </c>
      <c r="S220" s="8">
        <v>0</v>
      </c>
      <c r="T220" t="s">
        <v>119</v>
      </c>
      <c r="U220" s="8" t="s">
        <v>166</v>
      </c>
      <c r="V220" s="8" t="s">
        <v>121</v>
      </c>
      <c r="W220" s="8" t="s">
        <v>145</v>
      </c>
      <c r="X220" s="8" t="s">
        <v>154</v>
      </c>
      <c r="Y220" s="8">
        <v>0</v>
      </c>
      <c r="Z220" s="8">
        <v>0</v>
      </c>
      <c r="AA220" s="8">
        <v>0</v>
      </c>
      <c r="AB220" s="8">
        <v>0</v>
      </c>
      <c r="AC220" s="8">
        <v>0</v>
      </c>
      <c r="AD220" s="8">
        <v>0</v>
      </c>
      <c r="AE220" s="8">
        <v>0</v>
      </c>
      <c r="AF220" s="8">
        <v>0</v>
      </c>
      <c r="AG220" s="8">
        <v>0</v>
      </c>
      <c r="AH220" s="8">
        <v>0</v>
      </c>
      <c r="AI220" s="8">
        <v>0</v>
      </c>
      <c r="AJ220" s="8">
        <v>0</v>
      </c>
      <c r="AK220" s="8" t="s">
        <v>124</v>
      </c>
      <c r="AL220" s="8" t="s">
        <v>269</v>
      </c>
      <c r="AM220" s="8" t="s">
        <v>154</v>
      </c>
      <c r="AN220" s="8" t="s">
        <v>652</v>
      </c>
      <c r="AO220" s="8">
        <v>0</v>
      </c>
      <c r="AP220" s="8">
        <v>0</v>
      </c>
      <c r="AQ220" s="8">
        <v>0</v>
      </c>
      <c r="AR220" s="8">
        <v>0</v>
      </c>
      <c r="AS220" s="8">
        <v>0</v>
      </c>
      <c r="AT220" s="8">
        <v>0</v>
      </c>
      <c r="AU220" s="8" t="s">
        <v>117</v>
      </c>
      <c r="AV220" s="8">
        <v>0</v>
      </c>
      <c r="AW220" s="8">
        <v>0</v>
      </c>
      <c r="AX220" s="8" t="s">
        <v>124</v>
      </c>
      <c r="AY220" s="8" t="s">
        <v>154</v>
      </c>
      <c r="AZ220" s="8">
        <v>1</v>
      </c>
      <c r="BA220" s="8" t="s">
        <v>653</v>
      </c>
      <c r="BB220" s="8">
        <v>0</v>
      </c>
      <c r="BC220" t="s">
        <v>119</v>
      </c>
      <c r="BD220">
        <v>0</v>
      </c>
      <c r="BE220" t="s">
        <v>124</v>
      </c>
      <c r="BF220">
        <v>0</v>
      </c>
      <c r="BG220" t="s">
        <v>124</v>
      </c>
      <c r="BH220">
        <v>0</v>
      </c>
      <c r="BI220" s="6" t="s">
        <v>654</v>
      </c>
      <c r="BJ220" s="66"/>
      <c r="BK220" s="10" t="s">
        <v>51</v>
      </c>
      <c r="BL220" t="s">
        <v>122</v>
      </c>
      <c r="BM220" t="s">
        <v>123</v>
      </c>
      <c r="BN220" t="s">
        <v>117</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t="s">
        <v>117</v>
      </c>
      <c r="DC220" s="8">
        <v>0</v>
      </c>
      <c r="DD220" t="s">
        <v>117</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t="s">
        <v>117</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t="s">
        <v>117</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t="s">
        <v>117</v>
      </c>
      <c r="GF220">
        <v>0</v>
      </c>
      <c r="GG220">
        <v>0</v>
      </c>
      <c r="GH220">
        <v>0</v>
      </c>
      <c r="GI220">
        <v>0</v>
      </c>
      <c r="GJ220">
        <v>0</v>
      </c>
      <c r="GK220">
        <v>0</v>
      </c>
      <c r="GL220">
        <v>0</v>
      </c>
      <c r="GM220" t="s">
        <v>124</v>
      </c>
      <c r="GN220" t="s">
        <v>125</v>
      </c>
      <c r="GO220" t="s">
        <v>124</v>
      </c>
      <c r="GP220">
        <v>0</v>
      </c>
      <c r="GQ220">
        <v>0</v>
      </c>
      <c r="GR220">
        <v>0</v>
      </c>
      <c r="GS220">
        <v>0</v>
      </c>
      <c r="GT220">
        <v>0</v>
      </c>
      <c r="GU220">
        <v>0</v>
      </c>
      <c r="GV220">
        <v>0</v>
      </c>
      <c r="GW220">
        <v>0</v>
      </c>
      <c r="GX220">
        <v>0</v>
      </c>
      <c r="GY220">
        <v>0</v>
      </c>
      <c r="GZ220">
        <v>0</v>
      </c>
      <c r="HA220">
        <v>0</v>
      </c>
      <c r="HB220">
        <v>0</v>
      </c>
      <c r="HC220">
        <v>0</v>
      </c>
      <c r="HD220">
        <v>0</v>
      </c>
      <c r="HE220">
        <v>0</v>
      </c>
      <c r="HF220">
        <v>0</v>
      </c>
      <c r="HG220">
        <v>0</v>
      </c>
      <c r="HH220">
        <v>0</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0</v>
      </c>
      <c r="ID220">
        <v>0</v>
      </c>
      <c r="IE220" t="s">
        <v>124</v>
      </c>
      <c r="IF220" t="s">
        <v>124</v>
      </c>
      <c r="IG220" t="s">
        <v>119</v>
      </c>
      <c r="IH220" t="s">
        <v>189</v>
      </c>
      <c r="II220">
        <v>0</v>
      </c>
      <c r="IJ220" s="8" t="s">
        <v>265</v>
      </c>
      <c r="IK220" t="s">
        <v>124</v>
      </c>
      <c r="IL220" t="s">
        <v>202</v>
      </c>
      <c r="IM220" t="s">
        <v>70</v>
      </c>
      <c r="IN220">
        <v>0</v>
      </c>
      <c r="IO220" t="s">
        <v>588</v>
      </c>
      <c r="IP220">
        <v>0</v>
      </c>
      <c r="IQ220">
        <v>0</v>
      </c>
      <c r="IR220">
        <v>0</v>
      </c>
      <c r="IS220">
        <v>0</v>
      </c>
      <c r="IT220">
        <v>0</v>
      </c>
      <c r="IU220">
        <v>0</v>
      </c>
      <c r="IV220">
        <v>0</v>
      </c>
      <c r="IW220">
        <v>0</v>
      </c>
      <c r="IX220">
        <v>0</v>
      </c>
      <c r="IY220">
        <v>0</v>
      </c>
      <c r="IZ220">
        <v>0</v>
      </c>
      <c r="JA220">
        <v>0</v>
      </c>
      <c r="JB220">
        <v>0</v>
      </c>
      <c r="JC220" s="8" t="s">
        <v>124</v>
      </c>
      <c r="JD220" s="8" t="s">
        <v>127</v>
      </c>
      <c r="JE220" s="8" t="s">
        <v>128</v>
      </c>
      <c r="JF220" s="8">
        <v>0</v>
      </c>
      <c r="JG220" s="8">
        <v>0</v>
      </c>
      <c r="JH220" s="8">
        <v>0</v>
      </c>
      <c r="JI220" s="8">
        <v>0</v>
      </c>
      <c r="JJ220" s="8">
        <v>0</v>
      </c>
      <c r="JK220" s="42" t="s">
        <v>124</v>
      </c>
      <c r="JL220" s="42" t="s">
        <v>129</v>
      </c>
      <c r="JM220" s="42" t="s">
        <v>124</v>
      </c>
      <c r="JN220" s="42" t="s">
        <v>124</v>
      </c>
      <c r="JO220" s="42" t="s">
        <v>124</v>
      </c>
      <c r="JP220" s="42" t="s">
        <v>124</v>
      </c>
      <c r="JQ220" s="42" t="s">
        <v>204</v>
      </c>
      <c r="JR220" s="42">
        <v>0</v>
      </c>
      <c r="JS220" s="42">
        <v>0</v>
      </c>
      <c r="JT220" s="42" t="s">
        <v>124</v>
      </c>
      <c r="JU220" s="42">
        <v>0</v>
      </c>
      <c r="JV220" s="42">
        <v>0</v>
      </c>
      <c r="JW220" s="42">
        <v>0</v>
      </c>
      <c r="JX220" s="42">
        <v>0</v>
      </c>
      <c r="JY220" s="42">
        <v>0</v>
      </c>
      <c r="JZ220" s="42">
        <v>0</v>
      </c>
      <c r="KA220" s="42">
        <v>0</v>
      </c>
      <c r="KB220" s="42">
        <v>0</v>
      </c>
      <c r="KC220" s="42">
        <v>0</v>
      </c>
      <c r="KD220" s="42">
        <v>0</v>
      </c>
      <c r="KE220" s="42">
        <v>0</v>
      </c>
      <c r="KF220" s="42">
        <v>0</v>
      </c>
      <c r="KG220" s="42">
        <v>0</v>
      </c>
      <c r="KH220" s="42">
        <v>0</v>
      </c>
      <c r="KI220" s="42">
        <v>0</v>
      </c>
      <c r="KJ220" s="42">
        <v>0</v>
      </c>
      <c r="KK220" s="42">
        <v>0</v>
      </c>
      <c r="KL220" s="42">
        <v>0</v>
      </c>
      <c r="KM220" s="42">
        <v>0</v>
      </c>
      <c r="KN220" s="8" t="s">
        <v>117</v>
      </c>
      <c r="KO220" s="8">
        <v>0</v>
      </c>
      <c r="KP220" s="8">
        <v>0</v>
      </c>
      <c r="KQ220" s="8" t="s">
        <v>117</v>
      </c>
      <c r="KR220">
        <v>0</v>
      </c>
      <c r="KS220">
        <v>0</v>
      </c>
      <c r="KT220">
        <v>0</v>
      </c>
      <c r="KU220">
        <v>0</v>
      </c>
      <c r="KV220">
        <v>0</v>
      </c>
      <c r="KW220">
        <v>0</v>
      </c>
      <c r="KX220">
        <v>0</v>
      </c>
      <c r="KY220">
        <v>0</v>
      </c>
      <c r="KZ220">
        <v>0</v>
      </c>
      <c r="LA220">
        <v>0</v>
      </c>
      <c r="LB220">
        <v>0</v>
      </c>
      <c r="LC220">
        <v>0</v>
      </c>
      <c r="LD220">
        <v>0</v>
      </c>
      <c r="LE220">
        <v>0</v>
      </c>
      <c r="LF220">
        <v>0</v>
      </c>
      <c r="LG220">
        <v>0</v>
      </c>
      <c r="LH220">
        <v>0</v>
      </c>
      <c r="LI220">
        <v>0</v>
      </c>
      <c r="LJ220">
        <v>0</v>
      </c>
      <c r="LK220">
        <v>0</v>
      </c>
      <c r="LL220">
        <v>0</v>
      </c>
      <c r="LM220">
        <v>0</v>
      </c>
      <c r="LN220">
        <v>0</v>
      </c>
      <c r="LO220">
        <v>0</v>
      </c>
      <c r="LP220">
        <v>0</v>
      </c>
      <c r="LQ220">
        <v>0</v>
      </c>
      <c r="LR220">
        <v>0</v>
      </c>
      <c r="LS220">
        <v>0</v>
      </c>
      <c r="LT220">
        <v>0</v>
      </c>
      <c r="LU220">
        <v>0</v>
      </c>
      <c r="LV220">
        <v>0</v>
      </c>
      <c r="LW220">
        <v>0</v>
      </c>
      <c r="LX220">
        <v>0</v>
      </c>
      <c r="LY220">
        <v>0</v>
      </c>
      <c r="LZ220" s="9" t="s">
        <v>131</v>
      </c>
      <c r="MA220">
        <v>0</v>
      </c>
      <c r="MB220">
        <v>0</v>
      </c>
      <c r="MC220">
        <v>0</v>
      </c>
      <c r="MD220">
        <v>0</v>
      </c>
      <c r="ME220">
        <v>0</v>
      </c>
      <c r="MF220">
        <v>0</v>
      </c>
      <c r="MG220" t="s">
        <v>124</v>
      </c>
      <c r="MH220">
        <v>0</v>
      </c>
      <c r="MI220">
        <v>0</v>
      </c>
      <c r="MJ220">
        <v>0</v>
      </c>
      <c r="MK220">
        <v>0</v>
      </c>
      <c r="ML220">
        <v>0</v>
      </c>
      <c r="MM220">
        <v>0</v>
      </c>
      <c r="MN220">
        <v>0</v>
      </c>
      <c r="MO220">
        <v>0</v>
      </c>
      <c r="MP220">
        <v>0</v>
      </c>
      <c r="MQ220">
        <v>0</v>
      </c>
      <c r="MR220" s="35">
        <v>0</v>
      </c>
      <c r="MS220" s="69"/>
    </row>
    <row r="221" spans="1:357" ht="135" customHeight="1" x14ac:dyDescent="0.3">
      <c r="A221">
        <v>98</v>
      </c>
      <c r="B221" s="29" t="s">
        <v>108</v>
      </c>
      <c r="C221" s="24" t="s">
        <v>109</v>
      </c>
      <c r="D221" t="s">
        <v>590</v>
      </c>
      <c r="E221" t="s">
        <v>590</v>
      </c>
      <c r="F221" s="8" t="s">
        <v>655</v>
      </c>
      <c r="G221" s="8">
        <v>0</v>
      </c>
      <c r="H221" s="8">
        <v>1969</v>
      </c>
      <c r="I221" t="s">
        <v>113</v>
      </c>
      <c r="J221" s="8" t="s">
        <v>656</v>
      </c>
      <c r="K221" s="8">
        <f>590*810</f>
        <v>477900</v>
      </c>
      <c r="L221" s="8" t="e">
        <f>MROUND([1]!tbData[[#This Row],[Surface (mm2)]],10000)/1000000</f>
        <v>#REF!</v>
      </c>
      <c r="M221" s="8" t="s">
        <v>115</v>
      </c>
      <c r="N221" s="8" t="s">
        <v>197</v>
      </c>
      <c r="O221" s="8" t="s">
        <v>62</v>
      </c>
      <c r="P221" s="8" t="s">
        <v>117</v>
      </c>
      <c r="Q221" t="s">
        <v>593</v>
      </c>
      <c r="R221" t="s">
        <v>119</v>
      </c>
      <c r="S221" s="8" t="s">
        <v>657</v>
      </c>
      <c r="T221" t="s">
        <v>550</v>
      </c>
      <c r="U221" s="8" t="s">
        <v>166</v>
      </c>
      <c r="V221" s="8">
        <v>0</v>
      </c>
      <c r="W221" s="8">
        <v>0</v>
      </c>
      <c r="X221" s="8">
        <v>0</v>
      </c>
      <c r="Y221" s="8">
        <v>0</v>
      </c>
      <c r="Z221" s="8">
        <v>0</v>
      </c>
      <c r="AA221" s="8">
        <v>0</v>
      </c>
      <c r="AB221" s="8">
        <v>0</v>
      </c>
      <c r="AC221" s="8">
        <v>0</v>
      </c>
      <c r="AD221" s="8" t="s">
        <v>121</v>
      </c>
      <c r="AE221" s="8" t="s">
        <v>145</v>
      </c>
      <c r="AF221" s="8">
        <v>0</v>
      </c>
      <c r="AG221" s="8">
        <v>0</v>
      </c>
      <c r="AH221" s="8">
        <v>0</v>
      </c>
      <c r="AI221" s="8">
        <v>0</v>
      </c>
      <c r="AJ221" s="8">
        <v>0</v>
      </c>
      <c r="AK221" s="8" t="s">
        <v>124</v>
      </c>
      <c r="AL221" s="8" t="s">
        <v>392</v>
      </c>
      <c r="AM221" s="8" t="s">
        <v>154</v>
      </c>
      <c r="AN221" s="8" t="s">
        <v>659</v>
      </c>
      <c r="AO221" s="8">
        <v>0</v>
      </c>
      <c r="AP221" s="8">
        <v>0</v>
      </c>
      <c r="AQ221" s="8">
        <v>0</v>
      </c>
      <c r="AR221" s="8">
        <v>0</v>
      </c>
      <c r="AS221" s="8">
        <v>0</v>
      </c>
      <c r="AT221" s="8">
        <v>0</v>
      </c>
      <c r="AU221" s="8" t="s">
        <v>124</v>
      </c>
      <c r="AV221" s="8" t="s">
        <v>156</v>
      </c>
      <c r="AW221" s="8" t="s">
        <v>199</v>
      </c>
      <c r="AX221" s="8" t="s">
        <v>117</v>
      </c>
      <c r="AY221" s="8">
        <v>0</v>
      </c>
      <c r="AZ221" s="8">
        <v>0</v>
      </c>
      <c r="BA221" s="8">
        <v>0</v>
      </c>
      <c r="BB221" s="8">
        <v>0</v>
      </c>
      <c r="BC221" s="9" t="s">
        <v>119</v>
      </c>
      <c r="BD221">
        <v>0</v>
      </c>
      <c r="BE221" t="s">
        <v>124</v>
      </c>
      <c r="BF221">
        <v>0</v>
      </c>
      <c r="BG221">
        <v>0</v>
      </c>
      <c r="BH221" t="s">
        <v>124</v>
      </c>
      <c r="BI221" s="6" t="s">
        <v>595</v>
      </c>
      <c r="BJ221" s="66"/>
      <c r="BK221" s="10" t="s">
        <v>51</v>
      </c>
      <c r="BL221" t="s">
        <v>122</v>
      </c>
      <c r="BM221" t="s">
        <v>123</v>
      </c>
      <c r="BN221" t="s">
        <v>117</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t="s">
        <v>51</v>
      </c>
      <c r="DC221" s="8" t="s">
        <v>123</v>
      </c>
      <c r="DD221" t="s">
        <v>117</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t="s">
        <v>117</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t="s">
        <v>124</v>
      </c>
      <c r="EV221">
        <v>0</v>
      </c>
      <c r="EW221" t="s">
        <v>124</v>
      </c>
      <c r="EX221" t="s">
        <v>552</v>
      </c>
      <c r="EY221" t="s">
        <v>169</v>
      </c>
      <c r="EZ221" t="s">
        <v>124</v>
      </c>
      <c r="FA221" t="s">
        <v>124</v>
      </c>
      <c r="FB221" t="s">
        <v>124</v>
      </c>
      <c r="FC221" t="s">
        <v>124</v>
      </c>
      <c r="FD221" t="s">
        <v>228</v>
      </c>
      <c r="FE221" t="s">
        <v>169</v>
      </c>
      <c r="FF221" t="s">
        <v>124</v>
      </c>
      <c r="FG221" t="s">
        <v>124</v>
      </c>
      <c r="FH221" t="s">
        <v>124</v>
      </c>
      <c r="FI221" t="s">
        <v>124</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t="s">
        <v>660</v>
      </c>
      <c r="GE221" t="s">
        <v>124</v>
      </c>
      <c r="GF221">
        <v>0</v>
      </c>
      <c r="GG221">
        <v>0</v>
      </c>
      <c r="GH221">
        <v>0</v>
      </c>
      <c r="GI221">
        <v>0</v>
      </c>
      <c r="GJ221">
        <v>0</v>
      </c>
      <c r="GK221">
        <v>0</v>
      </c>
      <c r="GL221">
        <v>0</v>
      </c>
      <c r="GM221" t="s">
        <v>124</v>
      </c>
      <c r="GN221">
        <v>0</v>
      </c>
      <c r="GO221" t="s">
        <v>124</v>
      </c>
      <c r="GP221" t="s">
        <v>124</v>
      </c>
      <c r="GQ221" t="s">
        <v>124</v>
      </c>
      <c r="GR221" t="s">
        <v>124</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t="s">
        <v>124</v>
      </c>
      <c r="HN221" t="s">
        <v>124</v>
      </c>
      <c r="HO221">
        <v>0</v>
      </c>
      <c r="HP221" t="s">
        <v>124</v>
      </c>
      <c r="HQ221" t="s">
        <v>124</v>
      </c>
      <c r="HR221">
        <v>0</v>
      </c>
      <c r="HS221">
        <v>0</v>
      </c>
      <c r="HT221">
        <v>0</v>
      </c>
      <c r="HU221">
        <v>0</v>
      </c>
      <c r="HV221">
        <v>0</v>
      </c>
      <c r="HW221">
        <v>0</v>
      </c>
      <c r="HX221">
        <v>0</v>
      </c>
      <c r="HY221">
        <v>0</v>
      </c>
      <c r="HZ221">
        <v>0</v>
      </c>
      <c r="IA221">
        <v>0</v>
      </c>
      <c r="IB221">
        <v>0</v>
      </c>
      <c r="IC221">
        <v>0</v>
      </c>
      <c r="ID221">
        <v>0</v>
      </c>
      <c r="IE221" t="s">
        <v>124</v>
      </c>
      <c r="IF221">
        <v>0</v>
      </c>
      <c r="IG221">
        <v>0</v>
      </c>
      <c r="IH221">
        <v>0</v>
      </c>
      <c r="II221">
        <v>0</v>
      </c>
      <c r="IJ221">
        <v>0</v>
      </c>
      <c r="IK221">
        <v>0</v>
      </c>
      <c r="IL221">
        <v>0</v>
      </c>
      <c r="IM221">
        <v>0</v>
      </c>
      <c r="IN221">
        <v>0</v>
      </c>
      <c r="IO221">
        <v>0</v>
      </c>
      <c r="IP221" t="s">
        <v>124</v>
      </c>
      <c r="IQ221" t="s">
        <v>168</v>
      </c>
      <c r="IR221" t="s">
        <v>168</v>
      </c>
      <c r="IS221">
        <v>0</v>
      </c>
      <c r="IT221">
        <v>0</v>
      </c>
      <c r="IU221">
        <v>0</v>
      </c>
      <c r="IV221">
        <v>0</v>
      </c>
      <c r="IW221">
        <v>0</v>
      </c>
      <c r="IX221">
        <v>0</v>
      </c>
      <c r="IY221">
        <v>0</v>
      </c>
      <c r="IZ221">
        <v>0</v>
      </c>
      <c r="JA221">
        <v>0</v>
      </c>
      <c r="JB221">
        <v>0</v>
      </c>
      <c r="JC221" s="8" t="s">
        <v>124</v>
      </c>
      <c r="JD221" s="8" t="s">
        <v>148</v>
      </c>
      <c r="JE221" s="8" t="s">
        <v>128</v>
      </c>
      <c r="JF221" s="8">
        <v>0</v>
      </c>
      <c r="JG221" s="8">
        <v>0</v>
      </c>
      <c r="JH221" s="8">
        <v>0</v>
      </c>
      <c r="JI221" s="8">
        <v>0</v>
      </c>
      <c r="JJ221" s="8">
        <v>0</v>
      </c>
      <c r="JK221" s="42">
        <v>0</v>
      </c>
      <c r="JL221" s="42">
        <v>0</v>
      </c>
      <c r="JM221" s="42">
        <v>0</v>
      </c>
      <c r="JN221" s="42">
        <v>0</v>
      </c>
      <c r="JO221" s="42">
        <v>0</v>
      </c>
      <c r="JP221" s="42">
        <v>0</v>
      </c>
      <c r="JQ221" s="42">
        <v>0</v>
      </c>
      <c r="JR221" s="42">
        <v>0</v>
      </c>
      <c r="JS221" s="42">
        <v>0</v>
      </c>
      <c r="JT221" s="42">
        <v>0</v>
      </c>
      <c r="JU221" s="42">
        <v>0</v>
      </c>
      <c r="JV221" s="42">
        <v>0</v>
      </c>
      <c r="JW221" s="42">
        <v>0</v>
      </c>
      <c r="JX221" s="42">
        <v>0</v>
      </c>
      <c r="JY221" s="42">
        <v>0</v>
      </c>
      <c r="JZ221" s="42">
        <v>0</v>
      </c>
      <c r="KA221" s="42">
        <v>0</v>
      </c>
      <c r="KB221" s="42">
        <v>0</v>
      </c>
      <c r="KC221" s="42">
        <v>0</v>
      </c>
      <c r="KD221" s="42">
        <v>0</v>
      </c>
      <c r="KE221" s="42">
        <v>0</v>
      </c>
      <c r="KF221" s="42">
        <v>0</v>
      </c>
      <c r="KG221" s="42">
        <v>0</v>
      </c>
      <c r="KH221" s="42">
        <v>0</v>
      </c>
      <c r="KI221" s="42">
        <v>0</v>
      </c>
      <c r="KJ221" s="42">
        <v>0</v>
      </c>
      <c r="KK221" s="42">
        <v>0</v>
      </c>
      <c r="KL221" s="42">
        <v>0</v>
      </c>
      <c r="KM221" s="42">
        <v>0</v>
      </c>
      <c r="KN221" s="8" t="s">
        <v>117</v>
      </c>
      <c r="KO221" s="8">
        <v>0</v>
      </c>
      <c r="KP221" s="8">
        <v>0</v>
      </c>
      <c r="KQ221" s="8" t="s">
        <v>117</v>
      </c>
      <c r="KR221">
        <v>0</v>
      </c>
      <c r="KS221">
        <v>0</v>
      </c>
      <c r="KT221">
        <v>0</v>
      </c>
      <c r="KU221">
        <v>0</v>
      </c>
      <c r="KV221">
        <v>0</v>
      </c>
      <c r="KW221">
        <v>0</v>
      </c>
      <c r="KX221">
        <v>0</v>
      </c>
      <c r="KY221">
        <v>0</v>
      </c>
      <c r="KZ221">
        <v>0</v>
      </c>
      <c r="LA221">
        <v>0</v>
      </c>
      <c r="LB221">
        <v>0</v>
      </c>
      <c r="LC221">
        <v>0</v>
      </c>
      <c r="LD221">
        <v>0</v>
      </c>
      <c r="LE221">
        <v>0</v>
      </c>
      <c r="LF221">
        <v>0</v>
      </c>
      <c r="LG221">
        <v>0</v>
      </c>
      <c r="LH221">
        <v>0</v>
      </c>
      <c r="LI221">
        <v>0</v>
      </c>
      <c r="LJ221">
        <v>0</v>
      </c>
      <c r="LK221">
        <v>0</v>
      </c>
      <c r="LL221">
        <v>0</v>
      </c>
      <c r="LM221">
        <v>0</v>
      </c>
      <c r="LN221">
        <v>0</v>
      </c>
      <c r="LO221">
        <v>0</v>
      </c>
      <c r="LP221">
        <v>0</v>
      </c>
      <c r="LQ221">
        <v>0</v>
      </c>
      <c r="LR221">
        <v>0</v>
      </c>
      <c r="LS221">
        <v>0</v>
      </c>
      <c r="LT221">
        <v>0</v>
      </c>
      <c r="LU221">
        <v>0</v>
      </c>
      <c r="LV221">
        <v>0</v>
      </c>
      <c r="LW221">
        <v>0</v>
      </c>
      <c r="LX221">
        <v>0</v>
      </c>
      <c r="LY221">
        <v>0</v>
      </c>
      <c r="LZ221" s="9" t="s">
        <v>131</v>
      </c>
      <c r="MA221">
        <v>0</v>
      </c>
      <c r="MB221">
        <v>0</v>
      </c>
      <c r="MC221">
        <v>0</v>
      </c>
      <c r="MD221">
        <v>0</v>
      </c>
      <c r="ME221">
        <v>0</v>
      </c>
      <c r="MF221">
        <v>0</v>
      </c>
      <c r="MG221">
        <v>0</v>
      </c>
      <c r="MH221">
        <v>0</v>
      </c>
      <c r="MI221">
        <v>0</v>
      </c>
      <c r="MJ221">
        <v>0</v>
      </c>
      <c r="MK221">
        <v>0</v>
      </c>
      <c r="ML221">
        <v>0</v>
      </c>
      <c r="MM221">
        <v>0</v>
      </c>
      <c r="MN221">
        <v>0</v>
      </c>
      <c r="MO221">
        <v>0</v>
      </c>
      <c r="MP221">
        <v>0</v>
      </c>
      <c r="MQ221">
        <v>0</v>
      </c>
      <c r="MR221" s="35">
        <v>0</v>
      </c>
      <c r="MS221" s="69"/>
    </row>
    <row r="222" spans="1:357" ht="80.400000000000006" customHeight="1" x14ac:dyDescent="0.3">
      <c r="A222">
        <v>99</v>
      </c>
      <c r="B222" s="29" t="s">
        <v>108</v>
      </c>
      <c r="C222" s="24" t="s">
        <v>109</v>
      </c>
      <c r="D222" t="s">
        <v>590</v>
      </c>
      <c r="E222" t="s">
        <v>590</v>
      </c>
      <c r="F222" s="8" t="s">
        <v>661</v>
      </c>
      <c r="G222" s="8">
        <v>0</v>
      </c>
      <c r="H222" s="8">
        <v>1969</v>
      </c>
      <c r="I222" t="s">
        <v>113</v>
      </c>
      <c r="J222" s="8" t="s">
        <v>662</v>
      </c>
      <c r="K222" s="8">
        <f>600*800</f>
        <v>480000</v>
      </c>
      <c r="L222" s="8" t="e">
        <f>MROUND([1]!tbData[[#This Row],[Surface (mm2)]],10000)/1000000</f>
        <v>#REF!</v>
      </c>
      <c r="M222" s="8" t="s">
        <v>115</v>
      </c>
      <c r="N222" s="8" t="s">
        <v>197</v>
      </c>
      <c r="O222" s="8" t="s">
        <v>62</v>
      </c>
      <c r="P222" s="8" t="s">
        <v>117</v>
      </c>
      <c r="Q222" t="s">
        <v>593</v>
      </c>
      <c r="R222" t="s">
        <v>119</v>
      </c>
      <c r="S222" s="8" t="s">
        <v>657</v>
      </c>
      <c r="T222" t="s">
        <v>550</v>
      </c>
      <c r="U222" s="8" t="s">
        <v>166</v>
      </c>
      <c r="V222" s="8" t="s">
        <v>121</v>
      </c>
      <c r="W222" s="8">
        <v>0</v>
      </c>
      <c r="X222" s="8">
        <v>0</v>
      </c>
      <c r="Y222" s="8">
        <v>0</v>
      </c>
      <c r="Z222" s="8">
        <v>0</v>
      </c>
      <c r="AA222" s="8">
        <v>0</v>
      </c>
      <c r="AB222" s="8">
        <v>0</v>
      </c>
      <c r="AC222" s="8">
        <v>0</v>
      </c>
      <c r="AD222" s="8">
        <v>0</v>
      </c>
      <c r="AE222" s="8">
        <v>0</v>
      </c>
      <c r="AF222" s="8">
        <v>0</v>
      </c>
      <c r="AG222" s="8">
        <v>0</v>
      </c>
      <c r="AH222" s="8">
        <v>0</v>
      </c>
      <c r="AI222" s="8">
        <v>0</v>
      </c>
      <c r="AJ222" s="8">
        <v>0</v>
      </c>
      <c r="AK222" s="8" t="s">
        <v>124</v>
      </c>
      <c r="AL222" s="8" t="s">
        <v>392</v>
      </c>
      <c r="AM222" s="8" t="s">
        <v>154</v>
      </c>
      <c r="AN222" s="8" t="s">
        <v>663</v>
      </c>
      <c r="AO222" s="8">
        <v>0</v>
      </c>
      <c r="AP222" s="8">
        <v>0</v>
      </c>
      <c r="AQ222" s="8">
        <v>0</v>
      </c>
      <c r="AR222" s="8">
        <v>0</v>
      </c>
      <c r="AS222" s="8">
        <v>0</v>
      </c>
      <c r="AT222" s="8">
        <v>0</v>
      </c>
      <c r="AU222" s="8" t="s">
        <v>124</v>
      </c>
      <c r="AV222" s="8" t="s">
        <v>156</v>
      </c>
      <c r="AW222" s="8" t="s">
        <v>199</v>
      </c>
      <c r="AX222" s="8" t="s">
        <v>117</v>
      </c>
      <c r="AY222" s="8">
        <v>0</v>
      </c>
      <c r="AZ222" s="8">
        <v>0</v>
      </c>
      <c r="BA222" s="8">
        <v>0</v>
      </c>
      <c r="BB222" s="8">
        <v>0</v>
      </c>
      <c r="BC222" s="9" t="s">
        <v>119</v>
      </c>
      <c r="BD222">
        <v>0</v>
      </c>
      <c r="BE222" t="s">
        <v>124</v>
      </c>
      <c r="BF222">
        <v>0</v>
      </c>
      <c r="BG222">
        <v>0</v>
      </c>
      <c r="BH222" t="s">
        <v>124</v>
      </c>
      <c r="BI222" s="6" t="s">
        <v>595</v>
      </c>
      <c r="BJ222" s="66"/>
      <c r="BK222" s="10" t="s">
        <v>51</v>
      </c>
      <c r="BL222" t="s">
        <v>122</v>
      </c>
      <c r="BM222" t="s">
        <v>123</v>
      </c>
      <c r="BN222" t="s">
        <v>117</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t="s">
        <v>51</v>
      </c>
      <c r="DC222" s="8" t="s">
        <v>123</v>
      </c>
      <c r="DD222" t="s">
        <v>117</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t="s">
        <v>117</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t="s">
        <v>124</v>
      </c>
      <c r="EV222">
        <v>0</v>
      </c>
      <c r="EW222" t="s">
        <v>124</v>
      </c>
      <c r="EX222" t="s">
        <v>552</v>
      </c>
      <c r="EY222" t="s">
        <v>169</v>
      </c>
      <c r="EZ222">
        <v>0</v>
      </c>
      <c r="FA222">
        <v>0</v>
      </c>
      <c r="FB222" t="s">
        <v>124</v>
      </c>
      <c r="FC222" t="s">
        <v>124</v>
      </c>
      <c r="FD222" t="s">
        <v>228</v>
      </c>
      <c r="FE222" t="s">
        <v>169</v>
      </c>
      <c r="FF222" t="s">
        <v>124</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t="s">
        <v>124</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0</v>
      </c>
      <c r="HG222">
        <v>0</v>
      </c>
      <c r="HH222">
        <v>0</v>
      </c>
      <c r="HI222">
        <v>0</v>
      </c>
      <c r="HJ222">
        <v>0</v>
      </c>
      <c r="HK222">
        <v>0</v>
      </c>
      <c r="HL222">
        <v>0</v>
      </c>
      <c r="HM222" t="s">
        <v>124</v>
      </c>
      <c r="HN222" t="s">
        <v>124</v>
      </c>
      <c r="HO222">
        <v>0</v>
      </c>
      <c r="HP222" t="s">
        <v>124</v>
      </c>
      <c r="HQ222" t="s">
        <v>124</v>
      </c>
      <c r="HR222">
        <v>0</v>
      </c>
      <c r="HS222" t="s">
        <v>124</v>
      </c>
      <c r="HT222" t="s">
        <v>124</v>
      </c>
      <c r="HU222">
        <v>0</v>
      </c>
      <c r="HV222">
        <v>0</v>
      </c>
      <c r="HW222">
        <v>0</v>
      </c>
      <c r="HX222">
        <v>0</v>
      </c>
      <c r="HY222">
        <v>0</v>
      </c>
      <c r="HZ222">
        <v>0</v>
      </c>
      <c r="IA222">
        <v>0</v>
      </c>
      <c r="IB222">
        <v>0</v>
      </c>
      <c r="IC222">
        <v>0</v>
      </c>
      <c r="ID222">
        <v>0</v>
      </c>
      <c r="IE222" t="s">
        <v>124</v>
      </c>
      <c r="IF222">
        <v>0</v>
      </c>
      <c r="IG222">
        <v>0</v>
      </c>
      <c r="IH222">
        <v>0</v>
      </c>
      <c r="II222">
        <v>0</v>
      </c>
      <c r="IJ222">
        <v>0</v>
      </c>
      <c r="IK222">
        <v>0</v>
      </c>
      <c r="IL222">
        <v>0</v>
      </c>
      <c r="IM222">
        <v>0</v>
      </c>
      <c r="IN222">
        <v>0</v>
      </c>
      <c r="IO222">
        <v>0</v>
      </c>
      <c r="IP222" t="s">
        <v>124</v>
      </c>
      <c r="IQ222" t="s">
        <v>168</v>
      </c>
      <c r="IR222" t="s">
        <v>168</v>
      </c>
      <c r="IS222">
        <v>0</v>
      </c>
      <c r="IT222">
        <v>0</v>
      </c>
      <c r="IU222">
        <v>0</v>
      </c>
      <c r="IV222">
        <v>0</v>
      </c>
      <c r="IW222">
        <v>0</v>
      </c>
      <c r="IX222">
        <v>0</v>
      </c>
      <c r="IY222">
        <v>0</v>
      </c>
      <c r="IZ222">
        <v>0</v>
      </c>
      <c r="JA222">
        <v>0</v>
      </c>
      <c r="JB222">
        <v>0</v>
      </c>
      <c r="JC222" s="8" t="s">
        <v>124</v>
      </c>
      <c r="JD222" s="8" t="s">
        <v>148</v>
      </c>
      <c r="JE222" s="8" t="s">
        <v>128</v>
      </c>
      <c r="JF222" s="8">
        <v>0</v>
      </c>
      <c r="JG222" s="8">
        <v>0</v>
      </c>
      <c r="JH222" s="8">
        <v>0</v>
      </c>
      <c r="JI222" s="8">
        <v>0</v>
      </c>
      <c r="JJ222" s="8">
        <v>0</v>
      </c>
      <c r="JK222" s="42" t="s">
        <v>124</v>
      </c>
      <c r="JL222" s="42">
        <v>0</v>
      </c>
      <c r="JM222" s="42">
        <v>0</v>
      </c>
      <c r="JN222" s="42">
        <v>0</v>
      </c>
      <c r="JO222" s="42">
        <v>0</v>
      </c>
      <c r="JP222" s="42" t="s">
        <v>124</v>
      </c>
      <c r="JQ222" s="42">
        <v>0</v>
      </c>
      <c r="JR222" s="42">
        <v>0</v>
      </c>
      <c r="JS222" s="42">
        <v>0</v>
      </c>
      <c r="JT222" s="42">
        <v>0</v>
      </c>
      <c r="JU222" s="42">
        <v>0</v>
      </c>
      <c r="JV222" s="42">
        <v>0</v>
      </c>
      <c r="JW222" s="42">
        <v>0</v>
      </c>
      <c r="JX222" s="42">
        <v>0</v>
      </c>
      <c r="JY222" s="42">
        <v>0</v>
      </c>
      <c r="JZ222" s="42">
        <v>0</v>
      </c>
      <c r="KA222" s="42">
        <v>0</v>
      </c>
      <c r="KB222" s="42">
        <v>0</v>
      </c>
      <c r="KC222" s="42">
        <v>0</v>
      </c>
      <c r="KD222" s="42">
        <v>0</v>
      </c>
      <c r="KE222" s="42">
        <v>0</v>
      </c>
      <c r="KF222" s="42">
        <v>0</v>
      </c>
      <c r="KG222" s="42">
        <v>0</v>
      </c>
      <c r="KH222" s="42">
        <v>0</v>
      </c>
      <c r="KI222" s="42">
        <v>0</v>
      </c>
      <c r="KJ222" s="42">
        <v>0</v>
      </c>
      <c r="KK222" s="42">
        <v>0</v>
      </c>
      <c r="KL222" s="42">
        <v>0</v>
      </c>
      <c r="KM222" s="42">
        <v>0</v>
      </c>
      <c r="KN222" s="8" t="s">
        <v>117</v>
      </c>
      <c r="KO222" s="8">
        <v>0</v>
      </c>
      <c r="KP222" s="8">
        <v>0</v>
      </c>
      <c r="KQ222" s="8" t="s">
        <v>117</v>
      </c>
      <c r="KR222">
        <v>0</v>
      </c>
      <c r="KS222">
        <v>0</v>
      </c>
      <c r="KT222">
        <v>0</v>
      </c>
      <c r="KU222">
        <v>0</v>
      </c>
      <c r="KV222">
        <v>0</v>
      </c>
      <c r="KW222">
        <v>0</v>
      </c>
      <c r="KX222">
        <v>0</v>
      </c>
      <c r="KY222">
        <v>0</v>
      </c>
      <c r="KZ222">
        <v>0</v>
      </c>
      <c r="LA222">
        <v>0</v>
      </c>
      <c r="LB222">
        <v>0</v>
      </c>
      <c r="LC222">
        <v>0</v>
      </c>
      <c r="LD222">
        <v>0</v>
      </c>
      <c r="LE222">
        <v>0</v>
      </c>
      <c r="LF222">
        <v>0</v>
      </c>
      <c r="LG222">
        <v>0</v>
      </c>
      <c r="LH222">
        <v>0</v>
      </c>
      <c r="LI222">
        <v>0</v>
      </c>
      <c r="LJ222">
        <v>0</v>
      </c>
      <c r="LK222">
        <v>0</v>
      </c>
      <c r="LL222">
        <v>0</v>
      </c>
      <c r="LM222">
        <v>0</v>
      </c>
      <c r="LN222">
        <v>0</v>
      </c>
      <c r="LO222">
        <v>0</v>
      </c>
      <c r="LP222">
        <v>0</v>
      </c>
      <c r="LQ222">
        <v>0</v>
      </c>
      <c r="LR222">
        <v>0</v>
      </c>
      <c r="LS222">
        <v>0</v>
      </c>
      <c r="LT222">
        <v>0</v>
      </c>
      <c r="LU222">
        <v>0</v>
      </c>
      <c r="LV222">
        <v>0</v>
      </c>
      <c r="LW222">
        <v>0</v>
      </c>
      <c r="LX222">
        <v>0</v>
      </c>
      <c r="LY222">
        <v>0</v>
      </c>
      <c r="LZ222" s="9" t="s">
        <v>131</v>
      </c>
      <c r="MA222">
        <v>0</v>
      </c>
      <c r="MB222">
        <v>0</v>
      </c>
      <c r="MC222">
        <v>0</v>
      </c>
      <c r="MD222">
        <v>0</v>
      </c>
      <c r="ME222">
        <v>0</v>
      </c>
      <c r="MF222">
        <v>0</v>
      </c>
      <c r="MG222">
        <v>0</v>
      </c>
      <c r="MH222">
        <v>0</v>
      </c>
      <c r="MI222">
        <v>0</v>
      </c>
      <c r="MJ222">
        <v>0</v>
      </c>
      <c r="MK222">
        <v>0</v>
      </c>
      <c r="ML222">
        <v>0</v>
      </c>
      <c r="MM222">
        <v>0</v>
      </c>
      <c r="MN222">
        <v>0</v>
      </c>
      <c r="MO222">
        <v>0</v>
      </c>
      <c r="MP222">
        <v>0</v>
      </c>
      <c r="MQ222">
        <v>0</v>
      </c>
      <c r="MR222" s="35">
        <v>0</v>
      </c>
      <c r="MS222" s="69"/>
    </row>
    <row r="223" spans="1:357" ht="57.6" x14ac:dyDescent="0.3">
      <c r="A223">
        <v>200</v>
      </c>
      <c r="B223" s="29" t="s">
        <v>108</v>
      </c>
      <c r="C223" s="25" t="s">
        <v>753</v>
      </c>
      <c r="D223" s="8" t="s">
        <v>1052</v>
      </c>
      <c r="E223" t="s">
        <v>1092</v>
      </c>
      <c r="F223" s="8" t="s">
        <v>1054</v>
      </c>
      <c r="G223" s="8" t="s">
        <v>895</v>
      </c>
      <c r="H223" s="8">
        <v>0</v>
      </c>
      <c r="I223" t="s">
        <v>136</v>
      </c>
      <c r="J223" s="8" t="s">
        <v>1093</v>
      </c>
      <c r="K223" s="8">
        <f>800*600</f>
        <v>480000</v>
      </c>
      <c r="L223" s="8" t="e">
        <f>MROUND([1]!tbData[[#This Row],[Surface (mm2)]],10000)/1000000</f>
        <v>#REF!</v>
      </c>
      <c r="M223" s="8" t="s">
        <v>115</v>
      </c>
      <c r="N223" s="8" t="s">
        <v>144</v>
      </c>
      <c r="O223" s="8" t="s">
        <v>144</v>
      </c>
      <c r="P223" s="8" t="s">
        <v>117</v>
      </c>
      <c r="Q223" t="s">
        <v>119</v>
      </c>
      <c r="R223" t="s">
        <v>119</v>
      </c>
      <c r="S223" s="8">
        <v>0</v>
      </c>
      <c r="T223" t="s">
        <v>119</v>
      </c>
      <c r="U223" s="8" t="s">
        <v>198</v>
      </c>
      <c r="V223" s="8" t="s">
        <v>154</v>
      </c>
      <c r="W223" s="8">
        <v>0</v>
      </c>
      <c r="X223" s="8">
        <v>0</v>
      </c>
      <c r="Y223" s="8">
        <v>0</v>
      </c>
      <c r="Z223" s="8">
        <v>0</v>
      </c>
      <c r="AA223" s="8">
        <v>0</v>
      </c>
      <c r="AB223" s="8">
        <v>0</v>
      </c>
      <c r="AC223" s="8">
        <v>0</v>
      </c>
      <c r="AD223" s="8">
        <v>0</v>
      </c>
      <c r="AE223" s="8">
        <v>0</v>
      </c>
      <c r="AF223" s="8">
        <v>0</v>
      </c>
      <c r="AG223" s="8">
        <v>0</v>
      </c>
      <c r="AH223" s="8">
        <v>0</v>
      </c>
      <c r="AI223" s="8">
        <v>0</v>
      </c>
      <c r="AJ223" s="8">
        <v>0</v>
      </c>
      <c r="AK223" s="8" t="s">
        <v>117</v>
      </c>
      <c r="AL223" s="8">
        <v>0</v>
      </c>
      <c r="AM223" s="8">
        <v>0</v>
      </c>
      <c r="AN223" s="8">
        <v>0</v>
      </c>
      <c r="AO223" s="8">
        <v>0</v>
      </c>
      <c r="AP223" s="8">
        <v>0</v>
      </c>
      <c r="AQ223" s="8">
        <v>0</v>
      </c>
      <c r="AR223" s="8">
        <v>0</v>
      </c>
      <c r="AS223" s="8">
        <v>0</v>
      </c>
      <c r="AT223" s="8">
        <v>0</v>
      </c>
      <c r="AU223" s="8" t="s">
        <v>124</v>
      </c>
      <c r="AV223" s="8" t="s">
        <v>156</v>
      </c>
      <c r="AW223" s="8" t="s">
        <v>199</v>
      </c>
      <c r="AX223" s="8" t="s">
        <v>124</v>
      </c>
      <c r="AY223" s="8" t="s">
        <v>154</v>
      </c>
      <c r="AZ223" s="8">
        <v>1</v>
      </c>
      <c r="BA223" s="8" t="s">
        <v>898</v>
      </c>
      <c r="BB223" s="8">
        <v>0</v>
      </c>
      <c r="BC223" t="s">
        <v>124</v>
      </c>
      <c r="BD223" t="s">
        <v>787</v>
      </c>
      <c r="BE223" t="s">
        <v>124</v>
      </c>
      <c r="BF223">
        <v>0</v>
      </c>
      <c r="BG223">
        <v>0</v>
      </c>
      <c r="BH223" t="s">
        <v>124</v>
      </c>
      <c r="BI223" s="6">
        <v>0</v>
      </c>
      <c r="BJ223" s="66"/>
      <c r="BK223" s="10" t="s">
        <v>51</v>
      </c>
      <c r="BL223" t="s">
        <v>122</v>
      </c>
      <c r="BM223" t="s">
        <v>123</v>
      </c>
      <c r="BN223" t="s">
        <v>117</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t="s">
        <v>51</v>
      </c>
      <c r="DC223" s="8" t="s">
        <v>123</v>
      </c>
      <c r="DD223" t="s">
        <v>117</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t="s">
        <v>117</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t="s">
        <v>551</v>
      </c>
      <c r="EV223">
        <v>0</v>
      </c>
      <c r="EW223" t="s">
        <v>124</v>
      </c>
      <c r="EX223" t="s">
        <v>552</v>
      </c>
      <c r="EY223">
        <v>0</v>
      </c>
      <c r="EZ223" t="s">
        <v>124</v>
      </c>
      <c r="FA223" t="s">
        <v>124</v>
      </c>
      <c r="FB223" t="s">
        <v>124</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c r="GD223">
        <v>0</v>
      </c>
      <c r="GE223" t="s">
        <v>124</v>
      </c>
      <c r="GF223">
        <v>0</v>
      </c>
      <c r="GG223">
        <v>0</v>
      </c>
      <c r="GH223">
        <v>0</v>
      </c>
      <c r="GI223">
        <v>0</v>
      </c>
      <c r="GJ223">
        <v>0</v>
      </c>
      <c r="GK223">
        <v>0</v>
      </c>
      <c r="GL223">
        <v>0</v>
      </c>
      <c r="GM223" t="s">
        <v>124</v>
      </c>
      <c r="GN223" t="s">
        <v>125</v>
      </c>
      <c r="GO223">
        <v>0</v>
      </c>
      <c r="GP223" t="s">
        <v>124</v>
      </c>
      <c r="GQ223">
        <v>0</v>
      </c>
      <c r="GR223" t="s">
        <v>124</v>
      </c>
      <c r="GS223">
        <v>0</v>
      </c>
      <c r="GT223">
        <v>0</v>
      </c>
      <c r="GU223">
        <v>0</v>
      </c>
      <c r="GV223">
        <v>0</v>
      </c>
      <c r="GW223">
        <v>0</v>
      </c>
      <c r="GX223">
        <v>0</v>
      </c>
      <c r="GY223">
        <v>0</v>
      </c>
      <c r="GZ223">
        <v>0</v>
      </c>
      <c r="HA223">
        <v>0</v>
      </c>
      <c r="HB223">
        <v>0</v>
      </c>
      <c r="HC223">
        <v>0</v>
      </c>
      <c r="HD223">
        <v>0</v>
      </c>
      <c r="HE223">
        <v>0</v>
      </c>
      <c r="HF223">
        <v>0</v>
      </c>
      <c r="HG223">
        <v>0</v>
      </c>
      <c r="HH223">
        <v>0</v>
      </c>
      <c r="HI223">
        <v>0</v>
      </c>
      <c r="HJ223">
        <v>0</v>
      </c>
      <c r="HK223">
        <v>0</v>
      </c>
      <c r="HL223">
        <v>0</v>
      </c>
      <c r="HM223" t="s">
        <v>124</v>
      </c>
      <c r="HN223" t="s">
        <v>124</v>
      </c>
      <c r="HO223">
        <v>0</v>
      </c>
      <c r="HP223">
        <v>0</v>
      </c>
      <c r="HQ223">
        <v>0</v>
      </c>
      <c r="HR223" t="s">
        <v>124</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0</v>
      </c>
      <c r="JB223">
        <v>0</v>
      </c>
      <c r="JC223" s="8" t="s">
        <v>124</v>
      </c>
      <c r="JD223" s="8" t="s">
        <v>148</v>
      </c>
      <c r="JE223" s="8" t="s">
        <v>128</v>
      </c>
      <c r="JF223" s="8">
        <v>0</v>
      </c>
      <c r="JG223" s="8">
        <v>0</v>
      </c>
      <c r="JH223" s="8">
        <v>0</v>
      </c>
      <c r="JI223" s="8">
        <v>0</v>
      </c>
      <c r="JJ223" s="8">
        <v>0</v>
      </c>
      <c r="JK223" s="42">
        <v>0</v>
      </c>
      <c r="JL223" s="42">
        <v>0</v>
      </c>
      <c r="JM223" s="42">
        <v>0</v>
      </c>
      <c r="JN223" s="42">
        <v>0</v>
      </c>
      <c r="JO223" s="42">
        <v>0</v>
      </c>
      <c r="JP223" s="42">
        <v>0</v>
      </c>
      <c r="JQ223" s="42">
        <v>0</v>
      </c>
      <c r="JR223" s="42">
        <v>0</v>
      </c>
      <c r="JS223" s="42">
        <v>0</v>
      </c>
      <c r="JT223" s="42">
        <v>0</v>
      </c>
      <c r="JU223" s="42">
        <v>0</v>
      </c>
      <c r="JV223" s="42" t="s">
        <v>124</v>
      </c>
      <c r="JW223" s="42" t="s">
        <v>129</v>
      </c>
      <c r="JX223" s="42">
        <v>0</v>
      </c>
      <c r="JY223" s="42" t="s">
        <v>124</v>
      </c>
      <c r="JZ223" s="42">
        <v>0</v>
      </c>
      <c r="KA223" s="42">
        <v>0</v>
      </c>
      <c r="KB223" s="42">
        <v>0</v>
      </c>
      <c r="KC223" s="42">
        <v>0</v>
      </c>
      <c r="KD223" s="42">
        <v>0</v>
      </c>
      <c r="KE223" s="42">
        <v>0</v>
      </c>
      <c r="KF223" s="42">
        <v>0</v>
      </c>
      <c r="KG223" s="42">
        <v>0</v>
      </c>
      <c r="KH223" s="42">
        <v>0</v>
      </c>
      <c r="KI223" s="42">
        <v>0</v>
      </c>
      <c r="KJ223" s="42">
        <v>0</v>
      </c>
      <c r="KK223" s="42">
        <v>0</v>
      </c>
      <c r="KL223" s="42">
        <v>0</v>
      </c>
      <c r="KM223" s="42">
        <v>0</v>
      </c>
      <c r="KN223" s="8" t="s">
        <v>117</v>
      </c>
      <c r="KO223" s="8">
        <v>0</v>
      </c>
      <c r="KP223" s="8">
        <v>0</v>
      </c>
      <c r="KQ223" s="8" t="s">
        <v>117</v>
      </c>
      <c r="KR223">
        <v>0</v>
      </c>
      <c r="KS223">
        <v>0</v>
      </c>
      <c r="KT223">
        <v>0</v>
      </c>
      <c r="KU223">
        <v>0</v>
      </c>
      <c r="KV223">
        <v>0</v>
      </c>
      <c r="KW223">
        <v>0</v>
      </c>
      <c r="KX223">
        <v>0</v>
      </c>
      <c r="KY223">
        <v>0</v>
      </c>
      <c r="KZ223">
        <v>0</v>
      </c>
      <c r="LA223">
        <v>0</v>
      </c>
      <c r="LB223">
        <v>0</v>
      </c>
      <c r="LC223">
        <v>0</v>
      </c>
      <c r="LD223">
        <v>0</v>
      </c>
      <c r="LE223">
        <v>0</v>
      </c>
      <c r="LF223">
        <v>0</v>
      </c>
      <c r="LG223">
        <v>0</v>
      </c>
      <c r="LH223">
        <v>0</v>
      </c>
      <c r="LI223">
        <v>0</v>
      </c>
      <c r="LJ223">
        <v>0</v>
      </c>
      <c r="LK223">
        <v>0</v>
      </c>
      <c r="LL223">
        <v>0</v>
      </c>
      <c r="LM223">
        <v>0</v>
      </c>
      <c r="LN223">
        <v>0</v>
      </c>
      <c r="LO223">
        <v>0</v>
      </c>
      <c r="LP223">
        <v>0</v>
      </c>
      <c r="LQ223">
        <v>0</v>
      </c>
      <c r="LR223">
        <v>0</v>
      </c>
      <c r="LS223">
        <v>0</v>
      </c>
      <c r="LT223">
        <v>0</v>
      </c>
      <c r="LU223">
        <v>0</v>
      </c>
      <c r="LV223">
        <v>0</v>
      </c>
      <c r="LW223">
        <v>0</v>
      </c>
      <c r="LX223">
        <v>0</v>
      </c>
      <c r="LY223">
        <v>0</v>
      </c>
      <c r="LZ223" s="9" t="s">
        <v>131</v>
      </c>
      <c r="MA223">
        <v>0</v>
      </c>
      <c r="MB223">
        <v>0</v>
      </c>
      <c r="MC223">
        <v>0</v>
      </c>
      <c r="MD223">
        <v>0</v>
      </c>
      <c r="ME223">
        <v>0</v>
      </c>
      <c r="MF223">
        <v>0</v>
      </c>
      <c r="MG223">
        <v>0</v>
      </c>
      <c r="MH223">
        <v>0</v>
      </c>
      <c r="MI223">
        <v>0</v>
      </c>
      <c r="MJ223">
        <v>0</v>
      </c>
      <c r="MK223">
        <v>0</v>
      </c>
      <c r="ML223">
        <v>0</v>
      </c>
      <c r="MM223">
        <v>0</v>
      </c>
      <c r="MN223">
        <v>0</v>
      </c>
      <c r="MO223">
        <v>0</v>
      </c>
      <c r="MP223">
        <v>0</v>
      </c>
      <c r="MQ223">
        <v>0</v>
      </c>
      <c r="MR223" s="35">
        <v>0</v>
      </c>
      <c r="MS223" s="69"/>
    </row>
    <row r="224" spans="1:357" ht="72" x14ac:dyDescent="0.3">
      <c r="A224">
        <v>48</v>
      </c>
      <c r="B224" s="29" t="s">
        <v>108</v>
      </c>
      <c r="C224" s="22" t="s">
        <v>109</v>
      </c>
      <c r="D224" s="8" t="s">
        <v>406</v>
      </c>
      <c r="E224">
        <v>0</v>
      </c>
      <c r="F224" s="8" t="s">
        <v>408</v>
      </c>
      <c r="G224" s="8" t="s">
        <v>409</v>
      </c>
      <c r="H224" s="8">
        <v>0</v>
      </c>
      <c r="I224" t="s">
        <v>113</v>
      </c>
      <c r="J224" s="8" t="s">
        <v>443</v>
      </c>
      <c r="K224" s="8">
        <f>578*842</f>
        <v>486676</v>
      </c>
      <c r="L224" s="8" t="e">
        <f>MROUND([1]!tbData[[#This Row],[Surface (mm2)]],10000)/1000000</f>
        <v>#REF!</v>
      </c>
      <c r="M224" s="8" t="s">
        <v>115</v>
      </c>
      <c r="N224" s="8" t="s">
        <v>144</v>
      </c>
      <c r="O224" s="8" t="s">
        <v>144</v>
      </c>
      <c r="P224" s="8" t="s">
        <v>117</v>
      </c>
      <c r="Q224" t="s">
        <v>119</v>
      </c>
      <c r="R224" t="s">
        <v>119</v>
      </c>
      <c r="S224" s="8">
        <v>0</v>
      </c>
      <c r="T224" t="s">
        <v>119</v>
      </c>
      <c r="U224" s="8" t="s">
        <v>120</v>
      </c>
      <c r="V224" s="8" t="s">
        <v>154</v>
      </c>
      <c r="W224" s="8" t="s">
        <v>121</v>
      </c>
      <c r="X224" s="8">
        <v>0</v>
      </c>
      <c r="Y224" s="8">
        <v>0</v>
      </c>
      <c r="Z224" s="8">
        <v>0</v>
      </c>
      <c r="AA224" s="8">
        <v>0</v>
      </c>
      <c r="AB224" s="8">
        <v>0</v>
      </c>
      <c r="AC224" s="8">
        <v>0</v>
      </c>
      <c r="AD224" s="8">
        <v>0</v>
      </c>
      <c r="AE224" s="8">
        <v>0</v>
      </c>
      <c r="AF224" s="8">
        <v>0</v>
      </c>
      <c r="AG224" s="8">
        <v>0</v>
      </c>
      <c r="AH224" s="8">
        <v>0</v>
      </c>
      <c r="AI224" s="8">
        <v>0</v>
      </c>
      <c r="AJ224" s="8">
        <v>0</v>
      </c>
      <c r="AK224" s="8" t="s">
        <v>117</v>
      </c>
      <c r="AL224" s="8">
        <v>0</v>
      </c>
      <c r="AM224" s="8">
        <v>0</v>
      </c>
      <c r="AN224" s="8">
        <v>0</v>
      </c>
      <c r="AO224" s="8">
        <v>0</v>
      </c>
      <c r="AP224" s="8">
        <v>0</v>
      </c>
      <c r="AQ224" s="8">
        <v>0</v>
      </c>
      <c r="AR224" s="8">
        <v>0</v>
      </c>
      <c r="AS224" s="8">
        <v>0</v>
      </c>
      <c r="AT224" s="8">
        <v>0</v>
      </c>
      <c r="AU224" s="8">
        <v>0</v>
      </c>
      <c r="AV224" s="8">
        <v>0</v>
      </c>
      <c r="AW224" s="8">
        <v>0</v>
      </c>
      <c r="AX224" s="8" t="s">
        <v>117</v>
      </c>
      <c r="AY224" s="8">
        <v>0</v>
      </c>
      <c r="AZ224" s="8">
        <v>0</v>
      </c>
      <c r="BA224" s="8">
        <v>0</v>
      </c>
      <c r="BB224" s="8">
        <v>0</v>
      </c>
      <c r="BC224" t="s">
        <v>124</v>
      </c>
      <c r="BD224" t="s">
        <v>155</v>
      </c>
      <c r="BE224" t="s">
        <v>168</v>
      </c>
      <c r="BF224">
        <v>0</v>
      </c>
      <c r="BG224">
        <v>0</v>
      </c>
      <c r="BH224">
        <v>0</v>
      </c>
      <c r="BI224" s="6">
        <v>0</v>
      </c>
      <c r="BJ224" s="66"/>
      <c r="BK224" s="10" t="s">
        <v>51</v>
      </c>
      <c r="BL224" t="s">
        <v>122</v>
      </c>
      <c r="BM224" t="s">
        <v>444</v>
      </c>
      <c r="BN224" t="s">
        <v>117</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t="s">
        <v>117</v>
      </c>
      <c r="DC224" s="8">
        <v>0</v>
      </c>
      <c r="DD224" t="s">
        <v>117</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t="s">
        <v>117</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t="s">
        <v>117</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t="s">
        <v>124</v>
      </c>
      <c r="GF224" t="s">
        <v>124</v>
      </c>
      <c r="GG224" t="s">
        <v>202</v>
      </c>
      <c r="GH224">
        <v>0</v>
      </c>
      <c r="GI224" t="s">
        <v>124</v>
      </c>
      <c r="GJ224">
        <v>0</v>
      </c>
      <c r="GK224">
        <v>0</v>
      </c>
      <c r="GL224">
        <v>0</v>
      </c>
      <c r="GM224" t="s">
        <v>124</v>
      </c>
      <c r="GN224" t="s">
        <v>125</v>
      </c>
      <c r="GO224">
        <v>0</v>
      </c>
      <c r="GP224" t="s">
        <v>124</v>
      </c>
      <c r="GQ224">
        <v>0</v>
      </c>
      <c r="GR224">
        <v>0</v>
      </c>
      <c r="GS224">
        <v>0</v>
      </c>
      <c r="GT224">
        <v>0</v>
      </c>
      <c r="GU224">
        <v>0</v>
      </c>
      <c r="GV224">
        <v>0</v>
      </c>
      <c r="GW224">
        <v>0</v>
      </c>
      <c r="GX224">
        <v>0</v>
      </c>
      <c r="GY224">
        <v>0</v>
      </c>
      <c r="GZ224">
        <v>0</v>
      </c>
      <c r="HA224">
        <v>0</v>
      </c>
      <c r="HB224">
        <v>0</v>
      </c>
      <c r="HC224">
        <v>0</v>
      </c>
      <c r="HD224">
        <v>0</v>
      </c>
      <c r="HE224">
        <v>0</v>
      </c>
      <c r="HF224">
        <v>0</v>
      </c>
      <c r="HG224" t="s">
        <v>124</v>
      </c>
      <c r="HH224" t="s">
        <v>124</v>
      </c>
      <c r="HI224" t="s">
        <v>202</v>
      </c>
      <c r="HJ224">
        <v>0</v>
      </c>
      <c r="HK224">
        <v>0</v>
      </c>
      <c r="HL224">
        <v>0</v>
      </c>
      <c r="HM224" t="s">
        <v>117</v>
      </c>
      <c r="HN224">
        <v>0</v>
      </c>
      <c r="HO224">
        <v>0</v>
      </c>
      <c r="HP224">
        <v>0</v>
      </c>
      <c r="HQ224">
        <v>0</v>
      </c>
      <c r="HR224">
        <v>0</v>
      </c>
      <c r="HS224">
        <v>0</v>
      </c>
      <c r="HT224">
        <v>0</v>
      </c>
      <c r="HU224">
        <v>0</v>
      </c>
      <c r="HV224">
        <v>0</v>
      </c>
      <c r="HW224">
        <v>0</v>
      </c>
      <c r="HX224">
        <v>0</v>
      </c>
      <c r="HY224">
        <v>0</v>
      </c>
      <c r="HZ224">
        <v>0</v>
      </c>
      <c r="IA224">
        <v>0</v>
      </c>
      <c r="IB224">
        <v>0</v>
      </c>
      <c r="IC224">
        <v>0</v>
      </c>
      <c r="ID224">
        <v>0</v>
      </c>
      <c r="IE224" t="s">
        <v>124</v>
      </c>
      <c r="IF224" t="s">
        <v>124</v>
      </c>
      <c r="IG224" t="s">
        <v>119</v>
      </c>
      <c r="IH224" t="s">
        <v>49</v>
      </c>
      <c r="II224" t="s">
        <v>71</v>
      </c>
      <c r="IJ224" s="8">
        <v>0</v>
      </c>
      <c r="IK224" s="8">
        <v>0</v>
      </c>
      <c r="IL224" s="8">
        <v>0</v>
      </c>
      <c r="IM224" s="8">
        <v>0</v>
      </c>
      <c r="IN224">
        <v>0</v>
      </c>
      <c r="IO224" s="8">
        <v>0</v>
      </c>
      <c r="IP224" s="8">
        <v>0</v>
      </c>
      <c r="IQ224" s="8">
        <v>0</v>
      </c>
      <c r="IR224" s="8">
        <v>0</v>
      </c>
      <c r="IS224" s="8">
        <v>0</v>
      </c>
      <c r="IT224" s="8">
        <v>0</v>
      </c>
      <c r="IU224" s="8">
        <v>0</v>
      </c>
      <c r="IV224" s="8">
        <v>0</v>
      </c>
      <c r="IW224" s="8">
        <v>0</v>
      </c>
      <c r="IX224" s="8">
        <v>0</v>
      </c>
      <c r="IY224" s="8">
        <v>0</v>
      </c>
      <c r="IZ224" s="8" t="s">
        <v>124</v>
      </c>
      <c r="JA224" s="8" t="s">
        <v>445</v>
      </c>
      <c r="JB224" s="8">
        <v>0</v>
      </c>
      <c r="JC224" s="8" t="s">
        <v>124</v>
      </c>
      <c r="JD224" s="8" t="s">
        <v>127</v>
      </c>
      <c r="JE224" s="8" t="s">
        <v>128</v>
      </c>
      <c r="JF224" s="8">
        <v>0</v>
      </c>
      <c r="JG224" s="8">
        <v>0</v>
      </c>
      <c r="JH224" s="8" t="s">
        <v>124</v>
      </c>
      <c r="JI224" s="8" t="s">
        <v>129</v>
      </c>
      <c r="JJ224" s="8">
        <v>0</v>
      </c>
      <c r="JK224" s="42">
        <v>0</v>
      </c>
      <c r="JL224" s="42">
        <v>0</v>
      </c>
      <c r="JM224" s="42">
        <v>0</v>
      </c>
      <c r="JN224" s="42">
        <v>0</v>
      </c>
      <c r="JO224" s="42">
        <v>0</v>
      </c>
      <c r="JP224" s="42">
        <v>0</v>
      </c>
      <c r="JQ224" s="42">
        <v>0</v>
      </c>
      <c r="JR224" s="42">
        <v>0</v>
      </c>
      <c r="JS224" s="42">
        <v>0</v>
      </c>
      <c r="JT224" s="42">
        <v>0</v>
      </c>
      <c r="JU224" s="42">
        <v>0</v>
      </c>
      <c r="JV224" s="42" t="s">
        <v>124</v>
      </c>
      <c r="JW224" s="42" t="s">
        <v>129</v>
      </c>
      <c r="JX224" s="42">
        <v>0</v>
      </c>
      <c r="JY224" s="42">
        <v>0</v>
      </c>
      <c r="JZ224" s="42">
        <v>0</v>
      </c>
      <c r="KA224" s="42" t="s">
        <v>124</v>
      </c>
      <c r="KB224" s="42">
        <v>0</v>
      </c>
      <c r="KC224" s="42">
        <v>0</v>
      </c>
      <c r="KD224" s="42">
        <v>0</v>
      </c>
      <c r="KE224" s="42">
        <v>0</v>
      </c>
      <c r="KF224" s="42">
        <v>0</v>
      </c>
      <c r="KG224" s="42">
        <v>0</v>
      </c>
      <c r="KH224" s="42">
        <v>0</v>
      </c>
      <c r="KI224" s="42">
        <v>0</v>
      </c>
      <c r="KJ224" s="42">
        <v>0</v>
      </c>
      <c r="KK224" s="42">
        <v>0</v>
      </c>
      <c r="KL224" s="42">
        <v>0</v>
      </c>
      <c r="KM224" s="42">
        <v>0</v>
      </c>
      <c r="KN224" s="8" t="s">
        <v>117</v>
      </c>
      <c r="KO224" s="8">
        <v>0</v>
      </c>
      <c r="KP224" s="8">
        <v>0</v>
      </c>
      <c r="KQ224" s="8" t="s">
        <v>117</v>
      </c>
      <c r="KR224">
        <v>0</v>
      </c>
      <c r="KS224">
        <v>0</v>
      </c>
      <c r="KT224">
        <v>0</v>
      </c>
      <c r="KU224">
        <v>0</v>
      </c>
      <c r="KV224">
        <v>0</v>
      </c>
      <c r="KW224">
        <v>0</v>
      </c>
      <c r="KX224">
        <v>0</v>
      </c>
      <c r="KY224">
        <v>0</v>
      </c>
      <c r="KZ224">
        <v>0</v>
      </c>
      <c r="LA224">
        <v>0</v>
      </c>
      <c r="LB224">
        <v>0</v>
      </c>
      <c r="LC224">
        <v>0</v>
      </c>
      <c r="LD224">
        <v>0</v>
      </c>
      <c r="LE224">
        <v>0</v>
      </c>
      <c r="LF224">
        <v>0</v>
      </c>
      <c r="LG224">
        <v>0</v>
      </c>
      <c r="LH224">
        <v>0</v>
      </c>
      <c r="LI224">
        <v>0</v>
      </c>
      <c r="LJ224">
        <v>0</v>
      </c>
      <c r="LK224">
        <v>0</v>
      </c>
      <c r="LL224">
        <v>0</v>
      </c>
      <c r="LM224">
        <v>0</v>
      </c>
      <c r="LN224">
        <v>0</v>
      </c>
      <c r="LO224">
        <v>0</v>
      </c>
      <c r="LP224">
        <v>0</v>
      </c>
      <c r="LQ224">
        <v>0</v>
      </c>
      <c r="LR224">
        <v>0</v>
      </c>
      <c r="LS224">
        <v>0</v>
      </c>
      <c r="LT224">
        <v>0</v>
      </c>
      <c r="LU224">
        <v>0</v>
      </c>
      <c r="LV224">
        <v>0</v>
      </c>
      <c r="LW224">
        <v>0</v>
      </c>
      <c r="LX224">
        <v>0</v>
      </c>
      <c r="LY224">
        <v>0</v>
      </c>
      <c r="LZ224" s="9" t="s">
        <v>131</v>
      </c>
      <c r="MA224">
        <v>0</v>
      </c>
      <c r="MB224">
        <v>0</v>
      </c>
      <c r="MC224">
        <v>0</v>
      </c>
      <c r="MD224">
        <v>0</v>
      </c>
      <c r="ME224">
        <v>0</v>
      </c>
      <c r="MF224">
        <v>0</v>
      </c>
      <c r="MG224">
        <v>0</v>
      </c>
      <c r="MH224">
        <v>0</v>
      </c>
      <c r="MI224">
        <v>0</v>
      </c>
      <c r="MJ224">
        <v>0</v>
      </c>
      <c r="MK224">
        <v>0</v>
      </c>
      <c r="ML224">
        <v>0</v>
      </c>
      <c r="MM224">
        <v>0</v>
      </c>
      <c r="MN224">
        <v>0</v>
      </c>
      <c r="MO224">
        <v>0</v>
      </c>
      <c r="MP224">
        <v>0</v>
      </c>
      <c r="MQ224">
        <v>0</v>
      </c>
      <c r="MR224" s="35">
        <v>0</v>
      </c>
      <c r="MS224" s="69"/>
    </row>
    <row r="225" spans="1:357" ht="72" x14ac:dyDescent="0.3">
      <c r="A225">
        <v>49</v>
      </c>
      <c r="B225" s="29" t="s">
        <v>108</v>
      </c>
      <c r="C225" s="22" t="s">
        <v>109</v>
      </c>
      <c r="D225" s="8" t="s">
        <v>282</v>
      </c>
      <c r="E225" s="8" t="s">
        <v>282</v>
      </c>
      <c r="F225" s="8" t="s">
        <v>446</v>
      </c>
      <c r="G225" s="8" t="s">
        <v>447</v>
      </c>
      <c r="H225" s="8">
        <v>0</v>
      </c>
      <c r="I225" t="s">
        <v>136</v>
      </c>
      <c r="J225" s="8" t="s">
        <v>448</v>
      </c>
      <c r="K225" s="8">
        <f>858*572</f>
        <v>490776</v>
      </c>
      <c r="L225" s="8" t="e">
        <f>MROUND([1]!tbData[[#This Row],[Surface (mm2)]],10000)/1000000</f>
        <v>#REF!</v>
      </c>
      <c r="M225" s="8" t="s">
        <v>115</v>
      </c>
      <c r="N225" s="8" t="s">
        <v>144</v>
      </c>
      <c r="O225" s="8" t="s">
        <v>144</v>
      </c>
      <c r="P225" s="8" t="s">
        <v>117</v>
      </c>
      <c r="Q225" t="s">
        <v>119</v>
      </c>
      <c r="R225" t="s">
        <v>119</v>
      </c>
      <c r="S225" s="8">
        <v>0</v>
      </c>
      <c r="T225" t="s">
        <v>119</v>
      </c>
      <c r="U225" s="8" t="s">
        <v>120</v>
      </c>
      <c r="V225" s="8" t="s">
        <v>121</v>
      </c>
      <c r="W225" s="8" t="s">
        <v>145</v>
      </c>
      <c r="X225" s="8">
        <v>0</v>
      </c>
      <c r="Y225" s="8">
        <v>0</v>
      </c>
      <c r="Z225" s="8">
        <v>0</v>
      </c>
      <c r="AA225" s="8">
        <v>0</v>
      </c>
      <c r="AB225" s="8">
        <v>0</v>
      </c>
      <c r="AC225" s="8">
        <v>0</v>
      </c>
      <c r="AD225" s="8">
        <v>0</v>
      </c>
      <c r="AE225" s="8">
        <v>0</v>
      </c>
      <c r="AF225" s="8">
        <v>0</v>
      </c>
      <c r="AG225" s="8">
        <v>0</v>
      </c>
      <c r="AH225" s="8">
        <v>0</v>
      </c>
      <c r="AI225" s="8">
        <v>0</v>
      </c>
      <c r="AJ225" s="8">
        <v>0</v>
      </c>
      <c r="AK225" s="8" t="s">
        <v>117</v>
      </c>
      <c r="AL225" s="8">
        <v>0</v>
      </c>
      <c r="AM225" s="8">
        <v>0</v>
      </c>
      <c r="AN225" s="8">
        <v>0</v>
      </c>
      <c r="AO225" s="8">
        <v>0</v>
      </c>
      <c r="AP225" s="8">
        <v>0</v>
      </c>
      <c r="AQ225" s="8">
        <v>0</v>
      </c>
      <c r="AR225" s="8">
        <v>0</v>
      </c>
      <c r="AS225" s="8">
        <v>0</v>
      </c>
      <c r="AT225" s="8">
        <v>0</v>
      </c>
      <c r="AU225" s="8">
        <v>0</v>
      </c>
      <c r="AV225" s="8">
        <v>0</v>
      </c>
      <c r="AW225" s="8">
        <v>0</v>
      </c>
      <c r="AX225" s="8" t="s">
        <v>117</v>
      </c>
      <c r="AY225" s="8">
        <v>0</v>
      </c>
      <c r="AZ225" s="8">
        <v>0</v>
      </c>
      <c r="BA225" s="8">
        <v>0</v>
      </c>
      <c r="BB225" s="8">
        <v>0</v>
      </c>
      <c r="BC225" t="s">
        <v>119</v>
      </c>
      <c r="BD225">
        <v>0</v>
      </c>
      <c r="BE225" t="s">
        <v>124</v>
      </c>
      <c r="BF225" t="s">
        <v>124</v>
      </c>
      <c r="BG225">
        <v>0</v>
      </c>
      <c r="BH225">
        <v>0</v>
      </c>
      <c r="BI225" s="6">
        <v>0</v>
      </c>
      <c r="BJ225" s="66"/>
      <c r="BK225" s="10" t="s">
        <v>51</v>
      </c>
      <c r="BL225" t="s">
        <v>174</v>
      </c>
      <c r="BM225" t="s">
        <v>123</v>
      </c>
      <c r="BN225" t="s">
        <v>169</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t="s">
        <v>117</v>
      </c>
      <c r="DC225" s="8">
        <v>0</v>
      </c>
      <c r="DD225" t="s">
        <v>117</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t="s">
        <v>156</v>
      </c>
      <c r="EA225">
        <v>0</v>
      </c>
      <c r="EB225">
        <v>0</v>
      </c>
      <c r="EC225">
        <v>0</v>
      </c>
      <c r="ED225">
        <v>0</v>
      </c>
      <c r="EE225">
        <v>0</v>
      </c>
      <c r="EF225">
        <v>0</v>
      </c>
      <c r="EG225">
        <v>0</v>
      </c>
      <c r="EH225">
        <v>0</v>
      </c>
      <c r="EI225">
        <v>0</v>
      </c>
      <c r="EJ225">
        <v>0</v>
      </c>
      <c r="EK225">
        <v>0</v>
      </c>
      <c r="EL225">
        <v>0</v>
      </c>
      <c r="EM225">
        <v>0</v>
      </c>
      <c r="EN225">
        <v>0</v>
      </c>
      <c r="EO225">
        <v>0</v>
      </c>
      <c r="EP225" t="s">
        <v>124</v>
      </c>
      <c r="EQ225">
        <v>0</v>
      </c>
      <c r="ER225" t="s">
        <v>121</v>
      </c>
      <c r="ES225" t="s">
        <v>116</v>
      </c>
      <c r="ET225">
        <v>0</v>
      </c>
      <c r="EU225" t="s">
        <v>124</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0</v>
      </c>
      <c r="FP225" t="s">
        <v>124</v>
      </c>
      <c r="FQ225" t="s">
        <v>228</v>
      </c>
      <c r="FR225" t="s">
        <v>156</v>
      </c>
      <c r="FS225">
        <v>0</v>
      </c>
      <c r="FT225" t="s">
        <v>124</v>
      </c>
      <c r="FU225">
        <v>0</v>
      </c>
      <c r="FV225">
        <v>0</v>
      </c>
      <c r="FW225">
        <v>0</v>
      </c>
      <c r="FX225" t="s">
        <v>228</v>
      </c>
      <c r="FY225" t="s">
        <v>156</v>
      </c>
      <c r="FZ225">
        <v>0</v>
      </c>
      <c r="GA225">
        <v>0</v>
      </c>
      <c r="GB225">
        <v>0</v>
      </c>
      <c r="GC225" t="s">
        <v>124</v>
      </c>
      <c r="GD225" t="s">
        <v>449</v>
      </c>
      <c r="GE225" t="s">
        <v>124</v>
      </c>
      <c r="GF225">
        <v>0</v>
      </c>
      <c r="GG225">
        <v>0</v>
      </c>
      <c r="GH225">
        <v>0</v>
      </c>
      <c r="GI225">
        <v>0</v>
      </c>
      <c r="GJ225">
        <v>0</v>
      </c>
      <c r="GK225">
        <v>0</v>
      </c>
      <c r="GL225">
        <v>0</v>
      </c>
      <c r="GM225" t="s">
        <v>124</v>
      </c>
      <c r="GN225" t="s">
        <v>125</v>
      </c>
      <c r="GO225" t="s">
        <v>124</v>
      </c>
      <c r="GP225" t="s">
        <v>124</v>
      </c>
      <c r="GQ225" t="s">
        <v>124</v>
      </c>
      <c r="GR225" t="s">
        <v>124</v>
      </c>
      <c r="GS225" t="s">
        <v>202</v>
      </c>
      <c r="GT225" t="s">
        <v>124</v>
      </c>
      <c r="GU225">
        <v>0</v>
      </c>
      <c r="GV225">
        <v>0</v>
      </c>
      <c r="GW225">
        <v>0</v>
      </c>
      <c r="GX225" t="s">
        <v>124</v>
      </c>
      <c r="GY225" t="s">
        <v>230</v>
      </c>
      <c r="GZ225" t="s">
        <v>124</v>
      </c>
      <c r="HA225">
        <v>0</v>
      </c>
      <c r="HB225">
        <v>0</v>
      </c>
      <c r="HC225">
        <v>0</v>
      </c>
      <c r="HD225">
        <v>0</v>
      </c>
      <c r="HE225">
        <v>0</v>
      </c>
      <c r="HF225">
        <v>0</v>
      </c>
      <c r="HG225">
        <v>0</v>
      </c>
      <c r="HH225">
        <v>0</v>
      </c>
      <c r="HI225">
        <v>0</v>
      </c>
      <c r="HJ225">
        <v>0</v>
      </c>
      <c r="HK225" t="s">
        <v>124</v>
      </c>
      <c r="HL225" t="s">
        <v>125</v>
      </c>
      <c r="HM225" t="s">
        <v>124</v>
      </c>
      <c r="HN225" t="s">
        <v>124</v>
      </c>
      <c r="HO225">
        <v>0</v>
      </c>
      <c r="HP225" t="s">
        <v>124</v>
      </c>
      <c r="HQ225">
        <v>0</v>
      </c>
      <c r="HR225" t="s">
        <v>124</v>
      </c>
      <c r="HS225" t="s">
        <v>124</v>
      </c>
      <c r="HT225" t="s">
        <v>124</v>
      </c>
      <c r="HU225" t="s">
        <v>124</v>
      </c>
      <c r="HV225" t="s">
        <v>124</v>
      </c>
      <c r="HW225" t="s">
        <v>124</v>
      </c>
      <c r="HX225" t="s">
        <v>124</v>
      </c>
      <c r="HY225">
        <v>0</v>
      </c>
      <c r="HZ225" t="s">
        <v>124</v>
      </c>
      <c r="IA225" s="21">
        <v>0</v>
      </c>
      <c r="IB225" s="21">
        <v>0</v>
      </c>
      <c r="IC225" s="21">
        <v>0</v>
      </c>
      <c r="ID225">
        <v>0</v>
      </c>
      <c r="IE225">
        <v>0</v>
      </c>
      <c r="IF225">
        <v>0</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C225" s="8" t="s">
        <v>124</v>
      </c>
      <c r="JD225" s="8" t="s">
        <v>127</v>
      </c>
      <c r="JE225" s="8" t="s">
        <v>128</v>
      </c>
      <c r="JF225" s="8">
        <v>0</v>
      </c>
      <c r="JG225" s="8">
        <v>0</v>
      </c>
      <c r="JH225" s="8">
        <v>0</v>
      </c>
      <c r="JI225" s="8">
        <v>0</v>
      </c>
      <c r="JJ225" s="8">
        <v>0</v>
      </c>
      <c r="JK225" s="42">
        <v>0</v>
      </c>
      <c r="JL225" s="42">
        <v>0</v>
      </c>
      <c r="JM225" s="42">
        <v>0</v>
      </c>
      <c r="JN225" s="42">
        <v>0</v>
      </c>
      <c r="JO225" s="42">
        <v>0</v>
      </c>
      <c r="JP225" s="42">
        <v>0</v>
      </c>
      <c r="JQ225" s="42">
        <v>0</v>
      </c>
      <c r="JR225" s="42">
        <v>0</v>
      </c>
      <c r="JS225" s="42">
        <v>0</v>
      </c>
      <c r="JT225" s="42">
        <v>0</v>
      </c>
      <c r="JU225" s="42">
        <v>0</v>
      </c>
      <c r="JV225" s="42" t="s">
        <v>124</v>
      </c>
      <c r="JW225" s="42" t="s">
        <v>204</v>
      </c>
      <c r="JX225" s="42" t="s">
        <v>124</v>
      </c>
      <c r="JY225" s="42">
        <v>0</v>
      </c>
      <c r="JZ225" s="42">
        <v>0</v>
      </c>
      <c r="KA225" s="42">
        <v>0</v>
      </c>
      <c r="KB225" s="42">
        <v>0</v>
      </c>
      <c r="KC225" s="42">
        <v>0</v>
      </c>
      <c r="KD225" s="42">
        <v>0</v>
      </c>
      <c r="KE225" s="42" t="s">
        <v>124</v>
      </c>
      <c r="KF225" s="42" t="s">
        <v>288</v>
      </c>
      <c r="KG225" s="42">
        <v>0</v>
      </c>
      <c r="KH225" s="42">
        <v>0</v>
      </c>
      <c r="KI225" s="42">
        <v>0</v>
      </c>
      <c r="KJ225" s="42">
        <v>0</v>
      </c>
      <c r="KK225" s="42">
        <v>0</v>
      </c>
      <c r="KL225" s="42">
        <v>0</v>
      </c>
      <c r="KM225" s="42" t="s">
        <v>1854</v>
      </c>
      <c r="KN225" s="8" t="s">
        <v>124</v>
      </c>
      <c r="KO225" s="8">
        <v>0</v>
      </c>
      <c r="KP225" s="8">
        <v>0</v>
      </c>
      <c r="KQ225" s="8" t="s">
        <v>124</v>
      </c>
      <c r="KR225" t="s">
        <v>130</v>
      </c>
      <c r="KS225">
        <v>0</v>
      </c>
      <c r="KT225">
        <v>0</v>
      </c>
      <c r="KU225">
        <v>0</v>
      </c>
      <c r="KV225">
        <v>0</v>
      </c>
      <c r="KW225">
        <v>0</v>
      </c>
      <c r="KX225">
        <v>0</v>
      </c>
      <c r="KY225">
        <v>0</v>
      </c>
      <c r="KZ225">
        <v>0</v>
      </c>
      <c r="LA225">
        <v>0</v>
      </c>
      <c r="LB225">
        <v>0</v>
      </c>
      <c r="LC225">
        <v>0</v>
      </c>
      <c r="LD225" t="s">
        <v>124</v>
      </c>
      <c r="LE225" t="s">
        <v>124</v>
      </c>
      <c r="LF225">
        <v>0</v>
      </c>
      <c r="LG225">
        <v>0</v>
      </c>
      <c r="LH225">
        <v>0</v>
      </c>
      <c r="LI225">
        <v>0</v>
      </c>
      <c r="LJ225" t="s">
        <v>124</v>
      </c>
      <c r="LK225">
        <v>0</v>
      </c>
      <c r="LL225">
        <v>0</v>
      </c>
      <c r="LM225">
        <v>0</v>
      </c>
      <c r="LN225">
        <v>0</v>
      </c>
      <c r="LO225">
        <v>0</v>
      </c>
      <c r="LP225">
        <v>0</v>
      </c>
      <c r="LQ225">
        <v>0</v>
      </c>
      <c r="LR225">
        <v>0</v>
      </c>
      <c r="LS225">
        <v>0</v>
      </c>
      <c r="LT225">
        <v>0</v>
      </c>
      <c r="LU225">
        <v>0</v>
      </c>
      <c r="LV225">
        <v>0</v>
      </c>
      <c r="LW225">
        <v>0</v>
      </c>
      <c r="LX225">
        <v>0</v>
      </c>
      <c r="LY225">
        <v>0</v>
      </c>
      <c r="LZ225" s="9" t="s">
        <v>131</v>
      </c>
      <c r="MA225">
        <v>0</v>
      </c>
      <c r="MB225">
        <v>0</v>
      </c>
      <c r="MC225">
        <v>0</v>
      </c>
      <c r="MD225">
        <v>0</v>
      </c>
      <c r="ME225">
        <v>0</v>
      </c>
      <c r="MF225">
        <v>0</v>
      </c>
      <c r="MG225">
        <v>0</v>
      </c>
      <c r="MH225">
        <v>0</v>
      </c>
      <c r="MI225">
        <v>0</v>
      </c>
      <c r="MJ225">
        <v>0</v>
      </c>
      <c r="MK225">
        <v>0</v>
      </c>
      <c r="ML225">
        <v>0</v>
      </c>
      <c r="MM225">
        <v>0</v>
      </c>
      <c r="MN225">
        <v>0</v>
      </c>
      <c r="MO225">
        <v>0</v>
      </c>
      <c r="MP225">
        <v>0</v>
      </c>
      <c r="MQ225">
        <v>0</v>
      </c>
      <c r="MR225" s="35">
        <v>0</v>
      </c>
      <c r="MS225" s="69"/>
    </row>
    <row r="226" spans="1:357" ht="57.6" x14ac:dyDescent="0.3">
      <c r="A226">
        <v>201</v>
      </c>
      <c r="B226" s="29" t="s">
        <v>108</v>
      </c>
      <c r="C226" s="25" t="s">
        <v>753</v>
      </c>
      <c r="D226" s="8" t="s">
        <v>1058</v>
      </c>
      <c r="E226" t="s">
        <v>1094</v>
      </c>
      <c r="F226" s="8" t="s">
        <v>1095</v>
      </c>
      <c r="G226" s="8" t="s">
        <v>1096</v>
      </c>
      <c r="H226" s="8">
        <v>0</v>
      </c>
      <c r="I226" t="s">
        <v>136</v>
      </c>
      <c r="J226" s="8" t="s">
        <v>1097</v>
      </c>
      <c r="K226" s="8">
        <f>858*576</f>
        <v>494208</v>
      </c>
      <c r="L226" s="8" t="e">
        <f>MROUND([1]!tbData[[#This Row],[Surface (mm2)]],10000)/1000000</f>
        <v>#REF!</v>
      </c>
      <c r="M226" s="8" t="s">
        <v>115</v>
      </c>
      <c r="N226" s="8" t="s">
        <v>144</v>
      </c>
      <c r="O226" s="8" t="s">
        <v>144</v>
      </c>
      <c r="P226" s="8" t="s">
        <v>117</v>
      </c>
      <c r="Q226" t="s">
        <v>119</v>
      </c>
      <c r="R226" t="s">
        <v>119</v>
      </c>
      <c r="S226" s="8">
        <v>0</v>
      </c>
      <c r="T226" t="s">
        <v>119</v>
      </c>
      <c r="U226" s="8" t="s">
        <v>120</v>
      </c>
      <c r="V226" s="8" t="s">
        <v>121</v>
      </c>
      <c r="W226" s="8" t="s">
        <v>145</v>
      </c>
      <c r="X226" s="8">
        <v>0</v>
      </c>
      <c r="Y226" s="8">
        <v>0</v>
      </c>
      <c r="Z226" s="8">
        <v>0</v>
      </c>
      <c r="AA226" s="8">
        <v>0</v>
      </c>
      <c r="AB226" s="8">
        <v>0</v>
      </c>
      <c r="AC226" s="8">
        <v>0</v>
      </c>
      <c r="AD226" s="8">
        <v>0</v>
      </c>
      <c r="AE226" s="8">
        <v>0</v>
      </c>
      <c r="AF226" s="8">
        <v>0</v>
      </c>
      <c r="AG226" s="8">
        <v>0</v>
      </c>
      <c r="AH226" s="8">
        <v>0</v>
      </c>
      <c r="AI226" s="8">
        <v>0</v>
      </c>
      <c r="AJ226" s="8">
        <v>0</v>
      </c>
      <c r="AK226" s="8" t="s">
        <v>117</v>
      </c>
      <c r="AL226" s="8">
        <v>0</v>
      </c>
      <c r="AM226" s="8">
        <v>0</v>
      </c>
      <c r="AN226" s="8">
        <v>0</v>
      </c>
      <c r="AO226" s="8">
        <v>0</v>
      </c>
      <c r="AP226" s="8">
        <v>0</v>
      </c>
      <c r="AQ226" s="8">
        <v>0</v>
      </c>
      <c r="AR226" s="8">
        <v>0</v>
      </c>
      <c r="AS226" s="8">
        <v>0</v>
      </c>
      <c r="AT226" s="8">
        <v>0</v>
      </c>
      <c r="AU226" s="8" t="s">
        <v>124</v>
      </c>
      <c r="AV226" s="8" t="s">
        <v>156</v>
      </c>
      <c r="AW226" s="8" t="s">
        <v>199</v>
      </c>
      <c r="AX226" s="8" t="s">
        <v>117</v>
      </c>
      <c r="AY226" s="8">
        <v>0</v>
      </c>
      <c r="AZ226" s="8">
        <v>0</v>
      </c>
      <c r="BA226" s="8">
        <v>0</v>
      </c>
      <c r="BB226" s="8">
        <v>0</v>
      </c>
      <c r="BC226" t="s">
        <v>119</v>
      </c>
      <c r="BD226">
        <v>0</v>
      </c>
      <c r="BE226" t="s">
        <v>147</v>
      </c>
      <c r="BF226">
        <v>0</v>
      </c>
      <c r="BG226">
        <v>0</v>
      </c>
      <c r="BH226">
        <v>0</v>
      </c>
      <c r="BI226" s="6" t="s">
        <v>853</v>
      </c>
      <c r="BJ226" s="66"/>
      <c r="BK226" s="10" t="s">
        <v>51</v>
      </c>
      <c r="BL226" t="s">
        <v>122</v>
      </c>
      <c r="BM226" t="s">
        <v>123</v>
      </c>
      <c r="BN226" t="s">
        <v>124</v>
      </c>
      <c r="BO226">
        <v>0</v>
      </c>
      <c r="BP226">
        <v>0</v>
      </c>
      <c r="BQ226">
        <v>0</v>
      </c>
      <c r="BR226">
        <v>0</v>
      </c>
      <c r="BS226">
        <v>0</v>
      </c>
      <c r="BT226">
        <v>0</v>
      </c>
      <c r="BU226">
        <v>0</v>
      </c>
      <c r="BV226">
        <v>0</v>
      </c>
      <c r="BW226">
        <v>0</v>
      </c>
      <c r="BX226">
        <v>0</v>
      </c>
      <c r="BY226">
        <v>0</v>
      </c>
      <c r="BZ226">
        <v>0</v>
      </c>
      <c r="CA226">
        <v>0</v>
      </c>
      <c r="CB226">
        <v>0</v>
      </c>
      <c r="CC226" t="s">
        <v>124</v>
      </c>
      <c r="CD226" t="s">
        <v>169</v>
      </c>
      <c r="CE226" t="s">
        <v>121</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t="s">
        <v>51</v>
      </c>
      <c r="DC226" s="8" t="s">
        <v>400</v>
      </c>
      <c r="DD226" t="s">
        <v>117</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t="s">
        <v>117</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t="s">
        <v>117</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t="s">
        <v>117</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c r="HD226">
        <v>0</v>
      </c>
      <c r="HE226">
        <v>0</v>
      </c>
      <c r="HF226">
        <v>0</v>
      </c>
      <c r="HG226">
        <v>0</v>
      </c>
      <c r="HH226">
        <v>0</v>
      </c>
      <c r="HI226">
        <v>0</v>
      </c>
      <c r="HJ226">
        <v>0</v>
      </c>
      <c r="HK226">
        <v>0</v>
      </c>
      <c r="HL226">
        <v>0</v>
      </c>
      <c r="HM226">
        <v>0</v>
      </c>
      <c r="HN226">
        <v>0</v>
      </c>
      <c r="HO226">
        <v>0</v>
      </c>
      <c r="HP226">
        <v>0</v>
      </c>
      <c r="HQ226">
        <v>0</v>
      </c>
      <c r="HR226">
        <v>0</v>
      </c>
      <c r="HS226">
        <v>0</v>
      </c>
      <c r="HT226">
        <v>0</v>
      </c>
      <c r="HU226">
        <v>0</v>
      </c>
      <c r="HV226">
        <v>0</v>
      </c>
      <c r="HW226">
        <v>0</v>
      </c>
      <c r="HX226">
        <v>0</v>
      </c>
      <c r="HY226">
        <v>0</v>
      </c>
      <c r="HZ226">
        <v>0</v>
      </c>
      <c r="IA226">
        <v>0</v>
      </c>
      <c r="IB226">
        <v>0</v>
      </c>
      <c r="IC226">
        <v>0</v>
      </c>
      <c r="ID226">
        <v>0</v>
      </c>
      <c r="IE226" t="s">
        <v>124</v>
      </c>
      <c r="IF226">
        <v>0</v>
      </c>
      <c r="IG226">
        <v>0</v>
      </c>
      <c r="IH226">
        <v>0</v>
      </c>
      <c r="II226">
        <v>0</v>
      </c>
      <c r="IJ226">
        <v>0</v>
      </c>
      <c r="IK226">
        <v>0</v>
      </c>
      <c r="IL226">
        <v>0</v>
      </c>
      <c r="IM226">
        <v>0</v>
      </c>
      <c r="IN226">
        <v>0</v>
      </c>
      <c r="IO226">
        <v>0</v>
      </c>
      <c r="IP226">
        <v>0</v>
      </c>
      <c r="IQ226">
        <v>0</v>
      </c>
      <c r="IR226">
        <v>0</v>
      </c>
      <c r="IS226">
        <v>0</v>
      </c>
      <c r="IT226">
        <v>0</v>
      </c>
      <c r="IU226">
        <v>0</v>
      </c>
      <c r="IV226">
        <v>0</v>
      </c>
      <c r="IW226">
        <v>0</v>
      </c>
      <c r="IX226">
        <v>0</v>
      </c>
      <c r="IY226">
        <v>0</v>
      </c>
      <c r="IZ226" t="s">
        <v>124</v>
      </c>
      <c r="JA226" t="s">
        <v>71</v>
      </c>
      <c r="JB226" t="s">
        <v>146</v>
      </c>
      <c r="JC226" s="8" t="s">
        <v>124</v>
      </c>
      <c r="JD226" s="8" t="s">
        <v>127</v>
      </c>
      <c r="JE226" s="8" t="s">
        <v>128</v>
      </c>
      <c r="JF226" s="8" t="s">
        <v>124</v>
      </c>
      <c r="JG226" s="8" t="s">
        <v>124</v>
      </c>
      <c r="JH226" s="8">
        <v>0</v>
      </c>
      <c r="JI226" s="8">
        <v>0</v>
      </c>
      <c r="JJ226" s="8">
        <v>0</v>
      </c>
      <c r="JK226" s="42" t="s">
        <v>124</v>
      </c>
      <c r="JL226" s="42" t="s">
        <v>204</v>
      </c>
      <c r="JM226" s="42" t="s">
        <v>124</v>
      </c>
      <c r="JN226" s="42" t="s">
        <v>124</v>
      </c>
      <c r="JO226" s="42" t="s">
        <v>124</v>
      </c>
      <c r="JP226" s="42" t="s">
        <v>124</v>
      </c>
      <c r="JQ226" s="42">
        <v>0</v>
      </c>
      <c r="JR226" s="42">
        <v>0</v>
      </c>
      <c r="JS226" s="42">
        <v>0</v>
      </c>
      <c r="JT226" s="42">
        <v>0</v>
      </c>
      <c r="JU226" s="42">
        <v>0</v>
      </c>
      <c r="JV226" s="42">
        <v>0</v>
      </c>
      <c r="JW226" s="42">
        <v>0</v>
      </c>
      <c r="JX226" s="42">
        <v>0</v>
      </c>
      <c r="JY226" s="42">
        <v>0</v>
      </c>
      <c r="JZ226" s="42">
        <v>0</v>
      </c>
      <c r="KA226" s="42">
        <v>0</v>
      </c>
      <c r="KB226" s="42">
        <v>0</v>
      </c>
      <c r="KC226" s="42">
        <v>0</v>
      </c>
      <c r="KD226" s="42">
        <v>0</v>
      </c>
      <c r="KE226" s="42">
        <v>0</v>
      </c>
      <c r="KF226" s="42">
        <v>0</v>
      </c>
      <c r="KG226" s="42">
        <v>0</v>
      </c>
      <c r="KH226" s="42">
        <v>0</v>
      </c>
      <c r="KI226" s="42">
        <v>0</v>
      </c>
      <c r="KJ226" s="42">
        <v>0</v>
      </c>
      <c r="KK226" s="42">
        <v>0</v>
      </c>
      <c r="KL226" s="42">
        <v>0</v>
      </c>
      <c r="KM226" s="42">
        <v>0</v>
      </c>
      <c r="KN226" s="8" t="s">
        <v>117</v>
      </c>
      <c r="KO226" s="8">
        <v>0</v>
      </c>
      <c r="KP226" s="8">
        <v>0</v>
      </c>
      <c r="KQ226" s="8" t="s">
        <v>117</v>
      </c>
      <c r="KR226">
        <v>0</v>
      </c>
      <c r="KS226">
        <v>0</v>
      </c>
      <c r="KT226">
        <v>0</v>
      </c>
      <c r="KU226">
        <v>0</v>
      </c>
      <c r="KV226">
        <v>0</v>
      </c>
      <c r="KW226">
        <v>0</v>
      </c>
      <c r="KX226">
        <v>0</v>
      </c>
      <c r="KY226">
        <v>0</v>
      </c>
      <c r="KZ226">
        <v>0</v>
      </c>
      <c r="LA226">
        <v>0</v>
      </c>
      <c r="LB226">
        <v>0</v>
      </c>
      <c r="LC226">
        <v>0</v>
      </c>
      <c r="LD226">
        <v>0</v>
      </c>
      <c r="LE226">
        <v>0</v>
      </c>
      <c r="LF226">
        <v>0</v>
      </c>
      <c r="LG226">
        <v>0</v>
      </c>
      <c r="LH226">
        <v>0</v>
      </c>
      <c r="LI226">
        <v>0</v>
      </c>
      <c r="LJ226">
        <v>0</v>
      </c>
      <c r="LK226">
        <v>0</v>
      </c>
      <c r="LL226">
        <v>0</v>
      </c>
      <c r="LM226">
        <v>0</v>
      </c>
      <c r="LN226">
        <v>0</v>
      </c>
      <c r="LO226">
        <v>0</v>
      </c>
      <c r="LP226">
        <v>0</v>
      </c>
      <c r="LQ226">
        <v>0</v>
      </c>
      <c r="LR226">
        <v>0</v>
      </c>
      <c r="LS226">
        <v>0</v>
      </c>
      <c r="LT226">
        <v>0</v>
      </c>
      <c r="LU226">
        <v>0</v>
      </c>
      <c r="LV226">
        <v>0</v>
      </c>
      <c r="LW226">
        <v>0</v>
      </c>
      <c r="LX226">
        <v>0</v>
      </c>
      <c r="LY226">
        <v>0</v>
      </c>
      <c r="LZ226" s="9" t="s">
        <v>131</v>
      </c>
      <c r="MA226">
        <v>0</v>
      </c>
      <c r="MB226">
        <v>0</v>
      </c>
      <c r="MC226">
        <v>0</v>
      </c>
      <c r="MD226">
        <v>0</v>
      </c>
      <c r="ME226">
        <v>0</v>
      </c>
      <c r="MF226">
        <v>0</v>
      </c>
      <c r="MG226">
        <v>0</v>
      </c>
      <c r="MH226">
        <v>0</v>
      </c>
      <c r="MI226">
        <v>0</v>
      </c>
      <c r="MJ226">
        <v>0</v>
      </c>
      <c r="MK226">
        <v>0</v>
      </c>
      <c r="ML226">
        <v>0</v>
      </c>
      <c r="MM226">
        <v>0</v>
      </c>
      <c r="MN226">
        <v>0</v>
      </c>
      <c r="MO226">
        <v>0</v>
      </c>
      <c r="MP226">
        <v>0</v>
      </c>
      <c r="MQ226">
        <v>0</v>
      </c>
      <c r="MR226" s="35">
        <v>0</v>
      </c>
      <c r="MS226" s="69"/>
    </row>
    <row r="227" spans="1:357" ht="28.8" x14ac:dyDescent="0.3">
      <c r="A227">
        <v>292</v>
      </c>
      <c r="B227" s="29" t="s">
        <v>108</v>
      </c>
      <c r="C227" s="27" t="s">
        <v>1217</v>
      </c>
      <c r="D227" s="8" t="s">
        <v>1494</v>
      </c>
      <c r="E227" s="8" t="s">
        <v>1494</v>
      </c>
      <c r="F227" s="8" t="s">
        <v>1495</v>
      </c>
      <c r="G227" s="8" t="s">
        <v>1496</v>
      </c>
      <c r="H227" s="8">
        <v>0</v>
      </c>
      <c r="I227" t="s">
        <v>136</v>
      </c>
      <c r="J227" s="8" t="s">
        <v>1497</v>
      </c>
      <c r="K227" s="8">
        <f>850*574</f>
        <v>487900</v>
      </c>
      <c r="L227" s="8" t="e">
        <f>MROUND([1]!tbData[[#This Row],[Surface (mm2)]],10000)/1000000</f>
        <v>#REF!</v>
      </c>
      <c r="M227" s="8" t="s">
        <v>115</v>
      </c>
      <c r="N227" s="8" t="s">
        <v>144</v>
      </c>
      <c r="O227" s="8" t="s">
        <v>144</v>
      </c>
      <c r="P227" s="8" t="s">
        <v>117</v>
      </c>
      <c r="Q227" t="s">
        <v>119</v>
      </c>
      <c r="R227" t="s">
        <v>119</v>
      </c>
      <c r="S227" s="8">
        <v>0</v>
      </c>
      <c r="T227" t="s">
        <v>119</v>
      </c>
      <c r="U227" s="8" t="s">
        <v>120</v>
      </c>
      <c r="V227" s="8" t="s">
        <v>121</v>
      </c>
      <c r="W227" s="8" t="s">
        <v>145</v>
      </c>
      <c r="X227" s="8">
        <v>0</v>
      </c>
      <c r="Y227" s="8">
        <v>0</v>
      </c>
      <c r="Z227" s="8">
        <v>0</v>
      </c>
      <c r="AA227" s="8">
        <v>0</v>
      </c>
      <c r="AB227" s="8">
        <v>0</v>
      </c>
      <c r="AC227" s="8">
        <v>0</v>
      </c>
      <c r="AD227" s="8" t="s">
        <v>121</v>
      </c>
      <c r="AE227" s="8" t="s">
        <v>145</v>
      </c>
      <c r="AF227" s="8">
        <v>0</v>
      </c>
      <c r="AG227" s="8">
        <v>0</v>
      </c>
      <c r="AH227" s="8">
        <v>0</v>
      </c>
      <c r="AI227" s="8">
        <v>0</v>
      </c>
      <c r="AJ227" s="8">
        <v>0</v>
      </c>
      <c r="AK227" s="8" t="s">
        <v>117</v>
      </c>
      <c r="AL227" s="8">
        <v>0</v>
      </c>
      <c r="AM227" s="8">
        <v>0</v>
      </c>
      <c r="AN227" s="8">
        <v>0</v>
      </c>
      <c r="AO227" s="8">
        <v>0</v>
      </c>
      <c r="AP227" s="8">
        <v>0</v>
      </c>
      <c r="AQ227" s="8">
        <v>0</v>
      </c>
      <c r="AR227" s="8">
        <v>0</v>
      </c>
      <c r="AS227" s="8">
        <v>0</v>
      </c>
      <c r="AT227" s="8">
        <v>0</v>
      </c>
      <c r="AU227" s="8" t="s">
        <v>124</v>
      </c>
      <c r="AV227" s="8" t="s">
        <v>156</v>
      </c>
      <c r="AW227" s="8" t="s">
        <v>199</v>
      </c>
      <c r="AX227" s="8" t="s">
        <v>117</v>
      </c>
      <c r="AY227" s="8">
        <v>0</v>
      </c>
      <c r="AZ227" s="8">
        <v>0</v>
      </c>
      <c r="BA227" s="8">
        <v>0</v>
      </c>
      <c r="BB227" s="8">
        <v>0</v>
      </c>
      <c r="BC227" t="s">
        <v>119</v>
      </c>
      <c r="BD227">
        <v>0</v>
      </c>
      <c r="BE227" t="s">
        <v>124</v>
      </c>
      <c r="BF227" t="s">
        <v>124</v>
      </c>
      <c r="BG227">
        <v>0</v>
      </c>
      <c r="BH227">
        <v>0</v>
      </c>
      <c r="BI227" s="6" t="s">
        <v>1498</v>
      </c>
      <c r="BJ227" s="66"/>
      <c r="BK227" s="10" t="s">
        <v>117</v>
      </c>
      <c r="BL227">
        <v>0</v>
      </c>
      <c r="BM227">
        <v>0</v>
      </c>
      <c r="BN227" t="s">
        <v>117</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t="s">
        <v>51</v>
      </c>
      <c r="DC227" s="8">
        <v>0</v>
      </c>
      <c r="DD227" t="s">
        <v>117</v>
      </c>
      <c r="DE227">
        <v>0</v>
      </c>
      <c r="DF227">
        <v>0</v>
      </c>
      <c r="DG227">
        <v>0</v>
      </c>
      <c r="DH227">
        <v>0</v>
      </c>
      <c r="DI227">
        <v>0</v>
      </c>
      <c r="DJ227">
        <v>0</v>
      </c>
      <c r="DK227">
        <v>0</v>
      </c>
      <c r="DL227">
        <v>0</v>
      </c>
      <c r="DM227">
        <v>0</v>
      </c>
      <c r="DN227">
        <v>0</v>
      </c>
      <c r="DO227">
        <v>0</v>
      </c>
      <c r="DP227">
        <v>0</v>
      </c>
      <c r="DQ227">
        <v>0</v>
      </c>
      <c r="DR227">
        <v>0</v>
      </c>
      <c r="DS227">
        <v>0</v>
      </c>
      <c r="DT227">
        <v>0</v>
      </c>
      <c r="DU227" t="s">
        <v>124</v>
      </c>
      <c r="DV227">
        <v>0</v>
      </c>
      <c r="DW227" t="s">
        <v>197</v>
      </c>
      <c r="DX227">
        <v>0</v>
      </c>
      <c r="DY227">
        <v>0</v>
      </c>
      <c r="DZ227" t="s">
        <v>117</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t="s">
        <v>117</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t="s">
        <v>124</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t="s">
        <v>124</v>
      </c>
      <c r="GY227">
        <v>0</v>
      </c>
      <c r="GZ227">
        <v>0</v>
      </c>
      <c r="HA227">
        <v>0</v>
      </c>
      <c r="HB227">
        <v>0</v>
      </c>
      <c r="HC227">
        <v>0</v>
      </c>
      <c r="HD227" t="s">
        <v>1499</v>
      </c>
      <c r="HE227">
        <v>0</v>
      </c>
      <c r="HF227">
        <v>0</v>
      </c>
      <c r="HG227">
        <v>0</v>
      </c>
      <c r="HH227">
        <v>0</v>
      </c>
      <c r="HI227">
        <v>0</v>
      </c>
      <c r="HJ227">
        <v>0</v>
      </c>
      <c r="HK227">
        <v>0</v>
      </c>
      <c r="HL227">
        <v>0</v>
      </c>
      <c r="HM227" t="s">
        <v>124</v>
      </c>
      <c r="HN227" t="s">
        <v>124</v>
      </c>
      <c r="HO227">
        <v>0</v>
      </c>
      <c r="HP227">
        <v>0</v>
      </c>
      <c r="HQ227" t="s">
        <v>124</v>
      </c>
      <c r="HR227" t="s">
        <v>124</v>
      </c>
      <c r="HS227" t="s">
        <v>124</v>
      </c>
      <c r="HT227">
        <v>0</v>
      </c>
      <c r="HU227">
        <v>0</v>
      </c>
      <c r="HV227">
        <v>0</v>
      </c>
      <c r="HW227" t="s">
        <v>124</v>
      </c>
      <c r="HX227" t="s">
        <v>124</v>
      </c>
      <c r="HY227">
        <v>0</v>
      </c>
      <c r="HZ227">
        <v>0</v>
      </c>
      <c r="IA227">
        <v>0</v>
      </c>
      <c r="IB227">
        <v>0</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0</v>
      </c>
      <c r="JB227">
        <v>0</v>
      </c>
      <c r="JC227" s="8" t="s">
        <v>124</v>
      </c>
      <c r="JD227" s="8" t="s">
        <v>127</v>
      </c>
      <c r="JE227" s="8" t="s">
        <v>128</v>
      </c>
      <c r="JF227" s="8">
        <v>0</v>
      </c>
      <c r="JG227" s="8">
        <v>0</v>
      </c>
      <c r="JH227" s="8">
        <v>0</v>
      </c>
      <c r="JI227" s="8">
        <v>0</v>
      </c>
      <c r="JJ227" s="8">
        <v>0</v>
      </c>
      <c r="JK227" s="42">
        <v>0</v>
      </c>
      <c r="JL227" s="42">
        <v>0</v>
      </c>
      <c r="JM227" s="42">
        <v>0</v>
      </c>
      <c r="JN227" s="42">
        <v>0</v>
      </c>
      <c r="JO227" s="42">
        <v>0</v>
      </c>
      <c r="JP227" s="42">
        <v>0</v>
      </c>
      <c r="JQ227" s="42">
        <v>0</v>
      </c>
      <c r="JR227" s="42">
        <v>0</v>
      </c>
      <c r="JS227" s="42">
        <v>0</v>
      </c>
      <c r="JT227" s="42">
        <v>0</v>
      </c>
      <c r="JU227" s="42">
        <v>0</v>
      </c>
      <c r="JV227" s="42" t="s">
        <v>124</v>
      </c>
      <c r="JW227" s="42" t="s">
        <v>288</v>
      </c>
      <c r="JX227" s="42">
        <v>0</v>
      </c>
      <c r="JY227" s="42">
        <v>0</v>
      </c>
      <c r="JZ227" s="42">
        <v>0</v>
      </c>
      <c r="KA227" s="42" t="s">
        <v>124</v>
      </c>
      <c r="KB227" s="42">
        <v>0</v>
      </c>
      <c r="KC227" s="42">
        <v>0</v>
      </c>
      <c r="KD227" s="42">
        <v>0</v>
      </c>
      <c r="KE227" s="42">
        <v>0</v>
      </c>
      <c r="KF227" s="42">
        <v>0</v>
      </c>
      <c r="KG227" s="42">
        <v>0</v>
      </c>
      <c r="KH227" s="42">
        <v>0</v>
      </c>
      <c r="KI227" s="42">
        <v>0</v>
      </c>
      <c r="KJ227" s="42">
        <v>0</v>
      </c>
      <c r="KK227" s="42">
        <v>0</v>
      </c>
      <c r="KL227" s="42">
        <v>0</v>
      </c>
      <c r="KM227" s="42">
        <v>0</v>
      </c>
      <c r="KN227" s="8" t="s">
        <v>117</v>
      </c>
      <c r="KO227" s="8">
        <v>0</v>
      </c>
      <c r="KP227" s="8" t="s">
        <v>124</v>
      </c>
      <c r="KQ227" s="8" t="s">
        <v>124</v>
      </c>
      <c r="KR227" t="s">
        <v>130</v>
      </c>
      <c r="KS227">
        <v>0</v>
      </c>
      <c r="KT227">
        <v>0</v>
      </c>
      <c r="KU227">
        <v>0</v>
      </c>
      <c r="KV227">
        <v>0</v>
      </c>
      <c r="KW227">
        <v>0</v>
      </c>
      <c r="KX227">
        <v>0</v>
      </c>
      <c r="KY227">
        <v>0</v>
      </c>
      <c r="KZ227">
        <v>0</v>
      </c>
      <c r="LA227">
        <v>0</v>
      </c>
      <c r="LB227">
        <v>0</v>
      </c>
      <c r="LC227">
        <v>0</v>
      </c>
      <c r="LD227" t="s">
        <v>124</v>
      </c>
      <c r="LE227">
        <v>0</v>
      </c>
      <c r="LF227">
        <v>0</v>
      </c>
      <c r="LG227">
        <v>0</v>
      </c>
      <c r="LH227">
        <v>0</v>
      </c>
      <c r="LI227">
        <v>0</v>
      </c>
      <c r="LJ227">
        <v>0</v>
      </c>
      <c r="LK227">
        <v>0</v>
      </c>
      <c r="LL227">
        <v>0</v>
      </c>
      <c r="LM227">
        <v>0</v>
      </c>
      <c r="LN227">
        <v>0</v>
      </c>
      <c r="LO227">
        <v>0</v>
      </c>
      <c r="LP227">
        <v>0</v>
      </c>
      <c r="LQ227">
        <v>0</v>
      </c>
      <c r="LR227">
        <v>0</v>
      </c>
      <c r="LS227">
        <v>0</v>
      </c>
      <c r="LT227">
        <v>0</v>
      </c>
      <c r="LU227">
        <v>0</v>
      </c>
      <c r="LV227">
        <v>0</v>
      </c>
      <c r="LW227">
        <v>0</v>
      </c>
      <c r="LX227">
        <v>0</v>
      </c>
      <c r="LY227">
        <v>0</v>
      </c>
      <c r="LZ227" s="9" t="s">
        <v>131</v>
      </c>
      <c r="MA227">
        <v>0</v>
      </c>
      <c r="MB227">
        <v>0</v>
      </c>
      <c r="MC227">
        <v>0</v>
      </c>
      <c r="MD227">
        <v>0</v>
      </c>
      <c r="ME227">
        <v>0</v>
      </c>
      <c r="MF227">
        <v>0</v>
      </c>
      <c r="MG227">
        <v>0</v>
      </c>
      <c r="MH227">
        <v>0</v>
      </c>
      <c r="MI227">
        <v>0</v>
      </c>
      <c r="MJ227">
        <v>0</v>
      </c>
      <c r="MK227">
        <v>0</v>
      </c>
      <c r="ML227">
        <v>0</v>
      </c>
      <c r="MM227">
        <v>0</v>
      </c>
      <c r="MN227">
        <v>0</v>
      </c>
      <c r="MO227">
        <v>0</v>
      </c>
      <c r="MP227">
        <v>0</v>
      </c>
      <c r="MQ227">
        <v>0</v>
      </c>
      <c r="MR227" s="35">
        <v>0</v>
      </c>
      <c r="MS227" s="69"/>
    </row>
    <row r="228" spans="1:357" ht="57.6" x14ac:dyDescent="0.3">
      <c r="A228">
        <v>50</v>
      </c>
      <c r="B228" s="29" t="s">
        <v>108</v>
      </c>
      <c r="C228" s="22" t="s">
        <v>109</v>
      </c>
      <c r="D228" s="8" t="s">
        <v>450</v>
      </c>
      <c r="E228" s="8" t="s">
        <v>450</v>
      </c>
      <c r="F228" s="8" t="s">
        <v>451</v>
      </c>
      <c r="G228" s="8" t="s">
        <v>452</v>
      </c>
      <c r="H228" s="8">
        <v>1975</v>
      </c>
      <c r="I228" t="s">
        <v>113</v>
      </c>
      <c r="J228" s="8" t="s">
        <v>453</v>
      </c>
      <c r="K228" s="8">
        <f>692*720</f>
        <v>498240</v>
      </c>
      <c r="L228" s="8" t="e">
        <f>MROUND([1]!tbData[[#This Row],[Surface (mm2)]],10000)/1000000</f>
        <v>#REF!</v>
      </c>
      <c r="M228" s="8" t="s">
        <v>115</v>
      </c>
      <c r="N228" s="8" t="s">
        <v>144</v>
      </c>
      <c r="O228" s="8" t="s">
        <v>144</v>
      </c>
      <c r="P228" s="8" t="s">
        <v>117</v>
      </c>
      <c r="Q228" t="s">
        <v>119</v>
      </c>
      <c r="R228" t="s">
        <v>119</v>
      </c>
      <c r="S228" s="8">
        <v>0</v>
      </c>
      <c r="T228" t="s">
        <v>119</v>
      </c>
      <c r="U228" s="8" t="s">
        <v>120</v>
      </c>
      <c r="V228" s="8" t="s">
        <v>121</v>
      </c>
      <c r="W228" s="8">
        <v>0</v>
      </c>
      <c r="X228" s="8">
        <v>0</v>
      </c>
      <c r="Y228" s="8">
        <v>0</v>
      </c>
      <c r="Z228" s="8">
        <v>0</v>
      </c>
      <c r="AA228" s="8">
        <v>0</v>
      </c>
      <c r="AB228" s="8">
        <v>0</v>
      </c>
      <c r="AC228" s="8">
        <v>0</v>
      </c>
      <c r="AD228" s="8">
        <v>0</v>
      </c>
      <c r="AE228" s="8">
        <v>0</v>
      </c>
      <c r="AF228" s="8">
        <v>0</v>
      </c>
      <c r="AG228" s="8">
        <v>0</v>
      </c>
      <c r="AH228" s="8">
        <v>0</v>
      </c>
      <c r="AI228" s="8">
        <v>0</v>
      </c>
      <c r="AJ228" s="8">
        <v>0</v>
      </c>
      <c r="AK228" s="8" t="s">
        <v>124</v>
      </c>
      <c r="AL228" s="8" t="s">
        <v>166</v>
      </c>
      <c r="AM228" s="8" t="s">
        <v>121</v>
      </c>
      <c r="AN228" s="8" t="s">
        <v>454</v>
      </c>
      <c r="AO228" s="8">
        <v>0</v>
      </c>
      <c r="AP228" s="8">
        <v>0</v>
      </c>
      <c r="AQ228" s="8">
        <v>0</v>
      </c>
      <c r="AR228" s="8">
        <v>0</v>
      </c>
      <c r="AS228" s="8">
        <v>0</v>
      </c>
      <c r="AT228" s="8">
        <v>0</v>
      </c>
      <c r="AU228" s="8">
        <v>0</v>
      </c>
      <c r="AV228" s="8">
        <v>0</v>
      </c>
      <c r="AW228" s="8">
        <v>0</v>
      </c>
      <c r="AX228" s="8" t="s">
        <v>117</v>
      </c>
      <c r="AY228" s="8">
        <v>0</v>
      </c>
      <c r="AZ228" s="8">
        <v>0</v>
      </c>
      <c r="BA228" s="8">
        <v>0</v>
      </c>
      <c r="BB228" s="8">
        <v>0</v>
      </c>
      <c r="BC228" t="s">
        <v>119</v>
      </c>
      <c r="BD228">
        <v>0</v>
      </c>
      <c r="BE228" t="s">
        <v>147</v>
      </c>
      <c r="BF228">
        <v>0</v>
      </c>
      <c r="BG228">
        <v>0</v>
      </c>
      <c r="BH228">
        <v>0</v>
      </c>
      <c r="BI228" s="6">
        <v>0</v>
      </c>
      <c r="BJ228" s="66"/>
      <c r="BK228" s="10" t="s">
        <v>51</v>
      </c>
      <c r="BL228" t="s">
        <v>122</v>
      </c>
      <c r="BM228" t="s">
        <v>123</v>
      </c>
      <c r="BN228" t="s">
        <v>117</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t="s">
        <v>117</v>
      </c>
      <c r="DC228" s="8">
        <v>0</v>
      </c>
      <c r="DD228" t="s">
        <v>117</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t="s">
        <v>117</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t="s">
        <v>117</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t="s">
        <v>117</v>
      </c>
      <c r="GF228">
        <v>0</v>
      </c>
      <c r="GG228">
        <v>0</v>
      </c>
      <c r="GH228">
        <v>0</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0</v>
      </c>
      <c r="JC228" s="8" t="s">
        <v>124</v>
      </c>
      <c r="JD228" s="8" t="s">
        <v>148</v>
      </c>
      <c r="JE228" s="8" t="s">
        <v>128</v>
      </c>
      <c r="JF228" s="8">
        <v>0</v>
      </c>
      <c r="JG228" s="8">
        <v>0</v>
      </c>
      <c r="JH228" s="8">
        <v>0</v>
      </c>
      <c r="JI228" s="8">
        <v>0</v>
      </c>
      <c r="JJ228" s="8">
        <v>0</v>
      </c>
      <c r="JK228" s="42">
        <v>0</v>
      </c>
      <c r="JL228" s="42">
        <v>0</v>
      </c>
      <c r="JM228" s="42">
        <v>0</v>
      </c>
      <c r="JN228" s="42">
        <v>0</v>
      </c>
      <c r="JO228" s="42">
        <v>0</v>
      </c>
      <c r="JP228" s="42">
        <v>0</v>
      </c>
      <c r="JQ228" s="42">
        <v>0</v>
      </c>
      <c r="JR228" s="42">
        <v>0</v>
      </c>
      <c r="JS228" s="42">
        <v>0</v>
      </c>
      <c r="JT228" s="42">
        <v>0</v>
      </c>
      <c r="JU228" s="42">
        <v>0</v>
      </c>
      <c r="JV228" s="42">
        <v>0</v>
      </c>
      <c r="JW228" s="42">
        <v>0</v>
      </c>
      <c r="JX228" s="42">
        <v>0</v>
      </c>
      <c r="JY228" s="42">
        <v>0</v>
      </c>
      <c r="JZ228" s="42">
        <v>0</v>
      </c>
      <c r="KA228" s="42">
        <v>0</v>
      </c>
      <c r="KB228" s="42">
        <v>0</v>
      </c>
      <c r="KC228" s="42">
        <v>0</v>
      </c>
      <c r="KD228" s="42">
        <v>0</v>
      </c>
      <c r="KE228" s="42">
        <v>0</v>
      </c>
      <c r="KF228" s="42">
        <v>0</v>
      </c>
      <c r="KG228" s="42">
        <v>0</v>
      </c>
      <c r="KH228" s="42">
        <v>0</v>
      </c>
      <c r="KI228" s="42">
        <v>0</v>
      </c>
      <c r="KJ228" s="42">
        <v>0</v>
      </c>
      <c r="KK228" s="42">
        <v>0</v>
      </c>
      <c r="KL228" s="42">
        <v>0</v>
      </c>
      <c r="KM228" s="42">
        <v>0</v>
      </c>
      <c r="KN228" s="8" t="s">
        <v>117</v>
      </c>
      <c r="KO228" s="8">
        <v>0</v>
      </c>
      <c r="KP228" s="8">
        <v>0</v>
      </c>
      <c r="KQ228" s="8" t="s">
        <v>117</v>
      </c>
      <c r="KR228">
        <v>0</v>
      </c>
      <c r="KS228">
        <v>0</v>
      </c>
      <c r="KT228">
        <v>0</v>
      </c>
      <c r="KU228">
        <v>0</v>
      </c>
      <c r="KV228">
        <v>0</v>
      </c>
      <c r="KW228">
        <v>0</v>
      </c>
      <c r="KX228">
        <v>0</v>
      </c>
      <c r="KY228">
        <v>0</v>
      </c>
      <c r="KZ228">
        <v>0</v>
      </c>
      <c r="LA228">
        <v>0</v>
      </c>
      <c r="LB228">
        <v>0</v>
      </c>
      <c r="LC228">
        <v>0</v>
      </c>
      <c r="LD228">
        <v>0</v>
      </c>
      <c r="LE228">
        <v>0</v>
      </c>
      <c r="LF228">
        <v>0</v>
      </c>
      <c r="LG228">
        <v>0</v>
      </c>
      <c r="LH228">
        <v>0</v>
      </c>
      <c r="LI228">
        <v>0</v>
      </c>
      <c r="LJ228">
        <v>0</v>
      </c>
      <c r="LK228">
        <v>0</v>
      </c>
      <c r="LL228">
        <v>0</v>
      </c>
      <c r="LM228">
        <v>0</v>
      </c>
      <c r="LN228">
        <v>0</v>
      </c>
      <c r="LO228">
        <v>0</v>
      </c>
      <c r="LP228">
        <v>0</v>
      </c>
      <c r="LQ228">
        <v>0</v>
      </c>
      <c r="LR228">
        <v>0</v>
      </c>
      <c r="LS228">
        <v>0</v>
      </c>
      <c r="LT228">
        <v>0</v>
      </c>
      <c r="LU228">
        <v>0</v>
      </c>
      <c r="LV228">
        <v>0</v>
      </c>
      <c r="LW228">
        <v>0</v>
      </c>
      <c r="LX228">
        <v>0</v>
      </c>
      <c r="LY228">
        <v>0</v>
      </c>
      <c r="LZ228" s="9" t="s">
        <v>131</v>
      </c>
      <c r="MA228">
        <v>0</v>
      </c>
      <c r="MB228">
        <v>0</v>
      </c>
      <c r="MC228">
        <v>0</v>
      </c>
      <c r="MD228">
        <v>0</v>
      </c>
      <c r="ME228">
        <v>0</v>
      </c>
      <c r="MF228">
        <v>0</v>
      </c>
      <c r="MG228">
        <v>0</v>
      </c>
      <c r="MH228">
        <v>0</v>
      </c>
      <c r="MI228">
        <v>0</v>
      </c>
      <c r="MJ228">
        <v>0</v>
      </c>
      <c r="MK228">
        <v>0</v>
      </c>
      <c r="ML228">
        <v>0</v>
      </c>
      <c r="MM228">
        <v>0</v>
      </c>
      <c r="MN228">
        <v>0</v>
      </c>
      <c r="MO228">
        <v>0</v>
      </c>
      <c r="MP228">
        <v>0</v>
      </c>
      <c r="MQ228">
        <v>0</v>
      </c>
      <c r="MR228" s="35" t="s">
        <v>455</v>
      </c>
      <c r="MS228" s="69"/>
    </row>
    <row r="229" spans="1:357" ht="71.400000000000006" customHeight="1" x14ac:dyDescent="0.3">
      <c r="A229">
        <v>51</v>
      </c>
      <c r="B229" s="29" t="s">
        <v>108</v>
      </c>
      <c r="C229" s="22" t="s">
        <v>109</v>
      </c>
      <c r="D229" s="8" t="s">
        <v>272</v>
      </c>
      <c r="E229" s="8" t="s">
        <v>272</v>
      </c>
      <c r="F229" s="8" t="s">
        <v>456</v>
      </c>
      <c r="G229" s="8" t="s">
        <v>457</v>
      </c>
      <c r="H229" s="8">
        <v>0</v>
      </c>
      <c r="I229" t="s">
        <v>136</v>
      </c>
      <c r="J229" s="8" t="s">
        <v>458</v>
      </c>
      <c r="K229" s="8">
        <f>872*576</f>
        <v>502272</v>
      </c>
      <c r="L229" s="8" t="e">
        <f>MROUND([1]!tbData[[#This Row],[Surface (mm2)]],10000)/1000000</f>
        <v>#REF!</v>
      </c>
      <c r="M229" s="8" t="s">
        <v>115</v>
      </c>
      <c r="N229" s="8" t="s">
        <v>144</v>
      </c>
      <c r="O229" s="8" t="s">
        <v>144</v>
      </c>
      <c r="P229" s="8" t="s">
        <v>117</v>
      </c>
      <c r="Q229" t="s">
        <v>119</v>
      </c>
      <c r="R229" t="s">
        <v>119</v>
      </c>
      <c r="S229" s="8">
        <v>0</v>
      </c>
      <c r="T229" t="s">
        <v>119</v>
      </c>
      <c r="U229" s="8" t="s">
        <v>198</v>
      </c>
      <c r="V229" s="8" t="s">
        <v>154</v>
      </c>
      <c r="W229" s="8">
        <v>0</v>
      </c>
      <c r="X229" s="8">
        <v>0</v>
      </c>
      <c r="Y229" s="8">
        <v>0</v>
      </c>
      <c r="Z229" s="8">
        <v>0</v>
      </c>
      <c r="AA229" s="8">
        <v>0</v>
      </c>
      <c r="AB229" s="8">
        <v>0</v>
      </c>
      <c r="AC229" s="8">
        <v>0</v>
      </c>
      <c r="AD229" s="8">
        <v>0</v>
      </c>
      <c r="AE229" s="8">
        <v>0</v>
      </c>
      <c r="AF229" s="8">
        <v>0</v>
      </c>
      <c r="AG229" s="8">
        <v>0</v>
      </c>
      <c r="AH229" s="8">
        <v>0</v>
      </c>
      <c r="AI229" s="8">
        <v>0</v>
      </c>
      <c r="AJ229" s="8" t="s">
        <v>459</v>
      </c>
      <c r="AK229" s="8" t="s">
        <v>117</v>
      </c>
      <c r="AL229" s="8">
        <v>0</v>
      </c>
      <c r="AM229" s="8">
        <v>0</v>
      </c>
      <c r="AN229" s="8">
        <v>0</v>
      </c>
      <c r="AO229" s="8">
        <v>0</v>
      </c>
      <c r="AP229" s="8">
        <v>0</v>
      </c>
      <c r="AQ229" s="8">
        <v>0</v>
      </c>
      <c r="AR229" s="8">
        <v>0</v>
      </c>
      <c r="AS229" s="8">
        <v>0</v>
      </c>
      <c r="AT229" s="8">
        <v>0</v>
      </c>
      <c r="AU229" s="8" t="s">
        <v>124</v>
      </c>
      <c r="AV229" s="8" t="s">
        <v>156</v>
      </c>
      <c r="AW229" s="8" t="s">
        <v>199</v>
      </c>
      <c r="AX229" s="8" t="s">
        <v>117</v>
      </c>
      <c r="AY229" s="8">
        <v>0</v>
      </c>
      <c r="AZ229" s="8">
        <v>0</v>
      </c>
      <c r="BA229" s="8">
        <v>0</v>
      </c>
      <c r="BB229" s="8">
        <v>0</v>
      </c>
      <c r="BC229" t="s">
        <v>119</v>
      </c>
      <c r="BD229">
        <v>0</v>
      </c>
      <c r="BE229" t="s">
        <v>147</v>
      </c>
      <c r="BF229">
        <v>0</v>
      </c>
      <c r="BG229">
        <v>0</v>
      </c>
      <c r="BH229">
        <v>0</v>
      </c>
      <c r="BI229" s="6">
        <v>0</v>
      </c>
      <c r="BJ229" s="66"/>
      <c r="BK229" s="10" t="s">
        <v>169</v>
      </c>
      <c r="BL229" t="s">
        <v>122</v>
      </c>
      <c r="BM229" t="s">
        <v>123</v>
      </c>
      <c r="BN229" t="s">
        <v>117</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t="s">
        <v>117</v>
      </c>
      <c r="DC229" s="8">
        <v>0</v>
      </c>
      <c r="DD229" t="s">
        <v>117</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t="s">
        <v>117</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t="s">
        <v>117</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t="s">
        <v>117</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t="s">
        <v>124</v>
      </c>
      <c r="IF229" t="s">
        <v>124</v>
      </c>
      <c r="IG229" t="s">
        <v>124</v>
      </c>
      <c r="IH229" t="s">
        <v>71</v>
      </c>
      <c r="II229">
        <v>0</v>
      </c>
      <c r="IJ229" s="8" t="s">
        <v>438</v>
      </c>
      <c r="IK229" s="8">
        <v>0</v>
      </c>
      <c r="IL229" s="8">
        <v>0</v>
      </c>
      <c r="IM229" s="8">
        <v>0</v>
      </c>
      <c r="IN229">
        <v>0</v>
      </c>
      <c r="IO229" s="8">
        <v>0</v>
      </c>
      <c r="IP229" s="8">
        <v>0</v>
      </c>
      <c r="IQ229" s="8">
        <v>0</v>
      </c>
      <c r="IR229" s="8">
        <v>0</v>
      </c>
      <c r="IS229" s="8">
        <v>0</v>
      </c>
      <c r="IT229" s="8">
        <v>0</v>
      </c>
      <c r="IU229" s="8">
        <v>0</v>
      </c>
      <c r="IV229" s="8">
        <v>0</v>
      </c>
      <c r="IW229" s="8">
        <v>0</v>
      </c>
      <c r="IX229" s="8">
        <v>0</v>
      </c>
      <c r="IY229" s="8">
        <v>0</v>
      </c>
      <c r="IZ229" s="8">
        <v>0</v>
      </c>
      <c r="JA229" s="8">
        <v>0</v>
      </c>
      <c r="JB229" s="8">
        <v>0</v>
      </c>
      <c r="JC229" s="8" t="s">
        <v>124</v>
      </c>
      <c r="JD229" s="8" t="s">
        <v>148</v>
      </c>
      <c r="JE229" s="8" t="s">
        <v>460</v>
      </c>
      <c r="JF229" s="8">
        <v>0</v>
      </c>
      <c r="JG229" s="8">
        <v>0</v>
      </c>
      <c r="JH229" s="8" t="s">
        <v>124</v>
      </c>
      <c r="JI229" s="8" t="s">
        <v>129</v>
      </c>
      <c r="JJ229" s="8">
        <v>0</v>
      </c>
      <c r="JK229" s="42">
        <v>0</v>
      </c>
      <c r="JL229" s="42">
        <v>0</v>
      </c>
      <c r="JM229" s="42">
        <v>0</v>
      </c>
      <c r="JN229" s="42">
        <v>0</v>
      </c>
      <c r="JO229" s="42">
        <v>0</v>
      </c>
      <c r="JP229" s="42">
        <v>0</v>
      </c>
      <c r="JQ229" s="42">
        <v>0</v>
      </c>
      <c r="JR229" s="42">
        <v>0</v>
      </c>
      <c r="JS229" s="42">
        <v>0</v>
      </c>
      <c r="JT229" s="42">
        <v>0</v>
      </c>
      <c r="JU229" s="42">
        <v>0</v>
      </c>
      <c r="JV229" s="42">
        <v>0</v>
      </c>
      <c r="JW229" s="42">
        <v>0</v>
      </c>
      <c r="JX229" s="42">
        <v>0</v>
      </c>
      <c r="JY229" s="42">
        <v>0</v>
      </c>
      <c r="JZ229" s="42">
        <v>0</v>
      </c>
      <c r="KA229" s="42">
        <v>0</v>
      </c>
      <c r="KB229" s="42">
        <v>0</v>
      </c>
      <c r="KC229" s="42">
        <v>0</v>
      </c>
      <c r="KD229" s="42">
        <v>0</v>
      </c>
      <c r="KE229" s="42">
        <v>0</v>
      </c>
      <c r="KF229" s="42">
        <v>0</v>
      </c>
      <c r="KG229" s="42">
        <v>0</v>
      </c>
      <c r="KH229" s="42">
        <v>0</v>
      </c>
      <c r="KI229" s="42">
        <v>0</v>
      </c>
      <c r="KJ229" s="42">
        <v>0</v>
      </c>
      <c r="KK229" s="42">
        <v>0</v>
      </c>
      <c r="KL229" s="42">
        <v>0</v>
      </c>
      <c r="KM229" s="42">
        <v>0</v>
      </c>
      <c r="KN229" s="8" t="s">
        <v>117</v>
      </c>
      <c r="KO229" s="8">
        <v>0</v>
      </c>
      <c r="KP229" s="8">
        <v>0</v>
      </c>
      <c r="KQ229" s="8" t="s">
        <v>124</v>
      </c>
      <c r="KR229" t="s">
        <v>124</v>
      </c>
      <c r="KS229">
        <v>0</v>
      </c>
      <c r="KT229">
        <v>0</v>
      </c>
      <c r="KU229">
        <v>0</v>
      </c>
      <c r="KV229">
        <v>0</v>
      </c>
      <c r="KW229">
        <v>0</v>
      </c>
      <c r="KX229">
        <v>0</v>
      </c>
      <c r="KY229">
        <v>0</v>
      </c>
      <c r="KZ229">
        <v>0</v>
      </c>
      <c r="LA229">
        <v>0</v>
      </c>
      <c r="LB229">
        <v>0</v>
      </c>
      <c r="LC229">
        <v>0</v>
      </c>
      <c r="LD229">
        <v>0</v>
      </c>
      <c r="LE229">
        <v>0</v>
      </c>
      <c r="LF229">
        <v>0</v>
      </c>
      <c r="LG229">
        <v>0</v>
      </c>
      <c r="LH229">
        <v>0</v>
      </c>
      <c r="LI229">
        <v>0</v>
      </c>
      <c r="LJ229">
        <v>0</v>
      </c>
      <c r="LK229">
        <v>0</v>
      </c>
      <c r="LL229">
        <v>0</v>
      </c>
      <c r="LM229">
        <v>0</v>
      </c>
      <c r="LN229">
        <v>0</v>
      </c>
      <c r="LO229">
        <v>0</v>
      </c>
      <c r="LP229">
        <v>0</v>
      </c>
      <c r="LQ229">
        <v>0</v>
      </c>
      <c r="LR229">
        <v>0</v>
      </c>
      <c r="LS229">
        <v>0</v>
      </c>
      <c r="LT229">
        <v>0</v>
      </c>
      <c r="LU229">
        <v>0</v>
      </c>
      <c r="LV229">
        <v>0</v>
      </c>
      <c r="LW229">
        <v>0</v>
      </c>
      <c r="LX229">
        <v>0</v>
      </c>
      <c r="LY229">
        <v>0</v>
      </c>
      <c r="LZ229" s="9" t="s">
        <v>131</v>
      </c>
      <c r="MA229">
        <v>0</v>
      </c>
      <c r="MB229">
        <v>0</v>
      </c>
      <c r="MC229">
        <v>0</v>
      </c>
      <c r="MD229">
        <v>0</v>
      </c>
      <c r="ME229">
        <v>0</v>
      </c>
      <c r="MF229">
        <v>0</v>
      </c>
      <c r="MG229">
        <v>0</v>
      </c>
      <c r="MH229">
        <v>0</v>
      </c>
      <c r="MI229">
        <v>0</v>
      </c>
      <c r="MJ229">
        <v>0</v>
      </c>
      <c r="MK229">
        <v>0</v>
      </c>
      <c r="ML229">
        <v>0</v>
      </c>
      <c r="MM229">
        <v>0</v>
      </c>
      <c r="MN229">
        <v>0</v>
      </c>
      <c r="MO229">
        <v>0</v>
      </c>
      <c r="MP229">
        <v>0</v>
      </c>
      <c r="MQ229">
        <v>0</v>
      </c>
      <c r="MR229" s="35">
        <v>0</v>
      </c>
      <c r="MS229" s="69"/>
    </row>
    <row r="230" spans="1:357" ht="57.6" x14ac:dyDescent="0.3">
      <c r="A230">
        <v>202</v>
      </c>
      <c r="B230" s="29" t="s">
        <v>108</v>
      </c>
      <c r="C230" s="25" t="s">
        <v>753</v>
      </c>
      <c r="D230" s="8" t="s">
        <v>1098</v>
      </c>
      <c r="E230" t="s">
        <v>1099</v>
      </c>
      <c r="F230" s="8" t="s">
        <v>1100</v>
      </c>
      <c r="G230" s="8" t="s">
        <v>895</v>
      </c>
      <c r="H230" s="8">
        <v>0</v>
      </c>
      <c r="I230" t="s">
        <v>136</v>
      </c>
      <c r="J230" s="8" t="s">
        <v>1101</v>
      </c>
      <c r="K230" s="8">
        <f>898*560</f>
        <v>502880</v>
      </c>
      <c r="L230" s="8" t="e">
        <f>MROUND([1]!tbData[[#This Row],[Surface (mm2)]],10000)/1000000</f>
        <v>#REF!</v>
      </c>
      <c r="M230" s="8" t="s">
        <v>115</v>
      </c>
      <c r="N230" s="8" t="s">
        <v>144</v>
      </c>
      <c r="O230" s="8" t="s">
        <v>144</v>
      </c>
      <c r="P230" s="8" t="s">
        <v>117</v>
      </c>
      <c r="Q230" t="s">
        <v>119</v>
      </c>
      <c r="R230" t="s">
        <v>119</v>
      </c>
      <c r="S230" s="8">
        <v>0</v>
      </c>
      <c r="T230" t="s">
        <v>119</v>
      </c>
      <c r="U230" s="8" t="s">
        <v>198</v>
      </c>
      <c r="V230" s="8" t="s">
        <v>154</v>
      </c>
      <c r="W230" s="8">
        <v>0</v>
      </c>
      <c r="X230" s="8">
        <v>0</v>
      </c>
      <c r="Y230" s="8">
        <v>0</v>
      </c>
      <c r="Z230" s="8">
        <v>0</v>
      </c>
      <c r="AA230" s="8">
        <v>0</v>
      </c>
      <c r="AB230" s="8">
        <v>0</v>
      </c>
      <c r="AC230" s="8">
        <v>0</v>
      </c>
      <c r="AD230" s="8">
        <v>0</v>
      </c>
      <c r="AE230" s="8">
        <v>0</v>
      </c>
      <c r="AF230" s="8">
        <v>0</v>
      </c>
      <c r="AG230" s="8">
        <v>0</v>
      </c>
      <c r="AH230" s="8">
        <v>0</v>
      </c>
      <c r="AI230" s="8">
        <v>0</v>
      </c>
      <c r="AJ230" s="8">
        <v>0</v>
      </c>
      <c r="AK230" s="8" t="s">
        <v>117</v>
      </c>
      <c r="AL230" s="8">
        <v>0</v>
      </c>
      <c r="AM230" s="8">
        <v>0</v>
      </c>
      <c r="AN230" s="8">
        <v>0</v>
      </c>
      <c r="AO230" s="8">
        <v>0</v>
      </c>
      <c r="AP230" s="8">
        <v>0</v>
      </c>
      <c r="AQ230" s="8">
        <v>0</v>
      </c>
      <c r="AR230" s="8">
        <v>0</v>
      </c>
      <c r="AS230" s="8">
        <v>0</v>
      </c>
      <c r="AT230" s="8">
        <v>0</v>
      </c>
      <c r="AU230" s="8" t="s">
        <v>124</v>
      </c>
      <c r="AV230" s="8" t="s">
        <v>156</v>
      </c>
      <c r="AW230" s="8" t="s">
        <v>199</v>
      </c>
      <c r="AX230" s="8" t="s">
        <v>124</v>
      </c>
      <c r="AY230" s="8" t="s">
        <v>154</v>
      </c>
      <c r="AZ230" s="8">
        <v>1</v>
      </c>
      <c r="BA230" s="8" t="s">
        <v>898</v>
      </c>
      <c r="BB230" s="8">
        <v>0</v>
      </c>
      <c r="BC230" t="s">
        <v>119</v>
      </c>
      <c r="BD230">
        <v>0</v>
      </c>
      <c r="BE230" t="s">
        <v>124</v>
      </c>
      <c r="BF230">
        <v>0</v>
      </c>
      <c r="BG230">
        <v>0</v>
      </c>
      <c r="BH230" t="s">
        <v>124</v>
      </c>
      <c r="BI230" s="6">
        <v>0</v>
      </c>
      <c r="BJ230" s="66"/>
      <c r="BK230" s="10" t="s">
        <v>51</v>
      </c>
      <c r="BL230" t="s">
        <v>122</v>
      </c>
      <c r="BM230" t="s">
        <v>123</v>
      </c>
      <c r="BN230" t="s">
        <v>117</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t="s">
        <v>169</v>
      </c>
      <c r="DC230" s="8" t="s">
        <v>123</v>
      </c>
      <c r="DD230" t="s">
        <v>117</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t="s">
        <v>117</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t="s">
        <v>551</v>
      </c>
      <c r="EV230">
        <v>0</v>
      </c>
      <c r="EW230" t="s">
        <v>124</v>
      </c>
      <c r="EX230" t="s">
        <v>552</v>
      </c>
      <c r="EY230">
        <v>0</v>
      </c>
      <c r="EZ230">
        <v>0</v>
      </c>
      <c r="FA230" t="s">
        <v>124</v>
      </c>
      <c r="FB230" t="s">
        <v>124</v>
      </c>
      <c r="FC230" t="s">
        <v>124</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t="s">
        <v>117</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c r="HD230">
        <v>0</v>
      </c>
      <c r="HE230">
        <v>0</v>
      </c>
      <c r="HF230">
        <v>0</v>
      </c>
      <c r="HG230">
        <v>0</v>
      </c>
      <c r="HH230">
        <v>0</v>
      </c>
      <c r="HI230">
        <v>0</v>
      </c>
      <c r="HJ230">
        <v>0</v>
      </c>
      <c r="HK230">
        <v>0</v>
      </c>
      <c r="HL230">
        <v>0</v>
      </c>
      <c r="HM230" t="s">
        <v>124</v>
      </c>
      <c r="HN230" t="s">
        <v>124</v>
      </c>
      <c r="HO230" t="s">
        <v>124</v>
      </c>
      <c r="HP230">
        <v>0</v>
      </c>
      <c r="HQ230" t="s">
        <v>124</v>
      </c>
      <c r="HR230" t="s">
        <v>124</v>
      </c>
      <c r="HS230">
        <v>0</v>
      </c>
      <c r="HT230">
        <v>0</v>
      </c>
      <c r="HU230">
        <v>0</v>
      </c>
      <c r="HV230">
        <v>0</v>
      </c>
      <c r="HW230">
        <v>0</v>
      </c>
      <c r="HX230">
        <v>0</v>
      </c>
      <c r="HY230">
        <v>0</v>
      </c>
      <c r="HZ230">
        <v>0</v>
      </c>
      <c r="IA230">
        <v>0</v>
      </c>
      <c r="IB230">
        <v>0</v>
      </c>
      <c r="IC230">
        <v>0</v>
      </c>
      <c r="ID230">
        <v>0</v>
      </c>
      <c r="IE230">
        <v>0</v>
      </c>
      <c r="IF230">
        <v>0</v>
      </c>
      <c r="IG230">
        <v>0</v>
      </c>
      <c r="IH230">
        <v>0</v>
      </c>
      <c r="II230">
        <v>0</v>
      </c>
      <c r="IJ230">
        <v>0</v>
      </c>
      <c r="IK230">
        <v>0</v>
      </c>
      <c r="IL230">
        <v>0</v>
      </c>
      <c r="IM230">
        <v>0</v>
      </c>
      <c r="IN230">
        <v>0</v>
      </c>
      <c r="IO230">
        <v>0</v>
      </c>
      <c r="IP230">
        <v>0</v>
      </c>
      <c r="IQ230">
        <v>0</v>
      </c>
      <c r="IR230">
        <v>0</v>
      </c>
      <c r="IS230">
        <v>0</v>
      </c>
      <c r="IT230">
        <v>0</v>
      </c>
      <c r="IU230">
        <v>0</v>
      </c>
      <c r="IV230">
        <v>0</v>
      </c>
      <c r="IW230">
        <v>0</v>
      </c>
      <c r="IX230">
        <v>0</v>
      </c>
      <c r="IY230">
        <v>0</v>
      </c>
      <c r="IZ230">
        <v>0</v>
      </c>
      <c r="JA230">
        <v>0</v>
      </c>
      <c r="JB230">
        <v>0</v>
      </c>
      <c r="JC230" s="8" t="s">
        <v>124</v>
      </c>
      <c r="JD230" s="8" t="s">
        <v>148</v>
      </c>
      <c r="JE230" s="8" t="s">
        <v>128</v>
      </c>
      <c r="JF230" s="8">
        <v>0</v>
      </c>
      <c r="JG230" s="8">
        <v>0</v>
      </c>
      <c r="JH230" s="8">
        <v>0</v>
      </c>
      <c r="JI230" s="8">
        <v>0</v>
      </c>
      <c r="JJ230" s="8">
        <v>0</v>
      </c>
      <c r="JK230" s="42">
        <v>0</v>
      </c>
      <c r="JL230" s="42">
        <v>0</v>
      </c>
      <c r="JM230" s="42">
        <v>0</v>
      </c>
      <c r="JN230" s="42">
        <v>0</v>
      </c>
      <c r="JO230" s="42">
        <v>0</v>
      </c>
      <c r="JP230" s="42">
        <v>0</v>
      </c>
      <c r="JQ230" s="42">
        <v>0</v>
      </c>
      <c r="JR230" s="42">
        <v>0</v>
      </c>
      <c r="JS230" s="42">
        <v>0</v>
      </c>
      <c r="JT230" s="42">
        <v>0</v>
      </c>
      <c r="JU230" s="42">
        <v>0</v>
      </c>
      <c r="JV230" s="42">
        <v>0</v>
      </c>
      <c r="JW230" s="42">
        <v>0</v>
      </c>
      <c r="JX230" s="42">
        <v>0</v>
      </c>
      <c r="JY230" s="42">
        <v>0</v>
      </c>
      <c r="JZ230" s="42">
        <v>0</v>
      </c>
      <c r="KA230" s="42">
        <v>0</v>
      </c>
      <c r="KB230" s="42">
        <v>0</v>
      </c>
      <c r="KC230" s="42">
        <v>0</v>
      </c>
      <c r="KD230" s="42">
        <v>0</v>
      </c>
      <c r="KE230" s="42">
        <v>0</v>
      </c>
      <c r="KF230" s="42">
        <v>0</v>
      </c>
      <c r="KG230" s="42">
        <v>0</v>
      </c>
      <c r="KH230" s="42">
        <v>0</v>
      </c>
      <c r="KI230" s="42">
        <v>0</v>
      </c>
      <c r="KJ230" s="42">
        <v>0</v>
      </c>
      <c r="KK230" s="42">
        <v>0</v>
      </c>
      <c r="KL230" s="42">
        <v>0</v>
      </c>
      <c r="KM230" s="42">
        <v>0</v>
      </c>
      <c r="KN230" s="8" t="s">
        <v>117</v>
      </c>
      <c r="KO230" s="8">
        <v>0</v>
      </c>
      <c r="KP230" s="8">
        <v>0</v>
      </c>
      <c r="KQ230" s="8" t="s">
        <v>117</v>
      </c>
      <c r="KR230">
        <v>0</v>
      </c>
      <c r="KS230">
        <v>0</v>
      </c>
      <c r="KT230">
        <v>0</v>
      </c>
      <c r="KU230">
        <v>0</v>
      </c>
      <c r="KV230">
        <v>0</v>
      </c>
      <c r="KW230">
        <v>0</v>
      </c>
      <c r="KX230">
        <v>0</v>
      </c>
      <c r="KY230">
        <v>0</v>
      </c>
      <c r="KZ230">
        <v>0</v>
      </c>
      <c r="LA230">
        <v>0</v>
      </c>
      <c r="LB230">
        <v>0</v>
      </c>
      <c r="LC230">
        <v>0</v>
      </c>
      <c r="LD230">
        <v>0</v>
      </c>
      <c r="LE230">
        <v>0</v>
      </c>
      <c r="LF230">
        <v>0</v>
      </c>
      <c r="LG230">
        <v>0</v>
      </c>
      <c r="LH230">
        <v>0</v>
      </c>
      <c r="LI230">
        <v>0</v>
      </c>
      <c r="LJ230">
        <v>0</v>
      </c>
      <c r="LK230">
        <v>0</v>
      </c>
      <c r="LL230">
        <v>0</v>
      </c>
      <c r="LM230">
        <v>0</v>
      </c>
      <c r="LN230">
        <v>0</v>
      </c>
      <c r="LO230">
        <v>0</v>
      </c>
      <c r="LP230">
        <v>0</v>
      </c>
      <c r="LQ230">
        <v>0</v>
      </c>
      <c r="LR230">
        <v>0</v>
      </c>
      <c r="LS230">
        <v>0</v>
      </c>
      <c r="LT230">
        <v>0</v>
      </c>
      <c r="LU230">
        <v>0</v>
      </c>
      <c r="LV230">
        <v>0</v>
      </c>
      <c r="LW230">
        <v>0</v>
      </c>
      <c r="LX230">
        <v>0</v>
      </c>
      <c r="LY230">
        <v>0</v>
      </c>
      <c r="LZ230" s="9" t="s">
        <v>131</v>
      </c>
      <c r="MA230">
        <v>0</v>
      </c>
      <c r="MB230">
        <v>0</v>
      </c>
      <c r="MC230">
        <v>0</v>
      </c>
      <c r="MD230">
        <v>0</v>
      </c>
      <c r="ME230">
        <v>0</v>
      </c>
      <c r="MF230">
        <v>0</v>
      </c>
      <c r="MG230">
        <v>0</v>
      </c>
      <c r="MH230">
        <v>0</v>
      </c>
      <c r="MI230">
        <v>0</v>
      </c>
      <c r="MJ230">
        <v>0</v>
      </c>
      <c r="MK230">
        <v>0</v>
      </c>
      <c r="ML230">
        <v>0</v>
      </c>
      <c r="MM230">
        <v>0</v>
      </c>
      <c r="MN230">
        <v>0</v>
      </c>
      <c r="MO230">
        <v>0</v>
      </c>
      <c r="MP230">
        <v>0</v>
      </c>
      <c r="MQ230">
        <v>0</v>
      </c>
      <c r="MR230" s="35">
        <v>0</v>
      </c>
      <c r="MS230" s="69"/>
    </row>
    <row r="231" spans="1:357" ht="57.6" x14ac:dyDescent="0.3">
      <c r="A231">
        <v>203</v>
      </c>
      <c r="B231" s="29" t="s">
        <v>108</v>
      </c>
      <c r="C231" s="25" t="s">
        <v>753</v>
      </c>
      <c r="D231" s="8" t="s">
        <v>1098</v>
      </c>
      <c r="E231" t="s">
        <v>1102</v>
      </c>
      <c r="F231" s="8" t="s">
        <v>1103</v>
      </c>
      <c r="G231" s="8" t="s">
        <v>895</v>
      </c>
      <c r="H231" s="8">
        <v>0</v>
      </c>
      <c r="I231" t="s">
        <v>113</v>
      </c>
      <c r="J231" s="8" t="s">
        <v>1104</v>
      </c>
      <c r="K231" s="8">
        <f>560*900</f>
        <v>504000</v>
      </c>
      <c r="L231" s="8" t="e">
        <f>MROUND([1]!tbData[[#This Row],[Surface (mm2)]],10000)/1000000</f>
        <v>#REF!</v>
      </c>
      <c r="M231" s="8" t="s">
        <v>115</v>
      </c>
      <c r="N231" s="8" t="s">
        <v>144</v>
      </c>
      <c r="O231" s="8" t="s">
        <v>144</v>
      </c>
      <c r="P231" s="8" t="s">
        <v>117</v>
      </c>
      <c r="Q231" t="s">
        <v>119</v>
      </c>
      <c r="R231" t="s">
        <v>119</v>
      </c>
      <c r="S231" s="8">
        <v>0</v>
      </c>
      <c r="T231" t="s">
        <v>119</v>
      </c>
      <c r="U231" s="8" t="s">
        <v>173</v>
      </c>
      <c r="V231" s="8" t="s">
        <v>296</v>
      </c>
      <c r="W231" s="8">
        <v>0</v>
      </c>
      <c r="X231" s="8">
        <v>0</v>
      </c>
      <c r="Y231" s="8">
        <v>0</v>
      </c>
      <c r="Z231" s="8">
        <v>0</v>
      </c>
      <c r="AA231" s="8">
        <v>0</v>
      </c>
      <c r="AB231" s="8">
        <v>0</v>
      </c>
      <c r="AC231" s="8">
        <v>0</v>
      </c>
      <c r="AD231" s="8">
        <v>0</v>
      </c>
      <c r="AE231" s="8">
        <v>0</v>
      </c>
      <c r="AF231" s="8">
        <v>0</v>
      </c>
      <c r="AG231" s="8">
        <v>0</v>
      </c>
      <c r="AH231" s="8">
        <v>0</v>
      </c>
      <c r="AI231" s="8">
        <v>0</v>
      </c>
      <c r="AJ231" s="8">
        <v>0</v>
      </c>
      <c r="AK231" s="8" t="s">
        <v>117</v>
      </c>
      <c r="AL231" s="8">
        <v>0</v>
      </c>
      <c r="AM231" s="8">
        <v>0</v>
      </c>
      <c r="AN231" s="8">
        <v>0</v>
      </c>
      <c r="AO231" s="8">
        <v>0</v>
      </c>
      <c r="AP231" s="8">
        <v>0</v>
      </c>
      <c r="AQ231" s="8">
        <v>0</v>
      </c>
      <c r="AR231" s="8">
        <v>0</v>
      </c>
      <c r="AS231" s="8">
        <v>0</v>
      </c>
      <c r="AT231" s="8">
        <v>0</v>
      </c>
      <c r="AU231" s="8" t="s">
        <v>124</v>
      </c>
      <c r="AV231" s="8" t="s">
        <v>156</v>
      </c>
      <c r="AW231" s="8" t="s">
        <v>199</v>
      </c>
      <c r="AX231" s="8" t="s">
        <v>124</v>
      </c>
      <c r="AY231" s="8" t="s">
        <v>154</v>
      </c>
      <c r="AZ231" s="8">
        <v>1</v>
      </c>
      <c r="BA231" s="8" t="s">
        <v>898</v>
      </c>
      <c r="BB231" s="8">
        <v>0</v>
      </c>
      <c r="BC231" t="s">
        <v>119</v>
      </c>
      <c r="BD231">
        <v>0</v>
      </c>
      <c r="BE231" t="s">
        <v>124</v>
      </c>
      <c r="BF231">
        <v>0</v>
      </c>
      <c r="BG231">
        <v>0</v>
      </c>
      <c r="BH231" t="s">
        <v>124</v>
      </c>
      <c r="BI231" s="6">
        <v>0</v>
      </c>
      <c r="BJ231" s="66"/>
      <c r="BK231" s="10" t="s">
        <v>51</v>
      </c>
      <c r="BL231" t="s">
        <v>122</v>
      </c>
      <c r="BM231" t="s">
        <v>123</v>
      </c>
      <c r="BN231" t="s">
        <v>117</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t="s">
        <v>169</v>
      </c>
      <c r="DC231" s="8" t="s">
        <v>97</v>
      </c>
      <c r="DD231" t="s">
        <v>117</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t="s">
        <v>117</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t="s">
        <v>551</v>
      </c>
      <c r="EV231">
        <v>0</v>
      </c>
      <c r="EW231" t="s">
        <v>124</v>
      </c>
      <c r="EX231" t="s">
        <v>552</v>
      </c>
      <c r="EY231">
        <v>0</v>
      </c>
      <c r="EZ231" t="s">
        <v>124</v>
      </c>
      <c r="FA231" t="s">
        <v>124</v>
      </c>
      <c r="FB231" t="s">
        <v>124</v>
      </c>
      <c r="FC231" t="s">
        <v>124</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t="s">
        <v>117</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c r="HD231">
        <v>0</v>
      </c>
      <c r="HE231">
        <v>0</v>
      </c>
      <c r="HF231">
        <v>0</v>
      </c>
      <c r="HG231">
        <v>0</v>
      </c>
      <c r="HH231">
        <v>0</v>
      </c>
      <c r="HI231">
        <v>0</v>
      </c>
      <c r="HJ231">
        <v>0</v>
      </c>
      <c r="HK231">
        <v>0</v>
      </c>
      <c r="HL231">
        <v>0</v>
      </c>
      <c r="HM231" t="s">
        <v>124</v>
      </c>
      <c r="HN231" t="s">
        <v>124</v>
      </c>
      <c r="HO231" t="s">
        <v>124</v>
      </c>
      <c r="HP231">
        <v>0</v>
      </c>
      <c r="HQ231">
        <v>0</v>
      </c>
      <c r="HR231">
        <v>0</v>
      </c>
      <c r="HS231">
        <v>0</v>
      </c>
      <c r="HT231">
        <v>0</v>
      </c>
      <c r="HU231">
        <v>0</v>
      </c>
      <c r="HV231">
        <v>0</v>
      </c>
      <c r="HW231">
        <v>0</v>
      </c>
      <c r="HX231">
        <v>0</v>
      </c>
      <c r="HY231">
        <v>0</v>
      </c>
      <c r="HZ231">
        <v>0</v>
      </c>
      <c r="IA231">
        <v>0</v>
      </c>
      <c r="IB231">
        <v>0</v>
      </c>
      <c r="IC231">
        <v>0</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s="8" t="s">
        <v>124</v>
      </c>
      <c r="JD231" s="8" t="s">
        <v>148</v>
      </c>
      <c r="JE231" s="8" t="s">
        <v>128</v>
      </c>
      <c r="JF231" s="8">
        <v>0</v>
      </c>
      <c r="JG231" s="8">
        <v>0</v>
      </c>
      <c r="JH231" s="8">
        <v>0</v>
      </c>
      <c r="JI231" s="8">
        <v>0</v>
      </c>
      <c r="JJ231" s="8">
        <v>0</v>
      </c>
      <c r="JK231" s="42">
        <v>0</v>
      </c>
      <c r="JL231" s="42">
        <v>0</v>
      </c>
      <c r="JM231" s="42">
        <v>0</v>
      </c>
      <c r="JN231" s="42">
        <v>0</v>
      </c>
      <c r="JO231" s="42">
        <v>0</v>
      </c>
      <c r="JP231" s="42">
        <v>0</v>
      </c>
      <c r="JQ231" s="42">
        <v>0</v>
      </c>
      <c r="JR231" s="42">
        <v>0</v>
      </c>
      <c r="JS231" s="42">
        <v>0</v>
      </c>
      <c r="JT231" s="42">
        <v>0</v>
      </c>
      <c r="JU231" s="42">
        <v>0</v>
      </c>
      <c r="JV231" s="42">
        <v>0</v>
      </c>
      <c r="JW231" s="42">
        <v>0</v>
      </c>
      <c r="JX231" s="42">
        <v>0</v>
      </c>
      <c r="JY231" s="42">
        <v>0</v>
      </c>
      <c r="JZ231" s="42">
        <v>0</v>
      </c>
      <c r="KA231" s="42">
        <v>0</v>
      </c>
      <c r="KB231" s="42">
        <v>0</v>
      </c>
      <c r="KC231" s="42">
        <v>0</v>
      </c>
      <c r="KD231" s="42">
        <v>0</v>
      </c>
      <c r="KE231" s="42">
        <v>0</v>
      </c>
      <c r="KF231" s="42">
        <v>0</v>
      </c>
      <c r="KG231" s="42">
        <v>0</v>
      </c>
      <c r="KH231" s="42">
        <v>0</v>
      </c>
      <c r="KI231" s="42">
        <v>0</v>
      </c>
      <c r="KJ231" s="42">
        <v>0</v>
      </c>
      <c r="KK231" s="42">
        <v>0</v>
      </c>
      <c r="KL231" s="42">
        <v>0</v>
      </c>
      <c r="KM231" s="42">
        <v>0</v>
      </c>
      <c r="KN231" s="8" t="s">
        <v>117</v>
      </c>
      <c r="KO231" s="8">
        <v>0</v>
      </c>
      <c r="KP231" s="8">
        <v>0</v>
      </c>
      <c r="KQ231" s="8" t="s">
        <v>124</v>
      </c>
      <c r="KR231" t="s">
        <v>124</v>
      </c>
      <c r="KS231" t="s">
        <v>169</v>
      </c>
      <c r="KT231" t="s">
        <v>124</v>
      </c>
      <c r="KU231">
        <v>0</v>
      </c>
      <c r="KV231">
        <v>0</v>
      </c>
      <c r="KW231" t="s">
        <v>124</v>
      </c>
      <c r="KX231">
        <v>0</v>
      </c>
      <c r="KY231">
        <v>0</v>
      </c>
      <c r="KZ231">
        <v>0</v>
      </c>
      <c r="LA231">
        <v>0</v>
      </c>
      <c r="LB231">
        <v>0</v>
      </c>
      <c r="LC231">
        <v>0</v>
      </c>
      <c r="LD231">
        <v>0</v>
      </c>
      <c r="LE231">
        <v>0</v>
      </c>
      <c r="LF231">
        <v>0</v>
      </c>
      <c r="LG231">
        <v>0</v>
      </c>
      <c r="LH231">
        <v>0</v>
      </c>
      <c r="LI231">
        <v>0</v>
      </c>
      <c r="LJ231">
        <v>0</v>
      </c>
      <c r="LK231">
        <v>0</v>
      </c>
      <c r="LL231">
        <v>0</v>
      </c>
      <c r="LM231">
        <v>0</v>
      </c>
      <c r="LN231">
        <v>0</v>
      </c>
      <c r="LO231">
        <v>0</v>
      </c>
      <c r="LP231">
        <v>0</v>
      </c>
      <c r="LQ231">
        <v>0</v>
      </c>
      <c r="LR231">
        <v>0</v>
      </c>
      <c r="LS231">
        <v>0</v>
      </c>
      <c r="LT231">
        <v>0</v>
      </c>
      <c r="LU231">
        <v>0</v>
      </c>
      <c r="LV231">
        <v>0</v>
      </c>
      <c r="LW231">
        <v>0</v>
      </c>
      <c r="LX231">
        <v>0</v>
      </c>
      <c r="LY231">
        <v>0</v>
      </c>
      <c r="LZ231" s="9" t="s">
        <v>131</v>
      </c>
      <c r="MA231">
        <v>0</v>
      </c>
      <c r="MB231">
        <v>0</v>
      </c>
      <c r="MC231">
        <v>0</v>
      </c>
      <c r="MD231">
        <v>0</v>
      </c>
      <c r="ME231">
        <v>0</v>
      </c>
      <c r="MF231">
        <v>0</v>
      </c>
      <c r="MG231">
        <v>0</v>
      </c>
      <c r="MH231">
        <v>0</v>
      </c>
      <c r="MI231">
        <v>0</v>
      </c>
      <c r="MJ231">
        <v>0</v>
      </c>
      <c r="MK231">
        <v>0</v>
      </c>
      <c r="ML231">
        <v>0</v>
      </c>
      <c r="MM231">
        <v>0</v>
      </c>
      <c r="MN231">
        <v>0</v>
      </c>
      <c r="MO231">
        <v>0</v>
      </c>
      <c r="MP231">
        <v>0</v>
      </c>
      <c r="MQ231">
        <v>0</v>
      </c>
      <c r="MR231" s="35">
        <v>0</v>
      </c>
      <c r="MS231" s="69"/>
    </row>
    <row r="232" spans="1:357" ht="57.6" x14ac:dyDescent="0.3">
      <c r="A232">
        <v>204</v>
      </c>
      <c r="B232" s="29" t="s">
        <v>108</v>
      </c>
      <c r="C232" s="25" t="s">
        <v>753</v>
      </c>
      <c r="D232" s="8" t="s">
        <v>1105</v>
      </c>
      <c r="E232" t="s">
        <v>1106</v>
      </c>
      <c r="F232" s="8" t="s">
        <v>1107</v>
      </c>
      <c r="G232" s="8" t="s">
        <v>895</v>
      </c>
      <c r="H232" s="8">
        <v>0</v>
      </c>
      <c r="I232" t="s">
        <v>113</v>
      </c>
      <c r="J232" s="8" t="s">
        <v>1104</v>
      </c>
      <c r="K232" s="8">
        <f>560*900</f>
        <v>504000</v>
      </c>
      <c r="L232" s="8" t="e">
        <f>MROUND([1]!tbData[[#This Row],[Surface (mm2)]],10000)/1000000</f>
        <v>#REF!</v>
      </c>
      <c r="M232" s="8" t="s">
        <v>115</v>
      </c>
      <c r="N232" s="8" t="s">
        <v>144</v>
      </c>
      <c r="O232" s="8" t="s">
        <v>144</v>
      </c>
      <c r="P232" s="8" t="s">
        <v>117</v>
      </c>
      <c r="Q232" t="s">
        <v>119</v>
      </c>
      <c r="R232" t="s">
        <v>119</v>
      </c>
      <c r="S232" s="8">
        <v>0</v>
      </c>
      <c r="T232" t="s">
        <v>119</v>
      </c>
      <c r="U232" s="8" t="s">
        <v>198</v>
      </c>
      <c r="V232" s="8" t="s">
        <v>210</v>
      </c>
      <c r="W232" s="8">
        <v>0</v>
      </c>
      <c r="X232" s="8">
        <v>0</v>
      </c>
      <c r="Y232" s="8">
        <v>0</v>
      </c>
      <c r="Z232" s="8">
        <v>0</v>
      </c>
      <c r="AA232" s="8">
        <v>0</v>
      </c>
      <c r="AB232" s="8">
        <v>0</v>
      </c>
      <c r="AC232" s="8">
        <v>0</v>
      </c>
      <c r="AD232" s="8">
        <v>0</v>
      </c>
      <c r="AE232" s="8">
        <v>0</v>
      </c>
      <c r="AF232" s="8">
        <v>0</v>
      </c>
      <c r="AG232" s="8">
        <v>0</v>
      </c>
      <c r="AH232" s="8">
        <v>0</v>
      </c>
      <c r="AI232" s="8">
        <v>0</v>
      </c>
      <c r="AJ232" s="8">
        <v>0</v>
      </c>
      <c r="AK232" s="8" t="s">
        <v>117</v>
      </c>
      <c r="AL232" s="8">
        <v>0</v>
      </c>
      <c r="AM232" s="8">
        <v>0</v>
      </c>
      <c r="AN232" s="8">
        <v>0</v>
      </c>
      <c r="AO232" s="8">
        <v>0</v>
      </c>
      <c r="AP232" s="8">
        <v>0</v>
      </c>
      <c r="AQ232" s="8">
        <v>0</v>
      </c>
      <c r="AR232" s="8">
        <v>0</v>
      </c>
      <c r="AS232" s="8">
        <v>0</v>
      </c>
      <c r="AT232" s="8">
        <v>0</v>
      </c>
      <c r="AU232" s="8" t="s">
        <v>124</v>
      </c>
      <c r="AV232" s="8" t="s">
        <v>156</v>
      </c>
      <c r="AW232" s="8" t="s">
        <v>199</v>
      </c>
      <c r="AX232" s="8" t="s">
        <v>124</v>
      </c>
      <c r="AY232" s="8" t="s">
        <v>154</v>
      </c>
      <c r="AZ232" s="8">
        <v>1</v>
      </c>
      <c r="BA232" s="8" t="s">
        <v>898</v>
      </c>
      <c r="BB232" s="8">
        <v>0</v>
      </c>
      <c r="BC232" t="s">
        <v>124</v>
      </c>
      <c r="BD232" t="s">
        <v>155</v>
      </c>
      <c r="BE232" t="s">
        <v>147</v>
      </c>
      <c r="BF232">
        <v>0</v>
      </c>
      <c r="BG232">
        <v>0</v>
      </c>
      <c r="BH232">
        <v>0</v>
      </c>
      <c r="BI232" s="6">
        <v>0</v>
      </c>
      <c r="BJ232" s="66"/>
      <c r="BK232" s="10" t="s">
        <v>51</v>
      </c>
      <c r="BL232" t="s">
        <v>122</v>
      </c>
      <c r="BM232" t="s">
        <v>123</v>
      </c>
      <c r="BN232" t="s">
        <v>117</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t="s">
        <v>117</v>
      </c>
      <c r="DC232" s="8">
        <v>0</v>
      </c>
      <c r="DD232" t="s">
        <v>117</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t="s">
        <v>117</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t="s">
        <v>117</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t="s">
        <v>124</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t="s">
        <v>124</v>
      </c>
      <c r="HH232" t="s">
        <v>124</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s="8" t="s">
        <v>124</v>
      </c>
      <c r="JD232" s="8" t="s">
        <v>148</v>
      </c>
      <c r="JE232" s="8" t="s">
        <v>128</v>
      </c>
      <c r="JF232" s="8">
        <v>0</v>
      </c>
      <c r="JG232" s="8">
        <v>0</v>
      </c>
      <c r="JH232" s="8">
        <v>0</v>
      </c>
      <c r="JI232" s="8">
        <v>0</v>
      </c>
      <c r="JJ232" s="8">
        <v>0</v>
      </c>
      <c r="JK232" s="42">
        <v>0</v>
      </c>
      <c r="JL232" s="42">
        <v>0</v>
      </c>
      <c r="JM232" s="42">
        <v>0</v>
      </c>
      <c r="JN232" s="42">
        <v>0</v>
      </c>
      <c r="JO232" s="42">
        <v>0</v>
      </c>
      <c r="JP232" s="42">
        <v>0</v>
      </c>
      <c r="JQ232" s="42">
        <v>0</v>
      </c>
      <c r="JR232" s="42">
        <v>0</v>
      </c>
      <c r="JS232" s="42">
        <v>0</v>
      </c>
      <c r="JT232" s="42">
        <v>0</v>
      </c>
      <c r="JU232" s="42">
        <v>0</v>
      </c>
      <c r="JV232" s="42">
        <v>0</v>
      </c>
      <c r="JW232" s="42">
        <v>0</v>
      </c>
      <c r="JX232" s="42">
        <v>0</v>
      </c>
      <c r="JY232" s="42">
        <v>0</v>
      </c>
      <c r="JZ232" s="42">
        <v>0</v>
      </c>
      <c r="KA232" s="42">
        <v>0</v>
      </c>
      <c r="KB232" s="42">
        <v>0</v>
      </c>
      <c r="KC232" s="42">
        <v>0</v>
      </c>
      <c r="KD232" s="42">
        <v>0</v>
      </c>
      <c r="KE232" s="42">
        <v>0</v>
      </c>
      <c r="KF232" s="42">
        <v>0</v>
      </c>
      <c r="KG232" s="42">
        <v>0</v>
      </c>
      <c r="KH232" s="42">
        <v>0</v>
      </c>
      <c r="KI232" s="42">
        <v>0</v>
      </c>
      <c r="KJ232" s="42">
        <v>0</v>
      </c>
      <c r="KK232" s="42">
        <v>0</v>
      </c>
      <c r="KL232" s="42">
        <v>0</v>
      </c>
      <c r="KM232" s="42">
        <v>0</v>
      </c>
      <c r="KN232" s="8" t="s">
        <v>117</v>
      </c>
      <c r="KO232" s="8">
        <v>0</v>
      </c>
      <c r="KP232" s="8">
        <v>0</v>
      </c>
      <c r="KQ232" s="8" t="s">
        <v>117</v>
      </c>
      <c r="KR232">
        <v>0</v>
      </c>
      <c r="KS232">
        <v>0</v>
      </c>
      <c r="KT232">
        <v>0</v>
      </c>
      <c r="KU232">
        <v>0</v>
      </c>
      <c r="KV232">
        <v>0</v>
      </c>
      <c r="KW232">
        <v>0</v>
      </c>
      <c r="KX232">
        <v>0</v>
      </c>
      <c r="KY232">
        <v>0</v>
      </c>
      <c r="KZ232">
        <v>0</v>
      </c>
      <c r="LA232">
        <v>0</v>
      </c>
      <c r="LB232">
        <v>0</v>
      </c>
      <c r="LC232">
        <v>0</v>
      </c>
      <c r="LD232">
        <v>0</v>
      </c>
      <c r="LE232">
        <v>0</v>
      </c>
      <c r="LF232">
        <v>0</v>
      </c>
      <c r="LG232">
        <v>0</v>
      </c>
      <c r="LH232">
        <v>0</v>
      </c>
      <c r="LI232">
        <v>0</v>
      </c>
      <c r="LJ232">
        <v>0</v>
      </c>
      <c r="LK232">
        <v>0</v>
      </c>
      <c r="LL232">
        <v>0</v>
      </c>
      <c r="LM232">
        <v>0</v>
      </c>
      <c r="LN232">
        <v>0</v>
      </c>
      <c r="LO232">
        <v>0</v>
      </c>
      <c r="LP232">
        <v>0</v>
      </c>
      <c r="LQ232">
        <v>0</v>
      </c>
      <c r="LR232">
        <v>0</v>
      </c>
      <c r="LS232">
        <v>0</v>
      </c>
      <c r="LT232">
        <v>0</v>
      </c>
      <c r="LU232">
        <v>0</v>
      </c>
      <c r="LV232">
        <v>0</v>
      </c>
      <c r="LW232">
        <v>0</v>
      </c>
      <c r="LX232">
        <v>0</v>
      </c>
      <c r="LY232">
        <v>0</v>
      </c>
      <c r="LZ232" s="9" t="s">
        <v>131</v>
      </c>
      <c r="MA232">
        <v>0</v>
      </c>
      <c r="MB232">
        <v>0</v>
      </c>
      <c r="MC232">
        <v>0</v>
      </c>
      <c r="MD232">
        <v>0</v>
      </c>
      <c r="ME232">
        <v>0</v>
      </c>
      <c r="MF232">
        <v>0</v>
      </c>
      <c r="MG232">
        <v>0</v>
      </c>
      <c r="MH232">
        <v>0</v>
      </c>
      <c r="MI232">
        <v>0</v>
      </c>
      <c r="MJ232">
        <v>0</v>
      </c>
      <c r="MK232">
        <v>0</v>
      </c>
      <c r="ML232">
        <v>0</v>
      </c>
      <c r="MM232">
        <v>0</v>
      </c>
      <c r="MN232">
        <v>0</v>
      </c>
      <c r="MO232">
        <v>0</v>
      </c>
      <c r="MP232">
        <v>0</v>
      </c>
      <c r="MQ232">
        <v>0</v>
      </c>
      <c r="MR232" s="35">
        <v>0</v>
      </c>
      <c r="MS232" s="69"/>
    </row>
    <row r="233" spans="1:357" ht="57.6" x14ac:dyDescent="0.3">
      <c r="A233">
        <v>205</v>
      </c>
      <c r="B233" s="29" t="s">
        <v>108</v>
      </c>
      <c r="C233" s="25" t="s">
        <v>753</v>
      </c>
      <c r="D233" s="8" t="s">
        <v>1105</v>
      </c>
      <c r="E233" t="s">
        <v>1108</v>
      </c>
      <c r="F233" s="8" t="s">
        <v>1107</v>
      </c>
      <c r="G233" s="8" t="s">
        <v>895</v>
      </c>
      <c r="H233" s="8">
        <v>0</v>
      </c>
      <c r="I233" t="s">
        <v>113</v>
      </c>
      <c r="J233" s="8" t="s">
        <v>1104</v>
      </c>
      <c r="K233" s="8">
        <f>560*900</f>
        <v>504000</v>
      </c>
      <c r="L233" s="8" t="e">
        <f>MROUND([1]!tbData[[#This Row],[Surface (mm2)]],10000)/1000000</f>
        <v>#REF!</v>
      </c>
      <c r="M233" s="8" t="s">
        <v>115</v>
      </c>
      <c r="N233" s="8" t="s">
        <v>144</v>
      </c>
      <c r="O233" s="8" t="s">
        <v>144</v>
      </c>
      <c r="P233" s="8" t="s">
        <v>117</v>
      </c>
      <c r="Q233" t="s">
        <v>119</v>
      </c>
      <c r="R233" t="s">
        <v>119</v>
      </c>
      <c r="S233" s="8">
        <v>0</v>
      </c>
      <c r="T233" t="s">
        <v>119</v>
      </c>
      <c r="U233" s="8" t="s">
        <v>198</v>
      </c>
      <c r="V233" s="8" t="s">
        <v>210</v>
      </c>
      <c r="W233" s="8">
        <v>0</v>
      </c>
      <c r="X233" s="8">
        <v>0</v>
      </c>
      <c r="Y233" s="8">
        <v>0</v>
      </c>
      <c r="Z233" s="8">
        <v>0</v>
      </c>
      <c r="AA233" s="8">
        <v>0</v>
      </c>
      <c r="AB233" s="8">
        <v>0</v>
      </c>
      <c r="AC233" s="8">
        <v>0</v>
      </c>
      <c r="AD233" s="8">
        <v>0</v>
      </c>
      <c r="AE233" s="8">
        <v>0</v>
      </c>
      <c r="AF233" s="8">
        <v>0</v>
      </c>
      <c r="AG233" s="8">
        <v>0</v>
      </c>
      <c r="AH233" s="8">
        <v>0</v>
      </c>
      <c r="AI233" s="8">
        <v>0</v>
      </c>
      <c r="AJ233" s="8">
        <v>0</v>
      </c>
      <c r="AK233" s="8" t="s">
        <v>117</v>
      </c>
      <c r="AL233" s="8">
        <v>0</v>
      </c>
      <c r="AM233" s="8">
        <v>0</v>
      </c>
      <c r="AN233" s="8">
        <v>0</v>
      </c>
      <c r="AO233" s="8">
        <v>0</v>
      </c>
      <c r="AP233" s="8">
        <v>0</v>
      </c>
      <c r="AQ233" s="8">
        <v>0</v>
      </c>
      <c r="AR233" s="8">
        <v>0</v>
      </c>
      <c r="AS233" s="8">
        <v>0</v>
      </c>
      <c r="AT233" s="8">
        <v>0</v>
      </c>
      <c r="AU233" s="8" t="s">
        <v>124</v>
      </c>
      <c r="AV233" s="8" t="s">
        <v>156</v>
      </c>
      <c r="AW233" s="8" t="s">
        <v>199</v>
      </c>
      <c r="AX233" s="8" t="s">
        <v>124</v>
      </c>
      <c r="AY233" s="8" t="s">
        <v>154</v>
      </c>
      <c r="AZ233" s="8">
        <v>1</v>
      </c>
      <c r="BA233" s="8" t="s">
        <v>898</v>
      </c>
      <c r="BB233" s="8">
        <v>0</v>
      </c>
      <c r="BC233" t="s">
        <v>124</v>
      </c>
      <c r="BD233" t="s">
        <v>155</v>
      </c>
      <c r="BE233" t="s">
        <v>124</v>
      </c>
      <c r="BF233">
        <v>0</v>
      </c>
      <c r="BG233">
        <v>0</v>
      </c>
      <c r="BH233" t="s">
        <v>124</v>
      </c>
      <c r="BI233" s="6">
        <v>0</v>
      </c>
      <c r="BJ233" s="66"/>
      <c r="BK233" s="10" t="s">
        <v>51</v>
      </c>
      <c r="BL233" t="s">
        <v>122</v>
      </c>
      <c r="BM233" t="s">
        <v>123</v>
      </c>
      <c r="BN233" t="s">
        <v>117</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t="s">
        <v>51</v>
      </c>
      <c r="DC233" s="8" t="s">
        <v>123</v>
      </c>
      <c r="DD233" t="s">
        <v>117</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t="s">
        <v>117</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t="s">
        <v>551</v>
      </c>
      <c r="EV233">
        <v>0</v>
      </c>
      <c r="EW233" t="s">
        <v>124</v>
      </c>
      <c r="EX233" t="s">
        <v>552</v>
      </c>
      <c r="EY233">
        <v>0</v>
      </c>
      <c r="EZ233" t="s">
        <v>124</v>
      </c>
      <c r="FA233" t="s">
        <v>124</v>
      </c>
      <c r="FB233">
        <v>0</v>
      </c>
      <c r="FC233" t="s">
        <v>124</v>
      </c>
      <c r="FD233">
        <v>0</v>
      </c>
      <c r="FE233">
        <v>0</v>
      </c>
      <c r="FF233">
        <v>0</v>
      </c>
      <c r="FG233">
        <v>0</v>
      </c>
      <c r="FH233">
        <v>0</v>
      </c>
      <c r="FI233">
        <v>0</v>
      </c>
      <c r="FJ233">
        <v>0</v>
      </c>
      <c r="FK233">
        <v>0</v>
      </c>
      <c r="FL233">
        <v>0</v>
      </c>
      <c r="FM233">
        <v>0</v>
      </c>
      <c r="FN233">
        <v>0</v>
      </c>
      <c r="FO233">
        <v>0</v>
      </c>
      <c r="FP233" t="s">
        <v>124</v>
      </c>
      <c r="FQ233" t="s">
        <v>552</v>
      </c>
      <c r="FR233">
        <v>0</v>
      </c>
      <c r="FS233" t="s">
        <v>124</v>
      </c>
      <c r="FT233">
        <v>0</v>
      </c>
      <c r="FU233">
        <v>0</v>
      </c>
      <c r="FV233">
        <v>0</v>
      </c>
      <c r="FW233">
        <v>0</v>
      </c>
      <c r="FX233">
        <v>0</v>
      </c>
      <c r="FY233">
        <v>0</v>
      </c>
      <c r="FZ233">
        <v>0</v>
      </c>
      <c r="GA233">
        <v>0</v>
      </c>
      <c r="GB233">
        <v>0</v>
      </c>
      <c r="GC233">
        <v>0</v>
      </c>
      <c r="GD233">
        <v>0</v>
      </c>
      <c r="GE233" t="s">
        <v>124</v>
      </c>
      <c r="GF233">
        <v>0</v>
      </c>
      <c r="GG233">
        <v>0</v>
      </c>
      <c r="GH233">
        <v>0</v>
      </c>
      <c r="GI233">
        <v>0</v>
      </c>
      <c r="GJ233">
        <v>0</v>
      </c>
      <c r="GK233">
        <v>0</v>
      </c>
      <c r="GL233">
        <v>0</v>
      </c>
      <c r="GM233" t="s">
        <v>124</v>
      </c>
      <c r="GN233">
        <v>0</v>
      </c>
      <c r="GO233" t="s">
        <v>124</v>
      </c>
      <c r="GP233" t="s">
        <v>124</v>
      </c>
      <c r="GQ233" t="s">
        <v>124</v>
      </c>
      <c r="GR233" t="s">
        <v>124</v>
      </c>
      <c r="GS233">
        <v>0</v>
      </c>
      <c r="GT233">
        <v>0</v>
      </c>
      <c r="GU233">
        <v>0</v>
      </c>
      <c r="GV233">
        <v>0</v>
      </c>
      <c r="GW233">
        <v>0</v>
      </c>
      <c r="GX233">
        <v>0</v>
      </c>
      <c r="GY233">
        <v>0</v>
      </c>
      <c r="GZ233">
        <v>0</v>
      </c>
      <c r="HA233">
        <v>0</v>
      </c>
      <c r="HB233">
        <v>0</v>
      </c>
      <c r="HC233">
        <v>0</v>
      </c>
      <c r="HD233">
        <v>0</v>
      </c>
      <c r="HE233">
        <v>0</v>
      </c>
      <c r="HF233">
        <v>0</v>
      </c>
      <c r="HG233">
        <v>0</v>
      </c>
      <c r="HH233">
        <v>0</v>
      </c>
      <c r="HI233">
        <v>0</v>
      </c>
      <c r="HJ233">
        <v>0</v>
      </c>
      <c r="HK233">
        <v>0</v>
      </c>
      <c r="HL233">
        <v>0</v>
      </c>
      <c r="HM233" t="s">
        <v>124</v>
      </c>
      <c r="HN233" t="s">
        <v>124</v>
      </c>
      <c r="HO233">
        <v>0</v>
      </c>
      <c r="HP233" t="s">
        <v>124</v>
      </c>
      <c r="HQ233" t="s">
        <v>124</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0</v>
      </c>
      <c r="JB233">
        <v>0</v>
      </c>
      <c r="JC233" s="8" t="s">
        <v>124</v>
      </c>
      <c r="JD233" s="8" t="s">
        <v>148</v>
      </c>
      <c r="JE233" s="8" t="s">
        <v>128</v>
      </c>
      <c r="JF233" s="8">
        <v>0</v>
      </c>
      <c r="JG233" s="8">
        <v>0</v>
      </c>
      <c r="JH233" s="8">
        <v>0</v>
      </c>
      <c r="JI233" s="8">
        <v>0</v>
      </c>
      <c r="JJ233" s="8">
        <v>0</v>
      </c>
      <c r="JK233" s="42" t="s">
        <v>124</v>
      </c>
      <c r="JL233" s="42" t="s">
        <v>204</v>
      </c>
      <c r="JM233" s="42" t="s">
        <v>124</v>
      </c>
      <c r="JN233" s="42" t="s">
        <v>124</v>
      </c>
      <c r="JO233" s="42" t="s">
        <v>124</v>
      </c>
      <c r="JP233" s="42" t="s">
        <v>124</v>
      </c>
      <c r="JQ233" s="42">
        <v>0</v>
      </c>
      <c r="JR233" s="42">
        <v>0</v>
      </c>
      <c r="JS233" s="42">
        <v>0</v>
      </c>
      <c r="JT233" s="42">
        <v>0</v>
      </c>
      <c r="JU233" s="42">
        <v>0</v>
      </c>
      <c r="JV233" s="42">
        <v>0</v>
      </c>
      <c r="JW233" s="42">
        <v>0</v>
      </c>
      <c r="JX233" s="42">
        <v>0</v>
      </c>
      <c r="JY233" s="42">
        <v>0</v>
      </c>
      <c r="JZ233" s="42">
        <v>0</v>
      </c>
      <c r="KA233" s="42">
        <v>0</v>
      </c>
      <c r="KB233" s="42">
        <v>0</v>
      </c>
      <c r="KC233" s="42">
        <v>0</v>
      </c>
      <c r="KD233" s="42">
        <v>0</v>
      </c>
      <c r="KE233" s="42">
        <v>0</v>
      </c>
      <c r="KF233" s="42">
        <v>0</v>
      </c>
      <c r="KG233" s="42">
        <v>0</v>
      </c>
      <c r="KH233" s="42">
        <v>0</v>
      </c>
      <c r="KI233" s="42">
        <v>0</v>
      </c>
      <c r="KJ233" s="42">
        <v>0</v>
      </c>
      <c r="KK233" s="42">
        <v>0</v>
      </c>
      <c r="KL233" s="42">
        <v>0</v>
      </c>
      <c r="KM233" s="42">
        <v>0</v>
      </c>
      <c r="KN233" s="8" t="s">
        <v>117</v>
      </c>
      <c r="KO233" s="8">
        <v>0</v>
      </c>
      <c r="KP233" s="8">
        <v>0</v>
      </c>
      <c r="KQ233" s="8" t="s">
        <v>117</v>
      </c>
      <c r="KR233">
        <v>0</v>
      </c>
      <c r="KS233">
        <v>0</v>
      </c>
      <c r="KT233">
        <v>0</v>
      </c>
      <c r="KU233">
        <v>0</v>
      </c>
      <c r="KV233">
        <v>0</v>
      </c>
      <c r="KW233">
        <v>0</v>
      </c>
      <c r="KX233">
        <v>0</v>
      </c>
      <c r="KY233">
        <v>0</v>
      </c>
      <c r="KZ233">
        <v>0</v>
      </c>
      <c r="LA233">
        <v>0</v>
      </c>
      <c r="LB233">
        <v>0</v>
      </c>
      <c r="LC233">
        <v>0</v>
      </c>
      <c r="LD233">
        <v>0</v>
      </c>
      <c r="LE233">
        <v>0</v>
      </c>
      <c r="LF233">
        <v>0</v>
      </c>
      <c r="LG233">
        <v>0</v>
      </c>
      <c r="LH233">
        <v>0</v>
      </c>
      <c r="LI233">
        <v>0</v>
      </c>
      <c r="LJ233">
        <v>0</v>
      </c>
      <c r="LK233">
        <v>0</v>
      </c>
      <c r="LL233">
        <v>0</v>
      </c>
      <c r="LM233">
        <v>0</v>
      </c>
      <c r="LN233">
        <v>0</v>
      </c>
      <c r="LO233">
        <v>0</v>
      </c>
      <c r="LP233">
        <v>0</v>
      </c>
      <c r="LQ233">
        <v>0</v>
      </c>
      <c r="LR233">
        <v>0</v>
      </c>
      <c r="LS233">
        <v>0</v>
      </c>
      <c r="LT233">
        <v>0</v>
      </c>
      <c r="LU233">
        <v>0</v>
      </c>
      <c r="LV233">
        <v>0</v>
      </c>
      <c r="LW233">
        <v>0</v>
      </c>
      <c r="LX233">
        <v>0</v>
      </c>
      <c r="LY233">
        <v>0</v>
      </c>
      <c r="LZ233" s="9" t="s">
        <v>131</v>
      </c>
      <c r="MA233">
        <v>0</v>
      </c>
      <c r="MB233">
        <v>0</v>
      </c>
      <c r="MC233">
        <v>0</v>
      </c>
      <c r="MD233">
        <v>0</v>
      </c>
      <c r="ME233">
        <v>0</v>
      </c>
      <c r="MF233">
        <v>0</v>
      </c>
      <c r="MG233">
        <v>0</v>
      </c>
      <c r="MH233">
        <v>0</v>
      </c>
      <c r="MI233">
        <v>0</v>
      </c>
      <c r="MJ233">
        <v>0</v>
      </c>
      <c r="MK233">
        <v>0</v>
      </c>
      <c r="ML233">
        <v>0</v>
      </c>
      <c r="MM233">
        <v>0</v>
      </c>
      <c r="MN233">
        <v>0</v>
      </c>
      <c r="MO233">
        <v>0</v>
      </c>
      <c r="MP233">
        <v>0</v>
      </c>
      <c r="MQ233">
        <v>0</v>
      </c>
      <c r="MR233" s="35">
        <v>0</v>
      </c>
      <c r="MS233" s="69"/>
    </row>
    <row r="234" spans="1:357" ht="90.6" customHeight="1" x14ac:dyDescent="0.3">
      <c r="A234">
        <v>293</v>
      </c>
      <c r="B234" s="29" t="s">
        <v>108</v>
      </c>
      <c r="C234" s="27" t="s">
        <v>1217</v>
      </c>
      <c r="D234" s="8" t="s">
        <v>1500</v>
      </c>
      <c r="E234" s="8" t="s">
        <v>1500</v>
      </c>
      <c r="F234" s="8" t="s">
        <v>1501</v>
      </c>
      <c r="G234" s="8" t="s">
        <v>1502</v>
      </c>
      <c r="H234" s="8">
        <v>1973</v>
      </c>
      <c r="I234" t="s">
        <v>136</v>
      </c>
      <c r="J234" s="8" t="s">
        <v>1503</v>
      </c>
      <c r="K234" s="8">
        <f>860*576</f>
        <v>495360</v>
      </c>
      <c r="L234" s="8" t="e">
        <f>MROUND([1]!tbData[[#This Row],[Surface (mm2)]],10000)/1000000</f>
        <v>#REF!</v>
      </c>
      <c r="M234" s="8" t="s">
        <v>115</v>
      </c>
      <c r="N234" s="8" t="s">
        <v>144</v>
      </c>
      <c r="O234" s="8" t="s">
        <v>144</v>
      </c>
      <c r="P234" s="8" t="s">
        <v>117</v>
      </c>
      <c r="Q234" t="s">
        <v>119</v>
      </c>
      <c r="R234" t="s">
        <v>119</v>
      </c>
      <c r="S234" s="8">
        <v>0</v>
      </c>
      <c r="T234" t="s">
        <v>119</v>
      </c>
      <c r="U234" s="8" t="s">
        <v>120</v>
      </c>
      <c r="V234" s="8" t="s">
        <v>121</v>
      </c>
      <c r="W234" s="8" t="s">
        <v>145</v>
      </c>
      <c r="X234" s="8">
        <v>0</v>
      </c>
      <c r="Y234" s="8">
        <v>0</v>
      </c>
      <c r="Z234" s="8">
        <v>0</v>
      </c>
      <c r="AA234" s="8">
        <v>0</v>
      </c>
      <c r="AB234" s="8">
        <v>0</v>
      </c>
      <c r="AC234" s="8">
        <v>0</v>
      </c>
      <c r="AD234" s="8" t="s">
        <v>121</v>
      </c>
      <c r="AE234" s="8" t="s">
        <v>145</v>
      </c>
      <c r="AF234" s="8">
        <v>0</v>
      </c>
      <c r="AG234" s="8">
        <v>0</v>
      </c>
      <c r="AH234" s="8">
        <v>0</v>
      </c>
      <c r="AI234" s="8">
        <v>0</v>
      </c>
      <c r="AJ234" s="8" t="s">
        <v>1504</v>
      </c>
      <c r="AK234" s="8" t="s">
        <v>117</v>
      </c>
      <c r="AL234" s="8">
        <v>0</v>
      </c>
      <c r="AM234" s="8">
        <v>0</v>
      </c>
      <c r="AN234" s="8">
        <v>0</v>
      </c>
      <c r="AO234" s="8">
        <v>0</v>
      </c>
      <c r="AP234" s="8">
        <v>0</v>
      </c>
      <c r="AQ234" s="8">
        <v>0</v>
      </c>
      <c r="AR234" s="8">
        <v>0</v>
      </c>
      <c r="AS234" s="8">
        <v>0</v>
      </c>
      <c r="AT234" s="8">
        <v>0</v>
      </c>
      <c r="AU234" s="8" t="s">
        <v>124</v>
      </c>
      <c r="AV234" s="8" t="s">
        <v>156</v>
      </c>
      <c r="AW234" s="8" t="s">
        <v>199</v>
      </c>
      <c r="AX234" s="8" t="s">
        <v>117</v>
      </c>
      <c r="AY234" s="8">
        <v>0</v>
      </c>
      <c r="AZ234" s="8">
        <v>0</v>
      </c>
      <c r="BA234" s="8">
        <v>0</v>
      </c>
      <c r="BB234" s="8">
        <v>0</v>
      </c>
      <c r="BC234" t="s">
        <v>119</v>
      </c>
      <c r="BD234">
        <v>0</v>
      </c>
      <c r="BE234" t="s">
        <v>124</v>
      </c>
      <c r="BF234" t="s">
        <v>124</v>
      </c>
      <c r="BG234">
        <v>0</v>
      </c>
      <c r="BH234">
        <v>0</v>
      </c>
      <c r="BI234" s="6">
        <v>0</v>
      </c>
      <c r="BJ234" s="66"/>
      <c r="BK234" s="10" t="s">
        <v>117</v>
      </c>
      <c r="BL234">
        <v>0</v>
      </c>
      <c r="BM234">
        <v>0</v>
      </c>
      <c r="BN234" t="s">
        <v>124</v>
      </c>
      <c r="BO234">
        <v>0</v>
      </c>
      <c r="BP234">
        <v>0</v>
      </c>
      <c r="BQ234">
        <v>0</v>
      </c>
      <c r="BR234">
        <v>0</v>
      </c>
      <c r="BS234">
        <v>0</v>
      </c>
      <c r="BT234">
        <v>0</v>
      </c>
      <c r="BU234">
        <v>0</v>
      </c>
      <c r="BV234">
        <v>0</v>
      </c>
      <c r="BW234">
        <v>0</v>
      </c>
      <c r="BX234">
        <v>0</v>
      </c>
      <c r="BY234">
        <v>0</v>
      </c>
      <c r="BZ234">
        <v>0</v>
      </c>
      <c r="CA234">
        <v>0</v>
      </c>
      <c r="CB234">
        <v>0</v>
      </c>
      <c r="CC234">
        <v>0</v>
      </c>
      <c r="CD234">
        <v>0</v>
      </c>
      <c r="CE234">
        <v>0</v>
      </c>
      <c r="CF234" t="s">
        <v>124</v>
      </c>
      <c r="CG234" t="s">
        <v>169</v>
      </c>
      <c r="CH234" t="s">
        <v>124</v>
      </c>
      <c r="CI234">
        <v>0</v>
      </c>
      <c r="CJ234">
        <v>0</v>
      </c>
      <c r="CK234">
        <v>0</v>
      </c>
      <c r="CL234">
        <v>0</v>
      </c>
      <c r="CM234" t="s">
        <v>121</v>
      </c>
      <c r="CN234">
        <v>0</v>
      </c>
      <c r="CO234">
        <v>0</v>
      </c>
      <c r="CP234">
        <v>0</v>
      </c>
      <c r="CQ234">
        <v>0</v>
      </c>
      <c r="CR234">
        <v>0</v>
      </c>
      <c r="CS234">
        <v>0</v>
      </c>
      <c r="CT234">
        <v>0</v>
      </c>
      <c r="CU234">
        <v>0</v>
      </c>
      <c r="CV234">
        <v>0</v>
      </c>
      <c r="CW234">
        <v>0</v>
      </c>
      <c r="CX234">
        <v>0</v>
      </c>
      <c r="CY234">
        <v>0</v>
      </c>
      <c r="CZ234">
        <v>0</v>
      </c>
      <c r="DA234">
        <v>0</v>
      </c>
      <c r="DB234" t="s">
        <v>51</v>
      </c>
      <c r="DC234" s="8" t="s">
        <v>366</v>
      </c>
      <c r="DD234" t="s">
        <v>117</v>
      </c>
      <c r="DE234">
        <v>0</v>
      </c>
      <c r="DF234">
        <v>0</v>
      </c>
      <c r="DG234">
        <v>0</v>
      </c>
      <c r="DH234">
        <v>0</v>
      </c>
      <c r="DI234">
        <v>0</v>
      </c>
      <c r="DJ234">
        <v>0</v>
      </c>
      <c r="DK234">
        <v>0</v>
      </c>
      <c r="DL234">
        <v>0</v>
      </c>
      <c r="DM234">
        <v>0</v>
      </c>
      <c r="DN234">
        <v>0</v>
      </c>
      <c r="DO234">
        <v>0</v>
      </c>
      <c r="DP234">
        <v>0</v>
      </c>
      <c r="DQ234">
        <v>0</v>
      </c>
      <c r="DR234">
        <v>0</v>
      </c>
      <c r="DS234">
        <v>0</v>
      </c>
      <c r="DT234">
        <v>0</v>
      </c>
      <c r="DU234" t="s">
        <v>124</v>
      </c>
      <c r="DV234" t="s">
        <v>156</v>
      </c>
      <c r="DW234" t="s">
        <v>197</v>
      </c>
      <c r="DX234">
        <v>0</v>
      </c>
      <c r="DY234">
        <v>0</v>
      </c>
      <c r="DZ234" t="s">
        <v>117</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t="s">
        <v>117</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t="s">
        <v>124</v>
      </c>
      <c r="GF234">
        <v>0</v>
      </c>
      <c r="GG234">
        <v>0</v>
      </c>
      <c r="GH234">
        <v>0</v>
      </c>
      <c r="GI234">
        <v>0</v>
      </c>
      <c r="GJ234">
        <v>0</v>
      </c>
      <c r="GK234">
        <v>0</v>
      </c>
      <c r="GL234">
        <v>0</v>
      </c>
      <c r="GM234" t="s">
        <v>124</v>
      </c>
      <c r="GN234">
        <v>0</v>
      </c>
      <c r="GO234" t="s">
        <v>124</v>
      </c>
      <c r="GP234" t="s">
        <v>124</v>
      </c>
      <c r="GQ234" t="s">
        <v>124</v>
      </c>
      <c r="GR234" t="s">
        <v>124</v>
      </c>
      <c r="GS234">
        <v>0</v>
      </c>
      <c r="GT234">
        <v>0</v>
      </c>
      <c r="GU234">
        <v>0</v>
      </c>
      <c r="GV234">
        <v>0</v>
      </c>
      <c r="GW234">
        <v>0</v>
      </c>
      <c r="GX234">
        <v>0</v>
      </c>
      <c r="GY234">
        <v>0</v>
      </c>
      <c r="GZ234">
        <v>0</v>
      </c>
      <c r="HA234">
        <v>0</v>
      </c>
      <c r="HB234">
        <v>0</v>
      </c>
      <c r="HC234">
        <v>0</v>
      </c>
      <c r="HD234">
        <v>0</v>
      </c>
      <c r="HE234">
        <v>0</v>
      </c>
      <c r="HF234">
        <v>0</v>
      </c>
      <c r="HG234">
        <v>0</v>
      </c>
      <c r="HH234">
        <v>0</v>
      </c>
      <c r="HI234">
        <v>0</v>
      </c>
      <c r="HJ234">
        <v>0</v>
      </c>
      <c r="HK234">
        <v>0</v>
      </c>
      <c r="HL234">
        <v>0</v>
      </c>
      <c r="HM234" t="s">
        <v>124</v>
      </c>
      <c r="HN234" t="s">
        <v>124</v>
      </c>
      <c r="HO234" t="s">
        <v>124</v>
      </c>
      <c r="HP234">
        <v>0</v>
      </c>
      <c r="HQ234">
        <v>0</v>
      </c>
      <c r="HR234">
        <v>0</v>
      </c>
      <c r="HS234" t="s">
        <v>124</v>
      </c>
      <c r="HT234" t="s">
        <v>124</v>
      </c>
      <c r="HU234">
        <v>0</v>
      </c>
      <c r="HV234" t="s">
        <v>124</v>
      </c>
      <c r="HW234">
        <v>0</v>
      </c>
      <c r="HX234">
        <v>0</v>
      </c>
      <c r="HY234">
        <v>0</v>
      </c>
      <c r="HZ234">
        <v>0</v>
      </c>
      <c r="IA234">
        <v>0</v>
      </c>
      <c r="IB234">
        <v>0</v>
      </c>
      <c r="IC234">
        <v>0</v>
      </c>
      <c r="ID234">
        <v>0</v>
      </c>
      <c r="IE234">
        <v>0</v>
      </c>
      <c r="IF234">
        <v>0</v>
      </c>
      <c r="IG234">
        <v>0</v>
      </c>
      <c r="IH234">
        <v>0</v>
      </c>
      <c r="II234">
        <v>0</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s="8" t="s">
        <v>124</v>
      </c>
      <c r="JD234" s="8" t="s">
        <v>127</v>
      </c>
      <c r="JE234" s="8" t="s">
        <v>128</v>
      </c>
      <c r="JF234" s="8">
        <v>0</v>
      </c>
      <c r="JG234" s="8">
        <v>0</v>
      </c>
      <c r="JH234" s="8">
        <v>0</v>
      </c>
      <c r="JI234" s="8">
        <v>0</v>
      </c>
      <c r="JJ234" s="8">
        <v>0</v>
      </c>
      <c r="JK234" s="42">
        <v>0</v>
      </c>
      <c r="JL234" s="42">
        <v>0</v>
      </c>
      <c r="JM234" s="42">
        <v>0</v>
      </c>
      <c r="JN234" s="42">
        <v>0</v>
      </c>
      <c r="JO234" s="42">
        <v>0</v>
      </c>
      <c r="JP234" s="42">
        <v>0</v>
      </c>
      <c r="JQ234" s="42">
        <v>0</v>
      </c>
      <c r="JR234" s="42">
        <v>0</v>
      </c>
      <c r="JS234" s="42">
        <v>0</v>
      </c>
      <c r="JT234" s="42">
        <v>0</v>
      </c>
      <c r="JU234" s="42">
        <v>0</v>
      </c>
      <c r="JV234" s="42">
        <v>0</v>
      </c>
      <c r="JW234" s="42">
        <v>0</v>
      </c>
      <c r="JX234" s="42">
        <v>0</v>
      </c>
      <c r="JY234" s="42">
        <v>0</v>
      </c>
      <c r="JZ234" s="42">
        <v>0</v>
      </c>
      <c r="KA234" s="42">
        <v>0</v>
      </c>
      <c r="KB234" s="42">
        <v>0</v>
      </c>
      <c r="KC234" s="42">
        <v>0</v>
      </c>
      <c r="KD234" s="42">
        <v>0</v>
      </c>
      <c r="KE234" s="42" t="s">
        <v>124</v>
      </c>
      <c r="KF234" s="42" t="s">
        <v>288</v>
      </c>
      <c r="KG234" s="42">
        <v>0</v>
      </c>
      <c r="KH234" s="42" t="s">
        <v>124</v>
      </c>
      <c r="KI234" s="42">
        <v>0</v>
      </c>
      <c r="KJ234" s="42">
        <v>0</v>
      </c>
      <c r="KK234" s="42">
        <v>0</v>
      </c>
      <c r="KL234" s="42">
        <v>0</v>
      </c>
      <c r="KM234" s="42" t="s">
        <v>845</v>
      </c>
      <c r="KN234" s="8" t="s">
        <v>117</v>
      </c>
      <c r="KO234" s="8">
        <v>0</v>
      </c>
      <c r="KP234" s="8" t="s">
        <v>124</v>
      </c>
      <c r="KQ234" s="8" t="s">
        <v>117</v>
      </c>
      <c r="KR234">
        <v>0</v>
      </c>
      <c r="KS234">
        <v>0</v>
      </c>
      <c r="KT234">
        <v>0</v>
      </c>
      <c r="KU234">
        <v>0</v>
      </c>
      <c r="KV234">
        <v>0</v>
      </c>
      <c r="KW234">
        <v>0</v>
      </c>
      <c r="KX234">
        <v>0</v>
      </c>
      <c r="KY234">
        <v>0</v>
      </c>
      <c r="KZ234">
        <v>0</v>
      </c>
      <c r="LA234">
        <v>0</v>
      </c>
      <c r="LB234">
        <v>0</v>
      </c>
      <c r="LC234">
        <v>0</v>
      </c>
      <c r="LD234">
        <v>0</v>
      </c>
      <c r="LE234">
        <v>0</v>
      </c>
      <c r="LF234">
        <v>0</v>
      </c>
      <c r="LG234">
        <v>0</v>
      </c>
      <c r="LH234">
        <v>0</v>
      </c>
      <c r="LI234">
        <v>0</v>
      </c>
      <c r="LJ234">
        <v>0</v>
      </c>
      <c r="LK234">
        <v>0</v>
      </c>
      <c r="LL234">
        <v>0</v>
      </c>
      <c r="LM234">
        <v>0</v>
      </c>
      <c r="LN234">
        <v>0</v>
      </c>
      <c r="LO234">
        <v>0</v>
      </c>
      <c r="LP234">
        <v>0</v>
      </c>
      <c r="LQ234">
        <v>0</v>
      </c>
      <c r="LR234">
        <v>0</v>
      </c>
      <c r="LS234">
        <v>0</v>
      </c>
      <c r="LT234">
        <v>0</v>
      </c>
      <c r="LU234">
        <v>0</v>
      </c>
      <c r="LV234">
        <v>0</v>
      </c>
      <c r="LW234">
        <v>0</v>
      </c>
      <c r="LX234">
        <v>0</v>
      </c>
      <c r="LY234">
        <v>0</v>
      </c>
      <c r="LZ234" s="9" t="s">
        <v>131</v>
      </c>
      <c r="MA234">
        <v>0</v>
      </c>
      <c r="MB234">
        <v>0</v>
      </c>
      <c r="MC234">
        <v>0</v>
      </c>
      <c r="MD234">
        <v>0</v>
      </c>
      <c r="ME234">
        <v>0</v>
      </c>
      <c r="MF234">
        <v>0</v>
      </c>
      <c r="MG234">
        <v>0</v>
      </c>
      <c r="MH234">
        <v>0</v>
      </c>
      <c r="MI234">
        <v>0</v>
      </c>
      <c r="MJ234" t="s">
        <v>124</v>
      </c>
      <c r="MK234">
        <v>0</v>
      </c>
      <c r="ML234">
        <v>0</v>
      </c>
      <c r="MM234">
        <v>0</v>
      </c>
      <c r="MN234">
        <v>0</v>
      </c>
      <c r="MO234">
        <v>0</v>
      </c>
      <c r="MP234">
        <v>0</v>
      </c>
      <c r="MQ234" t="s">
        <v>1163</v>
      </c>
      <c r="MR234" s="35">
        <v>0</v>
      </c>
      <c r="MS234" s="69"/>
    </row>
    <row r="235" spans="1:357" ht="43.2" x14ac:dyDescent="0.3">
      <c r="A235">
        <v>206</v>
      </c>
      <c r="B235" s="29" t="s">
        <v>108</v>
      </c>
      <c r="C235" s="25" t="s">
        <v>753</v>
      </c>
      <c r="D235" s="8" t="s">
        <v>1109</v>
      </c>
      <c r="E235" t="s">
        <v>1110</v>
      </c>
      <c r="F235" s="8" t="s">
        <v>857</v>
      </c>
      <c r="G235" s="8">
        <v>0</v>
      </c>
      <c r="H235" s="8">
        <v>0</v>
      </c>
      <c r="I235" t="s">
        <v>136</v>
      </c>
      <c r="J235" s="8" t="s">
        <v>1111</v>
      </c>
      <c r="K235" s="8">
        <f>760*666</f>
        <v>506160</v>
      </c>
      <c r="L235" s="8" t="e">
        <f>MROUND([1]!tbData[[#This Row],[Surface (mm2)]],10000)/1000000</f>
        <v>#REF!</v>
      </c>
      <c r="M235" s="8" t="s">
        <v>115</v>
      </c>
      <c r="N235" s="8" t="s">
        <v>144</v>
      </c>
      <c r="O235" s="8" t="s">
        <v>144</v>
      </c>
      <c r="P235" s="8" t="s">
        <v>117</v>
      </c>
      <c r="Q235" t="s">
        <v>119</v>
      </c>
      <c r="R235" t="s">
        <v>119</v>
      </c>
      <c r="S235" s="8">
        <v>0</v>
      </c>
      <c r="T235" t="s">
        <v>119</v>
      </c>
      <c r="U235" s="8" t="s">
        <v>198</v>
      </c>
      <c r="V235" s="8" t="s">
        <v>154</v>
      </c>
      <c r="W235" s="8">
        <v>0</v>
      </c>
      <c r="X235" s="8">
        <v>0</v>
      </c>
      <c r="Y235" s="8">
        <v>0</v>
      </c>
      <c r="Z235" s="8">
        <v>0</v>
      </c>
      <c r="AA235" s="8">
        <v>0</v>
      </c>
      <c r="AB235" s="8">
        <v>0</v>
      </c>
      <c r="AC235" s="8">
        <v>0</v>
      </c>
      <c r="AD235" s="8">
        <v>0</v>
      </c>
      <c r="AE235" s="8">
        <v>0</v>
      </c>
      <c r="AF235" s="8">
        <v>0</v>
      </c>
      <c r="AG235" s="8">
        <v>0</v>
      </c>
      <c r="AH235" s="8">
        <v>0</v>
      </c>
      <c r="AI235" s="8">
        <v>0</v>
      </c>
      <c r="AJ235" s="8">
        <v>0</v>
      </c>
      <c r="AK235" s="8" t="s">
        <v>117</v>
      </c>
      <c r="AL235" s="8">
        <v>0</v>
      </c>
      <c r="AM235" s="8">
        <v>0</v>
      </c>
      <c r="AN235" s="8">
        <v>0</v>
      </c>
      <c r="AO235" s="8">
        <v>0</v>
      </c>
      <c r="AP235" s="8">
        <v>0</v>
      </c>
      <c r="AQ235" s="8">
        <v>0</v>
      </c>
      <c r="AR235" s="8">
        <v>0</v>
      </c>
      <c r="AS235" s="8">
        <v>0</v>
      </c>
      <c r="AT235" s="8">
        <v>0</v>
      </c>
      <c r="AU235" s="8" t="s">
        <v>124</v>
      </c>
      <c r="AV235" s="8" t="s">
        <v>156</v>
      </c>
      <c r="AW235" s="8" t="s">
        <v>199</v>
      </c>
      <c r="AX235" s="8" t="s">
        <v>117</v>
      </c>
      <c r="AY235" s="8">
        <v>0</v>
      </c>
      <c r="AZ235" s="8">
        <v>0</v>
      </c>
      <c r="BA235" s="8">
        <v>0</v>
      </c>
      <c r="BB235" s="8">
        <v>0</v>
      </c>
      <c r="BC235" t="s">
        <v>124</v>
      </c>
      <c r="BD235" t="s">
        <v>155</v>
      </c>
      <c r="BE235" t="s">
        <v>147</v>
      </c>
      <c r="BF235">
        <v>0</v>
      </c>
      <c r="BG235">
        <v>0</v>
      </c>
      <c r="BH235">
        <v>0</v>
      </c>
      <c r="BI235" s="6" t="s">
        <v>853</v>
      </c>
      <c r="BJ235" s="66"/>
      <c r="BK235" s="10" t="s">
        <v>51</v>
      </c>
      <c r="BL235" t="s">
        <v>122</v>
      </c>
      <c r="BM235" t="s">
        <v>123</v>
      </c>
      <c r="BN235" t="s">
        <v>117</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t="s">
        <v>51</v>
      </c>
      <c r="DC235" s="8" t="s">
        <v>123</v>
      </c>
      <c r="DD235" t="s">
        <v>124</v>
      </c>
      <c r="DE235">
        <v>0</v>
      </c>
      <c r="DF235">
        <v>0</v>
      </c>
      <c r="DG235">
        <v>0</v>
      </c>
      <c r="DH235">
        <v>0</v>
      </c>
      <c r="DI235">
        <v>0</v>
      </c>
      <c r="DJ235" t="s">
        <v>124</v>
      </c>
      <c r="DK235" t="s">
        <v>156</v>
      </c>
      <c r="DL235">
        <v>0</v>
      </c>
      <c r="DM235" t="s">
        <v>154</v>
      </c>
      <c r="DN235" t="s">
        <v>145</v>
      </c>
      <c r="DO235">
        <v>0</v>
      </c>
      <c r="DP235">
        <v>0</v>
      </c>
      <c r="DQ235">
        <v>0</v>
      </c>
      <c r="DR235">
        <v>0</v>
      </c>
      <c r="DS235">
        <v>0</v>
      </c>
      <c r="DT235">
        <v>0</v>
      </c>
      <c r="DU235">
        <v>0</v>
      </c>
      <c r="DV235">
        <v>0</v>
      </c>
      <c r="DW235">
        <v>0</v>
      </c>
      <c r="DX235">
        <v>0</v>
      </c>
      <c r="DY235">
        <v>0</v>
      </c>
      <c r="DZ235" t="s">
        <v>117</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t="s">
        <v>117</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t="s">
        <v>124</v>
      </c>
      <c r="GF235">
        <v>0</v>
      </c>
      <c r="GG235">
        <v>0</v>
      </c>
      <c r="GH235">
        <v>0</v>
      </c>
      <c r="GI235">
        <v>0</v>
      </c>
      <c r="GJ235">
        <v>0</v>
      </c>
      <c r="GK235">
        <v>0</v>
      </c>
      <c r="GL235">
        <v>0</v>
      </c>
      <c r="GM235" t="s">
        <v>124</v>
      </c>
      <c r="GN235">
        <v>0</v>
      </c>
      <c r="GO235" t="s">
        <v>124</v>
      </c>
      <c r="GP235" t="s">
        <v>124</v>
      </c>
      <c r="GQ235" t="s">
        <v>124</v>
      </c>
      <c r="GR235" t="s">
        <v>124</v>
      </c>
      <c r="GS235">
        <v>0</v>
      </c>
      <c r="GT235">
        <v>0</v>
      </c>
      <c r="GU235">
        <v>0</v>
      </c>
      <c r="GV235">
        <v>0</v>
      </c>
      <c r="GW235">
        <v>0</v>
      </c>
      <c r="GX235">
        <v>0</v>
      </c>
      <c r="GY235">
        <v>0</v>
      </c>
      <c r="GZ235">
        <v>0</v>
      </c>
      <c r="HA235">
        <v>0</v>
      </c>
      <c r="HB235">
        <v>0</v>
      </c>
      <c r="HC235">
        <v>0</v>
      </c>
      <c r="HD235">
        <v>0</v>
      </c>
      <c r="HE235">
        <v>0</v>
      </c>
      <c r="HF235">
        <v>0</v>
      </c>
      <c r="HG235" t="s">
        <v>124</v>
      </c>
      <c r="HH235" t="s">
        <v>124</v>
      </c>
      <c r="HI235" t="s">
        <v>125</v>
      </c>
      <c r="HJ235">
        <v>0</v>
      </c>
      <c r="HK235">
        <v>0</v>
      </c>
      <c r="HL235">
        <v>0</v>
      </c>
      <c r="HM235" t="s">
        <v>124</v>
      </c>
      <c r="HN235" t="s">
        <v>124</v>
      </c>
      <c r="HO235">
        <v>0</v>
      </c>
      <c r="HP235" t="s">
        <v>124</v>
      </c>
      <c r="HQ235">
        <v>0</v>
      </c>
      <c r="HR235">
        <v>0</v>
      </c>
      <c r="HS235">
        <v>0</v>
      </c>
      <c r="HT235">
        <v>0</v>
      </c>
      <c r="HU235">
        <v>0</v>
      </c>
      <c r="HV235">
        <v>0</v>
      </c>
      <c r="HW235">
        <v>0</v>
      </c>
      <c r="HX235">
        <v>0</v>
      </c>
      <c r="HY235">
        <v>0</v>
      </c>
      <c r="HZ235">
        <v>0</v>
      </c>
      <c r="IA235">
        <v>0</v>
      </c>
      <c r="IB235">
        <v>0</v>
      </c>
      <c r="IC235">
        <v>0</v>
      </c>
      <c r="ID235">
        <v>0</v>
      </c>
      <c r="IE235">
        <v>0</v>
      </c>
      <c r="IF235">
        <v>0</v>
      </c>
      <c r="IG235">
        <v>0</v>
      </c>
      <c r="IH235">
        <v>0</v>
      </c>
      <c r="II235">
        <v>0</v>
      </c>
      <c r="IJ235">
        <v>0</v>
      </c>
      <c r="IK235">
        <v>0</v>
      </c>
      <c r="IL235">
        <v>0</v>
      </c>
      <c r="IM235">
        <v>0</v>
      </c>
      <c r="IN235">
        <v>0</v>
      </c>
      <c r="IO235">
        <v>0</v>
      </c>
      <c r="IP235">
        <v>0</v>
      </c>
      <c r="IQ235">
        <v>0</v>
      </c>
      <c r="IR235">
        <v>0</v>
      </c>
      <c r="IS235">
        <v>0</v>
      </c>
      <c r="IT235">
        <v>0</v>
      </c>
      <c r="IU235">
        <v>0</v>
      </c>
      <c r="IV235">
        <v>0</v>
      </c>
      <c r="IW235">
        <v>0</v>
      </c>
      <c r="IX235">
        <v>0</v>
      </c>
      <c r="IY235">
        <v>0</v>
      </c>
      <c r="IZ235">
        <v>0</v>
      </c>
      <c r="JA235">
        <v>0</v>
      </c>
      <c r="JB235">
        <v>0</v>
      </c>
      <c r="JC235" s="8" t="s">
        <v>124</v>
      </c>
      <c r="JD235" s="8" t="s">
        <v>127</v>
      </c>
      <c r="JE235" s="8" t="s">
        <v>128</v>
      </c>
      <c r="JF235" s="8">
        <v>0</v>
      </c>
      <c r="JG235" s="8">
        <v>0</v>
      </c>
      <c r="JH235" s="8">
        <v>0</v>
      </c>
      <c r="JI235" s="8">
        <v>0</v>
      </c>
      <c r="JJ235" s="8">
        <v>0</v>
      </c>
      <c r="JK235" s="42" t="s">
        <v>124</v>
      </c>
      <c r="JL235" s="42" t="s">
        <v>129</v>
      </c>
      <c r="JM235" s="42" t="s">
        <v>124</v>
      </c>
      <c r="JN235" s="42">
        <v>0</v>
      </c>
      <c r="JO235" s="42">
        <v>0</v>
      </c>
      <c r="JP235" s="42">
        <v>0</v>
      </c>
      <c r="JQ235" s="42">
        <v>0</v>
      </c>
      <c r="JR235" s="42">
        <v>0</v>
      </c>
      <c r="JS235" s="42">
        <v>0</v>
      </c>
      <c r="JT235" s="42">
        <v>0</v>
      </c>
      <c r="JU235" s="42">
        <v>0</v>
      </c>
      <c r="JV235" s="42">
        <v>0</v>
      </c>
      <c r="JW235" s="42">
        <v>0</v>
      </c>
      <c r="JX235" s="42">
        <v>0</v>
      </c>
      <c r="JY235" s="42">
        <v>0</v>
      </c>
      <c r="JZ235" s="42">
        <v>0</v>
      </c>
      <c r="KA235" s="42">
        <v>0</v>
      </c>
      <c r="KB235" s="42">
        <v>0</v>
      </c>
      <c r="KC235" s="42">
        <v>0</v>
      </c>
      <c r="KD235" s="42">
        <v>0</v>
      </c>
      <c r="KE235" s="42">
        <v>0</v>
      </c>
      <c r="KF235" s="42">
        <v>0</v>
      </c>
      <c r="KG235" s="42">
        <v>0</v>
      </c>
      <c r="KH235" s="42">
        <v>0</v>
      </c>
      <c r="KI235" s="42">
        <v>0</v>
      </c>
      <c r="KJ235" s="42">
        <v>0</v>
      </c>
      <c r="KK235" s="42">
        <v>0</v>
      </c>
      <c r="KL235" s="42">
        <v>0</v>
      </c>
      <c r="KM235" s="42">
        <v>0</v>
      </c>
      <c r="KN235" s="8" t="s">
        <v>117</v>
      </c>
      <c r="KO235" s="8">
        <v>0</v>
      </c>
      <c r="KP235" s="8">
        <v>0</v>
      </c>
      <c r="KQ235" s="8" t="s">
        <v>117</v>
      </c>
      <c r="KR235">
        <v>0</v>
      </c>
      <c r="KS235">
        <v>0</v>
      </c>
      <c r="KT235">
        <v>0</v>
      </c>
      <c r="KU235">
        <v>0</v>
      </c>
      <c r="KV235">
        <v>0</v>
      </c>
      <c r="KW235">
        <v>0</v>
      </c>
      <c r="KX235">
        <v>0</v>
      </c>
      <c r="KY235">
        <v>0</v>
      </c>
      <c r="KZ235">
        <v>0</v>
      </c>
      <c r="LA235">
        <v>0</v>
      </c>
      <c r="LB235">
        <v>0</v>
      </c>
      <c r="LC235">
        <v>0</v>
      </c>
      <c r="LD235">
        <v>0</v>
      </c>
      <c r="LE235">
        <v>0</v>
      </c>
      <c r="LF235">
        <v>0</v>
      </c>
      <c r="LG235">
        <v>0</v>
      </c>
      <c r="LH235">
        <v>0</v>
      </c>
      <c r="LI235">
        <v>0</v>
      </c>
      <c r="LJ235">
        <v>0</v>
      </c>
      <c r="LK235">
        <v>0</v>
      </c>
      <c r="LL235">
        <v>0</v>
      </c>
      <c r="LM235">
        <v>0</v>
      </c>
      <c r="LN235">
        <v>0</v>
      </c>
      <c r="LO235">
        <v>0</v>
      </c>
      <c r="LP235">
        <v>0</v>
      </c>
      <c r="LQ235">
        <v>0</v>
      </c>
      <c r="LR235">
        <v>0</v>
      </c>
      <c r="LS235">
        <v>0</v>
      </c>
      <c r="LT235">
        <v>0</v>
      </c>
      <c r="LU235">
        <v>0</v>
      </c>
      <c r="LV235">
        <v>0</v>
      </c>
      <c r="LW235">
        <v>0</v>
      </c>
      <c r="LX235">
        <v>0</v>
      </c>
      <c r="LY235">
        <v>0</v>
      </c>
      <c r="LZ235" s="9" t="s">
        <v>174</v>
      </c>
      <c r="MA235">
        <v>0</v>
      </c>
      <c r="MB235">
        <v>0</v>
      </c>
      <c r="MC235">
        <v>0</v>
      </c>
      <c r="MD235">
        <v>0</v>
      </c>
      <c r="ME235">
        <v>0</v>
      </c>
      <c r="MF235">
        <v>0</v>
      </c>
      <c r="MG235">
        <v>0</v>
      </c>
      <c r="MH235">
        <v>0</v>
      </c>
      <c r="MI235">
        <v>0</v>
      </c>
      <c r="MJ235">
        <v>0</v>
      </c>
      <c r="MK235">
        <v>0</v>
      </c>
      <c r="ML235">
        <v>0</v>
      </c>
      <c r="MM235">
        <v>0</v>
      </c>
      <c r="MN235">
        <v>0</v>
      </c>
      <c r="MO235">
        <v>0</v>
      </c>
      <c r="MP235">
        <v>0</v>
      </c>
      <c r="MQ235">
        <v>0</v>
      </c>
      <c r="MR235" s="35">
        <v>0</v>
      </c>
      <c r="MS235" s="69"/>
    </row>
    <row r="236" spans="1:357" ht="43.2" x14ac:dyDescent="0.3">
      <c r="A236">
        <v>52</v>
      </c>
      <c r="B236" s="29" t="s">
        <v>108</v>
      </c>
      <c r="C236" s="22" t="s">
        <v>109</v>
      </c>
      <c r="D236" s="8" t="s">
        <v>248</v>
      </c>
      <c r="E236" s="8" t="s">
        <v>248</v>
      </c>
      <c r="F236" s="8" t="s">
        <v>461</v>
      </c>
      <c r="G236" s="8" t="s">
        <v>462</v>
      </c>
      <c r="H236" s="8">
        <v>1973</v>
      </c>
      <c r="I236" t="s">
        <v>136</v>
      </c>
      <c r="J236" s="8" t="s">
        <v>463</v>
      </c>
      <c r="K236" s="8">
        <f>895*578</f>
        <v>517310</v>
      </c>
      <c r="L236" s="8" t="e">
        <f>MROUND([1]!tbData[[#This Row],[Surface (mm2)]],10000)/1000000</f>
        <v>#REF!</v>
      </c>
      <c r="M236" s="8" t="s">
        <v>115</v>
      </c>
      <c r="N236" s="8" t="s">
        <v>144</v>
      </c>
      <c r="O236" s="8" t="s">
        <v>144</v>
      </c>
      <c r="P236" s="8" t="s">
        <v>117</v>
      </c>
      <c r="Q236" t="s">
        <v>119</v>
      </c>
      <c r="R236" t="s">
        <v>119</v>
      </c>
      <c r="S236" s="8">
        <v>0</v>
      </c>
      <c r="T236" t="s">
        <v>119</v>
      </c>
      <c r="U236" s="8" t="s">
        <v>120</v>
      </c>
      <c r="V236" s="8" t="s">
        <v>121</v>
      </c>
      <c r="W236" s="8" t="s">
        <v>145</v>
      </c>
      <c r="X236" s="8">
        <v>0</v>
      </c>
      <c r="Y236" s="8">
        <v>0</v>
      </c>
      <c r="Z236" s="8">
        <v>0</v>
      </c>
      <c r="AA236" s="8">
        <v>0</v>
      </c>
      <c r="AB236" s="8">
        <v>0</v>
      </c>
      <c r="AC236" s="8">
        <v>0</v>
      </c>
      <c r="AD236" s="8">
        <v>0</v>
      </c>
      <c r="AE236" s="8">
        <v>0</v>
      </c>
      <c r="AF236" s="8">
        <v>0</v>
      </c>
      <c r="AG236" s="8">
        <v>0</v>
      </c>
      <c r="AH236" s="8">
        <v>0</v>
      </c>
      <c r="AI236" s="8">
        <v>0</v>
      </c>
      <c r="AJ236" s="8">
        <v>0</v>
      </c>
      <c r="AK236" s="8" t="s">
        <v>117</v>
      </c>
      <c r="AL236" s="8">
        <v>0</v>
      </c>
      <c r="AM236" s="8">
        <v>0</v>
      </c>
      <c r="AN236" s="8">
        <v>0</v>
      </c>
      <c r="AO236" s="8">
        <v>0</v>
      </c>
      <c r="AP236" s="8">
        <v>0</v>
      </c>
      <c r="AQ236" s="8">
        <v>0</v>
      </c>
      <c r="AR236" s="8">
        <v>0</v>
      </c>
      <c r="AS236" s="8">
        <v>0</v>
      </c>
      <c r="AT236" s="8">
        <v>0</v>
      </c>
      <c r="AU236" s="8">
        <v>0</v>
      </c>
      <c r="AV236" s="8">
        <v>0</v>
      </c>
      <c r="AW236" s="8">
        <v>0</v>
      </c>
      <c r="AX236" s="8" t="s">
        <v>117</v>
      </c>
      <c r="AY236" s="8">
        <v>0</v>
      </c>
      <c r="AZ236" s="8">
        <v>0</v>
      </c>
      <c r="BA236" s="8">
        <v>0</v>
      </c>
      <c r="BB236" s="8">
        <v>0</v>
      </c>
      <c r="BC236" t="s">
        <v>119</v>
      </c>
      <c r="BD236">
        <v>0</v>
      </c>
      <c r="BE236" t="s">
        <v>147</v>
      </c>
      <c r="BF236">
        <v>0</v>
      </c>
      <c r="BG236">
        <v>0</v>
      </c>
      <c r="BH236">
        <v>0</v>
      </c>
      <c r="BI236" s="6">
        <v>0</v>
      </c>
      <c r="BJ236" s="66"/>
      <c r="BK236" s="10" t="s">
        <v>51</v>
      </c>
      <c r="BL236" t="s">
        <v>122</v>
      </c>
      <c r="BM236" t="s">
        <v>123</v>
      </c>
      <c r="BN236" t="s">
        <v>117</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t="s">
        <v>117</v>
      </c>
      <c r="DC236" s="8">
        <v>0</v>
      </c>
      <c r="DD236" t="s">
        <v>117</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t="s">
        <v>117</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t="s">
        <v>117</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t="s">
        <v>117</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c r="HD236">
        <v>0</v>
      </c>
      <c r="HE236">
        <v>0</v>
      </c>
      <c r="HF236">
        <v>0</v>
      </c>
      <c r="HG236">
        <v>0</v>
      </c>
      <c r="HH236">
        <v>0</v>
      </c>
      <c r="HI236">
        <v>0</v>
      </c>
      <c r="HJ236">
        <v>0</v>
      </c>
      <c r="HK236">
        <v>0</v>
      </c>
      <c r="HL236">
        <v>0</v>
      </c>
      <c r="HM236">
        <v>0</v>
      </c>
      <c r="HN236">
        <v>0</v>
      </c>
      <c r="HO236">
        <v>0</v>
      </c>
      <c r="HP236">
        <v>0</v>
      </c>
      <c r="HQ236">
        <v>0</v>
      </c>
      <c r="HR236">
        <v>0</v>
      </c>
      <c r="HS236">
        <v>0</v>
      </c>
      <c r="HT236">
        <v>0</v>
      </c>
      <c r="HU236">
        <v>0</v>
      </c>
      <c r="HV236">
        <v>0</v>
      </c>
      <c r="HW236">
        <v>0</v>
      </c>
      <c r="HX236">
        <v>0</v>
      </c>
      <c r="HY236">
        <v>0</v>
      </c>
      <c r="HZ236">
        <v>0</v>
      </c>
      <c r="IA236">
        <v>0</v>
      </c>
      <c r="IB236">
        <v>0</v>
      </c>
      <c r="IC236">
        <v>0</v>
      </c>
      <c r="ID236">
        <v>0</v>
      </c>
      <c r="IE236">
        <v>0</v>
      </c>
      <c r="IF236">
        <v>0</v>
      </c>
      <c r="IG236">
        <v>0</v>
      </c>
      <c r="IH236">
        <v>0</v>
      </c>
      <c r="II236">
        <v>0</v>
      </c>
      <c r="IJ236">
        <v>0</v>
      </c>
      <c r="IK236">
        <v>0</v>
      </c>
      <c r="IL236">
        <v>0</v>
      </c>
      <c r="IM236">
        <v>0</v>
      </c>
      <c r="IN236">
        <v>0</v>
      </c>
      <c r="IO236">
        <v>0</v>
      </c>
      <c r="IP236">
        <v>0</v>
      </c>
      <c r="IQ236">
        <v>0</v>
      </c>
      <c r="IR236">
        <v>0</v>
      </c>
      <c r="IS236">
        <v>0</v>
      </c>
      <c r="IT236">
        <v>0</v>
      </c>
      <c r="IU236">
        <v>0</v>
      </c>
      <c r="IV236">
        <v>0</v>
      </c>
      <c r="IW236">
        <v>0</v>
      </c>
      <c r="IX236">
        <v>0</v>
      </c>
      <c r="IY236">
        <v>0</v>
      </c>
      <c r="IZ236">
        <v>0</v>
      </c>
      <c r="JA236">
        <v>0</v>
      </c>
      <c r="JB236">
        <v>0</v>
      </c>
      <c r="JC236" s="8" t="s">
        <v>124</v>
      </c>
      <c r="JD236" s="8" t="s">
        <v>148</v>
      </c>
      <c r="JE236" s="8" t="s">
        <v>128</v>
      </c>
      <c r="JF236" s="8">
        <v>0</v>
      </c>
      <c r="JG236" s="8">
        <v>0</v>
      </c>
      <c r="JH236" s="8">
        <v>0</v>
      </c>
      <c r="JI236" s="8">
        <v>0</v>
      </c>
      <c r="JJ236" s="8">
        <v>0</v>
      </c>
      <c r="JK236" s="42">
        <v>0</v>
      </c>
      <c r="JL236" s="42">
        <v>0</v>
      </c>
      <c r="JM236" s="42">
        <v>0</v>
      </c>
      <c r="JN236" s="42">
        <v>0</v>
      </c>
      <c r="JO236" s="42">
        <v>0</v>
      </c>
      <c r="JP236" s="42">
        <v>0</v>
      </c>
      <c r="JQ236" s="42">
        <v>0</v>
      </c>
      <c r="JR236" s="42">
        <v>0</v>
      </c>
      <c r="JS236" s="42">
        <v>0</v>
      </c>
      <c r="JT236" s="42">
        <v>0</v>
      </c>
      <c r="JU236" s="42">
        <v>0</v>
      </c>
      <c r="JV236" s="42">
        <v>0</v>
      </c>
      <c r="JW236" s="42">
        <v>0</v>
      </c>
      <c r="JX236" s="42">
        <v>0</v>
      </c>
      <c r="JY236" s="42">
        <v>0</v>
      </c>
      <c r="JZ236" s="42">
        <v>0</v>
      </c>
      <c r="KA236" s="42">
        <v>0</v>
      </c>
      <c r="KB236" s="42">
        <v>0</v>
      </c>
      <c r="KC236" s="42">
        <v>0</v>
      </c>
      <c r="KD236" s="42">
        <v>0</v>
      </c>
      <c r="KE236" s="42">
        <v>0</v>
      </c>
      <c r="KF236" s="42">
        <v>0</v>
      </c>
      <c r="KG236" s="42">
        <v>0</v>
      </c>
      <c r="KH236" s="42">
        <v>0</v>
      </c>
      <c r="KI236" s="42">
        <v>0</v>
      </c>
      <c r="KJ236" s="42">
        <v>0</v>
      </c>
      <c r="KK236" s="42">
        <v>0</v>
      </c>
      <c r="KL236" s="42">
        <v>0</v>
      </c>
      <c r="KM236" s="42">
        <v>0</v>
      </c>
      <c r="KN236" s="8" t="s">
        <v>117</v>
      </c>
      <c r="KO236" s="8">
        <v>0</v>
      </c>
      <c r="KP236" s="8">
        <v>0</v>
      </c>
      <c r="KQ236" s="8" t="s">
        <v>117</v>
      </c>
      <c r="KR236">
        <v>0</v>
      </c>
      <c r="KS236">
        <v>0</v>
      </c>
      <c r="KT236">
        <v>0</v>
      </c>
      <c r="KU236">
        <v>0</v>
      </c>
      <c r="KV236">
        <v>0</v>
      </c>
      <c r="KW236">
        <v>0</v>
      </c>
      <c r="KX236">
        <v>0</v>
      </c>
      <c r="KY236">
        <v>0</v>
      </c>
      <c r="KZ236">
        <v>0</v>
      </c>
      <c r="LA236">
        <v>0</v>
      </c>
      <c r="LB236">
        <v>0</v>
      </c>
      <c r="LC236">
        <v>0</v>
      </c>
      <c r="LD236">
        <v>0</v>
      </c>
      <c r="LE236">
        <v>0</v>
      </c>
      <c r="LF236">
        <v>0</v>
      </c>
      <c r="LG236">
        <v>0</v>
      </c>
      <c r="LH236">
        <v>0</v>
      </c>
      <c r="LI236">
        <v>0</v>
      </c>
      <c r="LJ236">
        <v>0</v>
      </c>
      <c r="LK236">
        <v>0</v>
      </c>
      <c r="LL236">
        <v>0</v>
      </c>
      <c r="LM236">
        <v>0</v>
      </c>
      <c r="LN236">
        <v>0</v>
      </c>
      <c r="LO236">
        <v>0</v>
      </c>
      <c r="LP236">
        <v>0</v>
      </c>
      <c r="LQ236">
        <v>0</v>
      </c>
      <c r="LR236">
        <v>0</v>
      </c>
      <c r="LS236">
        <v>0</v>
      </c>
      <c r="LT236">
        <v>0</v>
      </c>
      <c r="LU236">
        <v>0</v>
      </c>
      <c r="LV236">
        <v>0</v>
      </c>
      <c r="LW236">
        <v>0</v>
      </c>
      <c r="LX236">
        <v>0</v>
      </c>
      <c r="LY236">
        <v>0</v>
      </c>
      <c r="LZ236" s="9" t="s">
        <v>131</v>
      </c>
      <c r="MA236">
        <v>0</v>
      </c>
      <c r="MB236">
        <v>0</v>
      </c>
      <c r="MC236">
        <v>0</v>
      </c>
      <c r="MD236">
        <v>0</v>
      </c>
      <c r="ME236">
        <v>0</v>
      </c>
      <c r="MF236">
        <v>0</v>
      </c>
      <c r="MG236">
        <v>0</v>
      </c>
      <c r="MH236">
        <v>0</v>
      </c>
      <c r="MI236">
        <v>0</v>
      </c>
      <c r="MJ236">
        <v>0</v>
      </c>
      <c r="MK236">
        <v>0</v>
      </c>
      <c r="ML236">
        <v>0</v>
      </c>
      <c r="MM236">
        <v>0</v>
      </c>
      <c r="MN236">
        <v>0</v>
      </c>
      <c r="MO236">
        <v>0</v>
      </c>
      <c r="MP236">
        <v>0</v>
      </c>
      <c r="MQ236">
        <v>0</v>
      </c>
      <c r="MR236" s="35">
        <v>0</v>
      </c>
      <c r="MS236" s="69"/>
    </row>
    <row r="237" spans="1:357" ht="102.6" customHeight="1" x14ac:dyDescent="0.3">
      <c r="A237">
        <v>100</v>
      </c>
      <c r="B237" s="29" t="s">
        <v>108</v>
      </c>
      <c r="C237" s="24" t="s">
        <v>109</v>
      </c>
      <c r="D237" s="8" t="s">
        <v>648</v>
      </c>
      <c r="E237" s="8" t="s">
        <v>649</v>
      </c>
      <c r="F237" s="8" t="s">
        <v>664</v>
      </c>
      <c r="G237" s="8">
        <v>0</v>
      </c>
      <c r="H237" s="8">
        <v>1968</v>
      </c>
      <c r="I237" t="s">
        <v>113</v>
      </c>
      <c r="J237" s="8" t="s">
        <v>665</v>
      </c>
      <c r="K237" s="8">
        <f>655*799</f>
        <v>523345</v>
      </c>
      <c r="L237" s="8" t="e">
        <f>MROUND([1]!tbData[[#This Row],[Surface (mm2)]],10000)/1000000</f>
        <v>#REF!</v>
      </c>
      <c r="M237" s="8" t="s">
        <v>115</v>
      </c>
      <c r="N237" s="8" t="s">
        <v>197</v>
      </c>
      <c r="O237" s="8" t="s">
        <v>144</v>
      </c>
      <c r="P237" s="8" t="s">
        <v>117</v>
      </c>
      <c r="Q237" t="s">
        <v>119</v>
      </c>
      <c r="R237" t="s">
        <v>119</v>
      </c>
      <c r="S237" s="8">
        <v>0</v>
      </c>
      <c r="T237" t="s">
        <v>119</v>
      </c>
      <c r="U237" s="8" t="s">
        <v>166</v>
      </c>
      <c r="V237" s="8" t="s">
        <v>121</v>
      </c>
      <c r="W237" s="8" t="s">
        <v>145</v>
      </c>
      <c r="X237" s="8">
        <v>0</v>
      </c>
      <c r="Y237" s="8">
        <v>0</v>
      </c>
      <c r="Z237" s="8">
        <v>0</v>
      </c>
      <c r="AA237" s="8">
        <v>0</v>
      </c>
      <c r="AB237" s="8">
        <v>0</v>
      </c>
      <c r="AC237" s="8" t="s">
        <v>184</v>
      </c>
      <c r="AD237" s="8" t="s">
        <v>121</v>
      </c>
      <c r="AE237" s="8" t="s">
        <v>145</v>
      </c>
      <c r="AF237" s="8">
        <v>0</v>
      </c>
      <c r="AG237" s="8">
        <v>0</v>
      </c>
      <c r="AH237" s="8">
        <v>0</v>
      </c>
      <c r="AI237" s="8">
        <v>0</v>
      </c>
      <c r="AJ237" s="8">
        <v>0</v>
      </c>
      <c r="AK237" s="8" t="s">
        <v>124</v>
      </c>
      <c r="AL237" s="8" t="s">
        <v>269</v>
      </c>
      <c r="AM237" s="8" t="s">
        <v>154</v>
      </c>
      <c r="AN237" s="8" t="s">
        <v>666</v>
      </c>
      <c r="AO237" s="8">
        <v>0</v>
      </c>
      <c r="AP237" s="8">
        <v>0</v>
      </c>
      <c r="AQ237" s="8">
        <v>0</v>
      </c>
      <c r="AR237" s="8">
        <v>0</v>
      </c>
      <c r="AS237" s="8">
        <v>0</v>
      </c>
      <c r="AT237" s="8">
        <v>0</v>
      </c>
      <c r="AU237" s="8" t="s">
        <v>117</v>
      </c>
      <c r="AV237" s="8">
        <v>0</v>
      </c>
      <c r="AW237" s="8">
        <v>0</v>
      </c>
      <c r="AX237" s="8" t="s">
        <v>124</v>
      </c>
      <c r="AY237" s="8" t="s">
        <v>154</v>
      </c>
      <c r="AZ237" s="8">
        <v>1</v>
      </c>
      <c r="BA237" s="8" t="s">
        <v>653</v>
      </c>
      <c r="BB237" s="8">
        <v>0</v>
      </c>
      <c r="BC237" s="9" t="s">
        <v>119</v>
      </c>
      <c r="BD237">
        <v>0</v>
      </c>
      <c r="BE237" t="s">
        <v>124</v>
      </c>
      <c r="BF237">
        <v>0</v>
      </c>
      <c r="BG237" t="s">
        <v>124</v>
      </c>
      <c r="BH237">
        <v>0</v>
      </c>
      <c r="BI237" s="6" t="s">
        <v>654</v>
      </c>
      <c r="BJ237" s="66"/>
      <c r="BK237" s="10" t="s">
        <v>51</v>
      </c>
      <c r="BL237" t="s">
        <v>122</v>
      </c>
      <c r="BM237" t="s">
        <v>123</v>
      </c>
      <c r="BN237" t="s">
        <v>117</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t="s">
        <v>156</v>
      </c>
      <c r="DC237" s="8" t="s">
        <v>97</v>
      </c>
      <c r="DD237" t="s">
        <v>117</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t="s">
        <v>117</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t="s">
        <v>117</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t="s">
        <v>124</v>
      </c>
      <c r="GF237">
        <v>0</v>
      </c>
      <c r="GG237">
        <v>0</v>
      </c>
      <c r="GH237">
        <v>0</v>
      </c>
      <c r="GI237">
        <v>0</v>
      </c>
      <c r="GJ237">
        <v>0</v>
      </c>
      <c r="GK237">
        <v>0</v>
      </c>
      <c r="GL237">
        <v>0</v>
      </c>
      <c r="GM237" t="s">
        <v>124</v>
      </c>
      <c r="GN237" t="s">
        <v>125</v>
      </c>
      <c r="GO237" t="s">
        <v>124</v>
      </c>
      <c r="GP237">
        <v>0</v>
      </c>
      <c r="GQ237">
        <v>0</v>
      </c>
      <c r="GR237">
        <v>0</v>
      </c>
      <c r="GS237">
        <v>0</v>
      </c>
      <c r="GT237">
        <v>0</v>
      </c>
      <c r="GU237">
        <v>0</v>
      </c>
      <c r="GV237">
        <v>0</v>
      </c>
      <c r="GW237">
        <v>0</v>
      </c>
      <c r="GX237">
        <v>0</v>
      </c>
      <c r="GY237">
        <v>0</v>
      </c>
      <c r="GZ237">
        <v>0</v>
      </c>
      <c r="HA237">
        <v>0</v>
      </c>
      <c r="HB237">
        <v>0</v>
      </c>
      <c r="HC237">
        <v>0</v>
      </c>
      <c r="HD237">
        <v>0</v>
      </c>
      <c r="HE237">
        <v>0</v>
      </c>
      <c r="HF237">
        <v>0</v>
      </c>
      <c r="HG237">
        <v>0</v>
      </c>
      <c r="HH237">
        <v>0</v>
      </c>
      <c r="HI237">
        <v>0</v>
      </c>
      <c r="HJ237">
        <v>0</v>
      </c>
      <c r="HK237">
        <v>0</v>
      </c>
      <c r="HL237">
        <v>0</v>
      </c>
      <c r="HM237">
        <v>0</v>
      </c>
      <c r="HN237">
        <v>0</v>
      </c>
      <c r="HO237">
        <v>0</v>
      </c>
      <c r="HP237">
        <v>0</v>
      </c>
      <c r="HQ237">
        <v>0</v>
      </c>
      <c r="HR237">
        <v>0</v>
      </c>
      <c r="HS237">
        <v>0</v>
      </c>
      <c r="HT237">
        <v>0</v>
      </c>
      <c r="HU237">
        <v>0</v>
      </c>
      <c r="HV237">
        <v>0</v>
      </c>
      <c r="HW237">
        <v>0</v>
      </c>
      <c r="HX237">
        <v>0</v>
      </c>
      <c r="HY237">
        <v>0</v>
      </c>
      <c r="HZ237">
        <v>0</v>
      </c>
      <c r="IA237">
        <v>0</v>
      </c>
      <c r="IB237">
        <v>0</v>
      </c>
      <c r="IC237">
        <v>0</v>
      </c>
      <c r="ID237">
        <v>0</v>
      </c>
      <c r="IE237" t="s">
        <v>124</v>
      </c>
      <c r="IF237" t="s">
        <v>124</v>
      </c>
      <c r="IG237" t="s">
        <v>119</v>
      </c>
      <c r="IH237" t="s">
        <v>189</v>
      </c>
      <c r="II237">
        <v>0</v>
      </c>
      <c r="IJ237" t="s">
        <v>667</v>
      </c>
      <c r="IK237" t="s">
        <v>124</v>
      </c>
      <c r="IL237" t="s">
        <v>202</v>
      </c>
      <c r="IM237" t="s">
        <v>70</v>
      </c>
      <c r="IN237">
        <v>0</v>
      </c>
      <c r="IO237" t="s">
        <v>619</v>
      </c>
      <c r="IP237">
        <v>0</v>
      </c>
      <c r="IQ237">
        <v>0</v>
      </c>
      <c r="IR237">
        <v>0</v>
      </c>
      <c r="IS237">
        <v>0</v>
      </c>
      <c r="IT237">
        <v>0</v>
      </c>
      <c r="IU237">
        <v>0</v>
      </c>
      <c r="IV237">
        <v>0</v>
      </c>
      <c r="IW237">
        <v>0</v>
      </c>
      <c r="IX237">
        <v>0</v>
      </c>
      <c r="IY237">
        <v>0</v>
      </c>
      <c r="IZ237">
        <v>0</v>
      </c>
      <c r="JA237">
        <v>0</v>
      </c>
      <c r="JB237">
        <v>0</v>
      </c>
      <c r="JC237" s="8" t="s">
        <v>124</v>
      </c>
      <c r="JD237" s="8" t="s">
        <v>127</v>
      </c>
      <c r="JE237" s="8" t="s">
        <v>128</v>
      </c>
      <c r="JF237" s="8">
        <v>0</v>
      </c>
      <c r="JG237" s="8">
        <v>0</v>
      </c>
      <c r="JH237" s="8">
        <v>0</v>
      </c>
      <c r="JI237" s="8">
        <v>0</v>
      </c>
      <c r="JJ237" s="8">
        <v>0</v>
      </c>
      <c r="JK237" s="42" t="s">
        <v>124</v>
      </c>
      <c r="JL237" s="42" t="s">
        <v>129</v>
      </c>
      <c r="JM237" s="42" t="s">
        <v>124</v>
      </c>
      <c r="JN237" s="42" t="s">
        <v>124</v>
      </c>
      <c r="JO237" s="42" t="s">
        <v>124</v>
      </c>
      <c r="JP237" s="42" t="s">
        <v>124</v>
      </c>
      <c r="JQ237" s="42">
        <v>0</v>
      </c>
      <c r="JR237" s="42">
        <v>0</v>
      </c>
      <c r="JS237" s="42">
        <v>0</v>
      </c>
      <c r="JT237" s="42">
        <v>0</v>
      </c>
      <c r="JU237" s="42">
        <v>0</v>
      </c>
      <c r="JV237" s="42">
        <v>0</v>
      </c>
      <c r="JW237" s="42">
        <v>0</v>
      </c>
      <c r="JX237" s="42">
        <v>0</v>
      </c>
      <c r="JY237" s="42">
        <v>0</v>
      </c>
      <c r="JZ237" s="42">
        <v>0</v>
      </c>
      <c r="KA237" s="42">
        <v>0</v>
      </c>
      <c r="KB237" s="42">
        <v>0</v>
      </c>
      <c r="KC237" s="42">
        <v>0</v>
      </c>
      <c r="KD237" s="42">
        <v>0</v>
      </c>
      <c r="KE237" s="42">
        <v>0</v>
      </c>
      <c r="KF237" s="42">
        <v>0</v>
      </c>
      <c r="KG237" s="42">
        <v>0</v>
      </c>
      <c r="KH237" s="42">
        <v>0</v>
      </c>
      <c r="KI237" s="42">
        <v>0</v>
      </c>
      <c r="KJ237" s="42">
        <v>0</v>
      </c>
      <c r="KK237" s="42">
        <v>0</v>
      </c>
      <c r="KL237" s="42">
        <v>0</v>
      </c>
      <c r="KM237" s="42">
        <v>0</v>
      </c>
      <c r="KN237" s="8" t="s">
        <v>117</v>
      </c>
      <c r="KO237" s="8">
        <v>0</v>
      </c>
      <c r="KP237" s="8">
        <v>0</v>
      </c>
      <c r="KQ237" s="8" t="s">
        <v>117</v>
      </c>
      <c r="KR237">
        <v>0</v>
      </c>
      <c r="KS237">
        <v>0</v>
      </c>
      <c r="KT237">
        <v>0</v>
      </c>
      <c r="KU237">
        <v>0</v>
      </c>
      <c r="KV237">
        <v>0</v>
      </c>
      <c r="KW237">
        <v>0</v>
      </c>
      <c r="KX237">
        <v>0</v>
      </c>
      <c r="KY237">
        <v>0</v>
      </c>
      <c r="KZ237">
        <v>0</v>
      </c>
      <c r="LA237">
        <v>0</v>
      </c>
      <c r="LB237">
        <v>0</v>
      </c>
      <c r="LC237">
        <v>0</v>
      </c>
      <c r="LD237">
        <v>0</v>
      </c>
      <c r="LE237">
        <v>0</v>
      </c>
      <c r="LF237">
        <v>0</v>
      </c>
      <c r="LG237">
        <v>0</v>
      </c>
      <c r="LH237">
        <v>0</v>
      </c>
      <c r="LI237">
        <v>0</v>
      </c>
      <c r="LJ237">
        <v>0</v>
      </c>
      <c r="LK237">
        <v>0</v>
      </c>
      <c r="LL237">
        <v>0</v>
      </c>
      <c r="LM237">
        <v>0</v>
      </c>
      <c r="LN237">
        <v>0</v>
      </c>
      <c r="LO237">
        <v>0</v>
      </c>
      <c r="LP237">
        <v>0</v>
      </c>
      <c r="LQ237">
        <v>0</v>
      </c>
      <c r="LR237">
        <v>0</v>
      </c>
      <c r="LS237">
        <v>0</v>
      </c>
      <c r="LT237">
        <v>0</v>
      </c>
      <c r="LU237">
        <v>0</v>
      </c>
      <c r="LV237">
        <v>0</v>
      </c>
      <c r="LW237">
        <v>0</v>
      </c>
      <c r="LX237">
        <v>0</v>
      </c>
      <c r="LY237">
        <v>0</v>
      </c>
      <c r="LZ237" s="9" t="s">
        <v>131</v>
      </c>
      <c r="MA237">
        <v>0</v>
      </c>
      <c r="MB237">
        <v>0</v>
      </c>
      <c r="MC237" t="s">
        <v>124</v>
      </c>
      <c r="MD237">
        <v>0</v>
      </c>
      <c r="ME237">
        <v>0</v>
      </c>
      <c r="MF237">
        <v>0</v>
      </c>
      <c r="MG237">
        <v>0</v>
      </c>
      <c r="MH237">
        <v>0</v>
      </c>
      <c r="MI237">
        <v>0</v>
      </c>
      <c r="MJ237">
        <v>0</v>
      </c>
      <c r="MK237">
        <v>0</v>
      </c>
      <c r="ML237">
        <v>0</v>
      </c>
      <c r="MM237">
        <v>0</v>
      </c>
      <c r="MN237">
        <v>0</v>
      </c>
      <c r="MO237">
        <v>0</v>
      </c>
      <c r="MP237">
        <v>0</v>
      </c>
      <c r="MQ237">
        <v>0</v>
      </c>
      <c r="MR237" s="35">
        <v>0</v>
      </c>
      <c r="MS237" s="69"/>
    </row>
    <row r="238" spans="1:357" ht="57.6" x14ac:dyDescent="0.3">
      <c r="A238">
        <v>207</v>
      </c>
      <c r="B238" s="29" t="s">
        <v>108</v>
      </c>
      <c r="C238" s="25" t="s">
        <v>753</v>
      </c>
      <c r="D238" s="8" t="s">
        <v>1058</v>
      </c>
      <c r="E238" t="s">
        <v>1112</v>
      </c>
      <c r="F238" s="8" t="s">
        <v>1113</v>
      </c>
      <c r="G238" s="8" t="s">
        <v>849</v>
      </c>
      <c r="H238" s="8">
        <v>0</v>
      </c>
      <c r="I238" t="s">
        <v>136</v>
      </c>
      <c r="J238" s="8" t="s">
        <v>1114</v>
      </c>
      <c r="K238" s="8">
        <f>820*630</f>
        <v>516600</v>
      </c>
      <c r="L238" s="8" t="e">
        <f>MROUND([1]!tbData[[#This Row],[Surface (mm2)]],10000)/1000000</f>
        <v>#REF!</v>
      </c>
      <c r="M238" s="8" t="s">
        <v>115</v>
      </c>
      <c r="N238" s="8" t="s">
        <v>144</v>
      </c>
      <c r="O238" s="8" t="s">
        <v>144</v>
      </c>
      <c r="P238" s="8" t="s">
        <v>117</v>
      </c>
      <c r="Q238" t="s">
        <v>119</v>
      </c>
      <c r="R238" t="s">
        <v>119</v>
      </c>
      <c r="S238" s="8">
        <v>0</v>
      </c>
      <c r="T238" t="s">
        <v>119</v>
      </c>
      <c r="U238" s="8" t="s">
        <v>198</v>
      </c>
      <c r="V238" s="8" t="s">
        <v>121</v>
      </c>
      <c r="W238" s="8">
        <v>0</v>
      </c>
      <c r="X238" s="8">
        <v>0</v>
      </c>
      <c r="Y238" s="8">
        <v>0</v>
      </c>
      <c r="Z238" s="8">
        <v>0</v>
      </c>
      <c r="AA238" s="8">
        <v>0</v>
      </c>
      <c r="AB238" s="8">
        <v>0</v>
      </c>
      <c r="AC238" s="8">
        <v>0</v>
      </c>
      <c r="AD238" s="8">
        <v>0</v>
      </c>
      <c r="AE238" s="8">
        <v>0</v>
      </c>
      <c r="AF238" s="8">
        <v>0</v>
      </c>
      <c r="AG238" s="8">
        <v>0</v>
      </c>
      <c r="AH238" s="8">
        <v>0</v>
      </c>
      <c r="AI238" s="8">
        <v>0</v>
      </c>
      <c r="AJ238" s="8">
        <v>0</v>
      </c>
      <c r="AK238" s="8" t="s">
        <v>117</v>
      </c>
      <c r="AL238" s="8">
        <v>0</v>
      </c>
      <c r="AM238" s="8">
        <v>0</v>
      </c>
      <c r="AN238" s="8">
        <v>0</v>
      </c>
      <c r="AO238" s="8">
        <v>0</v>
      </c>
      <c r="AP238" s="8">
        <v>0</v>
      </c>
      <c r="AQ238" s="8">
        <v>0</v>
      </c>
      <c r="AR238" s="8">
        <v>0</v>
      </c>
      <c r="AS238" s="8">
        <v>0</v>
      </c>
      <c r="AT238" s="8">
        <v>0</v>
      </c>
      <c r="AU238" s="8" t="s">
        <v>124</v>
      </c>
      <c r="AV238" s="8" t="s">
        <v>156</v>
      </c>
      <c r="AW238" s="8" t="s">
        <v>199</v>
      </c>
      <c r="AX238" s="8" t="s">
        <v>124</v>
      </c>
      <c r="AY238" s="8" t="s">
        <v>154</v>
      </c>
      <c r="AZ238" s="8">
        <v>1</v>
      </c>
      <c r="BA238" s="8" t="s">
        <v>684</v>
      </c>
      <c r="BB238" s="8">
        <v>0</v>
      </c>
      <c r="BC238" s="9" t="s">
        <v>119</v>
      </c>
      <c r="BD238">
        <v>0</v>
      </c>
      <c r="BE238" t="s">
        <v>147</v>
      </c>
      <c r="BF238">
        <v>0</v>
      </c>
      <c r="BG238">
        <v>0</v>
      </c>
      <c r="BH238">
        <v>0</v>
      </c>
      <c r="BI238" s="6" t="s">
        <v>853</v>
      </c>
      <c r="BJ238" s="66"/>
      <c r="BK238" s="10" t="s">
        <v>51</v>
      </c>
      <c r="BL238" t="s">
        <v>122</v>
      </c>
      <c r="BM238" t="s">
        <v>123</v>
      </c>
      <c r="BN238" t="s">
        <v>117</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t="s">
        <v>51</v>
      </c>
      <c r="DC238" s="8" t="s">
        <v>400</v>
      </c>
      <c r="DD238" t="s">
        <v>124</v>
      </c>
      <c r="DE238">
        <v>0</v>
      </c>
      <c r="DF238">
        <v>0</v>
      </c>
      <c r="DG238">
        <v>0</v>
      </c>
      <c r="DH238">
        <v>0</v>
      </c>
      <c r="DI238">
        <v>0</v>
      </c>
      <c r="DJ238" t="s">
        <v>124</v>
      </c>
      <c r="DK238">
        <v>0</v>
      </c>
      <c r="DL238">
        <v>0</v>
      </c>
      <c r="DM238">
        <v>0</v>
      </c>
      <c r="DN238">
        <v>0</v>
      </c>
      <c r="DO238">
        <v>0</v>
      </c>
      <c r="DP238">
        <v>0</v>
      </c>
      <c r="DQ238">
        <v>0</v>
      </c>
      <c r="DR238">
        <v>0</v>
      </c>
      <c r="DS238">
        <v>0</v>
      </c>
      <c r="DT238">
        <v>0</v>
      </c>
      <c r="DU238">
        <v>0</v>
      </c>
      <c r="DV238">
        <v>0</v>
      </c>
      <c r="DW238">
        <v>0</v>
      </c>
      <c r="DX238">
        <v>0</v>
      </c>
      <c r="DY238">
        <v>0</v>
      </c>
      <c r="DZ238" t="s">
        <v>117</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t="s">
        <v>117</v>
      </c>
      <c r="EV238">
        <v>0</v>
      </c>
      <c r="EW238">
        <v>0</v>
      </c>
      <c r="EX238">
        <v>0</v>
      </c>
      <c r="EY238">
        <v>0</v>
      </c>
      <c r="EZ238">
        <v>0</v>
      </c>
      <c r="FA238">
        <v>0</v>
      </c>
      <c r="FB238">
        <v>0</v>
      </c>
      <c r="FC238">
        <v>0</v>
      </c>
      <c r="FD238">
        <v>0</v>
      </c>
      <c r="FE238">
        <v>0</v>
      </c>
      <c r="FF238">
        <v>0</v>
      </c>
      <c r="FG238">
        <v>0</v>
      </c>
      <c r="FH238">
        <v>0</v>
      </c>
      <c r="FI238">
        <v>0</v>
      </c>
      <c r="FJ238">
        <v>0</v>
      </c>
      <c r="FK238">
        <v>0</v>
      </c>
      <c r="FL238">
        <v>0</v>
      </c>
      <c r="FM238">
        <v>0</v>
      </c>
      <c r="FN238">
        <v>0</v>
      </c>
      <c r="FO238">
        <v>0</v>
      </c>
      <c r="FP238">
        <v>0</v>
      </c>
      <c r="FQ238">
        <v>0</v>
      </c>
      <c r="FR238">
        <v>0</v>
      </c>
      <c r="FS238">
        <v>0</v>
      </c>
      <c r="FT238">
        <v>0</v>
      </c>
      <c r="FU238">
        <v>0</v>
      </c>
      <c r="FV238">
        <v>0</v>
      </c>
      <c r="FW238">
        <v>0</v>
      </c>
      <c r="FX238">
        <v>0</v>
      </c>
      <c r="FY238">
        <v>0</v>
      </c>
      <c r="FZ238">
        <v>0</v>
      </c>
      <c r="GA238">
        <v>0</v>
      </c>
      <c r="GB238">
        <v>0</v>
      </c>
      <c r="GC238">
        <v>0</v>
      </c>
      <c r="GD238">
        <v>0</v>
      </c>
      <c r="GE238" t="s">
        <v>124</v>
      </c>
      <c r="GF238">
        <v>0</v>
      </c>
      <c r="GG238">
        <v>0</v>
      </c>
      <c r="GH238">
        <v>0</v>
      </c>
      <c r="GI238">
        <v>0</v>
      </c>
      <c r="GJ238">
        <v>0</v>
      </c>
      <c r="GK238">
        <v>0</v>
      </c>
      <c r="GL238">
        <v>0</v>
      </c>
      <c r="GM238" t="s">
        <v>124</v>
      </c>
      <c r="GN238" t="s">
        <v>125</v>
      </c>
      <c r="GO238" t="s">
        <v>124</v>
      </c>
      <c r="GP238" t="s">
        <v>124</v>
      </c>
      <c r="GQ238" t="s">
        <v>124</v>
      </c>
      <c r="GR238" t="s">
        <v>124</v>
      </c>
      <c r="GS238">
        <v>0</v>
      </c>
      <c r="GT238">
        <v>0</v>
      </c>
      <c r="GU238">
        <v>0</v>
      </c>
      <c r="GV238">
        <v>0</v>
      </c>
      <c r="GW238">
        <v>0</v>
      </c>
      <c r="GX238">
        <v>0</v>
      </c>
      <c r="GY238">
        <v>0</v>
      </c>
      <c r="GZ238">
        <v>0</v>
      </c>
      <c r="HA238">
        <v>0</v>
      </c>
      <c r="HB238">
        <v>0</v>
      </c>
      <c r="HC238">
        <v>0</v>
      </c>
      <c r="HD238">
        <v>0</v>
      </c>
      <c r="HE238">
        <v>0</v>
      </c>
      <c r="HF238">
        <v>0</v>
      </c>
      <c r="HG238">
        <v>0</v>
      </c>
      <c r="HH238">
        <v>0</v>
      </c>
      <c r="HI238">
        <v>0</v>
      </c>
      <c r="HJ238">
        <v>0</v>
      </c>
      <c r="HK238">
        <v>0</v>
      </c>
      <c r="HL238">
        <v>0</v>
      </c>
      <c r="HM238">
        <v>0</v>
      </c>
      <c r="HN238">
        <v>0</v>
      </c>
      <c r="HO238">
        <v>0</v>
      </c>
      <c r="HP238">
        <v>0</v>
      </c>
      <c r="HQ238">
        <v>0</v>
      </c>
      <c r="HR238">
        <v>0</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0</v>
      </c>
      <c r="IL238">
        <v>0</v>
      </c>
      <c r="IM238">
        <v>0</v>
      </c>
      <c r="IN238">
        <v>0</v>
      </c>
      <c r="IO238">
        <v>0</v>
      </c>
      <c r="IP238">
        <v>0</v>
      </c>
      <c r="IQ238">
        <v>0</v>
      </c>
      <c r="IR238">
        <v>0</v>
      </c>
      <c r="IS238">
        <v>0</v>
      </c>
      <c r="IT238">
        <v>0</v>
      </c>
      <c r="IU238">
        <v>0</v>
      </c>
      <c r="IV238">
        <v>0</v>
      </c>
      <c r="IW238">
        <v>0</v>
      </c>
      <c r="IX238">
        <v>0</v>
      </c>
      <c r="IY238">
        <v>0</v>
      </c>
      <c r="IZ238">
        <v>0</v>
      </c>
      <c r="JA238">
        <v>0</v>
      </c>
      <c r="JB238">
        <v>0</v>
      </c>
      <c r="JC238" s="8" t="s">
        <v>124</v>
      </c>
      <c r="JD238" s="8" t="s">
        <v>127</v>
      </c>
      <c r="JE238" s="8" t="s">
        <v>128</v>
      </c>
      <c r="JF238" s="8" t="s">
        <v>124</v>
      </c>
      <c r="JG238" s="8" t="s">
        <v>124</v>
      </c>
      <c r="JH238" s="8">
        <v>0</v>
      </c>
      <c r="JI238" s="8">
        <v>0</v>
      </c>
      <c r="JJ238" s="8">
        <v>0</v>
      </c>
      <c r="JK238" s="42">
        <v>0</v>
      </c>
      <c r="JL238" s="42">
        <v>0</v>
      </c>
      <c r="JM238" s="42">
        <v>0</v>
      </c>
      <c r="JN238" s="42">
        <v>0</v>
      </c>
      <c r="JO238" s="42">
        <v>0</v>
      </c>
      <c r="JP238" s="42">
        <v>0</v>
      </c>
      <c r="JQ238" s="42">
        <v>0</v>
      </c>
      <c r="JR238" s="42">
        <v>0</v>
      </c>
      <c r="JS238" s="42">
        <v>0</v>
      </c>
      <c r="JT238" s="42">
        <v>0</v>
      </c>
      <c r="JU238" s="42">
        <v>0</v>
      </c>
      <c r="JV238" s="42">
        <v>0</v>
      </c>
      <c r="JW238" s="42">
        <v>0</v>
      </c>
      <c r="JX238" s="42">
        <v>0</v>
      </c>
      <c r="JY238" s="42">
        <v>0</v>
      </c>
      <c r="JZ238" s="42">
        <v>0</v>
      </c>
      <c r="KA238" s="42">
        <v>0</v>
      </c>
      <c r="KB238" s="42">
        <v>0</v>
      </c>
      <c r="KC238" s="42">
        <v>0</v>
      </c>
      <c r="KD238" s="42">
        <v>0</v>
      </c>
      <c r="KE238" s="42">
        <v>0</v>
      </c>
      <c r="KF238" s="42">
        <v>0</v>
      </c>
      <c r="KG238" s="42">
        <v>0</v>
      </c>
      <c r="KH238" s="42">
        <v>0</v>
      </c>
      <c r="KI238" s="42">
        <v>0</v>
      </c>
      <c r="KJ238" s="42">
        <v>0</v>
      </c>
      <c r="KK238" s="42">
        <v>0</v>
      </c>
      <c r="KL238" s="42">
        <v>0</v>
      </c>
      <c r="KM238" s="42">
        <v>0</v>
      </c>
      <c r="KN238" s="8" t="s">
        <v>117</v>
      </c>
      <c r="KO238" s="8">
        <v>0</v>
      </c>
      <c r="KP238" s="8">
        <v>0</v>
      </c>
      <c r="KQ238" s="8" t="s">
        <v>117</v>
      </c>
      <c r="KR238">
        <v>0</v>
      </c>
      <c r="KS238">
        <v>0</v>
      </c>
      <c r="KT238">
        <v>0</v>
      </c>
      <c r="KU238">
        <v>0</v>
      </c>
      <c r="KV238">
        <v>0</v>
      </c>
      <c r="KW238">
        <v>0</v>
      </c>
      <c r="KX238">
        <v>0</v>
      </c>
      <c r="KY238">
        <v>0</v>
      </c>
      <c r="KZ238">
        <v>0</v>
      </c>
      <c r="LA238">
        <v>0</v>
      </c>
      <c r="LB238">
        <v>0</v>
      </c>
      <c r="LC238">
        <v>0</v>
      </c>
      <c r="LD238">
        <v>0</v>
      </c>
      <c r="LE238">
        <v>0</v>
      </c>
      <c r="LF238">
        <v>0</v>
      </c>
      <c r="LG238">
        <v>0</v>
      </c>
      <c r="LH238">
        <v>0</v>
      </c>
      <c r="LI238">
        <v>0</v>
      </c>
      <c r="LJ238">
        <v>0</v>
      </c>
      <c r="LK238">
        <v>0</v>
      </c>
      <c r="LL238">
        <v>0</v>
      </c>
      <c r="LM238">
        <v>0</v>
      </c>
      <c r="LN238">
        <v>0</v>
      </c>
      <c r="LO238">
        <v>0</v>
      </c>
      <c r="LP238">
        <v>0</v>
      </c>
      <c r="LQ238">
        <v>0</v>
      </c>
      <c r="LR238">
        <v>0</v>
      </c>
      <c r="LS238">
        <v>0</v>
      </c>
      <c r="LT238">
        <v>0</v>
      </c>
      <c r="LU238">
        <v>0</v>
      </c>
      <c r="LV238">
        <v>0</v>
      </c>
      <c r="LW238">
        <v>0</v>
      </c>
      <c r="LX238">
        <v>0</v>
      </c>
      <c r="LY238">
        <v>0</v>
      </c>
      <c r="LZ238" s="9" t="s">
        <v>131</v>
      </c>
      <c r="MA238">
        <v>0</v>
      </c>
      <c r="MB238">
        <v>0</v>
      </c>
      <c r="MC238">
        <v>0</v>
      </c>
      <c r="MD238">
        <v>0</v>
      </c>
      <c r="ME238">
        <v>0</v>
      </c>
      <c r="MF238">
        <v>0</v>
      </c>
      <c r="MG238" t="s">
        <v>124</v>
      </c>
      <c r="MH238">
        <v>0</v>
      </c>
      <c r="MI238">
        <v>0</v>
      </c>
      <c r="MJ238">
        <v>0</v>
      </c>
      <c r="MK238">
        <v>0</v>
      </c>
      <c r="ML238">
        <v>0</v>
      </c>
      <c r="MM238">
        <v>0</v>
      </c>
      <c r="MN238">
        <v>0</v>
      </c>
      <c r="MO238">
        <v>0</v>
      </c>
      <c r="MP238">
        <v>0</v>
      </c>
      <c r="MQ238">
        <v>0</v>
      </c>
      <c r="MR238" s="35">
        <v>0</v>
      </c>
      <c r="MS238" s="69"/>
    </row>
    <row r="239" spans="1:357" ht="87" customHeight="1" x14ac:dyDescent="0.3">
      <c r="A239">
        <v>208</v>
      </c>
      <c r="B239" s="29" t="s">
        <v>108</v>
      </c>
      <c r="C239" s="25" t="s">
        <v>753</v>
      </c>
      <c r="D239" s="8" t="s">
        <v>1115</v>
      </c>
      <c r="E239" t="s">
        <v>1116</v>
      </c>
      <c r="F239" s="8" t="s">
        <v>1117</v>
      </c>
      <c r="G239" s="8">
        <v>0</v>
      </c>
      <c r="H239" s="8">
        <v>0</v>
      </c>
      <c r="I239" t="s">
        <v>136</v>
      </c>
      <c r="J239" s="8" t="s">
        <v>1118</v>
      </c>
      <c r="K239" s="8">
        <f>857*608</f>
        <v>521056</v>
      </c>
      <c r="L239" s="8" t="e">
        <f>MROUND([1]!tbData[[#This Row],[Surface (mm2)]],10000)/1000000</f>
        <v>#REF!</v>
      </c>
      <c r="M239" s="8" t="s">
        <v>115</v>
      </c>
      <c r="N239" s="8" t="s">
        <v>144</v>
      </c>
      <c r="O239" s="8" t="s">
        <v>144</v>
      </c>
      <c r="P239" s="8" t="s">
        <v>117</v>
      </c>
      <c r="Q239" t="s">
        <v>119</v>
      </c>
      <c r="R239" t="s">
        <v>119</v>
      </c>
      <c r="S239" s="8">
        <v>0</v>
      </c>
      <c r="T239" t="s">
        <v>119</v>
      </c>
      <c r="U239" s="8" t="s">
        <v>120</v>
      </c>
      <c r="V239" s="8" t="s">
        <v>121</v>
      </c>
      <c r="W239" s="8">
        <v>0</v>
      </c>
      <c r="X239" s="8">
        <v>0</v>
      </c>
      <c r="Y239" s="8">
        <v>0</v>
      </c>
      <c r="Z239" s="8">
        <v>0</v>
      </c>
      <c r="AA239" s="8">
        <v>0</v>
      </c>
      <c r="AB239" s="8">
        <v>0</v>
      </c>
      <c r="AC239" s="8">
        <v>0</v>
      </c>
      <c r="AD239" s="8">
        <v>0</v>
      </c>
      <c r="AE239" s="8">
        <v>0</v>
      </c>
      <c r="AF239" s="8">
        <v>0</v>
      </c>
      <c r="AG239" s="8">
        <v>0</v>
      </c>
      <c r="AH239" s="8">
        <v>0</v>
      </c>
      <c r="AI239" s="8">
        <v>0</v>
      </c>
      <c r="AJ239" s="8">
        <v>0</v>
      </c>
      <c r="AK239" s="8" t="s">
        <v>117</v>
      </c>
      <c r="AL239" s="8">
        <v>0</v>
      </c>
      <c r="AM239" s="8">
        <v>0</v>
      </c>
      <c r="AN239" s="8">
        <v>0</v>
      </c>
      <c r="AO239" s="8">
        <v>0</v>
      </c>
      <c r="AP239" s="8">
        <v>0</v>
      </c>
      <c r="AQ239" s="8">
        <v>0</v>
      </c>
      <c r="AR239" s="8">
        <v>0</v>
      </c>
      <c r="AS239" s="8">
        <v>0</v>
      </c>
      <c r="AT239" s="8">
        <v>0</v>
      </c>
      <c r="AU239" s="8" t="s">
        <v>124</v>
      </c>
      <c r="AV239" s="8" t="s">
        <v>156</v>
      </c>
      <c r="AW239" s="8" t="s">
        <v>199</v>
      </c>
      <c r="AX239" s="8" t="s">
        <v>117</v>
      </c>
      <c r="AY239" s="8">
        <v>0</v>
      </c>
      <c r="AZ239" s="8">
        <v>0</v>
      </c>
      <c r="BA239" s="8">
        <v>0</v>
      </c>
      <c r="BB239" s="8">
        <v>0</v>
      </c>
      <c r="BC239" t="s">
        <v>119</v>
      </c>
      <c r="BD239">
        <v>0</v>
      </c>
      <c r="BE239" t="s">
        <v>124</v>
      </c>
      <c r="BF239" t="s">
        <v>124</v>
      </c>
      <c r="BG239">
        <v>0</v>
      </c>
      <c r="BH239">
        <v>0</v>
      </c>
      <c r="BI239" s="6">
        <v>0</v>
      </c>
      <c r="BJ239" s="66"/>
      <c r="BK239" s="10" t="s">
        <v>51</v>
      </c>
      <c r="BL239" t="s">
        <v>122</v>
      </c>
      <c r="BM239" t="s">
        <v>123</v>
      </c>
      <c r="BN239" t="s">
        <v>117</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t="s">
        <v>51</v>
      </c>
      <c r="DC239" s="8" t="s">
        <v>123</v>
      </c>
      <c r="DD239" t="s">
        <v>124</v>
      </c>
      <c r="DE239">
        <v>0</v>
      </c>
      <c r="DF239">
        <v>0</v>
      </c>
      <c r="DG239">
        <v>0</v>
      </c>
      <c r="DH239">
        <v>0</v>
      </c>
      <c r="DI239">
        <v>0</v>
      </c>
      <c r="DJ239">
        <v>0</v>
      </c>
      <c r="DK239">
        <v>0</v>
      </c>
      <c r="DL239">
        <v>0</v>
      </c>
      <c r="DM239">
        <v>0</v>
      </c>
      <c r="DN239">
        <v>0</v>
      </c>
      <c r="DO239" t="s">
        <v>124</v>
      </c>
      <c r="DP239" t="s">
        <v>169</v>
      </c>
      <c r="DQ239" t="s">
        <v>222</v>
      </c>
      <c r="DR239" t="s">
        <v>197</v>
      </c>
      <c r="DS239">
        <v>0</v>
      </c>
      <c r="DT239">
        <v>0</v>
      </c>
      <c r="DU239">
        <v>0</v>
      </c>
      <c r="DV239">
        <v>0</v>
      </c>
      <c r="DW239">
        <v>0</v>
      </c>
      <c r="DX239">
        <v>0</v>
      </c>
      <c r="DY239">
        <v>0</v>
      </c>
      <c r="DZ239" t="s">
        <v>156</v>
      </c>
      <c r="EA239">
        <v>0</v>
      </c>
      <c r="EB239">
        <v>0</v>
      </c>
      <c r="EC239" t="s">
        <v>124</v>
      </c>
      <c r="ED239" t="s">
        <v>124</v>
      </c>
      <c r="EE239" t="s">
        <v>124</v>
      </c>
      <c r="EF239" t="s">
        <v>124</v>
      </c>
      <c r="EG239" t="s">
        <v>124</v>
      </c>
      <c r="EH239">
        <v>0</v>
      </c>
      <c r="EI239">
        <v>0</v>
      </c>
      <c r="EJ239">
        <v>0</v>
      </c>
      <c r="EK239">
        <v>0</v>
      </c>
      <c r="EL239">
        <v>0</v>
      </c>
      <c r="EM239">
        <v>0</v>
      </c>
      <c r="EN239">
        <v>0</v>
      </c>
      <c r="EO239">
        <v>0</v>
      </c>
      <c r="EP239">
        <v>0</v>
      </c>
      <c r="EQ239">
        <v>0</v>
      </c>
      <c r="ER239">
        <v>0</v>
      </c>
      <c r="ES239">
        <v>0</v>
      </c>
      <c r="ET239">
        <v>0</v>
      </c>
      <c r="EU239" t="s">
        <v>117</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c r="GD239">
        <v>0</v>
      </c>
      <c r="GE239" t="s">
        <v>124</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c r="HD239">
        <v>0</v>
      </c>
      <c r="HE239">
        <v>0</v>
      </c>
      <c r="HF239">
        <v>0</v>
      </c>
      <c r="HG239">
        <v>0</v>
      </c>
      <c r="HH239">
        <v>0</v>
      </c>
      <c r="HI239">
        <v>0</v>
      </c>
      <c r="HJ239">
        <v>0</v>
      </c>
      <c r="HK239">
        <v>0</v>
      </c>
      <c r="HL239">
        <v>0</v>
      </c>
      <c r="HM239">
        <v>0</v>
      </c>
      <c r="HN239">
        <v>0</v>
      </c>
      <c r="HO239">
        <v>0</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0</v>
      </c>
      <c r="JB239">
        <v>0</v>
      </c>
      <c r="JC239" s="8" t="s">
        <v>124</v>
      </c>
      <c r="JD239" s="8" t="s">
        <v>127</v>
      </c>
      <c r="JE239" s="8" t="s">
        <v>128</v>
      </c>
      <c r="JF239" s="8">
        <v>0</v>
      </c>
      <c r="JG239" s="8" t="s">
        <v>124</v>
      </c>
      <c r="JH239" s="8" t="s">
        <v>124</v>
      </c>
      <c r="JI239" s="8" t="s">
        <v>204</v>
      </c>
      <c r="JJ239" s="8">
        <v>0</v>
      </c>
      <c r="JK239" s="42">
        <v>0</v>
      </c>
      <c r="JL239" s="42">
        <v>0</v>
      </c>
      <c r="JM239" s="42">
        <v>0</v>
      </c>
      <c r="JN239" s="42">
        <v>0</v>
      </c>
      <c r="JO239" s="42">
        <v>0</v>
      </c>
      <c r="JP239" s="42">
        <v>0</v>
      </c>
      <c r="JQ239" s="42">
        <v>0</v>
      </c>
      <c r="JR239" s="42">
        <v>0</v>
      </c>
      <c r="JS239" s="42">
        <v>0</v>
      </c>
      <c r="JT239" s="42">
        <v>0</v>
      </c>
      <c r="JU239" s="42">
        <v>0</v>
      </c>
      <c r="JV239" s="42" t="s">
        <v>124</v>
      </c>
      <c r="JW239" s="42" t="s">
        <v>204</v>
      </c>
      <c r="JX239" s="42">
        <v>0</v>
      </c>
      <c r="JY239" s="42">
        <v>0</v>
      </c>
      <c r="JZ239" s="42">
        <v>0</v>
      </c>
      <c r="KA239" s="42" t="s">
        <v>124</v>
      </c>
      <c r="KB239" s="42">
        <v>0</v>
      </c>
      <c r="KC239" s="42">
        <v>0</v>
      </c>
      <c r="KD239" s="42">
        <v>0</v>
      </c>
      <c r="KE239" s="42">
        <v>0</v>
      </c>
      <c r="KF239" s="42">
        <v>0</v>
      </c>
      <c r="KG239" s="42">
        <v>0</v>
      </c>
      <c r="KH239" s="42">
        <v>0</v>
      </c>
      <c r="KI239" s="42">
        <v>0</v>
      </c>
      <c r="KJ239" s="42">
        <v>0</v>
      </c>
      <c r="KK239" s="42">
        <v>0</v>
      </c>
      <c r="KL239" s="42">
        <v>0</v>
      </c>
      <c r="KM239" s="42">
        <v>0</v>
      </c>
      <c r="KN239" s="8" t="s">
        <v>117</v>
      </c>
      <c r="KO239" s="8">
        <v>0</v>
      </c>
      <c r="KP239" s="8">
        <v>0</v>
      </c>
      <c r="KQ239" s="8" t="s">
        <v>124</v>
      </c>
      <c r="KR239" t="s">
        <v>124</v>
      </c>
      <c r="KS239" t="s">
        <v>169</v>
      </c>
      <c r="KT239">
        <v>0</v>
      </c>
      <c r="KU239">
        <v>0</v>
      </c>
      <c r="KV239">
        <v>0</v>
      </c>
      <c r="KW239">
        <v>0</v>
      </c>
      <c r="KX239">
        <v>0</v>
      </c>
      <c r="KY239">
        <v>0</v>
      </c>
      <c r="KZ239">
        <v>0</v>
      </c>
      <c r="LA239">
        <v>0</v>
      </c>
      <c r="LB239">
        <v>0</v>
      </c>
      <c r="LC239">
        <v>0</v>
      </c>
      <c r="LD239" t="s">
        <v>124</v>
      </c>
      <c r="LE239">
        <v>0</v>
      </c>
      <c r="LF239">
        <v>0</v>
      </c>
      <c r="LG239" t="s">
        <v>124</v>
      </c>
      <c r="LH239">
        <v>0</v>
      </c>
      <c r="LI239">
        <v>0</v>
      </c>
      <c r="LJ239">
        <v>0</v>
      </c>
      <c r="LK239">
        <v>0</v>
      </c>
      <c r="LL239">
        <v>0</v>
      </c>
      <c r="LM239">
        <v>0</v>
      </c>
      <c r="LN239">
        <v>0</v>
      </c>
      <c r="LO239">
        <v>0</v>
      </c>
      <c r="LP239">
        <v>0</v>
      </c>
      <c r="LQ239">
        <v>0</v>
      </c>
      <c r="LR239">
        <v>0</v>
      </c>
      <c r="LS239">
        <v>0</v>
      </c>
      <c r="LT239">
        <v>0</v>
      </c>
      <c r="LU239">
        <v>0</v>
      </c>
      <c r="LV239">
        <v>0</v>
      </c>
      <c r="LW239">
        <v>0</v>
      </c>
      <c r="LX239">
        <v>0</v>
      </c>
      <c r="LY239">
        <v>0</v>
      </c>
      <c r="LZ239" s="9" t="s">
        <v>131</v>
      </c>
      <c r="MA239">
        <v>0</v>
      </c>
      <c r="MB239">
        <v>0</v>
      </c>
      <c r="MC239">
        <v>0</v>
      </c>
      <c r="MD239">
        <v>0</v>
      </c>
      <c r="ME239">
        <v>0</v>
      </c>
      <c r="MF239">
        <v>0</v>
      </c>
      <c r="MG239">
        <v>0</v>
      </c>
      <c r="MH239">
        <v>0</v>
      </c>
      <c r="MI239">
        <v>0</v>
      </c>
      <c r="MJ239">
        <v>0</v>
      </c>
      <c r="MK239">
        <v>0</v>
      </c>
      <c r="ML239">
        <v>0</v>
      </c>
      <c r="MM239">
        <v>0</v>
      </c>
      <c r="MN239">
        <v>0</v>
      </c>
      <c r="MO239">
        <v>0</v>
      </c>
      <c r="MP239">
        <v>0</v>
      </c>
      <c r="MQ239">
        <v>0</v>
      </c>
      <c r="MR239" s="35">
        <v>0</v>
      </c>
      <c r="MS239" s="69"/>
    </row>
    <row r="240" spans="1:357" ht="130.19999999999999" customHeight="1" x14ac:dyDescent="0.3">
      <c r="A240">
        <v>101</v>
      </c>
      <c r="B240" s="29" t="s">
        <v>108</v>
      </c>
      <c r="C240" s="24" t="s">
        <v>109</v>
      </c>
      <c r="D240" s="8" t="s">
        <v>668</v>
      </c>
      <c r="E240" t="s">
        <v>668</v>
      </c>
      <c r="F240" s="8" t="s">
        <v>669</v>
      </c>
      <c r="G240" s="8" t="s">
        <v>548</v>
      </c>
      <c r="H240" s="8">
        <v>0</v>
      </c>
      <c r="I240" t="s">
        <v>113</v>
      </c>
      <c r="J240" s="8" t="s">
        <v>670</v>
      </c>
      <c r="K240" s="8">
        <f>620*850</f>
        <v>527000</v>
      </c>
      <c r="L240" s="8" t="e">
        <f>MROUND([1]!tbData[[#This Row],[Surface (mm2)]],10000)/1000000</f>
        <v>#REF!</v>
      </c>
      <c r="M240" s="8" t="s">
        <v>115</v>
      </c>
      <c r="N240" s="8" t="s">
        <v>144</v>
      </c>
      <c r="O240" s="8" t="s">
        <v>144</v>
      </c>
      <c r="P240" s="8" t="s">
        <v>117</v>
      </c>
      <c r="Q240" t="s">
        <v>119</v>
      </c>
      <c r="R240" t="s">
        <v>119</v>
      </c>
      <c r="S240" s="8">
        <v>0</v>
      </c>
      <c r="T240" t="s">
        <v>550</v>
      </c>
      <c r="U240" s="8" t="s">
        <v>166</v>
      </c>
      <c r="V240" s="8" t="s">
        <v>210</v>
      </c>
      <c r="W240" s="8" t="s">
        <v>145</v>
      </c>
      <c r="X240" s="8" t="s">
        <v>154</v>
      </c>
      <c r="Y240" s="8">
        <v>0</v>
      </c>
      <c r="Z240" s="8">
        <v>0</v>
      </c>
      <c r="AA240" s="8">
        <v>0</v>
      </c>
      <c r="AB240" s="8">
        <v>0</v>
      </c>
      <c r="AC240" s="8">
        <v>0</v>
      </c>
      <c r="AD240" s="8">
        <v>0</v>
      </c>
      <c r="AE240" s="8">
        <v>0</v>
      </c>
      <c r="AF240" s="8">
        <v>0</v>
      </c>
      <c r="AG240" s="8">
        <v>0</v>
      </c>
      <c r="AH240" s="8">
        <v>0</v>
      </c>
      <c r="AI240" s="8">
        <v>0</v>
      </c>
      <c r="AJ240" s="8">
        <v>0</v>
      </c>
      <c r="AK240" s="8" t="s">
        <v>117</v>
      </c>
      <c r="AL240" s="8">
        <v>0</v>
      </c>
      <c r="AM240" s="8">
        <v>0</v>
      </c>
      <c r="AN240" s="8">
        <v>0</v>
      </c>
      <c r="AO240" s="8">
        <v>0</v>
      </c>
      <c r="AP240" s="8">
        <v>0</v>
      </c>
      <c r="AQ240" s="8">
        <v>0</v>
      </c>
      <c r="AR240" s="8">
        <v>0</v>
      </c>
      <c r="AS240" s="8">
        <v>0</v>
      </c>
      <c r="AT240" s="8">
        <v>0</v>
      </c>
      <c r="AU240" s="8" t="s">
        <v>124</v>
      </c>
      <c r="AV240" s="8" t="s">
        <v>156</v>
      </c>
      <c r="AW240" s="8" t="s">
        <v>199</v>
      </c>
      <c r="AX240" s="8" t="s">
        <v>117</v>
      </c>
      <c r="AY240" s="8">
        <v>0</v>
      </c>
      <c r="AZ240" s="8">
        <v>0</v>
      </c>
      <c r="BA240" s="8">
        <v>0</v>
      </c>
      <c r="BB240" s="8">
        <v>0</v>
      </c>
      <c r="BC240" t="s">
        <v>124</v>
      </c>
      <c r="BD240" t="s">
        <v>155</v>
      </c>
      <c r="BE240" t="s">
        <v>124</v>
      </c>
      <c r="BF240">
        <v>0</v>
      </c>
      <c r="BG240">
        <v>0</v>
      </c>
      <c r="BH240" t="s">
        <v>124</v>
      </c>
      <c r="BI240" s="6">
        <v>0</v>
      </c>
      <c r="BJ240" s="66"/>
      <c r="BK240" s="10" t="s">
        <v>51</v>
      </c>
      <c r="BL240" t="s">
        <v>122</v>
      </c>
      <c r="BM240" t="s">
        <v>123</v>
      </c>
      <c r="BN240" t="s">
        <v>117</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t="s">
        <v>51</v>
      </c>
      <c r="DC240" s="8" t="s">
        <v>123</v>
      </c>
      <c r="DD240" t="s">
        <v>117</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t="s">
        <v>117</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t="s">
        <v>551</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t="s">
        <v>124</v>
      </c>
      <c r="FQ240" t="s">
        <v>552</v>
      </c>
      <c r="FR240">
        <v>0</v>
      </c>
      <c r="FS240" t="s">
        <v>124</v>
      </c>
      <c r="FT240" t="s">
        <v>124</v>
      </c>
      <c r="FU240">
        <v>0</v>
      </c>
      <c r="FV240">
        <v>0</v>
      </c>
      <c r="FW240">
        <v>0</v>
      </c>
      <c r="FX240">
        <v>0</v>
      </c>
      <c r="FY240">
        <v>0</v>
      </c>
      <c r="FZ240">
        <v>0</v>
      </c>
      <c r="GA240">
        <v>0</v>
      </c>
      <c r="GB240">
        <v>0</v>
      </c>
      <c r="GC240">
        <v>0</v>
      </c>
      <c r="GD240">
        <v>0</v>
      </c>
      <c r="GE240" t="s">
        <v>124</v>
      </c>
      <c r="GF240">
        <v>0</v>
      </c>
      <c r="GG240">
        <v>0</v>
      </c>
      <c r="GH240">
        <v>0</v>
      </c>
      <c r="GI240">
        <v>0</v>
      </c>
      <c r="GJ240">
        <v>0</v>
      </c>
      <c r="GK240">
        <v>0</v>
      </c>
      <c r="GL240">
        <v>0</v>
      </c>
      <c r="GM240" t="s">
        <v>124</v>
      </c>
      <c r="GN240">
        <v>0</v>
      </c>
      <c r="GO240" t="s">
        <v>124</v>
      </c>
      <c r="GP240" t="s">
        <v>124</v>
      </c>
      <c r="GQ240" t="s">
        <v>124</v>
      </c>
      <c r="GR240" t="s">
        <v>124</v>
      </c>
      <c r="GS240">
        <v>0</v>
      </c>
      <c r="GT240">
        <v>0</v>
      </c>
      <c r="GU240">
        <v>0</v>
      </c>
      <c r="GV240">
        <v>0</v>
      </c>
      <c r="GW240">
        <v>0</v>
      </c>
      <c r="GX240">
        <v>0</v>
      </c>
      <c r="GY240">
        <v>0</v>
      </c>
      <c r="GZ240">
        <v>0</v>
      </c>
      <c r="HA240">
        <v>0</v>
      </c>
      <c r="HB240">
        <v>0</v>
      </c>
      <c r="HC240">
        <v>0</v>
      </c>
      <c r="HD240">
        <v>0</v>
      </c>
      <c r="HE240">
        <v>0</v>
      </c>
      <c r="HF240">
        <v>0</v>
      </c>
      <c r="HG240">
        <v>0</v>
      </c>
      <c r="HH240">
        <v>0</v>
      </c>
      <c r="HI240">
        <v>0</v>
      </c>
      <c r="HJ240">
        <v>0</v>
      </c>
      <c r="HK240">
        <v>0</v>
      </c>
      <c r="HL240">
        <v>0</v>
      </c>
      <c r="HM240" t="s">
        <v>124</v>
      </c>
      <c r="HN240" t="s">
        <v>124</v>
      </c>
      <c r="HO240" t="s">
        <v>124</v>
      </c>
      <c r="HP240" t="s">
        <v>124</v>
      </c>
      <c r="HQ240" t="s">
        <v>124</v>
      </c>
      <c r="HR240" t="s">
        <v>124</v>
      </c>
      <c r="HS240">
        <v>0</v>
      </c>
      <c r="HT240">
        <v>0</v>
      </c>
      <c r="HU240">
        <v>0</v>
      </c>
      <c r="HV240">
        <v>0</v>
      </c>
      <c r="HW240">
        <v>0</v>
      </c>
      <c r="HX240">
        <v>0</v>
      </c>
      <c r="HY240">
        <v>0</v>
      </c>
      <c r="HZ240">
        <v>0</v>
      </c>
      <c r="IA240">
        <v>0</v>
      </c>
      <c r="IB240">
        <v>0</v>
      </c>
      <c r="IC240">
        <v>0</v>
      </c>
      <c r="ID240">
        <v>0</v>
      </c>
      <c r="IE240" t="s">
        <v>124</v>
      </c>
      <c r="IF240" t="s">
        <v>124</v>
      </c>
      <c r="IG240" t="s">
        <v>119</v>
      </c>
      <c r="IH240" t="s">
        <v>71</v>
      </c>
      <c r="II240" t="s">
        <v>671</v>
      </c>
      <c r="IJ240" t="s">
        <v>438</v>
      </c>
      <c r="IK240">
        <v>0</v>
      </c>
      <c r="IL240">
        <v>0</v>
      </c>
      <c r="IM240">
        <v>0</v>
      </c>
      <c r="IN240">
        <v>0</v>
      </c>
      <c r="IO240">
        <v>0</v>
      </c>
      <c r="IP240" t="s">
        <v>124</v>
      </c>
      <c r="IQ240" t="s">
        <v>71</v>
      </c>
      <c r="IR240">
        <v>0</v>
      </c>
      <c r="IS240" t="s">
        <v>339</v>
      </c>
      <c r="IT240">
        <v>0</v>
      </c>
      <c r="IU240">
        <v>0</v>
      </c>
      <c r="IV240">
        <v>0</v>
      </c>
      <c r="IW240">
        <v>0</v>
      </c>
      <c r="IX240">
        <v>0</v>
      </c>
      <c r="IY240">
        <v>0</v>
      </c>
      <c r="IZ240">
        <v>0</v>
      </c>
      <c r="JA240">
        <v>0</v>
      </c>
      <c r="JB240">
        <v>0</v>
      </c>
      <c r="JC240" s="8" t="s">
        <v>124</v>
      </c>
      <c r="JD240" s="8" t="s">
        <v>148</v>
      </c>
      <c r="JE240" s="8" t="s">
        <v>128</v>
      </c>
      <c r="JF240" s="8">
        <v>0</v>
      </c>
      <c r="JG240" s="8">
        <v>0</v>
      </c>
      <c r="JH240" s="8">
        <v>0</v>
      </c>
      <c r="JI240" s="8">
        <v>0</v>
      </c>
      <c r="JJ240" s="8">
        <v>0</v>
      </c>
      <c r="JK240" s="42">
        <v>0</v>
      </c>
      <c r="JL240" s="42">
        <v>0</v>
      </c>
      <c r="JM240" s="42">
        <v>0</v>
      </c>
      <c r="JN240" s="42">
        <v>0</v>
      </c>
      <c r="JO240" s="42">
        <v>0</v>
      </c>
      <c r="JP240" s="42">
        <v>0</v>
      </c>
      <c r="JQ240" s="42">
        <v>0</v>
      </c>
      <c r="JR240" s="42">
        <v>0</v>
      </c>
      <c r="JS240" s="42">
        <v>0</v>
      </c>
      <c r="JT240" s="42">
        <v>0</v>
      </c>
      <c r="JU240" s="42">
        <v>0</v>
      </c>
      <c r="JV240" s="42">
        <v>0</v>
      </c>
      <c r="JW240" s="42">
        <v>0</v>
      </c>
      <c r="JX240" s="42">
        <v>0</v>
      </c>
      <c r="JY240" s="42">
        <v>0</v>
      </c>
      <c r="JZ240" s="42">
        <v>0</v>
      </c>
      <c r="KA240" s="42">
        <v>0</v>
      </c>
      <c r="KB240" s="42">
        <v>0</v>
      </c>
      <c r="KC240" s="42">
        <v>0</v>
      </c>
      <c r="KD240" s="42">
        <v>0</v>
      </c>
      <c r="KE240" s="42">
        <v>0</v>
      </c>
      <c r="KF240" s="42">
        <v>0</v>
      </c>
      <c r="KG240" s="42">
        <v>0</v>
      </c>
      <c r="KH240" s="42">
        <v>0</v>
      </c>
      <c r="KI240" s="42">
        <v>0</v>
      </c>
      <c r="KJ240" s="42">
        <v>0</v>
      </c>
      <c r="KK240" s="42">
        <v>0</v>
      </c>
      <c r="KL240" s="42">
        <v>0</v>
      </c>
      <c r="KM240" s="42">
        <v>0</v>
      </c>
      <c r="KN240" s="8" t="s">
        <v>117</v>
      </c>
      <c r="KO240" s="8">
        <v>0</v>
      </c>
      <c r="KP240" s="8">
        <v>0</v>
      </c>
      <c r="KQ240" s="8" t="s">
        <v>117</v>
      </c>
      <c r="KR240">
        <v>0</v>
      </c>
      <c r="KS240">
        <v>0</v>
      </c>
      <c r="KT240">
        <v>0</v>
      </c>
      <c r="KU240">
        <v>0</v>
      </c>
      <c r="KV240">
        <v>0</v>
      </c>
      <c r="KW240">
        <v>0</v>
      </c>
      <c r="KX240">
        <v>0</v>
      </c>
      <c r="KY240">
        <v>0</v>
      </c>
      <c r="KZ240">
        <v>0</v>
      </c>
      <c r="LA240">
        <v>0</v>
      </c>
      <c r="LB240">
        <v>0</v>
      </c>
      <c r="LC240">
        <v>0</v>
      </c>
      <c r="LD240">
        <v>0</v>
      </c>
      <c r="LE240">
        <v>0</v>
      </c>
      <c r="LF240">
        <v>0</v>
      </c>
      <c r="LG240">
        <v>0</v>
      </c>
      <c r="LH240">
        <v>0</v>
      </c>
      <c r="LI240">
        <v>0</v>
      </c>
      <c r="LJ240">
        <v>0</v>
      </c>
      <c r="LK240">
        <v>0</v>
      </c>
      <c r="LL240">
        <v>0</v>
      </c>
      <c r="LM240">
        <v>0</v>
      </c>
      <c r="LN240">
        <v>0</v>
      </c>
      <c r="LO240">
        <v>0</v>
      </c>
      <c r="LP240">
        <v>0</v>
      </c>
      <c r="LQ240">
        <v>0</v>
      </c>
      <c r="LR240">
        <v>0</v>
      </c>
      <c r="LS240">
        <v>0</v>
      </c>
      <c r="LT240">
        <v>0</v>
      </c>
      <c r="LU240">
        <v>0</v>
      </c>
      <c r="LV240">
        <v>0</v>
      </c>
      <c r="LW240">
        <v>0</v>
      </c>
      <c r="LX240">
        <v>0</v>
      </c>
      <c r="LY240">
        <v>0</v>
      </c>
      <c r="LZ240" s="9" t="s">
        <v>131</v>
      </c>
      <c r="MA240">
        <v>0</v>
      </c>
      <c r="MB240">
        <v>0</v>
      </c>
      <c r="MC240">
        <v>0</v>
      </c>
      <c r="MD240">
        <v>0</v>
      </c>
      <c r="ME240">
        <v>0</v>
      </c>
      <c r="MF240">
        <v>0</v>
      </c>
      <c r="MG240">
        <v>0</v>
      </c>
      <c r="MH240">
        <v>0</v>
      </c>
      <c r="MI240">
        <v>0</v>
      </c>
      <c r="MJ240">
        <v>0</v>
      </c>
      <c r="MK240">
        <v>0</v>
      </c>
      <c r="ML240">
        <v>0</v>
      </c>
      <c r="MM240">
        <v>0</v>
      </c>
      <c r="MN240">
        <v>0</v>
      </c>
      <c r="MO240">
        <v>0</v>
      </c>
      <c r="MP240">
        <v>0</v>
      </c>
      <c r="MQ240">
        <v>0</v>
      </c>
      <c r="MR240" s="35">
        <v>0</v>
      </c>
      <c r="MS240" s="69"/>
    </row>
    <row r="241" spans="1:357" ht="74.400000000000006" customHeight="1" x14ac:dyDescent="0.3">
      <c r="A241">
        <v>53</v>
      </c>
      <c r="B241" s="29" t="s">
        <v>108</v>
      </c>
      <c r="C241" s="22" t="s">
        <v>109</v>
      </c>
      <c r="D241" s="8" t="s">
        <v>464</v>
      </c>
      <c r="E241" t="s">
        <v>465</v>
      </c>
      <c r="F241" s="8" t="s">
        <v>466</v>
      </c>
      <c r="G241" s="8" t="s">
        <v>467</v>
      </c>
      <c r="H241" s="8">
        <v>0</v>
      </c>
      <c r="I241" t="s">
        <v>136</v>
      </c>
      <c r="J241" s="8" t="s">
        <v>468</v>
      </c>
      <c r="K241" s="8">
        <f>845*636</f>
        <v>537420</v>
      </c>
      <c r="L241" s="8" t="e">
        <f>MROUND([1]!tbData[[#This Row],[Surface (mm2)]],10000)/1000000</f>
        <v>#REF!</v>
      </c>
      <c r="M241" s="8" t="s">
        <v>115</v>
      </c>
      <c r="N241" s="8" t="s">
        <v>144</v>
      </c>
      <c r="O241" s="8" t="s">
        <v>144</v>
      </c>
      <c r="P241" s="8" t="s">
        <v>117</v>
      </c>
      <c r="Q241" t="s">
        <v>119</v>
      </c>
      <c r="R241" t="s">
        <v>119</v>
      </c>
      <c r="S241" s="8">
        <v>0</v>
      </c>
      <c r="T241" t="s">
        <v>119</v>
      </c>
      <c r="U241" s="8" t="s">
        <v>198</v>
      </c>
      <c r="V241" s="8" t="s">
        <v>145</v>
      </c>
      <c r="W241" s="8">
        <v>0</v>
      </c>
      <c r="X241" s="8">
        <v>0</v>
      </c>
      <c r="Y241" s="8">
        <v>0</v>
      </c>
      <c r="Z241" s="8">
        <v>0</v>
      </c>
      <c r="AA241" s="8">
        <v>0</v>
      </c>
      <c r="AB241" s="8">
        <v>0</v>
      </c>
      <c r="AC241" s="8">
        <v>0</v>
      </c>
      <c r="AD241" s="8">
        <v>0</v>
      </c>
      <c r="AE241" s="8">
        <v>0</v>
      </c>
      <c r="AF241" s="8">
        <v>0</v>
      </c>
      <c r="AG241" s="8">
        <v>0</v>
      </c>
      <c r="AH241" s="8">
        <v>0</v>
      </c>
      <c r="AI241" s="8">
        <v>0</v>
      </c>
      <c r="AJ241" s="8">
        <v>0</v>
      </c>
      <c r="AK241" s="8" t="s">
        <v>124</v>
      </c>
      <c r="AL241" s="8" t="s">
        <v>166</v>
      </c>
      <c r="AM241" s="8" t="s">
        <v>154</v>
      </c>
      <c r="AN241" s="8" t="s">
        <v>469</v>
      </c>
      <c r="AO241" s="8">
        <v>0</v>
      </c>
      <c r="AP241" s="8">
        <v>0</v>
      </c>
      <c r="AQ241" s="8" t="s">
        <v>184</v>
      </c>
      <c r="AR241" s="8" t="s">
        <v>121</v>
      </c>
      <c r="AS241" s="8" t="s">
        <v>470</v>
      </c>
      <c r="AT241" s="8">
        <v>0</v>
      </c>
      <c r="AU241" s="8">
        <v>0</v>
      </c>
      <c r="AV241" s="8">
        <v>0</v>
      </c>
      <c r="AW241" s="8">
        <v>0</v>
      </c>
      <c r="AX241" s="8" t="s">
        <v>117</v>
      </c>
      <c r="AY241" s="8">
        <v>0</v>
      </c>
      <c r="AZ241" s="8">
        <v>0</v>
      </c>
      <c r="BA241" s="8">
        <v>0</v>
      </c>
      <c r="BB241" s="8">
        <v>0</v>
      </c>
      <c r="BC241" s="9" t="s">
        <v>119</v>
      </c>
      <c r="BD241">
        <v>0</v>
      </c>
      <c r="BE241" t="s">
        <v>124</v>
      </c>
      <c r="BF241" t="s">
        <v>124</v>
      </c>
      <c r="BG241">
        <v>0</v>
      </c>
      <c r="BH241">
        <v>0</v>
      </c>
      <c r="BI241" s="6">
        <v>0</v>
      </c>
      <c r="BJ241" s="66"/>
      <c r="BK241" s="10" t="s">
        <v>51</v>
      </c>
      <c r="BL241" t="s">
        <v>122</v>
      </c>
      <c r="BM241" t="s">
        <v>123</v>
      </c>
      <c r="BN241" t="s">
        <v>124</v>
      </c>
      <c r="BO241">
        <v>0</v>
      </c>
      <c r="BP241">
        <v>0</v>
      </c>
      <c r="BQ241">
        <v>0</v>
      </c>
      <c r="BR241">
        <v>0</v>
      </c>
      <c r="BS241">
        <v>0</v>
      </c>
      <c r="BT241">
        <v>0</v>
      </c>
      <c r="BU241">
        <v>0</v>
      </c>
      <c r="BV241">
        <v>0</v>
      </c>
      <c r="BW241">
        <v>0</v>
      </c>
      <c r="BX241">
        <v>0</v>
      </c>
      <c r="BY241">
        <v>0</v>
      </c>
      <c r="BZ241">
        <v>0</v>
      </c>
      <c r="CA241">
        <v>0</v>
      </c>
      <c r="CB241">
        <v>0</v>
      </c>
      <c r="CC241">
        <v>0</v>
      </c>
      <c r="CD241">
        <v>0</v>
      </c>
      <c r="CE241">
        <v>0</v>
      </c>
      <c r="CF241" t="s">
        <v>124</v>
      </c>
      <c r="CG241" t="s">
        <v>50</v>
      </c>
      <c r="CH241">
        <v>0</v>
      </c>
      <c r="CI241">
        <v>0</v>
      </c>
      <c r="CJ241">
        <v>0</v>
      </c>
      <c r="CK241">
        <v>0</v>
      </c>
      <c r="CL241">
        <v>0</v>
      </c>
      <c r="CM241" t="s">
        <v>121</v>
      </c>
      <c r="CN241">
        <v>0</v>
      </c>
      <c r="CO241">
        <v>0</v>
      </c>
      <c r="CP241">
        <v>0</v>
      </c>
      <c r="CQ241">
        <v>0</v>
      </c>
      <c r="CR241">
        <v>0</v>
      </c>
      <c r="CS241">
        <v>0</v>
      </c>
      <c r="CT241">
        <v>0</v>
      </c>
      <c r="CU241">
        <v>0</v>
      </c>
      <c r="CV241">
        <v>0</v>
      </c>
      <c r="CW241">
        <v>0</v>
      </c>
      <c r="CX241">
        <v>0</v>
      </c>
      <c r="CY241">
        <v>0</v>
      </c>
      <c r="CZ241">
        <v>0</v>
      </c>
      <c r="DA241">
        <v>0</v>
      </c>
      <c r="DB241" t="s">
        <v>117</v>
      </c>
      <c r="DC241" s="8">
        <v>0</v>
      </c>
      <c r="DD241" t="s">
        <v>117</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t="s">
        <v>51</v>
      </c>
      <c r="EA241" t="s">
        <v>156</v>
      </c>
      <c r="EB241" t="s">
        <v>124</v>
      </c>
      <c r="EC241">
        <v>0</v>
      </c>
      <c r="ED241">
        <v>0</v>
      </c>
      <c r="EE241">
        <v>0</v>
      </c>
      <c r="EF241">
        <v>0</v>
      </c>
      <c r="EG241">
        <v>0</v>
      </c>
      <c r="EH241">
        <v>0</v>
      </c>
      <c r="EI241">
        <v>0</v>
      </c>
      <c r="EJ241">
        <v>0</v>
      </c>
      <c r="EK241">
        <v>0</v>
      </c>
      <c r="EL241">
        <v>0</v>
      </c>
      <c r="EM241">
        <v>0</v>
      </c>
      <c r="EN241">
        <v>0</v>
      </c>
      <c r="EO241">
        <v>0</v>
      </c>
      <c r="EP241" t="s">
        <v>124</v>
      </c>
      <c r="EQ241" t="s">
        <v>169</v>
      </c>
      <c r="ER241" t="s">
        <v>121</v>
      </c>
      <c r="ES241">
        <v>0</v>
      </c>
      <c r="ET241">
        <v>0</v>
      </c>
      <c r="EU241" t="s">
        <v>117</v>
      </c>
      <c r="EV241">
        <v>0</v>
      </c>
      <c r="EW241">
        <v>0</v>
      </c>
      <c r="EX241">
        <v>0</v>
      </c>
      <c r="EY241">
        <v>0</v>
      </c>
      <c r="EZ241">
        <v>0</v>
      </c>
      <c r="FA241">
        <v>0</v>
      </c>
      <c r="FB241">
        <v>0</v>
      </c>
      <c r="FC241">
        <v>0</v>
      </c>
      <c r="FD241">
        <v>0</v>
      </c>
      <c r="FE241">
        <v>0</v>
      </c>
      <c r="FF241">
        <v>0</v>
      </c>
      <c r="FG241">
        <v>0</v>
      </c>
      <c r="FH241">
        <v>0</v>
      </c>
      <c r="FI241">
        <v>0</v>
      </c>
      <c r="FJ241">
        <v>0</v>
      </c>
      <c r="FK241">
        <v>0</v>
      </c>
      <c r="FL241">
        <v>0</v>
      </c>
      <c r="FM241">
        <v>0</v>
      </c>
      <c r="FN241">
        <v>0</v>
      </c>
      <c r="FO241">
        <v>0</v>
      </c>
      <c r="FP241">
        <v>0</v>
      </c>
      <c r="FQ241">
        <v>0</v>
      </c>
      <c r="FR241">
        <v>0</v>
      </c>
      <c r="FS241">
        <v>0</v>
      </c>
      <c r="FT241">
        <v>0</v>
      </c>
      <c r="FU241">
        <v>0</v>
      </c>
      <c r="FV241">
        <v>0</v>
      </c>
      <c r="FW241">
        <v>0</v>
      </c>
      <c r="FX241">
        <v>0</v>
      </c>
      <c r="FY241">
        <v>0</v>
      </c>
      <c r="FZ241">
        <v>0</v>
      </c>
      <c r="GA241">
        <v>0</v>
      </c>
      <c r="GB241">
        <v>0</v>
      </c>
      <c r="GC241">
        <v>0</v>
      </c>
      <c r="GD241">
        <v>0</v>
      </c>
      <c r="GE241" t="s">
        <v>124</v>
      </c>
      <c r="GF241">
        <v>0</v>
      </c>
      <c r="GG241">
        <v>0</v>
      </c>
      <c r="GH241">
        <v>0</v>
      </c>
      <c r="GI241">
        <v>0</v>
      </c>
      <c r="GJ241">
        <v>0</v>
      </c>
      <c r="GK241">
        <v>0</v>
      </c>
      <c r="GL241">
        <v>0</v>
      </c>
      <c r="GM241" t="s">
        <v>124</v>
      </c>
      <c r="GN241" t="s">
        <v>202</v>
      </c>
      <c r="GO241" t="s">
        <v>124</v>
      </c>
      <c r="GP241" t="s">
        <v>124</v>
      </c>
      <c r="GQ241">
        <v>0</v>
      </c>
      <c r="GR241">
        <v>0</v>
      </c>
      <c r="GS241" t="s">
        <v>125</v>
      </c>
      <c r="GT241" t="s">
        <v>124</v>
      </c>
      <c r="GU241">
        <v>0</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0</v>
      </c>
      <c r="HR241">
        <v>0</v>
      </c>
      <c r="HS241">
        <v>0</v>
      </c>
      <c r="HT241">
        <v>0</v>
      </c>
      <c r="HU241">
        <v>0</v>
      </c>
      <c r="HV241">
        <v>0</v>
      </c>
      <c r="HW241">
        <v>0</v>
      </c>
      <c r="HX241">
        <v>0</v>
      </c>
      <c r="HY241">
        <v>0</v>
      </c>
      <c r="HZ241">
        <v>0</v>
      </c>
      <c r="IA241">
        <v>0</v>
      </c>
      <c r="IB241">
        <v>0</v>
      </c>
      <c r="IC241">
        <v>0</v>
      </c>
      <c r="ID241">
        <v>0</v>
      </c>
      <c r="IE241">
        <v>0</v>
      </c>
      <c r="IF241">
        <v>0</v>
      </c>
      <c r="IG241">
        <v>0</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0</v>
      </c>
      <c r="JB241">
        <v>0</v>
      </c>
      <c r="JC241" s="8" t="s">
        <v>124</v>
      </c>
      <c r="JD241" s="8" t="s">
        <v>127</v>
      </c>
      <c r="JE241" s="8" t="s">
        <v>128</v>
      </c>
      <c r="JF241" s="8">
        <v>0</v>
      </c>
      <c r="JG241" s="8">
        <v>0</v>
      </c>
      <c r="JH241" s="8" t="s">
        <v>124</v>
      </c>
      <c r="JI241" s="8" t="s">
        <v>129</v>
      </c>
      <c r="JJ241" s="8">
        <v>0</v>
      </c>
      <c r="JK241" s="42" t="s">
        <v>124</v>
      </c>
      <c r="JL241" s="42" t="s">
        <v>129</v>
      </c>
      <c r="JM241" s="42" t="s">
        <v>124</v>
      </c>
      <c r="JN241" s="42">
        <v>0</v>
      </c>
      <c r="JO241" s="42">
        <v>0</v>
      </c>
      <c r="JP241" s="42">
        <v>0</v>
      </c>
      <c r="JQ241" s="42" t="s">
        <v>204</v>
      </c>
      <c r="JR241" s="42">
        <v>0</v>
      </c>
      <c r="JS241" s="42">
        <v>0</v>
      </c>
      <c r="JT241" s="42">
        <v>0</v>
      </c>
      <c r="JU241" s="42">
        <v>0</v>
      </c>
      <c r="JV241" s="42" t="s">
        <v>124</v>
      </c>
      <c r="JW241" s="42" t="s">
        <v>129</v>
      </c>
      <c r="JX241" s="42" t="s">
        <v>124</v>
      </c>
      <c r="JY241" s="42">
        <v>0</v>
      </c>
      <c r="JZ241" s="42" t="s">
        <v>124</v>
      </c>
      <c r="KA241" s="42">
        <v>0</v>
      </c>
      <c r="KB241" s="42">
        <v>0</v>
      </c>
      <c r="KC241" s="42">
        <v>0</v>
      </c>
      <c r="KD241" s="42">
        <v>0</v>
      </c>
      <c r="KE241" s="42" t="s">
        <v>124</v>
      </c>
      <c r="KF241" s="42" t="s">
        <v>288</v>
      </c>
      <c r="KG241" s="42">
        <v>0</v>
      </c>
      <c r="KH241" s="42">
        <v>0</v>
      </c>
      <c r="KI241" s="42">
        <v>0</v>
      </c>
      <c r="KJ241" s="42">
        <v>0</v>
      </c>
      <c r="KK241" s="42">
        <v>0</v>
      </c>
      <c r="KL241" s="42">
        <v>0</v>
      </c>
      <c r="KM241" s="42" t="s">
        <v>287</v>
      </c>
      <c r="KN241" s="8" t="s">
        <v>124</v>
      </c>
      <c r="KO241" s="8">
        <v>0</v>
      </c>
      <c r="KP241" s="8">
        <v>0</v>
      </c>
      <c r="KQ241" s="8" t="s">
        <v>117</v>
      </c>
      <c r="KR241">
        <v>0</v>
      </c>
      <c r="KS241">
        <v>0</v>
      </c>
      <c r="KT241">
        <v>0</v>
      </c>
      <c r="KU241">
        <v>0</v>
      </c>
      <c r="KV241">
        <v>0</v>
      </c>
      <c r="KW241">
        <v>0</v>
      </c>
      <c r="KX241">
        <v>0</v>
      </c>
      <c r="KY241">
        <v>0</v>
      </c>
      <c r="KZ241">
        <v>0</v>
      </c>
      <c r="LA241">
        <v>0</v>
      </c>
      <c r="LB241">
        <v>0</v>
      </c>
      <c r="LC241">
        <v>0</v>
      </c>
      <c r="LD241">
        <v>0</v>
      </c>
      <c r="LE241">
        <v>0</v>
      </c>
      <c r="LF241">
        <v>0</v>
      </c>
      <c r="LG241">
        <v>0</v>
      </c>
      <c r="LH241">
        <v>0</v>
      </c>
      <c r="LI241">
        <v>0</v>
      </c>
      <c r="LJ241">
        <v>0</v>
      </c>
      <c r="LK241">
        <v>0</v>
      </c>
      <c r="LL241">
        <v>0</v>
      </c>
      <c r="LM241">
        <v>0</v>
      </c>
      <c r="LN241">
        <v>0</v>
      </c>
      <c r="LO241">
        <v>0</v>
      </c>
      <c r="LP241">
        <v>0</v>
      </c>
      <c r="LQ241">
        <v>0</v>
      </c>
      <c r="LR241">
        <v>0</v>
      </c>
      <c r="LS241">
        <v>0</v>
      </c>
      <c r="LT241">
        <v>0</v>
      </c>
      <c r="LU241">
        <v>0</v>
      </c>
      <c r="LV241">
        <v>0</v>
      </c>
      <c r="LW241">
        <v>0</v>
      </c>
      <c r="LX241">
        <v>0</v>
      </c>
      <c r="LY241">
        <v>0</v>
      </c>
      <c r="LZ241" s="9" t="s">
        <v>131</v>
      </c>
      <c r="MA241">
        <v>0</v>
      </c>
      <c r="MB241">
        <v>0</v>
      </c>
      <c r="MC241" t="s">
        <v>124</v>
      </c>
      <c r="MD241">
        <v>0</v>
      </c>
      <c r="ME241">
        <v>0</v>
      </c>
      <c r="MF241">
        <v>0</v>
      </c>
      <c r="MG241">
        <v>0</v>
      </c>
      <c r="MH241">
        <v>0</v>
      </c>
      <c r="MI241">
        <v>0</v>
      </c>
      <c r="MJ241">
        <v>0</v>
      </c>
      <c r="MK241">
        <v>0</v>
      </c>
      <c r="ML241">
        <v>0</v>
      </c>
      <c r="MM241">
        <v>0</v>
      </c>
      <c r="MN241">
        <v>0</v>
      </c>
      <c r="MO241">
        <v>0</v>
      </c>
      <c r="MP241">
        <v>0</v>
      </c>
      <c r="MQ241">
        <v>0</v>
      </c>
      <c r="MR241" s="35">
        <v>0</v>
      </c>
      <c r="MS241" s="69"/>
    </row>
    <row r="242" spans="1:357" ht="79.2" customHeight="1" x14ac:dyDescent="0.3">
      <c r="A242">
        <v>54</v>
      </c>
      <c r="B242" s="29" t="s">
        <v>108</v>
      </c>
      <c r="C242" s="22" t="s">
        <v>109</v>
      </c>
      <c r="D242" s="8" t="s">
        <v>464</v>
      </c>
      <c r="E242" t="s">
        <v>471</v>
      </c>
      <c r="F242" s="8" t="s">
        <v>472</v>
      </c>
      <c r="G242" s="8" t="s">
        <v>473</v>
      </c>
      <c r="H242" s="8">
        <v>0</v>
      </c>
      <c r="I242" t="s">
        <v>113</v>
      </c>
      <c r="J242" s="8" t="s">
        <v>474</v>
      </c>
      <c r="K242" s="8">
        <f>638*854</f>
        <v>544852</v>
      </c>
      <c r="L242" s="8" t="e">
        <f>MROUND([1]!tbData[[#This Row],[Surface (mm2)]],10000)/1000000</f>
        <v>#REF!</v>
      </c>
      <c r="M242" s="8" t="s">
        <v>115</v>
      </c>
      <c r="N242" s="8" t="s">
        <v>144</v>
      </c>
      <c r="O242" s="8" t="s">
        <v>144</v>
      </c>
      <c r="P242" s="8" t="s">
        <v>117</v>
      </c>
      <c r="Q242" t="s">
        <v>119</v>
      </c>
      <c r="R242" t="s">
        <v>119</v>
      </c>
      <c r="S242" s="8">
        <v>0</v>
      </c>
      <c r="T242" t="s">
        <v>119</v>
      </c>
      <c r="U242" s="8" t="s">
        <v>475</v>
      </c>
      <c r="V242" s="8" t="s">
        <v>154</v>
      </c>
      <c r="W242" s="8">
        <v>0</v>
      </c>
      <c r="X242" s="8">
        <v>0</v>
      </c>
      <c r="Y242" s="8">
        <v>0</v>
      </c>
      <c r="Z242" s="8">
        <v>0</v>
      </c>
      <c r="AA242" s="8">
        <v>0</v>
      </c>
      <c r="AB242" s="8">
        <v>0</v>
      </c>
      <c r="AC242" s="8">
        <v>0</v>
      </c>
      <c r="AD242" s="8">
        <v>0</v>
      </c>
      <c r="AE242" s="8">
        <v>0</v>
      </c>
      <c r="AF242" s="8">
        <v>0</v>
      </c>
      <c r="AG242" s="8">
        <v>0</v>
      </c>
      <c r="AH242" s="8">
        <v>0</v>
      </c>
      <c r="AI242" s="8">
        <v>0</v>
      </c>
      <c r="AJ242" s="8">
        <v>0</v>
      </c>
      <c r="AK242" s="8" t="s">
        <v>124</v>
      </c>
      <c r="AL242" s="8" t="s">
        <v>184</v>
      </c>
      <c r="AM242" s="8" t="s">
        <v>121</v>
      </c>
      <c r="AN242" s="8" t="s">
        <v>476</v>
      </c>
      <c r="AO242" s="8">
        <v>0</v>
      </c>
      <c r="AP242" s="8">
        <v>0</v>
      </c>
      <c r="AQ242" s="8">
        <v>0</v>
      </c>
      <c r="AR242" s="8">
        <v>0</v>
      </c>
      <c r="AS242" s="8">
        <v>0</v>
      </c>
      <c r="AT242" s="8">
        <v>0</v>
      </c>
      <c r="AU242" s="8">
        <v>0</v>
      </c>
      <c r="AV242" s="8">
        <v>0</v>
      </c>
      <c r="AW242" s="8">
        <v>0</v>
      </c>
      <c r="AX242" s="8" t="s">
        <v>117</v>
      </c>
      <c r="AY242" s="8">
        <v>0</v>
      </c>
      <c r="AZ242" s="8">
        <v>0</v>
      </c>
      <c r="BA242" s="8">
        <v>0</v>
      </c>
      <c r="BB242" s="8">
        <v>0</v>
      </c>
      <c r="BC242" s="9" t="s">
        <v>119</v>
      </c>
      <c r="BD242">
        <v>0</v>
      </c>
      <c r="BE242" t="s">
        <v>147</v>
      </c>
      <c r="BF242">
        <v>0</v>
      </c>
      <c r="BG242">
        <v>0</v>
      </c>
      <c r="BH242">
        <v>0</v>
      </c>
      <c r="BI242" s="6">
        <v>0</v>
      </c>
      <c r="BJ242" s="66"/>
      <c r="BK242" s="10" t="s">
        <v>51</v>
      </c>
      <c r="BL242" t="s">
        <v>122</v>
      </c>
      <c r="BM242" t="s">
        <v>123</v>
      </c>
      <c r="BN242" t="s">
        <v>117</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t="s">
        <v>156</v>
      </c>
      <c r="DC242" s="8" t="s">
        <v>97</v>
      </c>
      <c r="DD242" t="s">
        <v>117</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t="s">
        <v>117</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t="s">
        <v>117</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t="s">
        <v>124</v>
      </c>
      <c r="GF242" t="s">
        <v>124</v>
      </c>
      <c r="GG242" t="s">
        <v>125</v>
      </c>
      <c r="GH242" t="s">
        <v>124</v>
      </c>
      <c r="GI242">
        <v>0</v>
      </c>
      <c r="GJ242">
        <v>0</v>
      </c>
      <c r="GK242">
        <v>0</v>
      </c>
      <c r="GL242">
        <v>0</v>
      </c>
      <c r="GM242" t="s">
        <v>124</v>
      </c>
      <c r="GN242" t="s">
        <v>202</v>
      </c>
      <c r="GO242">
        <v>0</v>
      </c>
      <c r="GP242">
        <v>0</v>
      </c>
      <c r="GQ242">
        <v>0</v>
      </c>
      <c r="GR242" t="s">
        <v>124</v>
      </c>
      <c r="GS242">
        <v>0</v>
      </c>
      <c r="GT242">
        <v>0</v>
      </c>
      <c r="GU242">
        <v>0</v>
      </c>
      <c r="GV242">
        <v>0</v>
      </c>
      <c r="GW242">
        <v>0</v>
      </c>
      <c r="GX242">
        <v>0</v>
      </c>
      <c r="GY242">
        <v>0</v>
      </c>
      <c r="GZ242">
        <v>0</v>
      </c>
      <c r="HA242">
        <v>0</v>
      </c>
      <c r="HB242">
        <v>0</v>
      </c>
      <c r="HC242">
        <v>0</v>
      </c>
      <c r="HD242">
        <v>0</v>
      </c>
      <c r="HE242">
        <v>0</v>
      </c>
      <c r="HF242">
        <v>0</v>
      </c>
      <c r="HG242" t="s">
        <v>124</v>
      </c>
      <c r="HH242" t="s">
        <v>124</v>
      </c>
      <c r="HI242">
        <v>0</v>
      </c>
      <c r="HJ242">
        <v>0</v>
      </c>
      <c r="HK242">
        <v>0</v>
      </c>
      <c r="HL242">
        <v>0</v>
      </c>
      <c r="HM242" t="s">
        <v>124</v>
      </c>
      <c r="HN242">
        <v>0</v>
      </c>
      <c r="HO242">
        <v>0</v>
      </c>
      <c r="HP242">
        <v>0</v>
      </c>
      <c r="HQ242">
        <v>0</v>
      </c>
      <c r="HR242">
        <v>0</v>
      </c>
      <c r="HS242">
        <v>0</v>
      </c>
      <c r="HT242">
        <v>0</v>
      </c>
      <c r="HU242">
        <v>0</v>
      </c>
      <c r="HV242">
        <v>0</v>
      </c>
      <c r="HW242">
        <v>0</v>
      </c>
      <c r="HX242" t="s">
        <v>124</v>
      </c>
      <c r="HY242">
        <v>0</v>
      </c>
      <c r="HZ242">
        <v>0</v>
      </c>
      <c r="IA242">
        <v>0</v>
      </c>
      <c r="IB242">
        <v>0</v>
      </c>
      <c r="IC242">
        <v>0</v>
      </c>
      <c r="ID242" t="s">
        <v>73</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s="8" t="s">
        <v>124</v>
      </c>
      <c r="JD242" s="8" t="s">
        <v>127</v>
      </c>
      <c r="JE242" s="8">
        <v>0</v>
      </c>
      <c r="JF242" s="8">
        <v>0</v>
      </c>
      <c r="JG242" s="8" t="s">
        <v>124</v>
      </c>
      <c r="JH242" s="8" t="s">
        <v>124</v>
      </c>
      <c r="JI242" s="8" t="s">
        <v>129</v>
      </c>
      <c r="JJ242" s="8" t="s">
        <v>204</v>
      </c>
      <c r="JK242" s="42" t="s">
        <v>124</v>
      </c>
      <c r="JL242" s="42" t="s">
        <v>129</v>
      </c>
      <c r="JM242" s="42" t="s">
        <v>124</v>
      </c>
      <c r="JN242" s="42">
        <v>0</v>
      </c>
      <c r="JO242" s="42">
        <v>0</v>
      </c>
      <c r="JP242" s="42">
        <v>0</v>
      </c>
      <c r="JQ242" s="42" t="s">
        <v>204</v>
      </c>
      <c r="JR242" s="42">
        <v>0</v>
      </c>
      <c r="JS242" s="42">
        <v>0</v>
      </c>
      <c r="JT242" s="42">
        <v>0</v>
      </c>
      <c r="JU242" s="42">
        <v>0</v>
      </c>
      <c r="JV242" s="42">
        <v>0</v>
      </c>
      <c r="JW242" s="42">
        <v>0</v>
      </c>
      <c r="JX242" s="42">
        <v>0</v>
      </c>
      <c r="JY242" s="42">
        <v>0</v>
      </c>
      <c r="JZ242" s="42">
        <v>0</v>
      </c>
      <c r="KA242" s="42">
        <v>0</v>
      </c>
      <c r="KB242" s="42">
        <v>0</v>
      </c>
      <c r="KC242" s="42">
        <v>0</v>
      </c>
      <c r="KD242" s="42">
        <v>0</v>
      </c>
      <c r="KE242" s="42" t="s">
        <v>124</v>
      </c>
      <c r="KF242" s="42" t="s">
        <v>204</v>
      </c>
      <c r="KG242" s="42">
        <v>0</v>
      </c>
      <c r="KH242" s="42">
        <v>0</v>
      </c>
      <c r="KI242" s="42">
        <v>0</v>
      </c>
      <c r="KJ242" s="42">
        <v>0</v>
      </c>
      <c r="KK242" s="42">
        <v>0</v>
      </c>
      <c r="KL242" s="42">
        <v>0</v>
      </c>
      <c r="KM242" s="42" t="s">
        <v>122</v>
      </c>
      <c r="KN242" s="8" t="s">
        <v>117</v>
      </c>
      <c r="KO242" s="8">
        <v>0</v>
      </c>
      <c r="KP242" s="8">
        <v>0</v>
      </c>
      <c r="KQ242" s="8" t="s">
        <v>117</v>
      </c>
      <c r="KR242">
        <v>0</v>
      </c>
      <c r="KS242">
        <v>0</v>
      </c>
      <c r="KT242">
        <v>0</v>
      </c>
      <c r="KU242">
        <v>0</v>
      </c>
      <c r="KV242">
        <v>0</v>
      </c>
      <c r="KW242">
        <v>0</v>
      </c>
      <c r="KX242">
        <v>0</v>
      </c>
      <c r="KY242">
        <v>0</v>
      </c>
      <c r="KZ242">
        <v>0</v>
      </c>
      <c r="LA242">
        <v>0</v>
      </c>
      <c r="LB242">
        <v>0</v>
      </c>
      <c r="LC242">
        <v>0</v>
      </c>
      <c r="LD242">
        <v>0</v>
      </c>
      <c r="LE242">
        <v>0</v>
      </c>
      <c r="LF242">
        <v>0</v>
      </c>
      <c r="LG242">
        <v>0</v>
      </c>
      <c r="LH242">
        <v>0</v>
      </c>
      <c r="LI242">
        <v>0</v>
      </c>
      <c r="LJ242">
        <v>0</v>
      </c>
      <c r="LK242">
        <v>0</v>
      </c>
      <c r="LL242">
        <v>0</v>
      </c>
      <c r="LM242">
        <v>0</v>
      </c>
      <c r="LN242">
        <v>0</v>
      </c>
      <c r="LO242">
        <v>0</v>
      </c>
      <c r="LP242">
        <v>0</v>
      </c>
      <c r="LQ242">
        <v>0</v>
      </c>
      <c r="LR242">
        <v>0</v>
      </c>
      <c r="LS242">
        <v>0</v>
      </c>
      <c r="LT242">
        <v>0</v>
      </c>
      <c r="LU242">
        <v>0</v>
      </c>
      <c r="LV242">
        <v>0</v>
      </c>
      <c r="LW242">
        <v>0</v>
      </c>
      <c r="LX242">
        <v>0</v>
      </c>
      <c r="LY242">
        <v>0</v>
      </c>
      <c r="LZ242" s="9" t="s">
        <v>131</v>
      </c>
      <c r="MA242">
        <v>0</v>
      </c>
      <c r="MB242">
        <v>0</v>
      </c>
      <c r="MC242">
        <v>0</v>
      </c>
      <c r="MD242">
        <v>0</v>
      </c>
      <c r="ME242">
        <v>0</v>
      </c>
      <c r="MF242">
        <v>0</v>
      </c>
      <c r="MG242">
        <v>0</v>
      </c>
      <c r="MH242">
        <v>0</v>
      </c>
      <c r="MI242">
        <v>0</v>
      </c>
      <c r="MJ242">
        <v>0</v>
      </c>
      <c r="MK242">
        <v>0</v>
      </c>
      <c r="ML242">
        <v>0</v>
      </c>
      <c r="MM242">
        <v>0</v>
      </c>
      <c r="MN242">
        <v>0</v>
      </c>
      <c r="MO242">
        <v>0</v>
      </c>
      <c r="MP242">
        <v>0</v>
      </c>
      <c r="MQ242">
        <v>0</v>
      </c>
      <c r="MR242" s="35">
        <v>0</v>
      </c>
      <c r="MS242" s="69"/>
    </row>
    <row r="243" spans="1:357" ht="43.2" x14ac:dyDescent="0.3">
      <c r="A243">
        <v>102</v>
      </c>
      <c r="B243" s="29" t="s">
        <v>108</v>
      </c>
      <c r="C243" s="24" t="s">
        <v>109</v>
      </c>
      <c r="D243" s="8" t="s">
        <v>668</v>
      </c>
      <c r="E243" s="8" t="s">
        <v>668</v>
      </c>
      <c r="F243" s="8" t="s">
        <v>669</v>
      </c>
      <c r="G243" s="8" t="s">
        <v>548</v>
      </c>
      <c r="H243" s="8">
        <v>0</v>
      </c>
      <c r="I243" t="s">
        <v>113</v>
      </c>
      <c r="J243" s="8" t="s">
        <v>672</v>
      </c>
      <c r="K243" s="8">
        <f>635*850</f>
        <v>539750</v>
      </c>
      <c r="L243" s="8" t="e">
        <f>MROUND([1]!tbData[[#This Row],[Surface (mm2)]],10000)/1000000</f>
        <v>#REF!</v>
      </c>
      <c r="M243" s="8" t="s">
        <v>115</v>
      </c>
      <c r="N243" s="8" t="s">
        <v>144</v>
      </c>
      <c r="O243" s="8" t="s">
        <v>144</v>
      </c>
      <c r="P243" s="8" t="s">
        <v>117</v>
      </c>
      <c r="Q243" t="s">
        <v>119</v>
      </c>
      <c r="R243" t="s">
        <v>119</v>
      </c>
      <c r="S243" s="8">
        <v>0</v>
      </c>
      <c r="T243" t="s">
        <v>550</v>
      </c>
      <c r="U243" s="8" t="s">
        <v>166</v>
      </c>
      <c r="V243" s="8" t="s">
        <v>210</v>
      </c>
      <c r="W243" s="8" t="s">
        <v>145</v>
      </c>
      <c r="X243" s="8" t="s">
        <v>154</v>
      </c>
      <c r="Y243" s="8">
        <v>0</v>
      </c>
      <c r="Z243" s="8">
        <v>0</v>
      </c>
      <c r="AA243" s="8">
        <v>0</v>
      </c>
      <c r="AB243" s="8">
        <v>0</v>
      </c>
      <c r="AC243" s="8">
        <v>0</v>
      </c>
      <c r="AD243" s="8">
        <v>0</v>
      </c>
      <c r="AE243" s="8">
        <v>0</v>
      </c>
      <c r="AF243" s="8">
        <v>0</v>
      </c>
      <c r="AG243" s="8">
        <v>0</v>
      </c>
      <c r="AH243" s="8">
        <v>0</v>
      </c>
      <c r="AI243" s="8">
        <v>0</v>
      </c>
      <c r="AJ243" s="8">
        <v>0</v>
      </c>
      <c r="AK243" s="8" t="s">
        <v>117</v>
      </c>
      <c r="AL243" s="8">
        <v>0</v>
      </c>
      <c r="AM243" s="8">
        <v>0</v>
      </c>
      <c r="AN243" s="8">
        <v>0</v>
      </c>
      <c r="AO243" s="8">
        <v>0</v>
      </c>
      <c r="AP243" s="8">
        <v>0</v>
      </c>
      <c r="AQ243" s="8">
        <v>0</v>
      </c>
      <c r="AR243" s="8">
        <v>0</v>
      </c>
      <c r="AS243" s="8">
        <v>0</v>
      </c>
      <c r="AT243" s="8">
        <v>0</v>
      </c>
      <c r="AU243" s="8" t="s">
        <v>124</v>
      </c>
      <c r="AV243" s="8" t="s">
        <v>156</v>
      </c>
      <c r="AW243" s="8" t="s">
        <v>199</v>
      </c>
      <c r="AX243" s="8" t="s">
        <v>117</v>
      </c>
      <c r="AY243" s="8">
        <v>0</v>
      </c>
      <c r="AZ243" s="8">
        <v>0</v>
      </c>
      <c r="BA243" s="8">
        <v>0</v>
      </c>
      <c r="BB243" s="8">
        <v>0</v>
      </c>
      <c r="BC243" t="s">
        <v>124</v>
      </c>
      <c r="BD243" t="s">
        <v>155</v>
      </c>
      <c r="BE243" t="s">
        <v>124</v>
      </c>
      <c r="BF243">
        <v>0</v>
      </c>
      <c r="BG243">
        <v>0</v>
      </c>
      <c r="BH243" t="s">
        <v>124</v>
      </c>
      <c r="BI243" s="6" t="s">
        <v>673</v>
      </c>
      <c r="BJ243" s="66"/>
      <c r="BK243" s="10" t="s">
        <v>51</v>
      </c>
      <c r="BL243" t="s">
        <v>122</v>
      </c>
      <c r="BM243" t="s">
        <v>123</v>
      </c>
      <c r="BN243" t="s">
        <v>117</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t="s">
        <v>51</v>
      </c>
      <c r="DC243" s="8" t="s">
        <v>123</v>
      </c>
      <c r="DD243" t="s">
        <v>117</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t="s">
        <v>117</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t="s">
        <v>551</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t="s">
        <v>124</v>
      </c>
      <c r="FQ243" t="s">
        <v>552</v>
      </c>
      <c r="FR243">
        <v>0</v>
      </c>
      <c r="FS243">
        <v>0</v>
      </c>
      <c r="FT243">
        <v>0</v>
      </c>
      <c r="FU243">
        <v>0</v>
      </c>
      <c r="FV243" t="s">
        <v>124</v>
      </c>
      <c r="FW243">
        <v>0</v>
      </c>
      <c r="FX243">
        <v>0</v>
      </c>
      <c r="FY243">
        <v>0</v>
      </c>
      <c r="FZ243">
        <v>0</v>
      </c>
      <c r="GA243">
        <v>0</v>
      </c>
      <c r="GB243">
        <v>0</v>
      </c>
      <c r="GC243">
        <v>0</v>
      </c>
      <c r="GD243">
        <v>0</v>
      </c>
      <c r="GE243" t="s">
        <v>124</v>
      </c>
      <c r="GF243">
        <v>0</v>
      </c>
      <c r="GG243">
        <v>0</v>
      </c>
      <c r="GH243">
        <v>0</v>
      </c>
      <c r="GI243">
        <v>0</v>
      </c>
      <c r="GJ243">
        <v>0</v>
      </c>
      <c r="GK243">
        <v>0</v>
      </c>
      <c r="GL243">
        <v>0</v>
      </c>
      <c r="GM243" t="s">
        <v>124</v>
      </c>
      <c r="GN243">
        <v>0</v>
      </c>
      <c r="GO243" t="s">
        <v>124</v>
      </c>
      <c r="GP243" t="s">
        <v>124</v>
      </c>
      <c r="GQ243" t="s">
        <v>124</v>
      </c>
      <c r="GR243">
        <v>0</v>
      </c>
      <c r="GS243">
        <v>0</v>
      </c>
      <c r="GT243">
        <v>0</v>
      </c>
      <c r="GU243">
        <v>0</v>
      </c>
      <c r="GV243">
        <v>0</v>
      </c>
      <c r="GW243">
        <v>0</v>
      </c>
      <c r="GX243">
        <v>0</v>
      </c>
      <c r="GY243">
        <v>0</v>
      </c>
      <c r="GZ243">
        <v>0</v>
      </c>
      <c r="HA243">
        <v>0</v>
      </c>
      <c r="HB243">
        <v>0</v>
      </c>
      <c r="HC243">
        <v>0</v>
      </c>
      <c r="HD243">
        <v>0</v>
      </c>
      <c r="HE243">
        <v>0</v>
      </c>
      <c r="HF243">
        <v>0</v>
      </c>
      <c r="HG243">
        <v>0</v>
      </c>
      <c r="HH243">
        <v>0</v>
      </c>
      <c r="HI243">
        <v>0</v>
      </c>
      <c r="HJ243">
        <v>0</v>
      </c>
      <c r="HK243">
        <v>0</v>
      </c>
      <c r="HL243">
        <v>0</v>
      </c>
      <c r="HM243" t="s">
        <v>124</v>
      </c>
      <c r="HN243" t="s">
        <v>124</v>
      </c>
      <c r="HO243" t="s">
        <v>124</v>
      </c>
      <c r="HP243" t="s">
        <v>124</v>
      </c>
      <c r="HQ243" t="s">
        <v>124</v>
      </c>
      <c r="HR243" t="s">
        <v>124</v>
      </c>
      <c r="HS243">
        <v>0</v>
      </c>
      <c r="HT243">
        <v>0</v>
      </c>
      <c r="HU243">
        <v>0</v>
      </c>
      <c r="HV243">
        <v>0</v>
      </c>
      <c r="HW243">
        <v>0</v>
      </c>
      <c r="HX243">
        <v>0</v>
      </c>
      <c r="HY243">
        <v>0</v>
      </c>
      <c r="HZ243">
        <v>0</v>
      </c>
      <c r="IA243">
        <v>0</v>
      </c>
      <c r="IB243">
        <v>0</v>
      </c>
      <c r="IC243">
        <v>0</v>
      </c>
      <c r="ID243">
        <v>0</v>
      </c>
      <c r="IE243" t="s">
        <v>124</v>
      </c>
      <c r="IF243" t="s">
        <v>124</v>
      </c>
      <c r="IG243" t="s">
        <v>119</v>
      </c>
      <c r="IH243" t="s">
        <v>71</v>
      </c>
      <c r="II243" t="s">
        <v>674</v>
      </c>
      <c r="IJ243" t="s">
        <v>438</v>
      </c>
      <c r="IK243">
        <v>0</v>
      </c>
      <c r="IL243">
        <v>0</v>
      </c>
      <c r="IM243">
        <v>0</v>
      </c>
      <c r="IN243">
        <v>0</v>
      </c>
      <c r="IO243">
        <v>0</v>
      </c>
      <c r="IP243" t="s">
        <v>124</v>
      </c>
      <c r="IQ243" t="s">
        <v>71</v>
      </c>
      <c r="IR243">
        <v>0</v>
      </c>
      <c r="IS243" t="s">
        <v>146</v>
      </c>
      <c r="IT243">
        <v>0</v>
      </c>
      <c r="IU243">
        <v>0</v>
      </c>
      <c r="IV243">
        <v>0</v>
      </c>
      <c r="IW243">
        <v>0</v>
      </c>
      <c r="IX243">
        <v>0</v>
      </c>
      <c r="IY243">
        <v>0</v>
      </c>
      <c r="IZ243" t="s">
        <v>124</v>
      </c>
      <c r="JA243" t="s">
        <v>189</v>
      </c>
      <c r="JB243" t="s">
        <v>675</v>
      </c>
      <c r="JC243" s="8" t="s">
        <v>124</v>
      </c>
      <c r="JD243" s="8" t="s">
        <v>148</v>
      </c>
      <c r="JE243" s="8" t="s">
        <v>128</v>
      </c>
      <c r="JF243" s="8">
        <v>0</v>
      </c>
      <c r="JG243" s="8">
        <v>0</v>
      </c>
      <c r="JH243" s="8">
        <v>0</v>
      </c>
      <c r="JI243" s="8">
        <v>0</v>
      </c>
      <c r="JJ243" s="8">
        <v>0</v>
      </c>
      <c r="JK243" s="42">
        <v>0</v>
      </c>
      <c r="JL243" s="42">
        <v>0</v>
      </c>
      <c r="JM243" s="42">
        <v>0</v>
      </c>
      <c r="JN243" s="42">
        <v>0</v>
      </c>
      <c r="JO243" s="42">
        <v>0</v>
      </c>
      <c r="JP243" s="42">
        <v>0</v>
      </c>
      <c r="JQ243" s="42">
        <v>0</v>
      </c>
      <c r="JR243" s="42">
        <v>0</v>
      </c>
      <c r="JS243" s="42">
        <v>0</v>
      </c>
      <c r="JT243" s="42">
        <v>0</v>
      </c>
      <c r="JU243" s="42">
        <v>0</v>
      </c>
      <c r="JV243" s="42">
        <v>0</v>
      </c>
      <c r="JW243" s="42">
        <v>0</v>
      </c>
      <c r="JX243" s="42">
        <v>0</v>
      </c>
      <c r="JY243" s="42">
        <v>0</v>
      </c>
      <c r="JZ243" s="42">
        <v>0</v>
      </c>
      <c r="KA243" s="42">
        <v>0</v>
      </c>
      <c r="KB243" s="42">
        <v>0</v>
      </c>
      <c r="KC243" s="42">
        <v>0</v>
      </c>
      <c r="KD243" s="42">
        <v>0</v>
      </c>
      <c r="KE243" s="42">
        <v>0</v>
      </c>
      <c r="KF243" s="42">
        <v>0</v>
      </c>
      <c r="KG243" s="42">
        <v>0</v>
      </c>
      <c r="KH243" s="42">
        <v>0</v>
      </c>
      <c r="KI243" s="42">
        <v>0</v>
      </c>
      <c r="KJ243" s="42">
        <v>0</v>
      </c>
      <c r="KK243" s="42">
        <v>0</v>
      </c>
      <c r="KL243" s="42">
        <v>0</v>
      </c>
      <c r="KM243" s="42">
        <v>0</v>
      </c>
      <c r="KN243" s="8" t="s">
        <v>117</v>
      </c>
      <c r="KO243" s="8">
        <v>0</v>
      </c>
      <c r="KP243" s="8">
        <v>0</v>
      </c>
      <c r="KQ243" s="8" t="s">
        <v>117</v>
      </c>
      <c r="KR243">
        <v>0</v>
      </c>
      <c r="KS243">
        <v>0</v>
      </c>
      <c r="KT243">
        <v>0</v>
      </c>
      <c r="KU243">
        <v>0</v>
      </c>
      <c r="KV243">
        <v>0</v>
      </c>
      <c r="KW243">
        <v>0</v>
      </c>
      <c r="KX243">
        <v>0</v>
      </c>
      <c r="KY243">
        <v>0</v>
      </c>
      <c r="KZ243">
        <v>0</v>
      </c>
      <c r="LA243">
        <v>0</v>
      </c>
      <c r="LB243">
        <v>0</v>
      </c>
      <c r="LC243">
        <v>0</v>
      </c>
      <c r="LD243">
        <v>0</v>
      </c>
      <c r="LE243">
        <v>0</v>
      </c>
      <c r="LF243">
        <v>0</v>
      </c>
      <c r="LG243">
        <v>0</v>
      </c>
      <c r="LH243">
        <v>0</v>
      </c>
      <c r="LI243">
        <v>0</v>
      </c>
      <c r="LJ243">
        <v>0</v>
      </c>
      <c r="LK243">
        <v>0</v>
      </c>
      <c r="LL243">
        <v>0</v>
      </c>
      <c r="LM243">
        <v>0</v>
      </c>
      <c r="LN243">
        <v>0</v>
      </c>
      <c r="LO243">
        <v>0</v>
      </c>
      <c r="LP243">
        <v>0</v>
      </c>
      <c r="LQ243">
        <v>0</v>
      </c>
      <c r="LR243">
        <v>0</v>
      </c>
      <c r="LS243">
        <v>0</v>
      </c>
      <c r="LT243">
        <v>0</v>
      </c>
      <c r="LU243">
        <v>0</v>
      </c>
      <c r="LV243">
        <v>0</v>
      </c>
      <c r="LW243">
        <v>0</v>
      </c>
      <c r="LX243">
        <v>0</v>
      </c>
      <c r="LY243">
        <v>0</v>
      </c>
      <c r="LZ243" s="9" t="s">
        <v>131</v>
      </c>
      <c r="MA243">
        <v>0</v>
      </c>
      <c r="MB243">
        <v>0</v>
      </c>
      <c r="MC243">
        <v>0</v>
      </c>
      <c r="MD243">
        <v>0</v>
      </c>
      <c r="ME243">
        <v>0</v>
      </c>
      <c r="MF243">
        <v>0</v>
      </c>
      <c r="MG243">
        <v>0</v>
      </c>
      <c r="MH243">
        <v>0</v>
      </c>
      <c r="MI243">
        <v>0</v>
      </c>
      <c r="MJ243">
        <v>0</v>
      </c>
      <c r="MK243">
        <v>0</v>
      </c>
      <c r="ML243">
        <v>0</v>
      </c>
      <c r="MM243">
        <v>0</v>
      </c>
      <c r="MN243">
        <v>0</v>
      </c>
      <c r="MO243">
        <v>0</v>
      </c>
      <c r="MP243">
        <v>0</v>
      </c>
      <c r="MQ243">
        <v>0</v>
      </c>
      <c r="MR243" s="35">
        <v>0</v>
      </c>
      <c r="MS243" s="69"/>
    </row>
    <row r="244" spans="1:357" ht="57.6" x14ac:dyDescent="0.3">
      <c r="A244">
        <v>55</v>
      </c>
      <c r="B244" s="29" t="s">
        <v>108</v>
      </c>
      <c r="C244" s="22" t="s">
        <v>109</v>
      </c>
      <c r="D244" s="8" t="s">
        <v>248</v>
      </c>
      <c r="E244" t="s">
        <v>477</v>
      </c>
      <c r="F244" s="8" t="s">
        <v>478</v>
      </c>
      <c r="G244" s="8" t="s">
        <v>479</v>
      </c>
      <c r="H244" s="8">
        <v>0</v>
      </c>
      <c r="I244" t="s">
        <v>136</v>
      </c>
      <c r="J244" s="8" t="s">
        <v>480</v>
      </c>
      <c r="K244" s="8">
        <f>872*630</f>
        <v>549360</v>
      </c>
      <c r="L244" s="8" t="e">
        <f>MROUND([1]!tbData[[#This Row],[Surface (mm2)]],10000)/1000000</f>
        <v>#REF!</v>
      </c>
      <c r="M244" s="8" t="s">
        <v>115</v>
      </c>
      <c r="N244" s="8" t="s">
        <v>144</v>
      </c>
      <c r="O244" s="8" t="s">
        <v>144</v>
      </c>
      <c r="P244" s="8" t="s">
        <v>117</v>
      </c>
      <c r="Q244" t="s">
        <v>119</v>
      </c>
      <c r="R244" t="s">
        <v>119</v>
      </c>
      <c r="S244" s="8">
        <v>0</v>
      </c>
      <c r="T244" t="s">
        <v>119</v>
      </c>
      <c r="U244" s="8" t="s">
        <v>120</v>
      </c>
      <c r="V244" s="8" t="s">
        <v>116</v>
      </c>
      <c r="W244" s="8" t="s">
        <v>121</v>
      </c>
      <c r="X244" s="8">
        <v>0</v>
      </c>
      <c r="Y244" s="8">
        <v>0</v>
      </c>
      <c r="Z244" s="8">
        <v>0</v>
      </c>
      <c r="AA244" s="8">
        <v>0</v>
      </c>
      <c r="AB244" s="8">
        <v>0</v>
      </c>
      <c r="AC244" s="8">
        <v>0</v>
      </c>
      <c r="AD244" s="8">
        <v>0</v>
      </c>
      <c r="AE244" s="8">
        <v>0</v>
      </c>
      <c r="AF244" s="8">
        <v>0</v>
      </c>
      <c r="AG244" s="8">
        <v>0</v>
      </c>
      <c r="AH244" s="8">
        <v>0</v>
      </c>
      <c r="AI244" s="8">
        <v>0</v>
      </c>
      <c r="AJ244" s="8">
        <v>0</v>
      </c>
      <c r="AK244" s="8" t="s">
        <v>117</v>
      </c>
      <c r="AL244" s="8">
        <v>0</v>
      </c>
      <c r="AM244" s="8">
        <v>0</v>
      </c>
      <c r="AN244" s="8">
        <v>0</v>
      </c>
      <c r="AO244" s="8">
        <v>0</v>
      </c>
      <c r="AP244" s="8">
        <v>0</v>
      </c>
      <c r="AQ244" s="8">
        <v>0</v>
      </c>
      <c r="AR244" s="8">
        <v>0</v>
      </c>
      <c r="AS244" s="8">
        <v>0</v>
      </c>
      <c r="AT244" s="8">
        <v>0</v>
      </c>
      <c r="AU244" s="8">
        <v>0</v>
      </c>
      <c r="AV244" s="8">
        <v>0</v>
      </c>
      <c r="AW244" s="8">
        <v>0</v>
      </c>
      <c r="AX244" s="8" t="s">
        <v>117</v>
      </c>
      <c r="AY244" s="8">
        <v>0</v>
      </c>
      <c r="AZ244" s="8">
        <v>0</v>
      </c>
      <c r="BA244" s="8">
        <v>0</v>
      </c>
      <c r="BB244" s="8">
        <v>0</v>
      </c>
      <c r="BC244" t="s">
        <v>124</v>
      </c>
      <c r="BD244" t="s">
        <v>155</v>
      </c>
      <c r="BE244" t="s">
        <v>147</v>
      </c>
      <c r="BF244">
        <v>0</v>
      </c>
      <c r="BG244">
        <v>0</v>
      </c>
      <c r="BH244">
        <v>0</v>
      </c>
      <c r="BI244" s="6">
        <v>0</v>
      </c>
      <c r="BJ244" s="66"/>
      <c r="BK244" s="10" t="s">
        <v>51</v>
      </c>
      <c r="BL244" t="s">
        <v>122</v>
      </c>
      <c r="BM244" t="s">
        <v>123</v>
      </c>
      <c r="BN244" t="s">
        <v>117</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t="s">
        <v>51</v>
      </c>
      <c r="DC244" s="8" t="s">
        <v>263</v>
      </c>
      <c r="DD244" t="s">
        <v>117</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t="s">
        <v>117</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t="s">
        <v>117</v>
      </c>
      <c r="EV244">
        <v>0</v>
      </c>
      <c r="EW244">
        <v>0</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t="s">
        <v>124</v>
      </c>
      <c r="GF244">
        <v>0</v>
      </c>
      <c r="GG244">
        <v>0</v>
      </c>
      <c r="GH244">
        <v>0</v>
      </c>
      <c r="GI244">
        <v>0</v>
      </c>
      <c r="GJ244">
        <v>0</v>
      </c>
      <c r="GK244">
        <v>0</v>
      </c>
      <c r="GL244">
        <v>0</v>
      </c>
      <c r="GM244" t="s">
        <v>124</v>
      </c>
      <c r="GN244" t="s">
        <v>125</v>
      </c>
      <c r="GO244" t="s">
        <v>124</v>
      </c>
      <c r="GP244" t="s">
        <v>124</v>
      </c>
      <c r="GQ244" t="s">
        <v>124</v>
      </c>
      <c r="GR244" t="s">
        <v>124</v>
      </c>
      <c r="GS244">
        <v>0</v>
      </c>
      <c r="GT244">
        <v>0</v>
      </c>
      <c r="GU244">
        <v>0</v>
      </c>
      <c r="GV244">
        <v>0</v>
      </c>
      <c r="GW244">
        <v>0</v>
      </c>
      <c r="GX244">
        <v>0</v>
      </c>
      <c r="GY244">
        <v>0</v>
      </c>
      <c r="GZ244">
        <v>0</v>
      </c>
      <c r="HA244">
        <v>0</v>
      </c>
      <c r="HB244">
        <v>0</v>
      </c>
      <c r="HC244">
        <v>0</v>
      </c>
      <c r="HD244">
        <v>0</v>
      </c>
      <c r="HE244">
        <v>0</v>
      </c>
      <c r="HF244">
        <v>0</v>
      </c>
      <c r="HG244" t="s">
        <v>124</v>
      </c>
      <c r="HH244" t="s">
        <v>124</v>
      </c>
      <c r="HI244" t="s">
        <v>125</v>
      </c>
      <c r="HJ244">
        <v>0</v>
      </c>
      <c r="HK244" t="s">
        <v>124</v>
      </c>
      <c r="HL244" t="s">
        <v>125</v>
      </c>
      <c r="HM244">
        <v>0</v>
      </c>
      <c r="HN244">
        <v>0</v>
      </c>
      <c r="HO244">
        <v>0</v>
      </c>
      <c r="HP244">
        <v>0</v>
      </c>
      <c r="HQ244">
        <v>0</v>
      </c>
      <c r="HR244">
        <v>0</v>
      </c>
      <c r="HS244">
        <v>0</v>
      </c>
      <c r="HT244">
        <v>0</v>
      </c>
      <c r="HU244">
        <v>0</v>
      </c>
      <c r="HV244">
        <v>0</v>
      </c>
      <c r="HW244">
        <v>0</v>
      </c>
      <c r="HX244">
        <v>0</v>
      </c>
      <c r="HY244">
        <v>0</v>
      </c>
      <c r="HZ244">
        <v>0</v>
      </c>
      <c r="IA244">
        <v>0</v>
      </c>
      <c r="IB244">
        <v>0</v>
      </c>
      <c r="IC244">
        <v>0</v>
      </c>
      <c r="ID244">
        <v>0</v>
      </c>
      <c r="IE244">
        <v>0</v>
      </c>
      <c r="IF244">
        <v>0</v>
      </c>
      <c r="IG244">
        <v>0</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s="8" t="s">
        <v>124</v>
      </c>
      <c r="JD244" s="8" t="s">
        <v>127</v>
      </c>
      <c r="JE244" s="8" t="s">
        <v>128</v>
      </c>
      <c r="JF244" s="8">
        <v>0</v>
      </c>
      <c r="JG244" s="8">
        <v>0</v>
      </c>
      <c r="JH244" s="8">
        <v>0</v>
      </c>
      <c r="JI244" s="8">
        <v>0</v>
      </c>
      <c r="JJ244" s="8">
        <v>0</v>
      </c>
      <c r="JK244" s="42">
        <v>0</v>
      </c>
      <c r="JL244" s="42">
        <v>0</v>
      </c>
      <c r="JM244" s="42">
        <v>0</v>
      </c>
      <c r="JN244" s="42">
        <v>0</v>
      </c>
      <c r="JO244" s="42">
        <v>0</v>
      </c>
      <c r="JP244" s="42">
        <v>0</v>
      </c>
      <c r="JQ244" s="42">
        <v>0</v>
      </c>
      <c r="JR244" s="42">
        <v>0</v>
      </c>
      <c r="JS244" s="42">
        <v>0</v>
      </c>
      <c r="JT244" s="42">
        <v>0</v>
      </c>
      <c r="JU244" s="42">
        <v>0</v>
      </c>
      <c r="JV244" s="42" t="s">
        <v>124</v>
      </c>
      <c r="JW244" s="42">
        <v>0</v>
      </c>
      <c r="JX244" s="42">
        <v>0</v>
      </c>
      <c r="JY244" s="42">
        <v>0</v>
      </c>
      <c r="JZ244" s="42">
        <v>0</v>
      </c>
      <c r="KA244" s="42">
        <v>0</v>
      </c>
      <c r="KB244" s="42">
        <v>0</v>
      </c>
      <c r="KC244" s="42">
        <v>0</v>
      </c>
      <c r="KD244" s="42">
        <v>0</v>
      </c>
      <c r="KE244" s="42">
        <v>0</v>
      </c>
      <c r="KF244" s="42">
        <v>0</v>
      </c>
      <c r="KG244" s="42">
        <v>0</v>
      </c>
      <c r="KH244" s="42">
        <v>0</v>
      </c>
      <c r="KI244" s="42">
        <v>0</v>
      </c>
      <c r="KJ244" s="42">
        <v>0</v>
      </c>
      <c r="KK244" s="42">
        <v>0</v>
      </c>
      <c r="KL244" s="42">
        <v>0</v>
      </c>
      <c r="KM244" s="42">
        <v>0</v>
      </c>
      <c r="KN244" s="8" t="s">
        <v>117</v>
      </c>
      <c r="KO244" s="8">
        <v>0</v>
      </c>
      <c r="KP244" s="8">
        <v>0</v>
      </c>
      <c r="KQ244" s="8" t="s">
        <v>117</v>
      </c>
      <c r="KR244">
        <v>0</v>
      </c>
      <c r="KS244">
        <v>0</v>
      </c>
      <c r="KT244">
        <v>0</v>
      </c>
      <c r="KU244">
        <v>0</v>
      </c>
      <c r="KV244">
        <v>0</v>
      </c>
      <c r="KW244">
        <v>0</v>
      </c>
      <c r="KX244">
        <v>0</v>
      </c>
      <c r="KY244">
        <v>0</v>
      </c>
      <c r="KZ244">
        <v>0</v>
      </c>
      <c r="LA244">
        <v>0</v>
      </c>
      <c r="LB244">
        <v>0</v>
      </c>
      <c r="LC244">
        <v>0</v>
      </c>
      <c r="LD244">
        <v>0</v>
      </c>
      <c r="LE244">
        <v>0</v>
      </c>
      <c r="LF244">
        <v>0</v>
      </c>
      <c r="LG244">
        <v>0</v>
      </c>
      <c r="LH244">
        <v>0</v>
      </c>
      <c r="LI244">
        <v>0</v>
      </c>
      <c r="LJ244">
        <v>0</v>
      </c>
      <c r="LK244">
        <v>0</v>
      </c>
      <c r="LL244">
        <v>0</v>
      </c>
      <c r="LM244">
        <v>0</v>
      </c>
      <c r="LN244">
        <v>0</v>
      </c>
      <c r="LO244">
        <v>0</v>
      </c>
      <c r="LP244">
        <v>0</v>
      </c>
      <c r="LQ244">
        <v>0</v>
      </c>
      <c r="LR244">
        <v>0</v>
      </c>
      <c r="LS244">
        <v>0</v>
      </c>
      <c r="LT244">
        <v>0</v>
      </c>
      <c r="LU244">
        <v>0</v>
      </c>
      <c r="LV244">
        <v>0</v>
      </c>
      <c r="LW244">
        <v>0</v>
      </c>
      <c r="LX244">
        <v>0</v>
      </c>
      <c r="LY244">
        <v>0</v>
      </c>
      <c r="LZ244" s="9" t="s">
        <v>131</v>
      </c>
      <c r="MA244">
        <v>0</v>
      </c>
      <c r="MB244">
        <v>0</v>
      </c>
      <c r="MC244">
        <v>0</v>
      </c>
      <c r="MD244">
        <v>0</v>
      </c>
      <c r="ME244">
        <v>0</v>
      </c>
      <c r="MF244">
        <v>0</v>
      </c>
      <c r="MG244">
        <v>0</v>
      </c>
      <c r="MH244">
        <v>0</v>
      </c>
      <c r="MI244">
        <v>0</v>
      </c>
      <c r="MJ244">
        <v>0</v>
      </c>
      <c r="MK244">
        <v>0</v>
      </c>
      <c r="ML244">
        <v>0</v>
      </c>
      <c r="MM244">
        <v>0</v>
      </c>
      <c r="MN244">
        <v>0</v>
      </c>
      <c r="MO244">
        <v>0</v>
      </c>
      <c r="MP244">
        <v>0</v>
      </c>
      <c r="MQ244">
        <v>0</v>
      </c>
      <c r="MR244" s="35">
        <v>0</v>
      </c>
      <c r="MS244" s="69"/>
    </row>
    <row r="245" spans="1:357" s="14" customFormat="1" ht="57.6" x14ac:dyDescent="0.3">
      <c r="A245">
        <v>103</v>
      </c>
      <c r="B245" s="28" t="s">
        <v>108</v>
      </c>
      <c r="C245" s="30" t="s">
        <v>109</v>
      </c>
      <c r="D245" s="15" t="s">
        <v>677</v>
      </c>
      <c r="E245" s="15" t="s">
        <v>677</v>
      </c>
      <c r="F245" s="15" t="s">
        <v>678</v>
      </c>
      <c r="G245" s="15" t="s">
        <v>679</v>
      </c>
      <c r="H245" s="15">
        <v>0</v>
      </c>
      <c r="I245" s="14" t="s">
        <v>136</v>
      </c>
      <c r="J245" s="15" t="s">
        <v>680</v>
      </c>
      <c r="K245" s="15">
        <f>850*647</f>
        <v>549950</v>
      </c>
      <c r="L245" s="15" t="e">
        <f>MROUND([1]!tbData[[#This Row],[Surface (mm2)]],10000)/1000000</f>
        <v>#REF!</v>
      </c>
      <c r="M245" s="8" t="s">
        <v>115</v>
      </c>
      <c r="N245" s="15" t="s">
        <v>144</v>
      </c>
      <c r="O245" s="15" t="s">
        <v>144</v>
      </c>
      <c r="P245" s="15" t="s">
        <v>579</v>
      </c>
      <c r="Q245" s="14" t="s">
        <v>119</v>
      </c>
      <c r="R245" s="14" t="s">
        <v>119</v>
      </c>
      <c r="S245" s="8">
        <v>0</v>
      </c>
      <c r="T245" s="14" t="s">
        <v>119</v>
      </c>
      <c r="U245" s="8" t="s">
        <v>198</v>
      </c>
      <c r="V245" s="8" t="s">
        <v>145</v>
      </c>
      <c r="W245" s="8">
        <v>0</v>
      </c>
      <c r="X245" s="8">
        <v>0</v>
      </c>
      <c r="Y245" s="8">
        <v>0</v>
      </c>
      <c r="Z245" s="8">
        <v>0</v>
      </c>
      <c r="AA245" s="8">
        <v>0</v>
      </c>
      <c r="AB245" s="8">
        <v>0</v>
      </c>
      <c r="AC245" s="8">
        <v>0</v>
      </c>
      <c r="AD245" s="8">
        <v>0</v>
      </c>
      <c r="AE245" s="8">
        <v>0</v>
      </c>
      <c r="AF245" s="8">
        <v>0</v>
      </c>
      <c r="AG245" s="8">
        <v>0</v>
      </c>
      <c r="AH245" s="8">
        <v>0</v>
      </c>
      <c r="AI245" s="8">
        <v>0</v>
      </c>
      <c r="AJ245" s="8">
        <v>0</v>
      </c>
      <c r="AK245" s="8" t="s">
        <v>117</v>
      </c>
      <c r="AL245" s="8">
        <v>0</v>
      </c>
      <c r="AM245" s="8">
        <v>0</v>
      </c>
      <c r="AN245" s="8">
        <v>0</v>
      </c>
      <c r="AO245" s="8">
        <v>0</v>
      </c>
      <c r="AP245" s="8">
        <v>0</v>
      </c>
      <c r="AQ245" s="8">
        <v>0</v>
      </c>
      <c r="AR245" s="8">
        <v>0</v>
      </c>
      <c r="AS245" s="8">
        <v>0</v>
      </c>
      <c r="AT245" s="8">
        <v>0</v>
      </c>
      <c r="AU245" s="8">
        <v>0</v>
      </c>
      <c r="AV245" s="8">
        <v>0</v>
      </c>
      <c r="AW245" s="8">
        <v>0</v>
      </c>
      <c r="AX245" s="15" t="s">
        <v>117</v>
      </c>
      <c r="AY245" s="8">
        <v>0</v>
      </c>
      <c r="AZ245" s="8">
        <v>0</v>
      </c>
      <c r="BA245" s="8">
        <v>0</v>
      </c>
      <c r="BB245" s="8">
        <v>0</v>
      </c>
      <c r="BC245" t="s">
        <v>119</v>
      </c>
      <c r="BD245">
        <v>0</v>
      </c>
      <c r="BE245" t="s">
        <v>124</v>
      </c>
      <c r="BF245">
        <v>0</v>
      </c>
      <c r="BG245" t="s">
        <v>124</v>
      </c>
      <c r="BH245">
        <v>0</v>
      </c>
      <c r="BI245" s="16">
        <v>0</v>
      </c>
      <c r="BJ245" s="67"/>
      <c r="BK245" s="18" t="s">
        <v>51</v>
      </c>
      <c r="BL245" s="14" t="s">
        <v>122</v>
      </c>
      <c r="BM245" s="14" t="s">
        <v>123</v>
      </c>
      <c r="BN245" s="14" t="s">
        <v>117</v>
      </c>
      <c r="BO245" s="14">
        <v>0</v>
      </c>
      <c r="BP245" s="14">
        <v>0</v>
      </c>
      <c r="BQ245" s="14">
        <v>0</v>
      </c>
      <c r="BR245" s="14">
        <v>0</v>
      </c>
      <c r="BS245" s="14">
        <v>0</v>
      </c>
      <c r="BT245" s="14">
        <v>0</v>
      </c>
      <c r="BU245" s="14">
        <v>0</v>
      </c>
      <c r="BV245" s="14">
        <v>0</v>
      </c>
      <c r="BW245" s="14">
        <v>0</v>
      </c>
      <c r="BX245" s="14">
        <v>0</v>
      </c>
      <c r="BY245" s="14">
        <v>0</v>
      </c>
      <c r="BZ245" s="14">
        <v>0</v>
      </c>
      <c r="CA245" s="14">
        <v>0</v>
      </c>
      <c r="CB245" s="14">
        <v>0</v>
      </c>
      <c r="CC245" s="14">
        <v>0</v>
      </c>
      <c r="CD245" s="14">
        <v>0</v>
      </c>
      <c r="CE245" s="14">
        <v>0</v>
      </c>
      <c r="CF245" s="14">
        <v>0</v>
      </c>
      <c r="CG245" s="14">
        <v>0</v>
      </c>
      <c r="CH245" s="14">
        <v>0</v>
      </c>
      <c r="CI245" s="14">
        <v>0</v>
      </c>
      <c r="CJ245" s="14">
        <v>0</v>
      </c>
      <c r="CK245" s="14">
        <v>0</v>
      </c>
      <c r="CL245" s="14">
        <v>0</v>
      </c>
      <c r="CM245" s="14">
        <v>0</v>
      </c>
      <c r="CN245" s="14">
        <v>0</v>
      </c>
      <c r="CO245" s="14">
        <v>0</v>
      </c>
      <c r="CP245" s="14">
        <v>0</v>
      </c>
      <c r="CQ245" s="14">
        <v>0</v>
      </c>
      <c r="CR245" s="14">
        <v>0</v>
      </c>
      <c r="CS245" s="14">
        <v>0</v>
      </c>
      <c r="CT245" s="14">
        <v>0</v>
      </c>
      <c r="CU245" s="14">
        <v>0</v>
      </c>
      <c r="CV245" s="14">
        <v>0</v>
      </c>
      <c r="CW245" s="14">
        <v>0</v>
      </c>
      <c r="CX245" s="14">
        <v>0</v>
      </c>
      <c r="CY245" s="14">
        <v>0</v>
      </c>
      <c r="CZ245" s="14">
        <v>0</v>
      </c>
      <c r="DA245" s="14">
        <v>0</v>
      </c>
      <c r="DB245" s="14" t="s">
        <v>51</v>
      </c>
      <c r="DC245" s="15" t="s">
        <v>123</v>
      </c>
      <c r="DD245" s="14" t="s">
        <v>117</v>
      </c>
      <c r="DE245" s="14">
        <v>0</v>
      </c>
      <c r="DF245" s="14">
        <v>0</v>
      </c>
      <c r="DG245" s="14">
        <v>0</v>
      </c>
      <c r="DH245" s="14">
        <v>0</v>
      </c>
      <c r="DI245" s="14">
        <v>0</v>
      </c>
      <c r="DJ245" s="14">
        <v>0</v>
      </c>
      <c r="DK245" s="14">
        <v>0</v>
      </c>
      <c r="DL245" s="14">
        <v>0</v>
      </c>
      <c r="DM245" s="14">
        <v>0</v>
      </c>
      <c r="DN245" s="14">
        <v>0</v>
      </c>
      <c r="DO245" s="14">
        <v>0</v>
      </c>
      <c r="DP245" s="14">
        <v>0</v>
      </c>
      <c r="DQ245" s="14">
        <v>0</v>
      </c>
      <c r="DR245" s="14">
        <v>0</v>
      </c>
      <c r="DS245" s="14">
        <v>0</v>
      </c>
      <c r="DT245" s="14">
        <v>0</v>
      </c>
      <c r="DU245" s="14">
        <v>0</v>
      </c>
      <c r="DV245" s="14">
        <v>0</v>
      </c>
      <c r="DW245" s="14">
        <v>0</v>
      </c>
      <c r="DX245" s="14">
        <v>0</v>
      </c>
      <c r="DY245" s="14">
        <v>0</v>
      </c>
      <c r="DZ245" s="14" t="s">
        <v>117</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s="14" t="s">
        <v>117</v>
      </c>
      <c r="EV245" s="14">
        <v>0</v>
      </c>
      <c r="EW245" s="14">
        <v>0</v>
      </c>
      <c r="EX245" s="14">
        <v>0</v>
      </c>
      <c r="EY245" s="14">
        <v>0</v>
      </c>
      <c r="EZ245" s="14">
        <v>0</v>
      </c>
      <c r="FA245" s="14">
        <v>0</v>
      </c>
      <c r="FB245" s="14">
        <v>0</v>
      </c>
      <c r="FC245" s="14">
        <v>0</v>
      </c>
      <c r="FD245" s="14">
        <v>0</v>
      </c>
      <c r="FE245" s="14">
        <v>0</v>
      </c>
      <c r="FF245" s="14">
        <v>0</v>
      </c>
      <c r="FG245" s="14">
        <v>0</v>
      </c>
      <c r="FH245" s="14">
        <v>0</v>
      </c>
      <c r="FI245" s="14">
        <v>0</v>
      </c>
      <c r="FJ245" s="14">
        <v>0</v>
      </c>
      <c r="FK245" s="14">
        <v>0</v>
      </c>
      <c r="FL245" s="14">
        <v>0</v>
      </c>
      <c r="FM245" s="14">
        <v>0</v>
      </c>
      <c r="FN245" s="14">
        <v>0</v>
      </c>
      <c r="FO245" s="14">
        <v>0</v>
      </c>
      <c r="FP245" s="14">
        <v>0</v>
      </c>
      <c r="FQ245" s="14">
        <v>0</v>
      </c>
      <c r="FR245" s="14">
        <v>0</v>
      </c>
      <c r="FS245" s="14">
        <v>0</v>
      </c>
      <c r="FT245" s="14">
        <v>0</v>
      </c>
      <c r="FU245" s="14">
        <v>0</v>
      </c>
      <c r="FV245" s="14">
        <v>0</v>
      </c>
      <c r="FW245" s="14">
        <v>0</v>
      </c>
      <c r="FX245" s="14">
        <v>0</v>
      </c>
      <c r="FY245" s="14">
        <v>0</v>
      </c>
      <c r="FZ245" s="14">
        <v>0</v>
      </c>
      <c r="GA245" s="14">
        <v>0</v>
      </c>
      <c r="GB245" s="14">
        <v>0</v>
      </c>
      <c r="GC245" s="14">
        <v>0</v>
      </c>
      <c r="GD245" s="14">
        <v>0</v>
      </c>
      <c r="GE245" t="s">
        <v>124</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t="s">
        <v>124</v>
      </c>
      <c r="GY245">
        <v>0</v>
      </c>
      <c r="GZ245">
        <v>0</v>
      </c>
      <c r="HA245">
        <v>0</v>
      </c>
      <c r="HB245">
        <v>0</v>
      </c>
      <c r="HC245">
        <v>0</v>
      </c>
      <c r="HD245">
        <v>0</v>
      </c>
      <c r="HE245">
        <v>0</v>
      </c>
      <c r="HF245">
        <v>0</v>
      </c>
      <c r="HG245">
        <v>0</v>
      </c>
      <c r="HH245">
        <v>0</v>
      </c>
      <c r="HI245">
        <v>0</v>
      </c>
      <c r="HJ245">
        <v>0</v>
      </c>
      <c r="HK245">
        <v>0</v>
      </c>
      <c r="HL245">
        <v>0</v>
      </c>
      <c r="HM245">
        <v>0</v>
      </c>
      <c r="HN245">
        <v>0</v>
      </c>
      <c r="HO245">
        <v>0</v>
      </c>
      <c r="HP245">
        <v>0</v>
      </c>
      <c r="HQ245">
        <v>0</v>
      </c>
      <c r="HR245">
        <v>0</v>
      </c>
      <c r="HS245">
        <v>0</v>
      </c>
      <c r="HT245">
        <v>0</v>
      </c>
      <c r="HU245">
        <v>0</v>
      </c>
      <c r="HV245">
        <v>0</v>
      </c>
      <c r="HW245">
        <v>0</v>
      </c>
      <c r="HX245">
        <v>0</v>
      </c>
      <c r="HY245">
        <v>0</v>
      </c>
      <c r="HZ245">
        <v>0</v>
      </c>
      <c r="IA245">
        <v>0</v>
      </c>
      <c r="IB245">
        <v>0</v>
      </c>
      <c r="IC245">
        <v>0</v>
      </c>
      <c r="ID245">
        <v>0</v>
      </c>
      <c r="IE245" t="s">
        <v>124</v>
      </c>
      <c r="IF245">
        <v>0</v>
      </c>
      <c r="IG245">
        <v>0</v>
      </c>
      <c r="IH245">
        <v>0</v>
      </c>
      <c r="II245">
        <v>0</v>
      </c>
      <c r="IJ245">
        <v>0</v>
      </c>
      <c r="IK245" t="s">
        <v>124</v>
      </c>
      <c r="IL245" t="s">
        <v>202</v>
      </c>
      <c r="IM245" t="s">
        <v>70</v>
      </c>
      <c r="IN245">
        <v>0</v>
      </c>
      <c r="IO245" t="s">
        <v>588</v>
      </c>
      <c r="IP245">
        <v>0</v>
      </c>
      <c r="IQ245">
        <v>0</v>
      </c>
      <c r="IR245">
        <v>0</v>
      </c>
      <c r="IS245">
        <v>0</v>
      </c>
      <c r="IT245">
        <v>0</v>
      </c>
      <c r="IU245">
        <v>0</v>
      </c>
      <c r="IV245">
        <v>0</v>
      </c>
      <c r="IW245">
        <v>0</v>
      </c>
      <c r="IX245">
        <v>0</v>
      </c>
      <c r="IY245">
        <v>0</v>
      </c>
      <c r="IZ245">
        <v>0</v>
      </c>
      <c r="JA245">
        <v>0</v>
      </c>
      <c r="JB245">
        <v>0</v>
      </c>
      <c r="JC245" s="8" t="s">
        <v>124</v>
      </c>
      <c r="JD245" s="15" t="s">
        <v>148</v>
      </c>
      <c r="JE245" s="8" t="s">
        <v>128</v>
      </c>
      <c r="JF245" s="8">
        <v>0</v>
      </c>
      <c r="JG245" s="8">
        <v>0</v>
      </c>
      <c r="JH245" s="8">
        <v>0</v>
      </c>
      <c r="JI245" s="8">
        <v>0</v>
      </c>
      <c r="JJ245" s="8">
        <v>0</v>
      </c>
      <c r="JK245" s="42">
        <v>0</v>
      </c>
      <c r="JL245" s="42">
        <v>0</v>
      </c>
      <c r="JM245" s="42">
        <v>0</v>
      </c>
      <c r="JN245" s="42">
        <v>0</v>
      </c>
      <c r="JO245" s="42">
        <v>0</v>
      </c>
      <c r="JP245" s="42">
        <v>0</v>
      </c>
      <c r="JQ245" s="42">
        <v>0</v>
      </c>
      <c r="JR245" s="42">
        <v>0</v>
      </c>
      <c r="JS245" s="42">
        <v>0</v>
      </c>
      <c r="JT245" s="42">
        <v>0</v>
      </c>
      <c r="JU245" s="42">
        <v>0</v>
      </c>
      <c r="JV245" s="42">
        <v>0</v>
      </c>
      <c r="JW245" s="42">
        <v>0</v>
      </c>
      <c r="JX245" s="42">
        <v>0</v>
      </c>
      <c r="JY245" s="42">
        <v>0</v>
      </c>
      <c r="JZ245" s="42">
        <v>0</v>
      </c>
      <c r="KA245" s="42">
        <v>0</v>
      </c>
      <c r="KB245" s="42">
        <v>0</v>
      </c>
      <c r="KC245" s="42">
        <v>0</v>
      </c>
      <c r="KD245" s="42">
        <v>0</v>
      </c>
      <c r="KE245" s="42">
        <v>0</v>
      </c>
      <c r="KF245" s="42">
        <v>0</v>
      </c>
      <c r="KG245" s="42">
        <v>0</v>
      </c>
      <c r="KH245" s="42">
        <v>0</v>
      </c>
      <c r="KI245" s="42">
        <v>0</v>
      </c>
      <c r="KJ245" s="42">
        <v>0</v>
      </c>
      <c r="KK245" s="42">
        <v>0</v>
      </c>
      <c r="KL245" s="42">
        <v>0</v>
      </c>
      <c r="KM245" s="42">
        <v>0</v>
      </c>
      <c r="KN245" s="15" t="s">
        <v>117</v>
      </c>
      <c r="KO245" s="15">
        <v>0</v>
      </c>
      <c r="KP245" s="15">
        <v>0</v>
      </c>
      <c r="KQ245" s="8" t="s">
        <v>117</v>
      </c>
      <c r="KR245">
        <v>0</v>
      </c>
      <c r="KS245">
        <v>0</v>
      </c>
      <c r="KT245">
        <v>0</v>
      </c>
      <c r="KU245">
        <v>0</v>
      </c>
      <c r="KV245">
        <v>0</v>
      </c>
      <c r="KW245">
        <v>0</v>
      </c>
      <c r="KX245">
        <v>0</v>
      </c>
      <c r="KY245">
        <v>0</v>
      </c>
      <c r="KZ245">
        <v>0</v>
      </c>
      <c r="LA245">
        <v>0</v>
      </c>
      <c r="LB245">
        <v>0</v>
      </c>
      <c r="LC245">
        <v>0</v>
      </c>
      <c r="LD245">
        <v>0</v>
      </c>
      <c r="LE245">
        <v>0</v>
      </c>
      <c r="LF245">
        <v>0</v>
      </c>
      <c r="LG245">
        <v>0</v>
      </c>
      <c r="LH245">
        <v>0</v>
      </c>
      <c r="LI245">
        <v>0</v>
      </c>
      <c r="LJ245">
        <v>0</v>
      </c>
      <c r="LK245">
        <v>0</v>
      </c>
      <c r="LL245">
        <v>0</v>
      </c>
      <c r="LM245">
        <v>0</v>
      </c>
      <c r="LN245">
        <v>0</v>
      </c>
      <c r="LO245">
        <v>0</v>
      </c>
      <c r="LP245">
        <v>0</v>
      </c>
      <c r="LQ245">
        <v>0</v>
      </c>
      <c r="LR245">
        <v>0</v>
      </c>
      <c r="LS245">
        <v>0</v>
      </c>
      <c r="LT245">
        <v>0</v>
      </c>
      <c r="LU245">
        <v>0</v>
      </c>
      <c r="LV245">
        <v>0</v>
      </c>
      <c r="LW245">
        <v>0</v>
      </c>
      <c r="LX245">
        <v>0</v>
      </c>
      <c r="LY245">
        <v>0</v>
      </c>
      <c r="LZ245" s="17" t="s">
        <v>131</v>
      </c>
      <c r="MA245" s="14">
        <v>0</v>
      </c>
      <c r="MB245" s="14">
        <v>0</v>
      </c>
      <c r="MC245" s="14">
        <v>0</v>
      </c>
      <c r="MD245" s="14">
        <v>0</v>
      </c>
      <c r="ME245" s="14">
        <v>0</v>
      </c>
      <c r="MF245" s="14">
        <v>0</v>
      </c>
      <c r="MG245" s="14">
        <v>0</v>
      </c>
      <c r="MH245" s="14">
        <v>0</v>
      </c>
      <c r="MI245" s="14">
        <v>0</v>
      </c>
      <c r="MJ245" s="14">
        <v>0</v>
      </c>
      <c r="MK245" s="14">
        <v>0</v>
      </c>
      <c r="ML245" s="14">
        <v>0</v>
      </c>
      <c r="MM245" s="14">
        <v>0</v>
      </c>
      <c r="MN245" s="14">
        <v>0</v>
      </c>
      <c r="MO245" s="14">
        <v>0</v>
      </c>
      <c r="MP245" s="14">
        <v>0</v>
      </c>
      <c r="MQ245" s="14">
        <v>0</v>
      </c>
      <c r="MR245" s="37">
        <v>0</v>
      </c>
      <c r="MS245" s="71"/>
    </row>
    <row r="246" spans="1:357" ht="40.200000000000003" customHeight="1" x14ac:dyDescent="0.3">
      <c r="A246">
        <v>56</v>
      </c>
      <c r="B246" s="29" t="s">
        <v>108</v>
      </c>
      <c r="C246" s="22" t="s">
        <v>109</v>
      </c>
      <c r="D246" s="8" t="s">
        <v>139</v>
      </c>
      <c r="E246" t="s">
        <v>140</v>
      </c>
      <c r="F246" s="8" t="s">
        <v>478</v>
      </c>
      <c r="G246" s="8" t="s">
        <v>479</v>
      </c>
      <c r="H246" s="8">
        <v>0</v>
      </c>
      <c r="I246" t="s">
        <v>136</v>
      </c>
      <c r="J246" s="8" t="s">
        <v>481</v>
      </c>
      <c r="K246" s="8">
        <f>873*639</f>
        <v>557847</v>
      </c>
      <c r="L246" s="8" t="e">
        <f>MROUND([1]!tbData[[#This Row],[Surface (mm2)]],10000)/1000000</f>
        <v>#REF!</v>
      </c>
      <c r="M246" s="8" t="s">
        <v>115</v>
      </c>
      <c r="N246" s="8" t="s">
        <v>144</v>
      </c>
      <c r="O246" s="8" t="s">
        <v>144</v>
      </c>
      <c r="P246" s="8" t="s">
        <v>117</v>
      </c>
      <c r="Q246" t="s">
        <v>119</v>
      </c>
      <c r="R246" t="s">
        <v>119</v>
      </c>
      <c r="S246" s="8">
        <v>0</v>
      </c>
      <c r="T246" t="s">
        <v>119</v>
      </c>
      <c r="U246" s="8" t="s">
        <v>120</v>
      </c>
      <c r="V246" s="8" t="s">
        <v>116</v>
      </c>
      <c r="W246" s="8" t="s">
        <v>121</v>
      </c>
      <c r="X246" s="8">
        <v>0</v>
      </c>
      <c r="Y246" s="8">
        <v>0</v>
      </c>
      <c r="Z246" s="8">
        <v>0</v>
      </c>
      <c r="AA246" s="8">
        <v>0</v>
      </c>
      <c r="AB246" s="8">
        <v>0</v>
      </c>
      <c r="AC246" s="8">
        <v>0</v>
      </c>
      <c r="AD246" s="8">
        <v>0</v>
      </c>
      <c r="AE246" s="8">
        <v>0</v>
      </c>
      <c r="AF246" s="8">
        <v>0</v>
      </c>
      <c r="AG246" s="8">
        <v>0</v>
      </c>
      <c r="AH246" s="8">
        <v>0</v>
      </c>
      <c r="AI246" s="8">
        <v>0</v>
      </c>
      <c r="AJ246" s="8">
        <v>0</v>
      </c>
      <c r="AK246" s="8" t="s">
        <v>117</v>
      </c>
      <c r="AL246" s="8">
        <v>0</v>
      </c>
      <c r="AM246" s="8">
        <v>0</v>
      </c>
      <c r="AN246" s="8">
        <v>0</v>
      </c>
      <c r="AO246" s="8">
        <v>0</v>
      </c>
      <c r="AP246" s="8">
        <v>0</v>
      </c>
      <c r="AQ246" s="8">
        <v>0</v>
      </c>
      <c r="AR246" s="8">
        <v>0</v>
      </c>
      <c r="AS246" s="8">
        <v>0</v>
      </c>
      <c r="AT246" s="8">
        <v>0</v>
      </c>
      <c r="AU246" s="8">
        <v>0</v>
      </c>
      <c r="AV246" s="8">
        <v>0</v>
      </c>
      <c r="AW246" s="8">
        <v>0</v>
      </c>
      <c r="AX246" s="8" t="s">
        <v>117</v>
      </c>
      <c r="AY246" s="8">
        <v>0</v>
      </c>
      <c r="AZ246" s="8">
        <v>0</v>
      </c>
      <c r="BA246" s="8">
        <v>0</v>
      </c>
      <c r="BB246" s="8">
        <v>0</v>
      </c>
      <c r="BC246" s="9" t="s">
        <v>124</v>
      </c>
      <c r="BD246" t="s">
        <v>155</v>
      </c>
      <c r="BE246" t="s">
        <v>147</v>
      </c>
      <c r="BF246">
        <v>0</v>
      </c>
      <c r="BG246">
        <v>0</v>
      </c>
      <c r="BH246">
        <v>0</v>
      </c>
      <c r="BI246" s="6">
        <v>0</v>
      </c>
      <c r="BJ246" s="66"/>
      <c r="BK246" s="10" t="s">
        <v>51</v>
      </c>
      <c r="BL246" t="s">
        <v>122</v>
      </c>
      <c r="BM246" t="s">
        <v>123</v>
      </c>
      <c r="BN246" t="s">
        <v>117</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t="s">
        <v>51</v>
      </c>
      <c r="DC246" s="8" t="s">
        <v>400</v>
      </c>
      <c r="DD246" t="s">
        <v>117</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t="s">
        <v>117</v>
      </c>
      <c r="EA246">
        <v>0</v>
      </c>
      <c r="EB246">
        <v>0</v>
      </c>
      <c r="EC246">
        <v>0</v>
      </c>
      <c r="ED246">
        <v>0</v>
      </c>
      <c r="EE246">
        <v>0</v>
      </c>
      <c r="EF246">
        <v>0</v>
      </c>
      <c r="EG246">
        <v>0</v>
      </c>
      <c r="EH246">
        <v>0</v>
      </c>
      <c r="EI246">
        <v>0</v>
      </c>
      <c r="EJ246">
        <v>0</v>
      </c>
      <c r="EK246">
        <v>0</v>
      </c>
      <c r="EL246">
        <v>0</v>
      </c>
      <c r="EM246">
        <v>0</v>
      </c>
      <c r="EN246">
        <v>0</v>
      </c>
      <c r="EO246">
        <v>0</v>
      </c>
      <c r="EP246">
        <v>0</v>
      </c>
      <c r="EQ246">
        <v>0</v>
      </c>
      <c r="ER246">
        <v>0</v>
      </c>
      <c r="ES246">
        <v>0</v>
      </c>
      <c r="ET246">
        <v>0</v>
      </c>
      <c r="EU246" t="s">
        <v>117</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0</v>
      </c>
      <c r="FQ246">
        <v>0</v>
      </c>
      <c r="FR246">
        <v>0</v>
      </c>
      <c r="FS246">
        <v>0</v>
      </c>
      <c r="FT246">
        <v>0</v>
      </c>
      <c r="FU246">
        <v>0</v>
      </c>
      <c r="FV246">
        <v>0</v>
      </c>
      <c r="FW246">
        <v>0</v>
      </c>
      <c r="FX246">
        <v>0</v>
      </c>
      <c r="FY246">
        <v>0</v>
      </c>
      <c r="FZ246">
        <v>0</v>
      </c>
      <c r="GA246">
        <v>0</v>
      </c>
      <c r="GB246">
        <v>0</v>
      </c>
      <c r="GC246">
        <v>0</v>
      </c>
      <c r="GD246">
        <v>0</v>
      </c>
      <c r="GE246" t="s">
        <v>124</v>
      </c>
      <c r="GF246">
        <v>0</v>
      </c>
      <c r="GG246">
        <v>0</v>
      </c>
      <c r="GH246">
        <v>0</v>
      </c>
      <c r="GI246">
        <v>0</v>
      </c>
      <c r="GJ246">
        <v>0</v>
      </c>
      <c r="GK246">
        <v>0</v>
      </c>
      <c r="GL246">
        <v>0</v>
      </c>
      <c r="GM246" t="s">
        <v>124</v>
      </c>
      <c r="GN246" t="s">
        <v>202</v>
      </c>
      <c r="GO246" t="s">
        <v>124</v>
      </c>
      <c r="GP246">
        <v>0</v>
      </c>
      <c r="GQ246">
        <v>0</v>
      </c>
      <c r="GR246" t="s">
        <v>124</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t="s">
        <v>124</v>
      </c>
      <c r="HL246" t="s">
        <v>125</v>
      </c>
      <c r="HM246">
        <v>0</v>
      </c>
      <c r="HN246">
        <v>0</v>
      </c>
      <c r="HO246">
        <v>0</v>
      </c>
      <c r="HP246">
        <v>0</v>
      </c>
      <c r="HQ246">
        <v>0</v>
      </c>
      <c r="HR246">
        <v>0</v>
      </c>
      <c r="HS246">
        <v>0</v>
      </c>
      <c r="HT246">
        <v>0</v>
      </c>
      <c r="HU246">
        <v>0</v>
      </c>
      <c r="HV246">
        <v>0</v>
      </c>
      <c r="HW246">
        <v>0</v>
      </c>
      <c r="HX246">
        <v>0</v>
      </c>
      <c r="HY246">
        <v>0</v>
      </c>
      <c r="HZ246">
        <v>0</v>
      </c>
      <c r="IA246">
        <v>0</v>
      </c>
      <c r="IB246">
        <v>0</v>
      </c>
      <c r="IC246">
        <v>0</v>
      </c>
      <c r="ID246">
        <v>0</v>
      </c>
      <c r="IE246" t="s">
        <v>124</v>
      </c>
      <c r="IF246" t="s">
        <v>124</v>
      </c>
      <c r="IG246" t="s">
        <v>119</v>
      </c>
      <c r="IH246" t="s">
        <v>189</v>
      </c>
      <c r="II246">
        <v>0</v>
      </c>
      <c r="IJ246" t="s">
        <v>331</v>
      </c>
      <c r="IK246">
        <v>0</v>
      </c>
      <c r="IL246">
        <v>0</v>
      </c>
      <c r="IM246">
        <v>0</v>
      </c>
      <c r="IN246">
        <v>0</v>
      </c>
      <c r="IO246">
        <v>0</v>
      </c>
      <c r="IP246">
        <v>0</v>
      </c>
      <c r="IQ246">
        <v>0</v>
      </c>
      <c r="IR246">
        <v>0</v>
      </c>
      <c r="IS246">
        <v>0</v>
      </c>
      <c r="IT246">
        <v>0</v>
      </c>
      <c r="IU246">
        <v>0</v>
      </c>
      <c r="IV246">
        <v>0</v>
      </c>
      <c r="IW246">
        <v>0</v>
      </c>
      <c r="IX246">
        <v>0</v>
      </c>
      <c r="IY246">
        <v>0</v>
      </c>
      <c r="IZ246">
        <v>0</v>
      </c>
      <c r="JA246">
        <v>0</v>
      </c>
      <c r="JB246">
        <v>0</v>
      </c>
      <c r="JC246" s="8" t="s">
        <v>124</v>
      </c>
      <c r="JD246" s="8" t="s">
        <v>127</v>
      </c>
      <c r="JE246" s="8" t="s">
        <v>128</v>
      </c>
      <c r="JF246" s="8">
        <v>0</v>
      </c>
      <c r="JG246" s="8" t="s">
        <v>124</v>
      </c>
      <c r="JH246" s="8" t="s">
        <v>124</v>
      </c>
      <c r="JI246" s="8" t="s">
        <v>168</v>
      </c>
      <c r="JJ246" s="8">
        <v>0</v>
      </c>
      <c r="JK246" s="42">
        <v>0</v>
      </c>
      <c r="JL246" s="42">
        <v>0</v>
      </c>
      <c r="JM246" s="42">
        <v>0</v>
      </c>
      <c r="JN246" s="42">
        <v>0</v>
      </c>
      <c r="JO246" s="42">
        <v>0</v>
      </c>
      <c r="JP246" s="42">
        <v>0</v>
      </c>
      <c r="JQ246" s="42">
        <v>0</v>
      </c>
      <c r="JR246" s="42">
        <v>0</v>
      </c>
      <c r="JS246" s="42">
        <v>0</v>
      </c>
      <c r="JT246" s="42">
        <v>0</v>
      </c>
      <c r="JU246" s="42">
        <v>0</v>
      </c>
      <c r="JV246" s="42" t="s">
        <v>124</v>
      </c>
      <c r="JW246" s="42">
        <v>0</v>
      </c>
      <c r="JX246" s="42">
        <v>0</v>
      </c>
      <c r="JY246" s="42">
        <v>0</v>
      </c>
      <c r="JZ246" s="42">
        <v>0</v>
      </c>
      <c r="KA246" s="42">
        <v>0</v>
      </c>
      <c r="KB246" s="42">
        <v>0</v>
      </c>
      <c r="KC246" s="42">
        <v>0</v>
      </c>
      <c r="KD246" s="42">
        <v>0</v>
      </c>
      <c r="KE246" s="42">
        <v>0</v>
      </c>
      <c r="KF246" s="42">
        <v>0</v>
      </c>
      <c r="KG246" s="42">
        <v>0</v>
      </c>
      <c r="KH246" s="42">
        <v>0</v>
      </c>
      <c r="KI246" s="42">
        <v>0</v>
      </c>
      <c r="KJ246" s="42">
        <v>0</v>
      </c>
      <c r="KK246" s="42">
        <v>0</v>
      </c>
      <c r="KL246" s="42">
        <v>0</v>
      </c>
      <c r="KM246" s="42">
        <v>0</v>
      </c>
      <c r="KN246" s="8" t="s">
        <v>117</v>
      </c>
      <c r="KO246" s="8">
        <v>0</v>
      </c>
      <c r="KP246" s="8">
        <v>0</v>
      </c>
      <c r="KQ246" s="8" t="s">
        <v>117</v>
      </c>
      <c r="KR246">
        <v>0</v>
      </c>
      <c r="KS246">
        <v>0</v>
      </c>
      <c r="KT246">
        <v>0</v>
      </c>
      <c r="KU246">
        <v>0</v>
      </c>
      <c r="KV246">
        <v>0</v>
      </c>
      <c r="KW246">
        <v>0</v>
      </c>
      <c r="KX246">
        <v>0</v>
      </c>
      <c r="KY246">
        <v>0</v>
      </c>
      <c r="KZ246">
        <v>0</v>
      </c>
      <c r="LA246">
        <v>0</v>
      </c>
      <c r="LB246">
        <v>0</v>
      </c>
      <c r="LC246">
        <v>0</v>
      </c>
      <c r="LD246">
        <v>0</v>
      </c>
      <c r="LE246">
        <v>0</v>
      </c>
      <c r="LF246">
        <v>0</v>
      </c>
      <c r="LG246">
        <v>0</v>
      </c>
      <c r="LH246">
        <v>0</v>
      </c>
      <c r="LI246">
        <v>0</v>
      </c>
      <c r="LJ246">
        <v>0</v>
      </c>
      <c r="LK246">
        <v>0</v>
      </c>
      <c r="LL246">
        <v>0</v>
      </c>
      <c r="LM246">
        <v>0</v>
      </c>
      <c r="LN246">
        <v>0</v>
      </c>
      <c r="LO246">
        <v>0</v>
      </c>
      <c r="LP246">
        <v>0</v>
      </c>
      <c r="LQ246">
        <v>0</v>
      </c>
      <c r="LR246">
        <v>0</v>
      </c>
      <c r="LS246">
        <v>0</v>
      </c>
      <c r="LT246">
        <v>0</v>
      </c>
      <c r="LU246">
        <v>0</v>
      </c>
      <c r="LV246">
        <v>0</v>
      </c>
      <c r="LW246">
        <v>0</v>
      </c>
      <c r="LX246">
        <v>0</v>
      </c>
      <c r="LY246">
        <v>0</v>
      </c>
      <c r="LZ246" s="9" t="s">
        <v>131</v>
      </c>
      <c r="MA246">
        <v>0</v>
      </c>
      <c r="MB246">
        <v>0</v>
      </c>
      <c r="MC246" t="s">
        <v>124</v>
      </c>
      <c r="MD246" t="s">
        <v>116</v>
      </c>
      <c r="ME246" t="s">
        <v>121</v>
      </c>
      <c r="MF246">
        <v>0</v>
      </c>
      <c r="MG246">
        <v>0</v>
      </c>
      <c r="MH246">
        <v>0</v>
      </c>
      <c r="MI246">
        <v>0</v>
      </c>
      <c r="MJ246">
        <v>0</v>
      </c>
      <c r="MK246">
        <v>0</v>
      </c>
      <c r="ML246">
        <v>0</v>
      </c>
      <c r="MM246">
        <v>0</v>
      </c>
      <c r="MN246">
        <v>0</v>
      </c>
      <c r="MO246">
        <v>0</v>
      </c>
      <c r="MP246">
        <v>0</v>
      </c>
      <c r="MQ246">
        <v>0</v>
      </c>
      <c r="MR246" s="35">
        <v>0</v>
      </c>
      <c r="MS246" s="69"/>
    </row>
    <row r="247" spans="1:357" ht="57.6" x14ac:dyDescent="0.3">
      <c r="A247">
        <v>209</v>
      </c>
      <c r="B247" s="29" t="s">
        <v>108</v>
      </c>
      <c r="C247" s="25" t="s">
        <v>753</v>
      </c>
      <c r="D247" s="8" t="s">
        <v>1098</v>
      </c>
      <c r="E247" t="s">
        <v>1119</v>
      </c>
      <c r="F247" s="8" t="s">
        <v>1120</v>
      </c>
      <c r="G247" s="8" t="s">
        <v>895</v>
      </c>
      <c r="H247" s="8">
        <v>0</v>
      </c>
      <c r="I247" t="s">
        <v>136</v>
      </c>
      <c r="J247" s="8" t="s">
        <v>1121</v>
      </c>
      <c r="K247" s="8">
        <f>863*645</f>
        <v>556635</v>
      </c>
      <c r="L247" s="8" t="e">
        <f>MROUND([1]!tbData[[#This Row],[Surface (mm2)]],10000)/1000000</f>
        <v>#REF!</v>
      </c>
      <c r="M247" s="8" t="s">
        <v>115</v>
      </c>
      <c r="N247" s="8" t="s">
        <v>144</v>
      </c>
      <c r="O247" s="8" t="s">
        <v>144</v>
      </c>
      <c r="P247" s="8" t="s">
        <v>117</v>
      </c>
      <c r="Q247" t="s">
        <v>119</v>
      </c>
      <c r="R247" t="s">
        <v>119</v>
      </c>
      <c r="S247" s="8">
        <v>0</v>
      </c>
      <c r="T247" t="s">
        <v>119</v>
      </c>
      <c r="U247" s="8" t="s">
        <v>198</v>
      </c>
      <c r="V247" s="8" t="s">
        <v>296</v>
      </c>
      <c r="W247" s="8">
        <v>0</v>
      </c>
      <c r="X247" s="8">
        <v>0</v>
      </c>
      <c r="Y247" s="8">
        <v>0</v>
      </c>
      <c r="Z247" s="8">
        <v>0</v>
      </c>
      <c r="AA247" s="8">
        <v>0</v>
      </c>
      <c r="AB247" s="8">
        <v>0</v>
      </c>
      <c r="AC247" s="8">
        <v>0</v>
      </c>
      <c r="AD247" s="8">
        <v>0</v>
      </c>
      <c r="AE247" s="8">
        <v>0</v>
      </c>
      <c r="AF247" s="8">
        <v>0</v>
      </c>
      <c r="AG247" s="8">
        <v>0</v>
      </c>
      <c r="AH247" s="8">
        <v>0</v>
      </c>
      <c r="AI247" s="8">
        <v>0</v>
      </c>
      <c r="AJ247" s="8">
        <v>0</v>
      </c>
      <c r="AK247" s="8" t="s">
        <v>117</v>
      </c>
      <c r="AL247" s="8">
        <v>0</v>
      </c>
      <c r="AM247" s="8">
        <v>0</v>
      </c>
      <c r="AN247" s="8">
        <v>0</v>
      </c>
      <c r="AO247" s="8">
        <v>0</v>
      </c>
      <c r="AP247" s="8">
        <v>0</v>
      </c>
      <c r="AQ247" s="8">
        <v>0</v>
      </c>
      <c r="AR247" s="8">
        <v>0</v>
      </c>
      <c r="AS247" s="8">
        <v>0</v>
      </c>
      <c r="AT247" s="8">
        <v>0</v>
      </c>
      <c r="AU247" s="8" t="s">
        <v>124</v>
      </c>
      <c r="AV247" s="8" t="s">
        <v>156</v>
      </c>
      <c r="AW247" s="8" t="s">
        <v>199</v>
      </c>
      <c r="AX247" s="8" t="s">
        <v>124</v>
      </c>
      <c r="AY247" s="8" t="s">
        <v>154</v>
      </c>
      <c r="AZ247" s="8">
        <v>1</v>
      </c>
      <c r="BA247" s="8" t="s">
        <v>898</v>
      </c>
      <c r="BB247" s="8">
        <v>0</v>
      </c>
      <c r="BC247" s="9" t="s">
        <v>119</v>
      </c>
      <c r="BD247">
        <v>0</v>
      </c>
      <c r="BE247" t="s">
        <v>124</v>
      </c>
      <c r="BF247">
        <v>0</v>
      </c>
      <c r="BG247">
        <v>0</v>
      </c>
      <c r="BH247" t="s">
        <v>124</v>
      </c>
      <c r="BI247" s="6">
        <v>0</v>
      </c>
      <c r="BJ247" s="66"/>
      <c r="BK247" s="10" t="s">
        <v>51</v>
      </c>
      <c r="BL247" t="s">
        <v>122</v>
      </c>
      <c r="BM247" t="s">
        <v>123</v>
      </c>
      <c r="BN247" t="s">
        <v>117</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t="s">
        <v>51</v>
      </c>
      <c r="DC247" s="8" t="s">
        <v>400</v>
      </c>
      <c r="DD247" t="s">
        <v>117</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t="s">
        <v>117</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t="s">
        <v>551</v>
      </c>
      <c r="EV247">
        <v>0</v>
      </c>
      <c r="EW247" t="s">
        <v>124</v>
      </c>
      <c r="EX247" t="s">
        <v>552</v>
      </c>
      <c r="EY247">
        <v>0</v>
      </c>
      <c r="EZ247" t="s">
        <v>124</v>
      </c>
      <c r="FA247" t="s">
        <v>124</v>
      </c>
      <c r="FB247" t="s">
        <v>124</v>
      </c>
      <c r="FC247" t="s">
        <v>124</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c r="GD247">
        <v>0</v>
      </c>
      <c r="GE247" t="s">
        <v>124</v>
      </c>
      <c r="GF247">
        <v>0</v>
      </c>
      <c r="GG247">
        <v>0</v>
      </c>
      <c r="GH247">
        <v>0</v>
      </c>
      <c r="GI247">
        <v>0</v>
      </c>
      <c r="GJ247">
        <v>0</v>
      </c>
      <c r="GK247">
        <v>0</v>
      </c>
      <c r="GL247">
        <v>0</v>
      </c>
      <c r="GM247" t="s">
        <v>124</v>
      </c>
      <c r="GN247">
        <v>0</v>
      </c>
      <c r="GO247">
        <v>0</v>
      </c>
      <c r="GP247">
        <v>0</v>
      </c>
      <c r="GQ247">
        <v>0</v>
      </c>
      <c r="GR247" t="s">
        <v>124</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0</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s="8" t="s">
        <v>124</v>
      </c>
      <c r="JD247" s="8" t="s">
        <v>127</v>
      </c>
      <c r="JE247" s="8" t="s">
        <v>128</v>
      </c>
      <c r="JF247" s="8">
        <v>0</v>
      </c>
      <c r="JG247" s="8">
        <v>0</v>
      </c>
      <c r="JH247" s="8">
        <v>0</v>
      </c>
      <c r="JI247" s="8">
        <v>0</v>
      </c>
      <c r="JJ247" s="8">
        <v>0</v>
      </c>
      <c r="JK247" s="42" t="s">
        <v>124</v>
      </c>
      <c r="JL247" s="42" t="s">
        <v>129</v>
      </c>
      <c r="JM247" s="42">
        <v>0</v>
      </c>
      <c r="JN247" s="42">
        <v>0</v>
      </c>
      <c r="JO247" s="42">
        <v>0</v>
      </c>
      <c r="JP247" s="42" t="s">
        <v>124</v>
      </c>
      <c r="JQ247" s="42">
        <v>0</v>
      </c>
      <c r="JR247" s="42">
        <v>0</v>
      </c>
      <c r="JS247" s="42">
        <v>0</v>
      </c>
      <c r="JT247" s="42">
        <v>0</v>
      </c>
      <c r="JU247" s="42">
        <v>0</v>
      </c>
      <c r="JV247" s="42" t="s">
        <v>124</v>
      </c>
      <c r="JW247" s="42" t="s">
        <v>129</v>
      </c>
      <c r="JX247" s="42">
        <v>0</v>
      </c>
      <c r="JY247" s="42">
        <v>0</v>
      </c>
      <c r="JZ247" s="42">
        <v>0</v>
      </c>
      <c r="KA247" s="42" t="s">
        <v>124</v>
      </c>
      <c r="KB247" s="42">
        <v>0</v>
      </c>
      <c r="KC247" s="42">
        <v>0</v>
      </c>
      <c r="KD247" s="42">
        <v>0</v>
      </c>
      <c r="KE247" s="42">
        <v>0</v>
      </c>
      <c r="KF247" s="42">
        <v>0</v>
      </c>
      <c r="KG247" s="42">
        <v>0</v>
      </c>
      <c r="KH247" s="42">
        <v>0</v>
      </c>
      <c r="KI247" s="42">
        <v>0</v>
      </c>
      <c r="KJ247" s="42">
        <v>0</v>
      </c>
      <c r="KK247" s="42">
        <v>0</v>
      </c>
      <c r="KL247" s="42">
        <v>0</v>
      </c>
      <c r="KM247" s="42">
        <v>0</v>
      </c>
      <c r="KN247" s="8" t="s">
        <v>117</v>
      </c>
      <c r="KO247" s="8">
        <v>0</v>
      </c>
      <c r="KP247" s="8">
        <v>0</v>
      </c>
      <c r="KQ247" s="8" t="s">
        <v>117</v>
      </c>
      <c r="KR247">
        <v>0</v>
      </c>
      <c r="KS247">
        <v>0</v>
      </c>
      <c r="KT247">
        <v>0</v>
      </c>
      <c r="KU247">
        <v>0</v>
      </c>
      <c r="KV247">
        <v>0</v>
      </c>
      <c r="KW247">
        <v>0</v>
      </c>
      <c r="KX247">
        <v>0</v>
      </c>
      <c r="KY247">
        <v>0</v>
      </c>
      <c r="KZ247">
        <v>0</v>
      </c>
      <c r="LA247">
        <v>0</v>
      </c>
      <c r="LB247">
        <v>0</v>
      </c>
      <c r="LC247">
        <v>0</v>
      </c>
      <c r="LD247">
        <v>0</v>
      </c>
      <c r="LE247">
        <v>0</v>
      </c>
      <c r="LF247">
        <v>0</v>
      </c>
      <c r="LG247">
        <v>0</v>
      </c>
      <c r="LH247">
        <v>0</v>
      </c>
      <c r="LI247">
        <v>0</v>
      </c>
      <c r="LJ247">
        <v>0</v>
      </c>
      <c r="LK247">
        <v>0</v>
      </c>
      <c r="LL247">
        <v>0</v>
      </c>
      <c r="LM247">
        <v>0</v>
      </c>
      <c r="LN247">
        <v>0</v>
      </c>
      <c r="LO247">
        <v>0</v>
      </c>
      <c r="LP247">
        <v>0</v>
      </c>
      <c r="LQ247">
        <v>0</v>
      </c>
      <c r="LR247">
        <v>0</v>
      </c>
      <c r="LS247">
        <v>0</v>
      </c>
      <c r="LT247">
        <v>0</v>
      </c>
      <c r="LU247">
        <v>0</v>
      </c>
      <c r="LV247">
        <v>0</v>
      </c>
      <c r="LW247">
        <v>0</v>
      </c>
      <c r="LX247">
        <v>0</v>
      </c>
      <c r="LY247">
        <v>0</v>
      </c>
      <c r="LZ247" s="9" t="s">
        <v>131</v>
      </c>
      <c r="MA247">
        <v>0</v>
      </c>
      <c r="MB247">
        <v>0</v>
      </c>
      <c r="MC247">
        <v>0</v>
      </c>
      <c r="MD247">
        <v>0</v>
      </c>
      <c r="ME247">
        <v>0</v>
      </c>
      <c r="MF247">
        <v>0</v>
      </c>
      <c r="MG247">
        <v>0</v>
      </c>
      <c r="MH247">
        <v>0</v>
      </c>
      <c r="MI247">
        <v>0</v>
      </c>
      <c r="MJ247">
        <v>0</v>
      </c>
      <c r="MK247">
        <v>0</v>
      </c>
      <c r="ML247">
        <v>0</v>
      </c>
      <c r="MM247">
        <v>0</v>
      </c>
      <c r="MN247">
        <v>0</v>
      </c>
      <c r="MO247">
        <v>0</v>
      </c>
      <c r="MP247">
        <v>0</v>
      </c>
      <c r="MQ247">
        <v>0</v>
      </c>
      <c r="MR247" s="35">
        <v>0</v>
      </c>
      <c r="MS247" s="69"/>
    </row>
    <row r="248" spans="1:357" ht="108.6" customHeight="1" x14ac:dyDescent="0.3">
      <c r="A248">
        <v>104</v>
      </c>
      <c r="B248" s="29" t="s">
        <v>108</v>
      </c>
      <c r="C248" s="24" t="s">
        <v>109</v>
      </c>
      <c r="D248" s="8" t="s">
        <v>677</v>
      </c>
      <c r="E248" s="8" t="s">
        <v>677</v>
      </c>
      <c r="F248" s="8" t="s">
        <v>681</v>
      </c>
      <c r="G248" s="8" t="s">
        <v>682</v>
      </c>
      <c r="H248" s="8">
        <v>0</v>
      </c>
      <c r="I248" t="s">
        <v>136</v>
      </c>
      <c r="J248" s="8" t="s">
        <v>683</v>
      </c>
      <c r="K248" s="8">
        <f>880*650</f>
        <v>572000</v>
      </c>
      <c r="L248" s="8" t="e">
        <f>MROUND([1]!tbData[[#This Row],[Surface (mm2)]],10000)/1000000</f>
        <v>#REF!</v>
      </c>
      <c r="M248" s="8" t="s">
        <v>115</v>
      </c>
      <c r="N248" s="8" t="s">
        <v>144</v>
      </c>
      <c r="O248" s="8" t="s">
        <v>144</v>
      </c>
      <c r="P248" s="8" t="s">
        <v>117</v>
      </c>
      <c r="Q248" t="s">
        <v>119</v>
      </c>
      <c r="R248" t="s">
        <v>119</v>
      </c>
      <c r="S248" s="8">
        <v>0</v>
      </c>
      <c r="T248" t="s">
        <v>119</v>
      </c>
      <c r="U248" s="8" t="s">
        <v>198</v>
      </c>
      <c r="V248" s="8" t="s">
        <v>210</v>
      </c>
      <c r="W248" s="8" t="s">
        <v>116</v>
      </c>
      <c r="X248" s="8">
        <v>0</v>
      </c>
      <c r="Y248" s="8">
        <v>0</v>
      </c>
      <c r="Z248" s="8">
        <v>0</v>
      </c>
      <c r="AA248" s="8">
        <v>0</v>
      </c>
      <c r="AB248" s="8">
        <v>0</v>
      </c>
      <c r="AC248" s="8">
        <v>0</v>
      </c>
      <c r="AD248" s="8">
        <v>0</v>
      </c>
      <c r="AE248" s="8">
        <v>0</v>
      </c>
      <c r="AF248" s="8">
        <v>0</v>
      </c>
      <c r="AG248" s="8">
        <v>0</v>
      </c>
      <c r="AH248" s="8">
        <v>0</v>
      </c>
      <c r="AI248" s="8">
        <v>0</v>
      </c>
      <c r="AJ248" s="8">
        <v>0</v>
      </c>
      <c r="AK248" s="8" t="s">
        <v>117</v>
      </c>
      <c r="AL248" s="8">
        <v>0</v>
      </c>
      <c r="AM248" s="8">
        <v>0</v>
      </c>
      <c r="AN248" s="8">
        <v>0</v>
      </c>
      <c r="AO248" s="8">
        <v>0</v>
      </c>
      <c r="AP248" s="8">
        <v>0</v>
      </c>
      <c r="AQ248" s="8">
        <v>0</v>
      </c>
      <c r="AR248" s="8">
        <v>0</v>
      </c>
      <c r="AS248" s="8">
        <v>0</v>
      </c>
      <c r="AT248" s="8">
        <v>0</v>
      </c>
      <c r="AU248" s="8" t="s">
        <v>124</v>
      </c>
      <c r="AV248" s="8" t="s">
        <v>156</v>
      </c>
      <c r="AW248" s="8" t="s">
        <v>199</v>
      </c>
      <c r="AX248" s="8" t="s">
        <v>124</v>
      </c>
      <c r="AY248" s="8" t="s">
        <v>154</v>
      </c>
      <c r="AZ248" s="8">
        <v>1</v>
      </c>
      <c r="BA248" s="8" t="s">
        <v>684</v>
      </c>
      <c r="BB248" s="8">
        <v>0</v>
      </c>
      <c r="BC248" s="9" t="s">
        <v>119</v>
      </c>
      <c r="BD248">
        <v>0</v>
      </c>
      <c r="BE248" t="s">
        <v>124</v>
      </c>
      <c r="BF248">
        <v>0</v>
      </c>
      <c r="BG248" t="s">
        <v>124</v>
      </c>
      <c r="BH248">
        <v>0</v>
      </c>
      <c r="BI248" s="6">
        <v>0</v>
      </c>
      <c r="BJ248" s="66"/>
      <c r="BK248" s="10" t="s">
        <v>51</v>
      </c>
      <c r="BL248" t="s">
        <v>122</v>
      </c>
      <c r="BM248" t="s">
        <v>123</v>
      </c>
      <c r="BN248" t="s">
        <v>124</v>
      </c>
      <c r="BO248">
        <v>0</v>
      </c>
      <c r="BP248">
        <v>0</v>
      </c>
      <c r="BQ248">
        <v>0</v>
      </c>
      <c r="BR248">
        <v>0</v>
      </c>
      <c r="BS248">
        <v>0</v>
      </c>
      <c r="BT248">
        <v>0</v>
      </c>
      <c r="BU248">
        <v>0</v>
      </c>
      <c r="BV248" t="s">
        <v>124</v>
      </c>
      <c r="BW248" t="s">
        <v>169</v>
      </c>
      <c r="BX248">
        <v>0</v>
      </c>
      <c r="BY248" t="s">
        <v>124</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t="s">
        <v>51</v>
      </c>
      <c r="DC248" s="8" t="s">
        <v>123</v>
      </c>
      <c r="DD248" t="s">
        <v>117</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t="s">
        <v>117</v>
      </c>
      <c r="EA248">
        <v>0</v>
      </c>
      <c r="EB248">
        <v>0</v>
      </c>
      <c r="EC248">
        <v>0</v>
      </c>
      <c r="ED248">
        <v>0</v>
      </c>
      <c r="EE248">
        <v>0</v>
      </c>
      <c r="EF248">
        <v>0</v>
      </c>
      <c r="EG248">
        <v>0</v>
      </c>
      <c r="EH248">
        <v>0</v>
      </c>
      <c r="EI248">
        <v>0</v>
      </c>
      <c r="EJ248">
        <v>0</v>
      </c>
      <c r="EK248">
        <v>0</v>
      </c>
      <c r="EL248">
        <v>0</v>
      </c>
      <c r="EM248">
        <v>0</v>
      </c>
      <c r="EN248">
        <v>0</v>
      </c>
      <c r="EO248">
        <v>0</v>
      </c>
      <c r="EP248">
        <v>0</v>
      </c>
      <c r="EQ248">
        <v>0</v>
      </c>
      <c r="ER248">
        <v>0</v>
      </c>
      <c r="ES248">
        <v>0</v>
      </c>
      <c r="ET248">
        <v>0</v>
      </c>
      <c r="EU248" t="s">
        <v>117</v>
      </c>
      <c r="EV248">
        <v>0</v>
      </c>
      <c r="EW248">
        <v>0</v>
      </c>
      <c r="EX248">
        <v>0</v>
      </c>
      <c r="EY248">
        <v>0</v>
      </c>
      <c r="EZ248">
        <v>0</v>
      </c>
      <c r="FA248">
        <v>0</v>
      </c>
      <c r="FB248">
        <v>0</v>
      </c>
      <c r="FC248">
        <v>0</v>
      </c>
      <c r="FD248">
        <v>0</v>
      </c>
      <c r="FE248">
        <v>0</v>
      </c>
      <c r="FF248">
        <v>0</v>
      </c>
      <c r="FG248">
        <v>0</v>
      </c>
      <c r="FH248">
        <v>0</v>
      </c>
      <c r="FI248">
        <v>0</v>
      </c>
      <c r="FJ248">
        <v>0</v>
      </c>
      <c r="FK248">
        <v>0</v>
      </c>
      <c r="FL248">
        <v>0</v>
      </c>
      <c r="FM248">
        <v>0</v>
      </c>
      <c r="FN248">
        <v>0</v>
      </c>
      <c r="FO248">
        <v>0</v>
      </c>
      <c r="FP248">
        <v>0</v>
      </c>
      <c r="FQ248">
        <v>0</v>
      </c>
      <c r="FR248">
        <v>0</v>
      </c>
      <c r="FS248">
        <v>0</v>
      </c>
      <c r="FT248">
        <v>0</v>
      </c>
      <c r="FU248">
        <v>0</v>
      </c>
      <c r="FV248">
        <v>0</v>
      </c>
      <c r="FW248">
        <v>0</v>
      </c>
      <c r="FX248">
        <v>0</v>
      </c>
      <c r="FY248">
        <v>0</v>
      </c>
      <c r="FZ248">
        <v>0</v>
      </c>
      <c r="GA248">
        <v>0</v>
      </c>
      <c r="GB248">
        <v>0</v>
      </c>
      <c r="GC248">
        <v>0</v>
      </c>
      <c r="GD248">
        <v>0</v>
      </c>
      <c r="GE248" t="s">
        <v>124</v>
      </c>
      <c r="GF248">
        <v>0</v>
      </c>
      <c r="GG248">
        <v>0</v>
      </c>
      <c r="GH248">
        <v>0</v>
      </c>
      <c r="GI248">
        <v>0</v>
      </c>
      <c r="GJ248">
        <v>0</v>
      </c>
      <c r="GK248">
        <v>0</v>
      </c>
      <c r="GL248">
        <v>0</v>
      </c>
      <c r="GM248" t="s">
        <v>124</v>
      </c>
      <c r="GN248">
        <v>0</v>
      </c>
      <c r="GO248">
        <v>0</v>
      </c>
      <c r="GP248" t="s">
        <v>124</v>
      </c>
      <c r="GQ248">
        <v>0</v>
      </c>
      <c r="GR248">
        <v>0</v>
      </c>
      <c r="GS248">
        <v>0</v>
      </c>
      <c r="GT248">
        <v>0</v>
      </c>
      <c r="GU248">
        <v>0</v>
      </c>
      <c r="GV248">
        <v>0</v>
      </c>
      <c r="GW248">
        <v>0</v>
      </c>
      <c r="GX248" t="s">
        <v>124</v>
      </c>
      <c r="GY248">
        <v>0</v>
      </c>
      <c r="GZ248">
        <v>0</v>
      </c>
      <c r="HA248">
        <v>0</v>
      </c>
      <c r="HB248">
        <v>0</v>
      </c>
      <c r="HC248">
        <v>0</v>
      </c>
      <c r="HD248">
        <v>0</v>
      </c>
      <c r="HE248">
        <v>0</v>
      </c>
      <c r="HF248">
        <v>0</v>
      </c>
      <c r="HG248">
        <v>0</v>
      </c>
      <c r="HH248">
        <v>0</v>
      </c>
      <c r="HI248">
        <v>0</v>
      </c>
      <c r="HJ248">
        <v>0</v>
      </c>
      <c r="HK248">
        <v>0</v>
      </c>
      <c r="HL248">
        <v>0</v>
      </c>
      <c r="HM248">
        <v>0</v>
      </c>
      <c r="HN248">
        <v>0</v>
      </c>
      <c r="HO248">
        <v>0</v>
      </c>
      <c r="HP248">
        <v>0</v>
      </c>
      <c r="HQ248">
        <v>0</v>
      </c>
      <c r="HR248">
        <v>0</v>
      </c>
      <c r="HS248">
        <v>0</v>
      </c>
      <c r="HT248">
        <v>0</v>
      </c>
      <c r="HU248">
        <v>0</v>
      </c>
      <c r="HV248">
        <v>0</v>
      </c>
      <c r="HW248">
        <v>0</v>
      </c>
      <c r="HX248">
        <v>0</v>
      </c>
      <c r="HY248">
        <v>0</v>
      </c>
      <c r="HZ248">
        <v>0</v>
      </c>
      <c r="IA248">
        <v>0</v>
      </c>
      <c r="IB248">
        <v>0</v>
      </c>
      <c r="IC248">
        <v>0</v>
      </c>
      <c r="ID248">
        <v>0</v>
      </c>
      <c r="IE248" t="s">
        <v>124</v>
      </c>
      <c r="IF248" t="s">
        <v>124</v>
      </c>
      <c r="IG248" t="s">
        <v>119</v>
      </c>
      <c r="IH248" t="s">
        <v>71</v>
      </c>
      <c r="II248">
        <v>0</v>
      </c>
      <c r="IJ248" t="s">
        <v>639</v>
      </c>
      <c r="IK248" t="s">
        <v>124</v>
      </c>
      <c r="IL248" t="s">
        <v>202</v>
      </c>
      <c r="IM248" t="s">
        <v>70</v>
      </c>
      <c r="IN248">
        <v>0</v>
      </c>
      <c r="IO248" t="s">
        <v>685</v>
      </c>
      <c r="IP248">
        <v>0</v>
      </c>
      <c r="IQ248">
        <v>0</v>
      </c>
      <c r="IR248">
        <v>0</v>
      </c>
      <c r="IS248">
        <v>0</v>
      </c>
      <c r="IT248">
        <v>0</v>
      </c>
      <c r="IU248">
        <v>0</v>
      </c>
      <c r="IV248">
        <v>0</v>
      </c>
      <c r="IW248">
        <v>0</v>
      </c>
      <c r="IX248">
        <v>0</v>
      </c>
      <c r="IY248">
        <v>0</v>
      </c>
      <c r="IZ248">
        <v>0</v>
      </c>
      <c r="JA248">
        <v>0</v>
      </c>
      <c r="JB248">
        <v>0</v>
      </c>
      <c r="JC248" s="8" t="s">
        <v>124</v>
      </c>
      <c r="JD248" s="8" t="s">
        <v>127</v>
      </c>
      <c r="JE248" s="8" t="s">
        <v>128</v>
      </c>
      <c r="JF248" s="8">
        <v>0</v>
      </c>
      <c r="JG248" s="8">
        <v>0</v>
      </c>
      <c r="JH248" s="8">
        <v>0</v>
      </c>
      <c r="JI248" s="8">
        <v>0</v>
      </c>
      <c r="JJ248" s="8">
        <v>0</v>
      </c>
      <c r="JK248" s="42">
        <v>0</v>
      </c>
      <c r="JL248" s="42">
        <v>0</v>
      </c>
      <c r="JM248" s="42">
        <v>0</v>
      </c>
      <c r="JN248" s="42">
        <v>0</v>
      </c>
      <c r="JO248" s="42">
        <v>0</v>
      </c>
      <c r="JP248" s="42">
        <v>0</v>
      </c>
      <c r="JQ248" s="42">
        <v>0</v>
      </c>
      <c r="JR248" s="42">
        <v>0</v>
      </c>
      <c r="JS248" s="42">
        <v>0</v>
      </c>
      <c r="JT248" s="42">
        <v>0</v>
      </c>
      <c r="JU248" s="42">
        <v>0</v>
      </c>
      <c r="JV248" s="42" t="s">
        <v>124</v>
      </c>
      <c r="JW248" s="42" t="s">
        <v>204</v>
      </c>
      <c r="JX248" s="42">
        <v>0</v>
      </c>
      <c r="JY248" s="42" t="s">
        <v>124</v>
      </c>
      <c r="JZ248" s="42">
        <v>0</v>
      </c>
      <c r="KA248" s="42">
        <v>0</v>
      </c>
      <c r="KB248" s="42">
        <v>0</v>
      </c>
      <c r="KC248" s="42">
        <v>0</v>
      </c>
      <c r="KD248" s="42">
        <v>0</v>
      </c>
      <c r="KE248" s="42">
        <v>0</v>
      </c>
      <c r="KF248" s="42">
        <v>0</v>
      </c>
      <c r="KG248" s="42">
        <v>0</v>
      </c>
      <c r="KH248" s="42">
        <v>0</v>
      </c>
      <c r="KI248" s="42">
        <v>0</v>
      </c>
      <c r="KJ248" s="42">
        <v>0</v>
      </c>
      <c r="KK248" s="42">
        <v>0</v>
      </c>
      <c r="KL248" s="42">
        <v>0</v>
      </c>
      <c r="KM248" s="42">
        <v>0</v>
      </c>
      <c r="KN248" s="8" t="s">
        <v>117</v>
      </c>
      <c r="KO248" s="8">
        <v>0</v>
      </c>
      <c r="KP248" s="8">
        <v>0</v>
      </c>
      <c r="KQ248" s="8" t="s">
        <v>117</v>
      </c>
      <c r="KR248">
        <v>0</v>
      </c>
      <c r="KS248">
        <v>0</v>
      </c>
      <c r="KT248">
        <v>0</v>
      </c>
      <c r="KU248">
        <v>0</v>
      </c>
      <c r="KV248">
        <v>0</v>
      </c>
      <c r="KW248">
        <v>0</v>
      </c>
      <c r="KX248">
        <v>0</v>
      </c>
      <c r="KY248">
        <v>0</v>
      </c>
      <c r="KZ248">
        <v>0</v>
      </c>
      <c r="LA248">
        <v>0</v>
      </c>
      <c r="LB248">
        <v>0</v>
      </c>
      <c r="LC248">
        <v>0</v>
      </c>
      <c r="LD248">
        <v>0</v>
      </c>
      <c r="LE248">
        <v>0</v>
      </c>
      <c r="LF248">
        <v>0</v>
      </c>
      <c r="LG248">
        <v>0</v>
      </c>
      <c r="LH248">
        <v>0</v>
      </c>
      <c r="LI248">
        <v>0</v>
      </c>
      <c r="LJ248">
        <v>0</v>
      </c>
      <c r="LK248">
        <v>0</v>
      </c>
      <c r="LL248">
        <v>0</v>
      </c>
      <c r="LM248">
        <v>0</v>
      </c>
      <c r="LN248">
        <v>0</v>
      </c>
      <c r="LO248">
        <v>0</v>
      </c>
      <c r="LP248">
        <v>0</v>
      </c>
      <c r="LQ248">
        <v>0</v>
      </c>
      <c r="LR248">
        <v>0</v>
      </c>
      <c r="LS248">
        <v>0</v>
      </c>
      <c r="LT248">
        <v>0</v>
      </c>
      <c r="LU248">
        <v>0</v>
      </c>
      <c r="LV248">
        <v>0</v>
      </c>
      <c r="LW248">
        <v>0</v>
      </c>
      <c r="LX248">
        <v>0</v>
      </c>
      <c r="LY248">
        <v>0</v>
      </c>
      <c r="LZ248" s="9" t="s">
        <v>131</v>
      </c>
      <c r="MA248">
        <v>0</v>
      </c>
      <c r="MB248">
        <v>0</v>
      </c>
      <c r="MC248">
        <v>0</v>
      </c>
      <c r="MD248">
        <v>0</v>
      </c>
      <c r="ME248">
        <v>0</v>
      </c>
      <c r="MF248">
        <v>0</v>
      </c>
      <c r="MG248">
        <v>0</v>
      </c>
      <c r="MH248">
        <v>0</v>
      </c>
      <c r="MI248">
        <v>0</v>
      </c>
      <c r="MJ248">
        <v>0</v>
      </c>
      <c r="MK248">
        <v>0</v>
      </c>
      <c r="ML248">
        <v>0</v>
      </c>
      <c r="MM248">
        <v>0</v>
      </c>
      <c r="MN248">
        <v>0</v>
      </c>
      <c r="MO248">
        <v>0</v>
      </c>
      <c r="MP248">
        <v>0</v>
      </c>
      <c r="MQ248">
        <v>0</v>
      </c>
      <c r="MR248" s="35">
        <v>0</v>
      </c>
      <c r="MS248" s="69"/>
    </row>
    <row r="249" spans="1:357" ht="90.6" customHeight="1" x14ac:dyDescent="0.3">
      <c r="A249">
        <v>210</v>
      </c>
      <c r="B249" s="29" t="s">
        <v>108</v>
      </c>
      <c r="C249" s="25" t="s">
        <v>753</v>
      </c>
      <c r="D249" s="8" t="s">
        <v>1058</v>
      </c>
      <c r="E249" t="s">
        <v>1122</v>
      </c>
      <c r="F249" s="8" t="s">
        <v>1123</v>
      </c>
      <c r="G249" s="8" t="s">
        <v>895</v>
      </c>
      <c r="H249" s="8">
        <v>0</v>
      </c>
      <c r="I249" t="s">
        <v>136</v>
      </c>
      <c r="J249" s="8" t="s">
        <v>1124</v>
      </c>
      <c r="K249" s="8">
        <f>852*668</f>
        <v>569136</v>
      </c>
      <c r="L249" s="8" t="e">
        <f>MROUND([1]!tbData[[#This Row],[Surface (mm2)]],10000)/1000000</f>
        <v>#REF!</v>
      </c>
      <c r="M249" s="8" t="s">
        <v>115</v>
      </c>
      <c r="N249" s="8" t="s">
        <v>144</v>
      </c>
      <c r="O249" s="8" t="s">
        <v>144</v>
      </c>
      <c r="P249" s="8" t="s">
        <v>117</v>
      </c>
      <c r="Q249" t="s">
        <v>119</v>
      </c>
      <c r="R249" t="s">
        <v>119</v>
      </c>
      <c r="S249" s="8">
        <v>0</v>
      </c>
      <c r="T249" t="s">
        <v>119</v>
      </c>
      <c r="U249" s="8" t="s">
        <v>198</v>
      </c>
      <c r="V249" s="8" t="s">
        <v>145</v>
      </c>
      <c r="W249" s="8">
        <v>0</v>
      </c>
      <c r="X249" s="8">
        <v>0</v>
      </c>
      <c r="Y249" s="8">
        <v>0</v>
      </c>
      <c r="Z249" s="8">
        <v>0</v>
      </c>
      <c r="AA249" s="8">
        <v>0</v>
      </c>
      <c r="AB249" s="8">
        <v>0</v>
      </c>
      <c r="AC249" s="8">
        <v>0</v>
      </c>
      <c r="AD249" s="8">
        <v>0</v>
      </c>
      <c r="AE249" s="8">
        <v>0</v>
      </c>
      <c r="AF249" s="8">
        <v>0</v>
      </c>
      <c r="AG249" s="8">
        <v>0</v>
      </c>
      <c r="AH249" s="8">
        <v>0</v>
      </c>
      <c r="AI249" s="8">
        <v>0</v>
      </c>
      <c r="AJ249" s="8">
        <v>0</v>
      </c>
      <c r="AK249" s="8" t="s">
        <v>117</v>
      </c>
      <c r="AL249" s="8">
        <v>0</v>
      </c>
      <c r="AM249" s="8">
        <v>0</v>
      </c>
      <c r="AN249" s="8">
        <v>0</v>
      </c>
      <c r="AO249" s="8">
        <v>0</v>
      </c>
      <c r="AP249" s="8">
        <v>0</v>
      </c>
      <c r="AQ249" s="8">
        <v>0</v>
      </c>
      <c r="AR249" s="8">
        <v>0</v>
      </c>
      <c r="AS249" s="8">
        <v>0</v>
      </c>
      <c r="AT249" s="8">
        <v>0</v>
      </c>
      <c r="AU249" s="8" t="s">
        <v>124</v>
      </c>
      <c r="AV249" s="8" t="s">
        <v>156</v>
      </c>
      <c r="AW249" s="8" t="s">
        <v>199</v>
      </c>
      <c r="AX249" s="8" t="s">
        <v>124</v>
      </c>
      <c r="AY249" s="8" t="s">
        <v>154</v>
      </c>
      <c r="AZ249" s="8">
        <v>1</v>
      </c>
      <c r="BA249" s="8" t="s">
        <v>898</v>
      </c>
      <c r="BB249" s="8">
        <v>0</v>
      </c>
      <c r="BC249" s="9" t="s">
        <v>119</v>
      </c>
      <c r="BD249">
        <v>0</v>
      </c>
      <c r="BE249" t="s">
        <v>147</v>
      </c>
      <c r="BF249">
        <v>0</v>
      </c>
      <c r="BG249">
        <v>0</v>
      </c>
      <c r="BH249">
        <v>0</v>
      </c>
      <c r="BI249" s="6" t="s">
        <v>853</v>
      </c>
      <c r="BJ249" s="66"/>
      <c r="BK249" s="10" t="s">
        <v>51</v>
      </c>
      <c r="BL249" t="s">
        <v>122</v>
      </c>
      <c r="BM249" t="s">
        <v>123</v>
      </c>
      <c r="BN249" t="s">
        <v>117</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t="s">
        <v>51</v>
      </c>
      <c r="DC249" s="8" t="s">
        <v>123</v>
      </c>
      <c r="DD249" t="s">
        <v>117</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t="s">
        <v>117</v>
      </c>
      <c r="EA249">
        <v>0</v>
      </c>
      <c r="EB249">
        <v>0</v>
      </c>
      <c r="EC249">
        <v>0</v>
      </c>
      <c r="ED249">
        <v>0</v>
      </c>
      <c r="EE249">
        <v>0</v>
      </c>
      <c r="EF249">
        <v>0</v>
      </c>
      <c r="EG249">
        <v>0</v>
      </c>
      <c r="EH249">
        <v>0</v>
      </c>
      <c r="EI249">
        <v>0</v>
      </c>
      <c r="EJ249">
        <v>0</v>
      </c>
      <c r="EK249">
        <v>0</v>
      </c>
      <c r="EL249">
        <v>0</v>
      </c>
      <c r="EM249">
        <v>0</v>
      </c>
      <c r="EN249">
        <v>0</v>
      </c>
      <c r="EO249">
        <v>0</v>
      </c>
      <c r="EP249">
        <v>0</v>
      </c>
      <c r="EQ249">
        <v>0</v>
      </c>
      <c r="ER249">
        <v>0</v>
      </c>
      <c r="ES249">
        <v>0</v>
      </c>
      <c r="ET249">
        <v>0</v>
      </c>
      <c r="EU249" t="s">
        <v>117</v>
      </c>
      <c r="EV249">
        <v>0</v>
      </c>
      <c r="EW249">
        <v>0</v>
      </c>
      <c r="EX249">
        <v>0</v>
      </c>
      <c r="EY249">
        <v>0</v>
      </c>
      <c r="EZ249">
        <v>0</v>
      </c>
      <c r="FA249">
        <v>0</v>
      </c>
      <c r="FB249">
        <v>0</v>
      </c>
      <c r="FC249">
        <v>0</v>
      </c>
      <c r="FD249">
        <v>0</v>
      </c>
      <c r="FE249">
        <v>0</v>
      </c>
      <c r="FF249">
        <v>0</v>
      </c>
      <c r="FG249">
        <v>0</v>
      </c>
      <c r="FH249">
        <v>0</v>
      </c>
      <c r="FI249">
        <v>0</v>
      </c>
      <c r="FJ249">
        <v>0</v>
      </c>
      <c r="FK249">
        <v>0</v>
      </c>
      <c r="FL249">
        <v>0</v>
      </c>
      <c r="FM249">
        <v>0</v>
      </c>
      <c r="FN249">
        <v>0</v>
      </c>
      <c r="FO249">
        <v>0</v>
      </c>
      <c r="FP249">
        <v>0</v>
      </c>
      <c r="FQ249">
        <v>0</v>
      </c>
      <c r="FR249">
        <v>0</v>
      </c>
      <c r="FS249">
        <v>0</v>
      </c>
      <c r="FT249">
        <v>0</v>
      </c>
      <c r="FU249">
        <v>0</v>
      </c>
      <c r="FV249">
        <v>0</v>
      </c>
      <c r="FW249">
        <v>0</v>
      </c>
      <c r="FX249">
        <v>0</v>
      </c>
      <c r="FY249">
        <v>0</v>
      </c>
      <c r="FZ249">
        <v>0</v>
      </c>
      <c r="GA249">
        <v>0</v>
      </c>
      <c r="GB249">
        <v>0</v>
      </c>
      <c r="GC249">
        <v>0</v>
      </c>
      <c r="GD249">
        <v>0</v>
      </c>
      <c r="GE249" t="s">
        <v>124</v>
      </c>
      <c r="GF249">
        <v>0</v>
      </c>
      <c r="GG249">
        <v>0</v>
      </c>
      <c r="GH249">
        <v>0</v>
      </c>
      <c r="GI249">
        <v>0</v>
      </c>
      <c r="GJ249">
        <v>0</v>
      </c>
      <c r="GK249">
        <v>0</v>
      </c>
      <c r="GL249">
        <v>0</v>
      </c>
      <c r="GM249" t="s">
        <v>124</v>
      </c>
      <c r="GN249">
        <v>0</v>
      </c>
      <c r="GO249">
        <v>0</v>
      </c>
      <c r="GP249">
        <v>0</v>
      </c>
      <c r="GQ249" t="s">
        <v>124</v>
      </c>
      <c r="GR249" t="s">
        <v>124</v>
      </c>
      <c r="GS249">
        <v>0</v>
      </c>
      <c r="GT249">
        <v>0</v>
      </c>
      <c r="GU249">
        <v>0</v>
      </c>
      <c r="GV249">
        <v>0</v>
      </c>
      <c r="GW249">
        <v>0</v>
      </c>
      <c r="GX249">
        <v>0</v>
      </c>
      <c r="GY249">
        <v>0</v>
      </c>
      <c r="GZ249">
        <v>0</v>
      </c>
      <c r="HA249">
        <v>0</v>
      </c>
      <c r="HB249">
        <v>0</v>
      </c>
      <c r="HC249">
        <v>0</v>
      </c>
      <c r="HD249">
        <v>0</v>
      </c>
      <c r="HE249">
        <v>0</v>
      </c>
      <c r="HF249">
        <v>0</v>
      </c>
      <c r="HG249">
        <v>0</v>
      </c>
      <c r="HH249">
        <v>0</v>
      </c>
      <c r="HI249">
        <v>0</v>
      </c>
      <c r="HJ249">
        <v>0</v>
      </c>
      <c r="HK249">
        <v>0</v>
      </c>
      <c r="HL249">
        <v>0</v>
      </c>
      <c r="HM249" t="s">
        <v>124</v>
      </c>
      <c r="HN249">
        <v>0</v>
      </c>
      <c r="HO249">
        <v>0</v>
      </c>
      <c r="HP249">
        <v>0</v>
      </c>
      <c r="HQ249">
        <v>0</v>
      </c>
      <c r="HR249">
        <v>0</v>
      </c>
      <c r="HS249" t="s">
        <v>124</v>
      </c>
      <c r="HT249">
        <v>0</v>
      </c>
      <c r="HU249">
        <v>0</v>
      </c>
      <c r="HV249" t="s">
        <v>124</v>
      </c>
      <c r="HW249">
        <v>0</v>
      </c>
      <c r="HX249">
        <v>0</v>
      </c>
      <c r="HY249">
        <v>0</v>
      </c>
      <c r="HZ249">
        <v>0</v>
      </c>
      <c r="IA249">
        <v>0</v>
      </c>
      <c r="IB249">
        <v>0</v>
      </c>
      <c r="IC249">
        <v>0</v>
      </c>
      <c r="ID249">
        <v>0</v>
      </c>
      <c r="IE249">
        <v>0</v>
      </c>
      <c r="IF249">
        <v>0</v>
      </c>
      <c r="IG249">
        <v>0</v>
      </c>
      <c r="IH249">
        <v>0</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C249" s="8" t="s">
        <v>124</v>
      </c>
      <c r="JD249" s="8" t="s">
        <v>127</v>
      </c>
      <c r="JE249" s="8" t="s">
        <v>128</v>
      </c>
      <c r="JF249" s="8" t="s">
        <v>124</v>
      </c>
      <c r="JG249" s="8">
        <v>0</v>
      </c>
      <c r="JH249" s="8">
        <v>0</v>
      </c>
      <c r="JI249" s="8">
        <v>0</v>
      </c>
      <c r="JJ249" s="8">
        <v>0</v>
      </c>
      <c r="JK249" s="42">
        <v>0</v>
      </c>
      <c r="JL249" s="42">
        <v>0</v>
      </c>
      <c r="JM249" s="42">
        <v>0</v>
      </c>
      <c r="JN249" s="42">
        <v>0</v>
      </c>
      <c r="JO249" s="42">
        <v>0</v>
      </c>
      <c r="JP249" s="42">
        <v>0</v>
      </c>
      <c r="JQ249" s="42">
        <v>0</v>
      </c>
      <c r="JR249" s="42">
        <v>0</v>
      </c>
      <c r="JS249" s="42">
        <v>0</v>
      </c>
      <c r="JT249" s="42">
        <v>0</v>
      </c>
      <c r="JU249" s="42">
        <v>0</v>
      </c>
      <c r="JV249" s="42">
        <v>0</v>
      </c>
      <c r="JW249" s="42">
        <v>0</v>
      </c>
      <c r="JX249" s="42">
        <v>0</v>
      </c>
      <c r="JY249" s="42">
        <v>0</v>
      </c>
      <c r="JZ249" s="42">
        <v>0</v>
      </c>
      <c r="KA249" s="42">
        <v>0</v>
      </c>
      <c r="KB249" s="42">
        <v>0</v>
      </c>
      <c r="KC249" s="42">
        <v>0</v>
      </c>
      <c r="KD249" s="42">
        <v>0</v>
      </c>
      <c r="KE249" s="42" t="s">
        <v>124</v>
      </c>
      <c r="KF249" s="42" t="s">
        <v>288</v>
      </c>
      <c r="KG249" s="42">
        <v>0</v>
      </c>
      <c r="KH249" s="42">
        <v>0</v>
      </c>
      <c r="KI249" s="42">
        <v>0</v>
      </c>
      <c r="KJ249" s="42">
        <v>0</v>
      </c>
      <c r="KK249" s="42">
        <v>0</v>
      </c>
      <c r="KL249" s="42">
        <v>0</v>
      </c>
      <c r="KM249" s="42">
        <v>0</v>
      </c>
      <c r="KN249" s="8" t="s">
        <v>117</v>
      </c>
      <c r="KO249" s="8">
        <v>0</v>
      </c>
      <c r="KP249" s="8">
        <v>0</v>
      </c>
      <c r="KQ249" s="8" t="s">
        <v>117</v>
      </c>
      <c r="KR249">
        <v>0</v>
      </c>
      <c r="KS249">
        <v>0</v>
      </c>
      <c r="KT249">
        <v>0</v>
      </c>
      <c r="KU249">
        <v>0</v>
      </c>
      <c r="KV249">
        <v>0</v>
      </c>
      <c r="KW249">
        <v>0</v>
      </c>
      <c r="KX249">
        <v>0</v>
      </c>
      <c r="KY249">
        <v>0</v>
      </c>
      <c r="KZ249">
        <v>0</v>
      </c>
      <c r="LA249">
        <v>0</v>
      </c>
      <c r="LB249">
        <v>0</v>
      </c>
      <c r="LC249">
        <v>0</v>
      </c>
      <c r="LD249">
        <v>0</v>
      </c>
      <c r="LE249">
        <v>0</v>
      </c>
      <c r="LF249">
        <v>0</v>
      </c>
      <c r="LG249">
        <v>0</v>
      </c>
      <c r="LH249">
        <v>0</v>
      </c>
      <c r="LI249">
        <v>0</v>
      </c>
      <c r="LJ249">
        <v>0</v>
      </c>
      <c r="LK249">
        <v>0</v>
      </c>
      <c r="LL249">
        <v>0</v>
      </c>
      <c r="LM249">
        <v>0</v>
      </c>
      <c r="LN249">
        <v>0</v>
      </c>
      <c r="LO249">
        <v>0</v>
      </c>
      <c r="LP249">
        <v>0</v>
      </c>
      <c r="LQ249">
        <v>0</v>
      </c>
      <c r="LR249">
        <v>0</v>
      </c>
      <c r="LS249">
        <v>0</v>
      </c>
      <c r="LT249">
        <v>0</v>
      </c>
      <c r="LU249">
        <v>0</v>
      </c>
      <c r="LV249">
        <v>0</v>
      </c>
      <c r="LW249">
        <v>0</v>
      </c>
      <c r="LX249">
        <v>0</v>
      </c>
      <c r="LY249">
        <v>0</v>
      </c>
      <c r="LZ249" s="9" t="s">
        <v>131</v>
      </c>
      <c r="MA249">
        <v>0</v>
      </c>
      <c r="MB249">
        <v>0</v>
      </c>
      <c r="MC249">
        <v>0</v>
      </c>
      <c r="MD249">
        <v>0</v>
      </c>
      <c r="ME249">
        <v>0</v>
      </c>
      <c r="MF249">
        <v>0</v>
      </c>
      <c r="MG249">
        <v>0</v>
      </c>
      <c r="MH249">
        <v>0</v>
      </c>
      <c r="MI249">
        <v>0</v>
      </c>
      <c r="MJ249">
        <v>0</v>
      </c>
      <c r="MK249">
        <v>0</v>
      </c>
      <c r="ML249">
        <v>0</v>
      </c>
      <c r="MM249">
        <v>0</v>
      </c>
      <c r="MN249">
        <v>0</v>
      </c>
      <c r="MO249">
        <v>0</v>
      </c>
      <c r="MP249">
        <v>0</v>
      </c>
      <c r="MQ249">
        <v>0</v>
      </c>
      <c r="MR249" s="35">
        <v>0</v>
      </c>
      <c r="MS249" s="69"/>
    </row>
    <row r="250" spans="1:357" ht="76.95" customHeight="1" x14ac:dyDescent="0.3">
      <c r="A250">
        <v>211</v>
      </c>
      <c r="B250" s="29" t="s">
        <v>108</v>
      </c>
      <c r="C250" s="25" t="s">
        <v>753</v>
      </c>
      <c r="D250" s="8" t="s">
        <v>1084</v>
      </c>
      <c r="E250" t="s">
        <v>1125</v>
      </c>
      <c r="F250" s="8" t="s">
        <v>1126</v>
      </c>
      <c r="G250" s="8">
        <v>0</v>
      </c>
      <c r="H250" s="8">
        <v>0</v>
      </c>
      <c r="I250" t="s">
        <v>136</v>
      </c>
      <c r="J250" s="8" t="s">
        <v>1127</v>
      </c>
      <c r="K250" s="8">
        <f>950*600</f>
        <v>570000</v>
      </c>
      <c r="L250" s="8" t="e">
        <f>MROUND([1]!tbData[[#This Row],[Surface (mm2)]],10000)/1000000</f>
        <v>#REF!</v>
      </c>
      <c r="M250" s="8" t="s">
        <v>115</v>
      </c>
      <c r="N250" s="8" t="s">
        <v>144</v>
      </c>
      <c r="O250" s="8" t="s">
        <v>144</v>
      </c>
      <c r="P250" s="8" t="s">
        <v>117</v>
      </c>
      <c r="Q250" t="s">
        <v>118</v>
      </c>
      <c r="R250" t="s">
        <v>956</v>
      </c>
      <c r="S250" s="8">
        <v>0</v>
      </c>
      <c r="T250" t="s">
        <v>119</v>
      </c>
      <c r="U250" s="8" t="s">
        <v>173</v>
      </c>
      <c r="V250" s="8" t="s">
        <v>121</v>
      </c>
      <c r="W250" s="8" t="s">
        <v>145</v>
      </c>
      <c r="X250" s="8">
        <v>0</v>
      </c>
      <c r="Y250" s="8">
        <v>0</v>
      </c>
      <c r="Z250" s="8">
        <v>0</v>
      </c>
      <c r="AA250" s="8">
        <v>0</v>
      </c>
      <c r="AB250" s="8">
        <v>0</v>
      </c>
      <c r="AC250" s="8" t="s">
        <v>198</v>
      </c>
      <c r="AD250" s="8" t="s">
        <v>145</v>
      </c>
      <c r="AE250" s="8">
        <v>0</v>
      </c>
      <c r="AF250" s="8">
        <v>0</v>
      </c>
      <c r="AG250" s="8">
        <v>0</v>
      </c>
      <c r="AH250" s="8">
        <v>0</v>
      </c>
      <c r="AI250" s="8">
        <v>0</v>
      </c>
      <c r="AJ250" s="8">
        <v>0</v>
      </c>
      <c r="AK250" s="8" t="s">
        <v>117</v>
      </c>
      <c r="AL250" s="8">
        <v>0</v>
      </c>
      <c r="AM250" s="8">
        <v>0</v>
      </c>
      <c r="AN250" s="8">
        <v>0</v>
      </c>
      <c r="AO250" s="8">
        <v>0</v>
      </c>
      <c r="AP250" s="8">
        <v>0</v>
      </c>
      <c r="AQ250" s="8">
        <v>0</v>
      </c>
      <c r="AR250" s="8">
        <v>0</v>
      </c>
      <c r="AS250" s="8">
        <v>0</v>
      </c>
      <c r="AT250" s="8">
        <v>0</v>
      </c>
      <c r="AU250" s="8" t="s">
        <v>124</v>
      </c>
      <c r="AV250" s="8" t="s">
        <v>156</v>
      </c>
      <c r="AW250" s="8" t="s">
        <v>199</v>
      </c>
      <c r="AX250" s="8" t="s">
        <v>117</v>
      </c>
      <c r="AY250" s="8">
        <v>0</v>
      </c>
      <c r="AZ250" s="8">
        <v>0</v>
      </c>
      <c r="BA250" s="8">
        <v>0</v>
      </c>
      <c r="BB250" s="8">
        <v>0</v>
      </c>
      <c r="BC250" s="9" t="s">
        <v>119</v>
      </c>
      <c r="BD250">
        <v>0</v>
      </c>
      <c r="BE250" t="s">
        <v>124</v>
      </c>
      <c r="BF250" t="s">
        <v>124</v>
      </c>
      <c r="BG250">
        <v>0</v>
      </c>
      <c r="BH250">
        <v>0</v>
      </c>
      <c r="BI250" s="6" t="s">
        <v>1128</v>
      </c>
      <c r="BJ250" s="66"/>
      <c r="BK250" s="10" t="s">
        <v>51</v>
      </c>
      <c r="BL250" t="s">
        <v>122</v>
      </c>
      <c r="BM250" t="s">
        <v>123</v>
      </c>
      <c r="BN250" t="s">
        <v>124</v>
      </c>
      <c r="BO250" t="s">
        <v>124</v>
      </c>
      <c r="BP250" t="s">
        <v>169</v>
      </c>
      <c r="BQ250" t="s">
        <v>124</v>
      </c>
      <c r="BR250" t="s">
        <v>124</v>
      </c>
      <c r="BS250">
        <v>0</v>
      </c>
      <c r="BT250">
        <v>0</v>
      </c>
      <c r="BU250" t="s">
        <v>121</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t="s">
        <v>124</v>
      </c>
      <c r="CW250" t="s">
        <v>252</v>
      </c>
      <c r="CX250">
        <v>0</v>
      </c>
      <c r="CY250">
        <v>0</v>
      </c>
      <c r="CZ250" t="s">
        <v>169</v>
      </c>
      <c r="DA250">
        <v>0</v>
      </c>
      <c r="DB250" t="s">
        <v>51</v>
      </c>
      <c r="DC250" s="8" t="s">
        <v>240</v>
      </c>
      <c r="DD250" t="s">
        <v>117</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t="s">
        <v>156</v>
      </c>
      <c r="EA250" t="s">
        <v>156</v>
      </c>
      <c r="EB250" t="s">
        <v>124</v>
      </c>
      <c r="EC250">
        <v>0</v>
      </c>
      <c r="ED250">
        <v>0</v>
      </c>
      <c r="EE250">
        <v>0</v>
      </c>
      <c r="EF250">
        <v>0</v>
      </c>
      <c r="EG250">
        <v>0</v>
      </c>
      <c r="EH250">
        <v>0</v>
      </c>
      <c r="EI250">
        <v>0</v>
      </c>
      <c r="EJ250">
        <v>0</v>
      </c>
      <c r="EK250">
        <v>0</v>
      </c>
      <c r="EL250">
        <v>0</v>
      </c>
      <c r="EM250">
        <v>0</v>
      </c>
      <c r="EN250">
        <v>0</v>
      </c>
      <c r="EO250">
        <v>0</v>
      </c>
      <c r="EP250">
        <v>0</v>
      </c>
      <c r="EQ250">
        <v>0</v>
      </c>
      <c r="ER250">
        <v>0</v>
      </c>
      <c r="ES250">
        <v>0</v>
      </c>
      <c r="ET250">
        <v>0</v>
      </c>
      <c r="EU250" t="s">
        <v>117</v>
      </c>
      <c r="EV250">
        <v>0</v>
      </c>
      <c r="EW250">
        <v>0</v>
      </c>
      <c r="EX250">
        <v>0</v>
      </c>
      <c r="EY250">
        <v>0</v>
      </c>
      <c r="EZ250">
        <v>0</v>
      </c>
      <c r="FA250">
        <v>0</v>
      </c>
      <c r="FB250">
        <v>0</v>
      </c>
      <c r="FC250">
        <v>0</v>
      </c>
      <c r="FD250">
        <v>0</v>
      </c>
      <c r="FE250">
        <v>0</v>
      </c>
      <c r="FF250">
        <v>0</v>
      </c>
      <c r="FG250">
        <v>0</v>
      </c>
      <c r="FH250">
        <v>0</v>
      </c>
      <c r="FI250">
        <v>0</v>
      </c>
      <c r="FJ250">
        <v>0</v>
      </c>
      <c r="FK250">
        <v>0</v>
      </c>
      <c r="FL250">
        <v>0</v>
      </c>
      <c r="FM250">
        <v>0</v>
      </c>
      <c r="FN250">
        <v>0</v>
      </c>
      <c r="FO250">
        <v>0</v>
      </c>
      <c r="FP250">
        <v>0</v>
      </c>
      <c r="FQ250">
        <v>0</v>
      </c>
      <c r="FR250">
        <v>0</v>
      </c>
      <c r="FS250">
        <v>0</v>
      </c>
      <c r="FT250">
        <v>0</v>
      </c>
      <c r="FU250">
        <v>0</v>
      </c>
      <c r="FV250">
        <v>0</v>
      </c>
      <c r="FW250">
        <v>0</v>
      </c>
      <c r="FX250">
        <v>0</v>
      </c>
      <c r="FY250">
        <v>0</v>
      </c>
      <c r="FZ250">
        <v>0</v>
      </c>
      <c r="GA250">
        <v>0</v>
      </c>
      <c r="GB250">
        <v>0</v>
      </c>
      <c r="GC250">
        <v>0</v>
      </c>
      <c r="GD250">
        <v>0</v>
      </c>
      <c r="GE250" t="s">
        <v>124</v>
      </c>
      <c r="GF250" t="s">
        <v>124</v>
      </c>
      <c r="GG250">
        <v>0</v>
      </c>
      <c r="GH250" t="s">
        <v>124</v>
      </c>
      <c r="GI250">
        <v>0</v>
      </c>
      <c r="GJ250">
        <v>0</v>
      </c>
      <c r="GK250">
        <v>0</v>
      </c>
      <c r="GL250">
        <v>0</v>
      </c>
      <c r="GM250" t="s">
        <v>124</v>
      </c>
      <c r="GN250">
        <v>0</v>
      </c>
      <c r="GO250" t="s">
        <v>124</v>
      </c>
      <c r="GP250" t="s">
        <v>124</v>
      </c>
      <c r="GQ250">
        <v>0</v>
      </c>
      <c r="GR250">
        <v>0</v>
      </c>
      <c r="GS250">
        <v>0</v>
      </c>
      <c r="GT250">
        <v>0</v>
      </c>
      <c r="GU250">
        <v>0</v>
      </c>
      <c r="GV250">
        <v>0</v>
      </c>
      <c r="GW250">
        <v>0</v>
      </c>
      <c r="GX250">
        <v>0</v>
      </c>
      <c r="GY250">
        <v>0</v>
      </c>
      <c r="GZ250">
        <v>0</v>
      </c>
      <c r="HA250">
        <v>0</v>
      </c>
      <c r="HB250">
        <v>0</v>
      </c>
      <c r="HC250">
        <v>0</v>
      </c>
      <c r="HD250">
        <v>0</v>
      </c>
      <c r="HE250">
        <v>0</v>
      </c>
      <c r="HF250">
        <v>0</v>
      </c>
      <c r="HG250">
        <v>0</v>
      </c>
      <c r="HH250">
        <v>0</v>
      </c>
      <c r="HI250">
        <v>0</v>
      </c>
      <c r="HJ250">
        <v>0</v>
      </c>
      <c r="HK250">
        <v>0</v>
      </c>
      <c r="HL250">
        <v>0</v>
      </c>
      <c r="HM250" t="s">
        <v>124</v>
      </c>
      <c r="HN250">
        <v>0</v>
      </c>
      <c r="HO250">
        <v>0</v>
      </c>
      <c r="HP250">
        <v>0</v>
      </c>
      <c r="HQ250">
        <v>0</v>
      </c>
      <c r="HR250">
        <v>0</v>
      </c>
      <c r="HS250">
        <v>0</v>
      </c>
      <c r="HT250">
        <v>0</v>
      </c>
      <c r="HU250">
        <v>0</v>
      </c>
      <c r="HV250">
        <v>0</v>
      </c>
      <c r="HW250">
        <v>0</v>
      </c>
      <c r="HX250">
        <v>0</v>
      </c>
      <c r="HY250">
        <v>0</v>
      </c>
      <c r="HZ250">
        <v>0</v>
      </c>
      <c r="IA250">
        <v>0</v>
      </c>
      <c r="IB250">
        <v>0</v>
      </c>
      <c r="IC250">
        <v>0</v>
      </c>
      <c r="ID250">
        <v>0</v>
      </c>
      <c r="IE250">
        <v>0</v>
      </c>
      <c r="IF250">
        <v>0</v>
      </c>
      <c r="IG250">
        <v>0</v>
      </c>
      <c r="IH250">
        <v>0</v>
      </c>
      <c r="II250">
        <v>0</v>
      </c>
      <c r="IJ250">
        <v>0</v>
      </c>
      <c r="IK250">
        <v>0</v>
      </c>
      <c r="IL250">
        <v>0</v>
      </c>
      <c r="IM250">
        <v>0</v>
      </c>
      <c r="IN250">
        <v>0</v>
      </c>
      <c r="IO250">
        <v>0</v>
      </c>
      <c r="IP250">
        <v>0</v>
      </c>
      <c r="IQ250">
        <v>0</v>
      </c>
      <c r="IR250">
        <v>0</v>
      </c>
      <c r="IS250">
        <v>0</v>
      </c>
      <c r="IT250">
        <v>0</v>
      </c>
      <c r="IU250">
        <v>0</v>
      </c>
      <c r="IV250">
        <v>0</v>
      </c>
      <c r="IW250">
        <v>0</v>
      </c>
      <c r="IX250">
        <v>0</v>
      </c>
      <c r="IY250">
        <v>0</v>
      </c>
      <c r="IZ250">
        <v>0</v>
      </c>
      <c r="JA250">
        <v>0</v>
      </c>
      <c r="JB250">
        <v>0</v>
      </c>
      <c r="JC250" s="8" t="s">
        <v>124</v>
      </c>
      <c r="JD250" s="8" t="s">
        <v>127</v>
      </c>
      <c r="JE250" s="8" t="s">
        <v>128</v>
      </c>
      <c r="JF250" s="8">
        <v>0</v>
      </c>
      <c r="JG250" s="8">
        <v>0</v>
      </c>
      <c r="JH250" s="8">
        <v>0</v>
      </c>
      <c r="JI250" s="8">
        <v>0</v>
      </c>
      <c r="JJ250" s="8">
        <v>0</v>
      </c>
      <c r="JK250" s="42">
        <v>0</v>
      </c>
      <c r="JL250" s="42">
        <v>0</v>
      </c>
      <c r="JM250" s="42">
        <v>0</v>
      </c>
      <c r="JN250" s="42">
        <v>0</v>
      </c>
      <c r="JO250" s="42">
        <v>0</v>
      </c>
      <c r="JP250" s="42">
        <v>0</v>
      </c>
      <c r="JQ250" s="42">
        <v>0</v>
      </c>
      <c r="JR250" s="42">
        <v>0</v>
      </c>
      <c r="JS250" s="42">
        <v>0</v>
      </c>
      <c r="JT250" s="42">
        <v>0</v>
      </c>
      <c r="JU250" s="42">
        <v>0</v>
      </c>
      <c r="JV250" s="42">
        <v>0</v>
      </c>
      <c r="JW250" s="42">
        <v>0</v>
      </c>
      <c r="JX250" s="42">
        <v>0</v>
      </c>
      <c r="JY250" s="42">
        <v>0</v>
      </c>
      <c r="JZ250" s="42">
        <v>0</v>
      </c>
      <c r="KA250" s="42">
        <v>0</v>
      </c>
      <c r="KB250" s="42">
        <v>0</v>
      </c>
      <c r="KC250" s="42">
        <v>0</v>
      </c>
      <c r="KD250" s="42">
        <v>0</v>
      </c>
      <c r="KE250" s="42" t="s">
        <v>124</v>
      </c>
      <c r="KF250" s="42" t="s">
        <v>204</v>
      </c>
      <c r="KG250" s="42">
        <v>0</v>
      </c>
      <c r="KH250" s="42">
        <v>0</v>
      </c>
      <c r="KI250" s="42">
        <v>0</v>
      </c>
      <c r="KJ250" s="42">
        <v>0</v>
      </c>
      <c r="KK250" s="42">
        <v>0</v>
      </c>
      <c r="KL250" s="42">
        <v>0</v>
      </c>
      <c r="KM250" s="42" t="s">
        <v>1129</v>
      </c>
      <c r="KN250" s="8" t="s">
        <v>117</v>
      </c>
      <c r="KO250" s="8">
        <v>0</v>
      </c>
      <c r="KP250" s="8">
        <v>0</v>
      </c>
      <c r="KQ250" s="8" t="s">
        <v>124</v>
      </c>
      <c r="KR250" t="s">
        <v>124</v>
      </c>
      <c r="KS250" t="s">
        <v>156</v>
      </c>
      <c r="KT250">
        <v>0</v>
      </c>
      <c r="KU250">
        <v>0</v>
      </c>
      <c r="KV250">
        <v>0</v>
      </c>
      <c r="KW250">
        <v>0</v>
      </c>
      <c r="KX250">
        <v>0</v>
      </c>
      <c r="KY250" t="s">
        <v>124</v>
      </c>
      <c r="KZ250">
        <v>0</v>
      </c>
      <c r="LA250">
        <v>0</v>
      </c>
      <c r="LB250" t="s">
        <v>124</v>
      </c>
      <c r="LC250">
        <v>0</v>
      </c>
      <c r="LD250">
        <v>0</v>
      </c>
      <c r="LE250">
        <v>0</v>
      </c>
      <c r="LF250">
        <v>0</v>
      </c>
      <c r="LG250">
        <v>0</v>
      </c>
      <c r="LH250">
        <v>0</v>
      </c>
      <c r="LI250">
        <v>0</v>
      </c>
      <c r="LJ250">
        <v>0</v>
      </c>
      <c r="LK250">
        <v>0</v>
      </c>
      <c r="LL250">
        <v>0</v>
      </c>
      <c r="LM250">
        <v>0</v>
      </c>
      <c r="LN250">
        <v>0</v>
      </c>
      <c r="LO250">
        <v>0</v>
      </c>
      <c r="LP250">
        <v>0</v>
      </c>
      <c r="LQ250">
        <v>0</v>
      </c>
      <c r="LR250">
        <v>0</v>
      </c>
      <c r="LS250">
        <v>0</v>
      </c>
      <c r="LT250">
        <v>0</v>
      </c>
      <c r="LU250">
        <v>0</v>
      </c>
      <c r="LV250">
        <v>0</v>
      </c>
      <c r="LW250">
        <v>0</v>
      </c>
      <c r="LX250">
        <v>0</v>
      </c>
      <c r="LY250">
        <v>0</v>
      </c>
      <c r="LZ250" s="9" t="s">
        <v>131</v>
      </c>
      <c r="MA250">
        <v>0</v>
      </c>
      <c r="MB250">
        <v>0</v>
      </c>
      <c r="MC250">
        <v>0</v>
      </c>
      <c r="MD250">
        <v>0</v>
      </c>
      <c r="ME250">
        <v>0</v>
      </c>
      <c r="MF250">
        <v>0</v>
      </c>
      <c r="MG250">
        <v>0</v>
      </c>
      <c r="MH250">
        <v>0</v>
      </c>
      <c r="MI250">
        <v>0</v>
      </c>
      <c r="MJ250">
        <v>0</v>
      </c>
      <c r="MK250">
        <v>0</v>
      </c>
      <c r="ML250">
        <v>0</v>
      </c>
      <c r="MM250">
        <v>0</v>
      </c>
      <c r="MN250">
        <v>0</v>
      </c>
      <c r="MO250">
        <v>0</v>
      </c>
      <c r="MP250">
        <v>0</v>
      </c>
      <c r="MQ250">
        <v>0</v>
      </c>
      <c r="MR250" s="35">
        <v>0</v>
      </c>
      <c r="MS250" s="69"/>
    </row>
    <row r="251" spans="1:357" ht="87" customHeight="1" x14ac:dyDescent="0.3">
      <c r="A251">
        <v>212</v>
      </c>
      <c r="B251" s="29" t="s">
        <v>108</v>
      </c>
      <c r="C251" s="25" t="s">
        <v>753</v>
      </c>
      <c r="D251" s="8" t="s">
        <v>1130</v>
      </c>
      <c r="E251" t="s">
        <v>1131</v>
      </c>
      <c r="F251" s="8" t="s">
        <v>1132</v>
      </c>
      <c r="G251" s="8" t="s">
        <v>895</v>
      </c>
      <c r="H251" s="8">
        <v>0</v>
      </c>
      <c r="I251" t="s">
        <v>136</v>
      </c>
      <c r="J251" s="8" t="s">
        <v>1133</v>
      </c>
      <c r="K251" s="8">
        <f>858*688</f>
        <v>590304</v>
      </c>
      <c r="L251" s="8" t="e">
        <f>MROUND([1]!tbData[[#This Row],[Surface (mm2)]],10000)/1000000</f>
        <v>#REF!</v>
      </c>
      <c r="M251" s="8" t="s">
        <v>115</v>
      </c>
      <c r="N251" s="8" t="s">
        <v>197</v>
      </c>
      <c r="O251" s="8" t="s">
        <v>62</v>
      </c>
      <c r="P251" s="8" t="s">
        <v>117</v>
      </c>
      <c r="Q251" t="s">
        <v>119</v>
      </c>
      <c r="R251" t="s">
        <v>119</v>
      </c>
      <c r="S251" s="8">
        <v>0</v>
      </c>
      <c r="T251" t="s">
        <v>119</v>
      </c>
      <c r="U251" s="8" t="s">
        <v>198</v>
      </c>
      <c r="V251" s="8" t="s">
        <v>145</v>
      </c>
      <c r="W251" s="8">
        <v>0</v>
      </c>
      <c r="X251" s="8">
        <v>0</v>
      </c>
      <c r="Y251" s="8">
        <v>0</v>
      </c>
      <c r="Z251" s="8">
        <v>0</v>
      </c>
      <c r="AA251" s="8">
        <v>0</v>
      </c>
      <c r="AB251" s="8">
        <v>0</v>
      </c>
      <c r="AC251" s="8">
        <v>0</v>
      </c>
      <c r="AD251" s="8">
        <v>0</v>
      </c>
      <c r="AE251" s="8">
        <v>0</v>
      </c>
      <c r="AF251" s="8">
        <v>0</v>
      </c>
      <c r="AG251" s="8">
        <v>0</v>
      </c>
      <c r="AH251" s="8">
        <v>0</v>
      </c>
      <c r="AI251" s="8">
        <v>0</v>
      </c>
      <c r="AJ251" s="8">
        <v>0</v>
      </c>
      <c r="AK251" s="8" t="s">
        <v>117</v>
      </c>
      <c r="AL251" s="8">
        <v>0</v>
      </c>
      <c r="AM251" s="8">
        <v>0</v>
      </c>
      <c r="AN251" s="8">
        <v>0</v>
      </c>
      <c r="AO251" s="8">
        <v>0</v>
      </c>
      <c r="AP251" s="8">
        <v>0</v>
      </c>
      <c r="AQ251" s="8">
        <v>0</v>
      </c>
      <c r="AR251" s="8">
        <v>0</v>
      </c>
      <c r="AS251" s="8">
        <v>0</v>
      </c>
      <c r="AT251" s="8">
        <v>0</v>
      </c>
      <c r="AU251" s="8" t="s">
        <v>124</v>
      </c>
      <c r="AV251" s="8" t="s">
        <v>156</v>
      </c>
      <c r="AW251" s="8" t="s">
        <v>199</v>
      </c>
      <c r="AX251" s="8" t="s">
        <v>124</v>
      </c>
      <c r="AY251" s="8" t="s">
        <v>154</v>
      </c>
      <c r="AZ251" s="8">
        <v>1</v>
      </c>
      <c r="BA251" s="8" t="s">
        <v>898</v>
      </c>
      <c r="BB251" s="8">
        <v>0</v>
      </c>
      <c r="BC251" s="9" t="s">
        <v>124</v>
      </c>
      <c r="BD251" t="s">
        <v>246</v>
      </c>
      <c r="BE251" t="s">
        <v>147</v>
      </c>
      <c r="BF251">
        <v>0</v>
      </c>
      <c r="BG251">
        <v>0</v>
      </c>
      <c r="BH251">
        <v>0</v>
      </c>
      <c r="BI251" s="6" t="s">
        <v>1134</v>
      </c>
      <c r="BJ251" s="66"/>
      <c r="BK251" s="10" t="s">
        <v>51</v>
      </c>
      <c r="BL251" t="s">
        <v>122</v>
      </c>
      <c r="BM251" t="s">
        <v>123</v>
      </c>
      <c r="BN251" t="s">
        <v>117</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t="s">
        <v>51</v>
      </c>
      <c r="DC251" s="8" t="s">
        <v>400</v>
      </c>
      <c r="DD251" t="s">
        <v>117</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t="s">
        <v>117</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t="s">
        <v>117</v>
      </c>
      <c r="EV251">
        <v>0</v>
      </c>
      <c r="EW251">
        <v>0</v>
      </c>
      <c r="EX251">
        <v>0</v>
      </c>
      <c r="EY251">
        <v>0</v>
      </c>
      <c r="EZ251">
        <v>0</v>
      </c>
      <c r="FA251">
        <v>0</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c r="GD251">
        <v>0</v>
      </c>
      <c r="GE251" t="s">
        <v>124</v>
      </c>
      <c r="GF251">
        <v>0</v>
      </c>
      <c r="GG251">
        <v>0</v>
      </c>
      <c r="GH251">
        <v>0</v>
      </c>
      <c r="GI251">
        <v>0</v>
      </c>
      <c r="GJ251">
        <v>0</v>
      </c>
      <c r="GK251">
        <v>0</v>
      </c>
      <c r="GL251">
        <v>0</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0</v>
      </c>
      <c r="HF251">
        <v>0</v>
      </c>
      <c r="HG251" t="s">
        <v>124</v>
      </c>
      <c r="HH251" t="s">
        <v>124</v>
      </c>
      <c r="HI251">
        <v>0</v>
      </c>
      <c r="HJ251">
        <v>0</v>
      </c>
      <c r="HK251">
        <v>0</v>
      </c>
      <c r="HL251">
        <v>0</v>
      </c>
      <c r="HM251" t="s">
        <v>124</v>
      </c>
      <c r="HN251">
        <v>0</v>
      </c>
      <c r="HO251">
        <v>0</v>
      </c>
      <c r="HP251">
        <v>0</v>
      </c>
      <c r="HQ251">
        <v>0</v>
      </c>
      <c r="HR251">
        <v>0</v>
      </c>
      <c r="HS251">
        <v>0</v>
      </c>
      <c r="HT251">
        <v>0</v>
      </c>
      <c r="HU251">
        <v>0</v>
      </c>
      <c r="HV251">
        <v>0</v>
      </c>
      <c r="HW251">
        <v>0</v>
      </c>
      <c r="HX251" t="s">
        <v>124</v>
      </c>
      <c r="HY251">
        <v>0</v>
      </c>
      <c r="HZ251">
        <v>0</v>
      </c>
      <c r="IA251">
        <v>0</v>
      </c>
      <c r="IB251">
        <v>0</v>
      </c>
      <c r="IC251">
        <v>0</v>
      </c>
      <c r="ID251" t="s">
        <v>1056</v>
      </c>
      <c r="IE251">
        <v>0</v>
      </c>
      <c r="IF251">
        <v>0</v>
      </c>
      <c r="IG251">
        <v>0</v>
      </c>
      <c r="IH251">
        <v>0</v>
      </c>
      <c r="II251">
        <v>0</v>
      </c>
      <c r="IJ251">
        <v>0</v>
      </c>
      <c r="IK251">
        <v>0</v>
      </c>
      <c r="IL251">
        <v>0</v>
      </c>
      <c r="IM251">
        <v>0</v>
      </c>
      <c r="IN251">
        <v>0</v>
      </c>
      <c r="IO251">
        <v>0</v>
      </c>
      <c r="IP251">
        <v>0</v>
      </c>
      <c r="IQ251">
        <v>0</v>
      </c>
      <c r="IR251">
        <v>0</v>
      </c>
      <c r="IS251">
        <v>0</v>
      </c>
      <c r="IT251">
        <v>0</v>
      </c>
      <c r="IU251">
        <v>0</v>
      </c>
      <c r="IV251">
        <v>0</v>
      </c>
      <c r="IW251">
        <v>0</v>
      </c>
      <c r="IX251">
        <v>0</v>
      </c>
      <c r="IY251">
        <v>0</v>
      </c>
      <c r="IZ251">
        <v>0</v>
      </c>
      <c r="JA251">
        <v>0</v>
      </c>
      <c r="JB251">
        <v>0</v>
      </c>
      <c r="JC251" s="8" t="s">
        <v>124</v>
      </c>
      <c r="JD251" s="8" t="s">
        <v>148</v>
      </c>
      <c r="JE251" s="8" t="s">
        <v>128</v>
      </c>
      <c r="JF251" s="8">
        <v>0</v>
      </c>
      <c r="JG251" s="8">
        <v>0</v>
      </c>
      <c r="JH251" s="8">
        <v>0</v>
      </c>
      <c r="JI251" s="8">
        <v>0</v>
      </c>
      <c r="JJ251" s="8">
        <v>0</v>
      </c>
      <c r="JK251" s="42">
        <v>0</v>
      </c>
      <c r="JL251" s="42">
        <v>0</v>
      </c>
      <c r="JM251" s="42">
        <v>0</v>
      </c>
      <c r="JN251" s="42">
        <v>0</v>
      </c>
      <c r="JO251" s="42">
        <v>0</v>
      </c>
      <c r="JP251" s="42">
        <v>0</v>
      </c>
      <c r="JQ251" s="42">
        <v>0</v>
      </c>
      <c r="JR251" s="42">
        <v>0</v>
      </c>
      <c r="JS251" s="42">
        <v>0</v>
      </c>
      <c r="JT251" s="42">
        <v>0</v>
      </c>
      <c r="JU251" s="42">
        <v>0</v>
      </c>
      <c r="JV251" s="42">
        <v>0</v>
      </c>
      <c r="JW251" s="42">
        <v>0</v>
      </c>
      <c r="JX251" s="42">
        <v>0</v>
      </c>
      <c r="JY251" s="42">
        <v>0</v>
      </c>
      <c r="JZ251" s="42">
        <v>0</v>
      </c>
      <c r="KA251" s="42">
        <v>0</v>
      </c>
      <c r="KB251" s="42">
        <v>0</v>
      </c>
      <c r="KC251" s="42">
        <v>0</v>
      </c>
      <c r="KD251" s="42">
        <v>0</v>
      </c>
      <c r="KE251" s="42">
        <v>0</v>
      </c>
      <c r="KF251" s="42">
        <v>0</v>
      </c>
      <c r="KG251" s="42">
        <v>0</v>
      </c>
      <c r="KH251" s="42">
        <v>0</v>
      </c>
      <c r="KI251" s="42">
        <v>0</v>
      </c>
      <c r="KJ251" s="42">
        <v>0</v>
      </c>
      <c r="KK251" s="42">
        <v>0</v>
      </c>
      <c r="KL251" s="42">
        <v>0</v>
      </c>
      <c r="KM251" s="42">
        <v>0</v>
      </c>
      <c r="KN251" s="8" t="s">
        <v>117</v>
      </c>
      <c r="KO251" s="8">
        <v>0</v>
      </c>
      <c r="KP251" s="8">
        <v>0</v>
      </c>
      <c r="KQ251" s="8" t="s">
        <v>124</v>
      </c>
      <c r="KR251" t="s">
        <v>130</v>
      </c>
      <c r="KS251">
        <v>0</v>
      </c>
      <c r="KT251">
        <v>0</v>
      </c>
      <c r="KU251">
        <v>0</v>
      </c>
      <c r="KV251">
        <v>0</v>
      </c>
      <c r="KW251">
        <v>0</v>
      </c>
      <c r="KX251">
        <v>0</v>
      </c>
      <c r="KY251">
        <v>0</v>
      </c>
      <c r="KZ251">
        <v>0</v>
      </c>
      <c r="LA251">
        <v>0</v>
      </c>
      <c r="LB251">
        <v>0</v>
      </c>
      <c r="LC251">
        <v>0</v>
      </c>
      <c r="LD251" t="s">
        <v>124</v>
      </c>
      <c r="LE251">
        <v>0</v>
      </c>
      <c r="LF251">
        <v>0</v>
      </c>
      <c r="LG251" t="s">
        <v>124</v>
      </c>
      <c r="LH251">
        <v>0</v>
      </c>
      <c r="LI251">
        <v>0</v>
      </c>
      <c r="LJ251">
        <v>0</v>
      </c>
      <c r="LK251">
        <v>0</v>
      </c>
      <c r="LL251">
        <v>0</v>
      </c>
      <c r="LM251" t="s">
        <v>1056</v>
      </c>
      <c r="LN251">
        <v>0</v>
      </c>
      <c r="LO251">
        <v>0</v>
      </c>
      <c r="LP251">
        <v>0</v>
      </c>
      <c r="LQ251">
        <v>0</v>
      </c>
      <c r="LR251">
        <v>0</v>
      </c>
      <c r="LS251">
        <v>0</v>
      </c>
      <c r="LT251">
        <v>0</v>
      </c>
      <c r="LU251">
        <v>0</v>
      </c>
      <c r="LV251">
        <v>0</v>
      </c>
      <c r="LW251">
        <v>0</v>
      </c>
      <c r="LX251">
        <v>0</v>
      </c>
      <c r="LY251">
        <v>0</v>
      </c>
      <c r="LZ251" s="9" t="s">
        <v>131</v>
      </c>
      <c r="MA251">
        <v>0</v>
      </c>
      <c r="MB251">
        <v>0</v>
      </c>
      <c r="MC251">
        <v>0</v>
      </c>
      <c r="MD251">
        <v>0</v>
      </c>
      <c r="ME251">
        <v>0</v>
      </c>
      <c r="MF251">
        <v>0</v>
      </c>
      <c r="MG251">
        <v>0</v>
      </c>
      <c r="MH251">
        <v>0</v>
      </c>
      <c r="MI251">
        <v>0</v>
      </c>
      <c r="MJ251">
        <v>0</v>
      </c>
      <c r="MK251">
        <v>0</v>
      </c>
      <c r="ML251">
        <v>0</v>
      </c>
      <c r="MM251">
        <v>0</v>
      </c>
      <c r="MN251">
        <v>0</v>
      </c>
      <c r="MO251">
        <v>0</v>
      </c>
      <c r="MP251">
        <v>0</v>
      </c>
      <c r="MQ251">
        <v>0</v>
      </c>
      <c r="MR251" s="35" t="s">
        <v>1135</v>
      </c>
      <c r="MS251" s="69"/>
    </row>
    <row r="252" spans="1:357" ht="91.2" customHeight="1" x14ac:dyDescent="0.3">
      <c r="A252">
        <v>213</v>
      </c>
      <c r="B252" s="29" t="s">
        <v>108</v>
      </c>
      <c r="C252" s="25" t="s">
        <v>753</v>
      </c>
      <c r="D252" s="8" t="s">
        <v>1136</v>
      </c>
      <c r="E252" t="s">
        <v>1137</v>
      </c>
      <c r="F252" s="8" t="s">
        <v>1132</v>
      </c>
      <c r="G252" s="8" t="s">
        <v>895</v>
      </c>
      <c r="H252" s="8">
        <v>0</v>
      </c>
      <c r="I252" t="s">
        <v>136</v>
      </c>
      <c r="J252" s="8" t="s">
        <v>1138</v>
      </c>
      <c r="K252" s="8">
        <f>855*694</f>
        <v>593370</v>
      </c>
      <c r="L252" s="8" t="e">
        <f>MROUND([1]!tbData[[#This Row],[Surface (mm2)]],10000)/1000000</f>
        <v>#REF!</v>
      </c>
      <c r="M252" s="8" t="s">
        <v>115</v>
      </c>
      <c r="N252" s="8" t="s">
        <v>197</v>
      </c>
      <c r="O252" s="8" t="s">
        <v>62</v>
      </c>
      <c r="P252" s="8" t="s">
        <v>117</v>
      </c>
      <c r="Q252" t="s">
        <v>119</v>
      </c>
      <c r="R252" t="s">
        <v>119</v>
      </c>
      <c r="S252" s="8">
        <v>0</v>
      </c>
      <c r="T252" t="s">
        <v>119</v>
      </c>
      <c r="U252" s="8" t="s">
        <v>198</v>
      </c>
      <c r="V252" s="8" t="s">
        <v>145</v>
      </c>
      <c r="W252" s="8">
        <v>0</v>
      </c>
      <c r="X252" s="8">
        <v>0</v>
      </c>
      <c r="Y252" s="8">
        <v>0</v>
      </c>
      <c r="Z252" s="8">
        <v>0</v>
      </c>
      <c r="AA252" s="8">
        <v>0</v>
      </c>
      <c r="AB252" s="8">
        <v>0</v>
      </c>
      <c r="AC252" s="8">
        <v>0</v>
      </c>
      <c r="AD252" s="8">
        <v>0</v>
      </c>
      <c r="AE252" s="8">
        <v>0</v>
      </c>
      <c r="AF252" s="8">
        <v>0</v>
      </c>
      <c r="AG252" s="8">
        <v>0</v>
      </c>
      <c r="AH252" s="8">
        <v>0</v>
      </c>
      <c r="AI252" s="8">
        <v>0</v>
      </c>
      <c r="AJ252" s="8">
        <v>0</v>
      </c>
      <c r="AK252" s="8" t="s">
        <v>117</v>
      </c>
      <c r="AL252" s="8">
        <v>0</v>
      </c>
      <c r="AM252" s="8">
        <v>0</v>
      </c>
      <c r="AN252" s="8">
        <v>0</v>
      </c>
      <c r="AO252" s="8">
        <v>0</v>
      </c>
      <c r="AP252" s="8">
        <v>0</v>
      </c>
      <c r="AQ252" s="8">
        <v>0</v>
      </c>
      <c r="AR252" s="8">
        <v>0</v>
      </c>
      <c r="AS252" s="8">
        <v>0</v>
      </c>
      <c r="AT252" s="8">
        <v>0</v>
      </c>
      <c r="AU252" s="8" t="s">
        <v>124</v>
      </c>
      <c r="AV252" s="8" t="s">
        <v>156</v>
      </c>
      <c r="AW252" s="8" t="s">
        <v>199</v>
      </c>
      <c r="AX252" s="8" t="s">
        <v>124</v>
      </c>
      <c r="AY252" s="8" t="s">
        <v>154</v>
      </c>
      <c r="AZ252" s="8">
        <v>1</v>
      </c>
      <c r="BA252" s="8" t="s">
        <v>898</v>
      </c>
      <c r="BB252" s="8">
        <v>0</v>
      </c>
      <c r="BC252" s="9" t="s">
        <v>124</v>
      </c>
      <c r="BD252" t="s">
        <v>246</v>
      </c>
      <c r="BE252" t="s">
        <v>124</v>
      </c>
      <c r="BF252">
        <v>0</v>
      </c>
      <c r="BG252">
        <v>0</v>
      </c>
      <c r="BH252" t="s">
        <v>124</v>
      </c>
      <c r="BI252" s="6">
        <v>0</v>
      </c>
      <c r="BJ252" s="66"/>
      <c r="BK252" s="10" t="s">
        <v>51</v>
      </c>
      <c r="BL252" t="s">
        <v>122</v>
      </c>
      <c r="BM252" t="s">
        <v>123</v>
      </c>
      <c r="BN252" t="s">
        <v>117</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t="s">
        <v>51</v>
      </c>
      <c r="DC252" s="8" t="s">
        <v>97</v>
      </c>
      <c r="DD252" t="s">
        <v>117</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t="s">
        <v>117</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t="s">
        <v>551</v>
      </c>
      <c r="EV252">
        <v>0</v>
      </c>
      <c r="EW252" t="s">
        <v>124</v>
      </c>
      <c r="EX252" t="s">
        <v>552</v>
      </c>
      <c r="EY252">
        <v>0</v>
      </c>
      <c r="EZ252">
        <v>0</v>
      </c>
      <c r="FA252" t="s">
        <v>124</v>
      </c>
      <c r="FB252" t="s">
        <v>124</v>
      </c>
      <c r="FC252" t="s">
        <v>124</v>
      </c>
      <c r="FD252">
        <v>0</v>
      </c>
      <c r="FE252">
        <v>0</v>
      </c>
      <c r="FF252">
        <v>0</v>
      </c>
      <c r="FG252">
        <v>0</v>
      </c>
      <c r="FH252">
        <v>0</v>
      </c>
      <c r="FI252">
        <v>0</v>
      </c>
      <c r="FJ252">
        <v>0</v>
      </c>
      <c r="FK252">
        <v>0</v>
      </c>
      <c r="FL252">
        <v>0</v>
      </c>
      <c r="FM252">
        <v>0</v>
      </c>
      <c r="FN252">
        <v>0</v>
      </c>
      <c r="FO252">
        <v>0</v>
      </c>
      <c r="FP252" t="s">
        <v>124</v>
      </c>
      <c r="FQ252" t="s">
        <v>552</v>
      </c>
      <c r="FR252">
        <v>0</v>
      </c>
      <c r="FS252" t="s">
        <v>124</v>
      </c>
      <c r="FT252">
        <v>0</v>
      </c>
      <c r="FU252">
        <v>0</v>
      </c>
      <c r="FV252">
        <v>0</v>
      </c>
      <c r="FW252">
        <v>0</v>
      </c>
      <c r="FX252">
        <v>0</v>
      </c>
      <c r="FY252">
        <v>0</v>
      </c>
      <c r="FZ252">
        <v>0</v>
      </c>
      <c r="GA252">
        <v>0</v>
      </c>
      <c r="GB252">
        <v>0</v>
      </c>
      <c r="GC252">
        <v>0</v>
      </c>
      <c r="GD252">
        <v>0</v>
      </c>
      <c r="GE252" t="s">
        <v>124</v>
      </c>
      <c r="GF252">
        <v>0</v>
      </c>
      <c r="GG252">
        <v>0</v>
      </c>
      <c r="GH252">
        <v>0</v>
      </c>
      <c r="GI252">
        <v>0</v>
      </c>
      <c r="GJ252">
        <v>0</v>
      </c>
      <c r="GK252">
        <v>0</v>
      </c>
      <c r="GL252">
        <v>0</v>
      </c>
      <c r="GM252" t="s">
        <v>124</v>
      </c>
      <c r="GN252" t="s">
        <v>230</v>
      </c>
      <c r="GO252">
        <v>0</v>
      </c>
      <c r="GP252">
        <v>0</v>
      </c>
      <c r="GQ252" t="s">
        <v>124</v>
      </c>
      <c r="GR252">
        <v>0</v>
      </c>
      <c r="GS252">
        <v>0</v>
      </c>
      <c r="GT252">
        <v>0</v>
      </c>
      <c r="GU252">
        <v>0</v>
      </c>
      <c r="GV252">
        <v>0</v>
      </c>
      <c r="GW252">
        <v>0</v>
      </c>
      <c r="GX252">
        <v>0</v>
      </c>
      <c r="GY252">
        <v>0</v>
      </c>
      <c r="GZ252">
        <v>0</v>
      </c>
      <c r="HA252">
        <v>0</v>
      </c>
      <c r="HB252">
        <v>0</v>
      </c>
      <c r="HC252">
        <v>0</v>
      </c>
      <c r="HD252">
        <v>0</v>
      </c>
      <c r="HE252">
        <v>0</v>
      </c>
      <c r="HF252">
        <v>0</v>
      </c>
      <c r="HG252">
        <v>0</v>
      </c>
      <c r="HH252">
        <v>0</v>
      </c>
      <c r="HI252">
        <v>0</v>
      </c>
      <c r="HJ252">
        <v>0</v>
      </c>
      <c r="HK252">
        <v>0</v>
      </c>
      <c r="HL252">
        <v>0</v>
      </c>
      <c r="HM252" t="s">
        <v>124</v>
      </c>
      <c r="HN252" t="s">
        <v>124</v>
      </c>
      <c r="HO252" t="s">
        <v>124</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0</v>
      </c>
      <c r="IK252">
        <v>0</v>
      </c>
      <c r="IL252">
        <v>0</v>
      </c>
      <c r="IM252">
        <v>0</v>
      </c>
      <c r="IN252">
        <v>0</v>
      </c>
      <c r="IO252">
        <v>0</v>
      </c>
      <c r="IP252">
        <v>0</v>
      </c>
      <c r="IQ252">
        <v>0</v>
      </c>
      <c r="IR252">
        <v>0</v>
      </c>
      <c r="IS252">
        <v>0</v>
      </c>
      <c r="IT252">
        <v>0</v>
      </c>
      <c r="IU252">
        <v>0</v>
      </c>
      <c r="IV252">
        <v>0</v>
      </c>
      <c r="IW252">
        <v>0</v>
      </c>
      <c r="IX252">
        <v>0</v>
      </c>
      <c r="IY252">
        <v>0</v>
      </c>
      <c r="IZ252">
        <v>0</v>
      </c>
      <c r="JA252">
        <v>0</v>
      </c>
      <c r="JB252">
        <v>0</v>
      </c>
      <c r="JC252" s="8" t="s">
        <v>124</v>
      </c>
      <c r="JD252" s="8" t="s">
        <v>148</v>
      </c>
      <c r="JE252" s="8" t="s">
        <v>128</v>
      </c>
      <c r="JF252" s="8">
        <v>0</v>
      </c>
      <c r="JG252" s="8" t="s">
        <v>124</v>
      </c>
      <c r="JH252" s="8">
        <v>0</v>
      </c>
      <c r="JI252" s="8">
        <v>0</v>
      </c>
      <c r="JJ252" s="8">
        <v>0</v>
      </c>
      <c r="JK252" s="42">
        <v>0</v>
      </c>
      <c r="JL252" s="42">
        <v>0</v>
      </c>
      <c r="JM252" s="42">
        <v>0</v>
      </c>
      <c r="JN252" s="42">
        <v>0</v>
      </c>
      <c r="JO252" s="42">
        <v>0</v>
      </c>
      <c r="JP252" s="42">
        <v>0</v>
      </c>
      <c r="JQ252" s="42">
        <v>0</v>
      </c>
      <c r="JR252" s="42">
        <v>0</v>
      </c>
      <c r="JS252" s="42">
        <v>0</v>
      </c>
      <c r="JT252" s="42">
        <v>0</v>
      </c>
      <c r="JU252" s="42">
        <v>0</v>
      </c>
      <c r="JV252" s="42">
        <v>0</v>
      </c>
      <c r="JW252" s="42">
        <v>0</v>
      </c>
      <c r="JX252" s="42">
        <v>0</v>
      </c>
      <c r="JY252" s="42">
        <v>0</v>
      </c>
      <c r="JZ252" s="42">
        <v>0</v>
      </c>
      <c r="KA252" s="42">
        <v>0</v>
      </c>
      <c r="KB252" s="42">
        <v>0</v>
      </c>
      <c r="KC252" s="42">
        <v>0</v>
      </c>
      <c r="KD252" s="42">
        <v>0</v>
      </c>
      <c r="KE252" s="42">
        <v>0</v>
      </c>
      <c r="KF252" s="42">
        <v>0</v>
      </c>
      <c r="KG252" s="42">
        <v>0</v>
      </c>
      <c r="KH252" s="42">
        <v>0</v>
      </c>
      <c r="KI252" s="42">
        <v>0</v>
      </c>
      <c r="KJ252" s="42">
        <v>0</v>
      </c>
      <c r="KK252" s="42">
        <v>0</v>
      </c>
      <c r="KL252" s="42">
        <v>0</v>
      </c>
      <c r="KM252" s="42">
        <v>0</v>
      </c>
      <c r="KN252" s="8" t="s">
        <v>117</v>
      </c>
      <c r="KO252" s="8">
        <v>0</v>
      </c>
      <c r="KP252" s="8">
        <v>0</v>
      </c>
      <c r="KQ252" s="8" t="s">
        <v>124</v>
      </c>
      <c r="KR252" t="s">
        <v>124</v>
      </c>
      <c r="KS252">
        <v>0</v>
      </c>
      <c r="KT252">
        <v>0</v>
      </c>
      <c r="KU252">
        <v>0</v>
      </c>
      <c r="KV252">
        <v>0</v>
      </c>
      <c r="KW252">
        <v>0</v>
      </c>
      <c r="KX252">
        <v>0</v>
      </c>
      <c r="KY252" t="s">
        <v>124</v>
      </c>
      <c r="KZ252">
        <v>0</v>
      </c>
      <c r="LA252">
        <v>0</v>
      </c>
      <c r="LB252" t="s">
        <v>124</v>
      </c>
      <c r="LC252">
        <v>0</v>
      </c>
      <c r="LD252">
        <v>0</v>
      </c>
      <c r="LE252">
        <v>0</v>
      </c>
      <c r="LF252">
        <v>0</v>
      </c>
      <c r="LG252">
        <v>0</v>
      </c>
      <c r="LH252">
        <v>0</v>
      </c>
      <c r="LI252">
        <v>0</v>
      </c>
      <c r="LJ252">
        <v>0</v>
      </c>
      <c r="LK252">
        <v>0</v>
      </c>
      <c r="LL252">
        <v>0</v>
      </c>
      <c r="LM252">
        <v>0</v>
      </c>
      <c r="LN252">
        <v>0</v>
      </c>
      <c r="LO252">
        <v>0</v>
      </c>
      <c r="LP252">
        <v>0</v>
      </c>
      <c r="LQ252">
        <v>0</v>
      </c>
      <c r="LR252">
        <v>0</v>
      </c>
      <c r="LS252">
        <v>0</v>
      </c>
      <c r="LT252">
        <v>0</v>
      </c>
      <c r="LU252">
        <v>0</v>
      </c>
      <c r="LV252">
        <v>0</v>
      </c>
      <c r="LW252">
        <v>0</v>
      </c>
      <c r="LX252">
        <v>0</v>
      </c>
      <c r="LY252">
        <v>0</v>
      </c>
      <c r="LZ252" s="9" t="s">
        <v>131</v>
      </c>
      <c r="MA252">
        <v>0</v>
      </c>
      <c r="MB252">
        <v>0</v>
      </c>
      <c r="MC252">
        <v>0</v>
      </c>
      <c r="MD252">
        <v>0</v>
      </c>
      <c r="ME252">
        <v>0</v>
      </c>
      <c r="MF252">
        <v>0</v>
      </c>
      <c r="MG252">
        <v>0</v>
      </c>
      <c r="MH252">
        <v>0</v>
      </c>
      <c r="MI252">
        <v>0</v>
      </c>
      <c r="MJ252">
        <v>0</v>
      </c>
      <c r="MK252">
        <v>0</v>
      </c>
      <c r="ML252">
        <v>0</v>
      </c>
      <c r="MM252">
        <v>0</v>
      </c>
      <c r="MN252">
        <v>0</v>
      </c>
      <c r="MO252">
        <v>0</v>
      </c>
      <c r="MP252">
        <v>0</v>
      </c>
      <c r="MQ252">
        <v>0</v>
      </c>
      <c r="MR252" s="35">
        <v>0</v>
      </c>
      <c r="MS252" s="69"/>
    </row>
    <row r="253" spans="1:357" ht="101.4" customHeight="1" x14ac:dyDescent="0.3">
      <c r="A253">
        <v>105</v>
      </c>
      <c r="B253" s="29" t="s">
        <v>108</v>
      </c>
      <c r="C253" s="24" t="s">
        <v>109</v>
      </c>
      <c r="D253" s="8" t="s">
        <v>571</v>
      </c>
      <c r="E253" s="8" t="s">
        <v>571</v>
      </c>
      <c r="F253" s="8" t="s">
        <v>686</v>
      </c>
      <c r="G253" s="8">
        <v>0</v>
      </c>
      <c r="H253" s="8">
        <v>1968</v>
      </c>
      <c r="I253" t="s">
        <v>163</v>
      </c>
      <c r="J253" s="8" t="s">
        <v>687</v>
      </c>
      <c r="K253" s="8">
        <f>1185*515</f>
        <v>610275</v>
      </c>
      <c r="L253" s="8" t="e">
        <f>MROUND([1]!tbData[[#This Row],[Surface (mm2)]],10000)/1000000</f>
        <v>#REF!</v>
      </c>
      <c r="M253" s="8" t="s">
        <v>115</v>
      </c>
      <c r="N253" s="8" t="s">
        <v>144</v>
      </c>
      <c r="O253" s="8" t="s">
        <v>144</v>
      </c>
      <c r="P253" s="8" t="s">
        <v>117</v>
      </c>
      <c r="Q253" t="s">
        <v>119</v>
      </c>
      <c r="R253" t="s">
        <v>606</v>
      </c>
      <c r="S253" s="8">
        <v>0</v>
      </c>
      <c r="T253" t="s">
        <v>550</v>
      </c>
      <c r="U253" s="8" t="s">
        <v>184</v>
      </c>
      <c r="V253" s="8" t="s">
        <v>154</v>
      </c>
      <c r="W253" s="8" t="s">
        <v>145</v>
      </c>
      <c r="X253" s="8">
        <v>0</v>
      </c>
      <c r="Y253" s="8">
        <v>0</v>
      </c>
      <c r="Z253" s="8">
        <v>0</v>
      </c>
      <c r="AA253" s="8">
        <v>0</v>
      </c>
      <c r="AB253" s="8">
        <v>0</v>
      </c>
      <c r="AC253" s="8" t="s">
        <v>120</v>
      </c>
      <c r="AD253" s="8" t="s">
        <v>154</v>
      </c>
      <c r="AE253" s="8">
        <v>0</v>
      </c>
      <c r="AF253" s="8">
        <v>0</v>
      </c>
      <c r="AG253" s="8">
        <v>0</v>
      </c>
      <c r="AH253" s="8">
        <v>0</v>
      </c>
      <c r="AI253" s="8">
        <v>0</v>
      </c>
      <c r="AJ253" s="8">
        <v>0</v>
      </c>
      <c r="AK253" s="8" t="s">
        <v>117</v>
      </c>
      <c r="AL253" s="8">
        <v>0</v>
      </c>
      <c r="AM253" s="8">
        <v>0</v>
      </c>
      <c r="AN253" s="8">
        <v>0</v>
      </c>
      <c r="AO253" s="8">
        <v>0</v>
      </c>
      <c r="AP253" s="8">
        <v>0</v>
      </c>
      <c r="AQ253" s="8">
        <v>0</v>
      </c>
      <c r="AR253" s="8">
        <v>0</v>
      </c>
      <c r="AS253" s="8">
        <v>0</v>
      </c>
      <c r="AT253" s="8" t="s">
        <v>688</v>
      </c>
      <c r="AU253" s="8" t="s">
        <v>124</v>
      </c>
      <c r="AV253" s="8" t="s">
        <v>156</v>
      </c>
      <c r="AW253" s="8" t="s">
        <v>623</v>
      </c>
      <c r="AX253" s="8" t="s">
        <v>117</v>
      </c>
      <c r="AY253" s="8">
        <v>0</v>
      </c>
      <c r="AZ253" s="8">
        <v>0</v>
      </c>
      <c r="BA253" s="8">
        <v>0</v>
      </c>
      <c r="BB253" s="8">
        <v>0</v>
      </c>
      <c r="BC253" s="9" t="s">
        <v>119</v>
      </c>
      <c r="BD253">
        <v>0</v>
      </c>
      <c r="BE253" t="s">
        <v>124</v>
      </c>
      <c r="BF253">
        <v>0</v>
      </c>
      <c r="BG253" t="s">
        <v>124</v>
      </c>
      <c r="BH253">
        <v>0</v>
      </c>
      <c r="BI253" s="6" t="s">
        <v>689</v>
      </c>
      <c r="BJ253" s="66"/>
      <c r="BK253" s="10" t="s">
        <v>51</v>
      </c>
      <c r="BL253" t="s">
        <v>122</v>
      </c>
      <c r="BM253" t="s">
        <v>123</v>
      </c>
      <c r="BN253" t="s">
        <v>124</v>
      </c>
      <c r="BO253">
        <v>0</v>
      </c>
      <c r="BP253">
        <v>0</v>
      </c>
      <c r="BQ253">
        <v>0</v>
      </c>
      <c r="BR253">
        <v>0</v>
      </c>
      <c r="BS253">
        <v>0</v>
      </c>
      <c r="BT253">
        <v>0</v>
      </c>
      <c r="BU253">
        <v>0</v>
      </c>
      <c r="BV253" t="s">
        <v>124</v>
      </c>
      <c r="BW253" t="s">
        <v>169</v>
      </c>
      <c r="BX253" t="s">
        <v>124</v>
      </c>
      <c r="BY253" t="s">
        <v>124</v>
      </c>
      <c r="BZ253" t="s">
        <v>124</v>
      </c>
      <c r="CA253" t="s">
        <v>124</v>
      </c>
      <c r="CB253" t="s">
        <v>121</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t="s">
        <v>117</v>
      </c>
      <c r="DC253" s="8">
        <v>0</v>
      </c>
      <c r="DD253" t="s">
        <v>117</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t="s">
        <v>117</v>
      </c>
      <c r="EA253">
        <v>0</v>
      </c>
      <c r="EB253">
        <v>0</v>
      </c>
      <c r="EC253">
        <v>0</v>
      </c>
      <c r="ED253">
        <v>0</v>
      </c>
      <c r="EE253">
        <v>0</v>
      </c>
      <c r="EF253">
        <v>0</v>
      </c>
      <c r="EG253">
        <v>0</v>
      </c>
      <c r="EH253">
        <v>0</v>
      </c>
      <c r="EI253">
        <v>0</v>
      </c>
      <c r="EJ253">
        <v>0</v>
      </c>
      <c r="EK253">
        <v>0</v>
      </c>
      <c r="EL253">
        <v>0</v>
      </c>
      <c r="EM253">
        <v>0</v>
      </c>
      <c r="EN253">
        <v>0</v>
      </c>
      <c r="EO253">
        <v>0</v>
      </c>
      <c r="EP253">
        <v>0</v>
      </c>
      <c r="EQ253">
        <v>0</v>
      </c>
      <c r="ER253">
        <v>0</v>
      </c>
      <c r="ES253">
        <v>0</v>
      </c>
      <c r="ET253">
        <v>0</v>
      </c>
      <c r="EU253" t="s">
        <v>117</v>
      </c>
      <c r="EV253">
        <v>0</v>
      </c>
      <c r="EW253">
        <v>0</v>
      </c>
      <c r="EX253">
        <v>0</v>
      </c>
      <c r="EY253">
        <v>0</v>
      </c>
      <c r="EZ253">
        <v>0</v>
      </c>
      <c r="FA253">
        <v>0</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0</v>
      </c>
      <c r="FZ253">
        <v>0</v>
      </c>
      <c r="GA253">
        <v>0</v>
      </c>
      <c r="GB253">
        <v>0</v>
      </c>
      <c r="GC253">
        <v>0</v>
      </c>
      <c r="GD253">
        <v>0</v>
      </c>
      <c r="GE253" t="s">
        <v>124</v>
      </c>
      <c r="GF253">
        <v>0</v>
      </c>
      <c r="GG253">
        <v>0</v>
      </c>
      <c r="GH253">
        <v>0</v>
      </c>
      <c r="GI253">
        <v>0</v>
      </c>
      <c r="GJ253">
        <v>0</v>
      </c>
      <c r="GK253">
        <v>0</v>
      </c>
      <c r="GL253">
        <v>0</v>
      </c>
      <c r="GM253" t="s">
        <v>124</v>
      </c>
      <c r="GN253">
        <v>0</v>
      </c>
      <c r="GO253" t="s">
        <v>124</v>
      </c>
      <c r="GP253" t="s">
        <v>124</v>
      </c>
      <c r="GQ253" t="s">
        <v>124</v>
      </c>
      <c r="GR253" t="s">
        <v>124</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t="s">
        <v>124</v>
      </c>
      <c r="HN253" t="s">
        <v>124</v>
      </c>
      <c r="HO253">
        <v>0</v>
      </c>
      <c r="HP253">
        <v>0</v>
      </c>
      <c r="HQ253" t="s">
        <v>124</v>
      </c>
      <c r="HR253">
        <v>0</v>
      </c>
      <c r="HS253">
        <v>0</v>
      </c>
      <c r="HT253">
        <v>0</v>
      </c>
      <c r="HU253">
        <v>0</v>
      </c>
      <c r="HV253">
        <v>0</v>
      </c>
      <c r="HW253">
        <v>0</v>
      </c>
      <c r="HX253">
        <v>0</v>
      </c>
      <c r="HY253">
        <v>0</v>
      </c>
      <c r="HZ253">
        <v>0</v>
      </c>
      <c r="IA253">
        <v>0</v>
      </c>
      <c r="IB253">
        <v>0</v>
      </c>
      <c r="IC253">
        <v>0</v>
      </c>
      <c r="ID253">
        <v>0</v>
      </c>
      <c r="IE253" t="s">
        <v>124</v>
      </c>
      <c r="IF253" t="s">
        <v>124</v>
      </c>
      <c r="IG253" t="s">
        <v>119</v>
      </c>
      <c r="IH253" t="s">
        <v>70</v>
      </c>
      <c r="II253">
        <v>0</v>
      </c>
      <c r="IJ253" t="s">
        <v>690</v>
      </c>
      <c r="IK253" t="s">
        <v>124</v>
      </c>
      <c r="IL253" t="s">
        <v>691</v>
      </c>
      <c r="IM253" t="s">
        <v>70</v>
      </c>
      <c r="IN253">
        <v>0</v>
      </c>
      <c r="IO253" t="s">
        <v>588</v>
      </c>
      <c r="IP253" t="s">
        <v>124</v>
      </c>
      <c r="IQ253" t="s">
        <v>71</v>
      </c>
      <c r="IR253">
        <v>0</v>
      </c>
      <c r="IS253" t="s">
        <v>339</v>
      </c>
      <c r="IT253">
        <v>0</v>
      </c>
      <c r="IU253">
        <v>0</v>
      </c>
      <c r="IV253">
        <v>0</v>
      </c>
      <c r="IW253">
        <v>0</v>
      </c>
      <c r="IX253">
        <v>0</v>
      </c>
      <c r="IY253">
        <v>0</v>
      </c>
      <c r="IZ253">
        <v>0</v>
      </c>
      <c r="JA253">
        <v>0</v>
      </c>
      <c r="JB253">
        <v>0</v>
      </c>
      <c r="JC253" s="8" t="s">
        <v>124</v>
      </c>
      <c r="JD253" s="8" t="s">
        <v>127</v>
      </c>
      <c r="JE253" s="8" t="s">
        <v>128</v>
      </c>
      <c r="JF253" s="8">
        <v>0</v>
      </c>
      <c r="JG253" s="8">
        <v>0</v>
      </c>
      <c r="JH253" s="8">
        <v>0</v>
      </c>
      <c r="JI253" s="8">
        <v>0</v>
      </c>
      <c r="JJ253" s="8">
        <v>0</v>
      </c>
      <c r="JK253" s="42" t="s">
        <v>124</v>
      </c>
      <c r="JL253" s="42" t="s">
        <v>129</v>
      </c>
      <c r="JM253" s="42" t="s">
        <v>124</v>
      </c>
      <c r="JN253" s="42" t="s">
        <v>124</v>
      </c>
      <c r="JO253" s="42">
        <v>0</v>
      </c>
      <c r="JP253" s="42">
        <v>0</v>
      </c>
      <c r="JQ253" s="42">
        <v>0</v>
      </c>
      <c r="JR253" s="42">
        <v>0</v>
      </c>
      <c r="JS253" s="42">
        <v>0</v>
      </c>
      <c r="JT253" s="42">
        <v>0</v>
      </c>
      <c r="JU253" s="42">
        <v>0</v>
      </c>
      <c r="JV253" s="42">
        <v>0</v>
      </c>
      <c r="JW253" s="42">
        <v>0</v>
      </c>
      <c r="JX253" s="42">
        <v>0</v>
      </c>
      <c r="JY253" s="42">
        <v>0</v>
      </c>
      <c r="JZ253" s="42">
        <v>0</v>
      </c>
      <c r="KA253" s="42">
        <v>0</v>
      </c>
      <c r="KB253" s="42">
        <v>0</v>
      </c>
      <c r="KC253" s="42">
        <v>0</v>
      </c>
      <c r="KD253" s="42">
        <v>0</v>
      </c>
      <c r="KE253" s="42" t="s">
        <v>124</v>
      </c>
      <c r="KF253" s="42" t="s">
        <v>204</v>
      </c>
      <c r="KG253" s="42">
        <v>0</v>
      </c>
      <c r="KH253" s="42">
        <v>0</v>
      </c>
      <c r="KI253" s="42">
        <v>0</v>
      </c>
      <c r="KJ253" s="42">
        <v>0</v>
      </c>
      <c r="KK253" s="42">
        <v>0</v>
      </c>
      <c r="KL253" s="42">
        <v>0</v>
      </c>
      <c r="KM253" s="42">
        <v>0</v>
      </c>
      <c r="KN253" s="8" t="s">
        <v>117</v>
      </c>
      <c r="KO253" s="8">
        <v>0</v>
      </c>
      <c r="KP253" s="8">
        <v>0</v>
      </c>
      <c r="KQ253" s="8" t="s">
        <v>117</v>
      </c>
      <c r="KR253">
        <v>0</v>
      </c>
      <c r="KS253">
        <v>0</v>
      </c>
      <c r="KT253">
        <v>0</v>
      </c>
      <c r="KU253">
        <v>0</v>
      </c>
      <c r="KV253">
        <v>0</v>
      </c>
      <c r="KW253">
        <v>0</v>
      </c>
      <c r="KX253">
        <v>0</v>
      </c>
      <c r="KY253">
        <v>0</v>
      </c>
      <c r="KZ253">
        <v>0</v>
      </c>
      <c r="LA253">
        <v>0</v>
      </c>
      <c r="LB253">
        <v>0</v>
      </c>
      <c r="LC253">
        <v>0</v>
      </c>
      <c r="LD253">
        <v>0</v>
      </c>
      <c r="LE253">
        <v>0</v>
      </c>
      <c r="LF253">
        <v>0</v>
      </c>
      <c r="LG253">
        <v>0</v>
      </c>
      <c r="LH253">
        <v>0</v>
      </c>
      <c r="LI253">
        <v>0</v>
      </c>
      <c r="LJ253">
        <v>0</v>
      </c>
      <c r="LK253">
        <v>0</v>
      </c>
      <c r="LL253">
        <v>0</v>
      </c>
      <c r="LM253">
        <v>0</v>
      </c>
      <c r="LN253">
        <v>0</v>
      </c>
      <c r="LO253">
        <v>0</v>
      </c>
      <c r="LP253">
        <v>0</v>
      </c>
      <c r="LQ253">
        <v>0</v>
      </c>
      <c r="LR253">
        <v>0</v>
      </c>
      <c r="LS253">
        <v>0</v>
      </c>
      <c r="LT253">
        <v>0</v>
      </c>
      <c r="LU253">
        <v>0</v>
      </c>
      <c r="LV253">
        <v>0</v>
      </c>
      <c r="LW253">
        <v>0</v>
      </c>
      <c r="LX253">
        <v>0</v>
      </c>
      <c r="LY253">
        <v>0</v>
      </c>
      <c r="LZ253" s="9" t="s">
        <v>174</v>
      </c>
      <c r="MA253">
        <v>0</v>
      </c>
      <c r="MB253">
        <v>0</v>
      </c>
      <c r="MC253">
        <v>0</v>
      </c>
      <c r="MD253">
        <v>0</v>
      </c>
      <c r="ME253">
        <v>0</v>
      </c>
      <c r="MF253" t="s">
        <v>124</v>
      </c>
      <c r="MG253">
        <v>0</v>
      </c>
      <c r="MH253">
        <v>0</v>
      </c>
      <c r="MI253">
        <v>0</v>
      </c>
      <c r="MJ253">
        <v>0</v>
      </c>
      <c r="MK253">
        <v>0</v>
      </c>
      <c r="ML253">
        <v>0</v>
      </c>
      <c r="MM253">
        <v>0</v>
      </c>
      <c r="MN253">
        <v>0</v>
      </c>
      <c r="MO253">
        <v>0</v>
      </c>
      <c r="MP253">
        <v>0</v>
      </c>
      <c r="MQ253">
        <v>0</v>
      </c>
      <c r="MR253" s="35">
        <v>0</v>
      </c>
      <c r="MS253" s="69"/>
    </row>
    <row r="254" spans="1:357" ht="69" customHeight="1" x14ac:dyDescent="0.3">
      <c r="A254">
        <v>106</v>
      </c>
      <c r="B254" s="29" t="s">
        <v>108</v>
      </c>
      <c r="C254" s="24" t="s">
        <v>109</v>
      </c>
      <c r="D254" s="8" t="s">
        <v>692</v>
      </c>
      <c r="E254" s="8" t="s">
        <v>692</v>
      </c>
      <c r="F254" s="8" t="s">
        <v>693</v>
      </c>
      <c r="G254" s="8">
        <v>0</v>
      </c>
      <c r="H254" s="8">
        <v>0</v>
      </c>
      <c r="I254" t="s">
        <v>136</v>
      </c>
      <c r="J254" s="8" t="s">
        <v>694</v>
      </c>
      <c r="K254" s="8">
        <f>960*640</f>
        <v>614400</v>
      </c>
      <c r="L254" s="8" t="e">
        <f>MROUND([1]!tbData[[#This Row],[Surface (mm2)]],10000)/1000000</f>
        <v>#REF!</v>
      </c>
      <c r="M254" s="8" t="s">
        <v>115</v>
      </c>
      <c r="N254" s="8" t="s">
        <v>144</v>
      </c>
      <c r="O254" s="8" t="s">
        <v>144</v>
      </c>
      <c r="P254" s="8" t="s">
        <v>117</v>
      </c>
      <c r="Q254" t="s">
        <v>118</v>
      </c>
      <c r="R254" t="s">
        <v>119</v>
      </c>
      <c r="S254" s="8" t="s">
        <v>628</v>
      </c>
      <c r="T254" t="s">
        <v>119</v>
      </c>
      <c r="U254" s="8" t="s">
        <v>198</v>
      </c>
      <c r="V254" s="8" t="s">
        <v>145</v>
      </c>
      <c r="W254" s="8">
        <v>0</v>
      </c>
      <c r="X254" s="8">
        <v>0</v>
      </c>
      <c r="Y254" s="8">
        <v>0</v>
      </c>
      <c r="Z254" s="8">
        <v>0</v>
      </c>
      <c r="AA254" s="8">
        <v>0</v>
      </c>
      <c r="AB254" s="8">
        <v>0</v>
      </c>
      <c r="AC254" s="8" t="s">
        <v>184</v>
      </c>
      <c r="AD254" s="8" t="s">
        <v>145</v>
      </c>
      <c r="AE254" s="8">
        <v>0</v>
      </c>
      <c r="AF254" s="8">
        <v>0</v>
      </c>
      <c r="AG254" s="8">
        <v>0</v>
      </c>
      <c r="AH254" s="8">
        <v>0</v>
      </c>
      <c r="AI254" s="8">
        <v>0</v>
      </c>
      <c r="AJ254" s="8">
        <v>0</v>
      </c>
      <c r="AK254" s="8" t="s">
        <v>117</v>
      </c>
      <c r="AL254" s="8">
        <v>0</v>
      </c>
      <c r="AM254" s="8">
        <v>0</v>
      </c>
      <c r="AN254" s="8">
        <v>0</v>
      </c>
      <c r="AO254" s="8">
        <v>0</v>
      </c>
      <c r="AP254" s="8">
        <v>0</v>
      </c>
      <c r="AQ254" s="8">
        <v>0</v>
      </c>
      <c r="AR254" s="8">
        <v>0</v>
      </c>
      <c r="AS254" s="8">
        <v>0</v>
      </c>
      <c r="AT254" s="8">
        <v>0</v>
      </c>
      <c r="AU254" s="8" t="s">
        <v>124</v>
      </c>
      <c r="AV254" s="8" t="s">
        <v>695</v>
      </c>
      <c r="AW254" s="8" t="s">
        <v>199</v>
      </c>
      <c r="AX254" s="8" t="s">
        <v>124</v>
      </c>
      <c r="AY254" s="8" t="s">
        <v>154</v>
      </c>
      <c r="AZ254" s="8">
        <v>2</v>
      </c>
      <c r="BA254" s="8" t="s">
        <v>696</v>
      </c>
      <c r="BB254" s="8">
        <v>0</v>
      </c>
      <c r="BC254" s="9" t="s">
        <v>119</v>
      </c>
      <c r="BD254">
        <v>0</v>
      </c>
      <c r="BE254" t="s">
        <v>124</v>
      </c>
      <c r="BF254" t="s">
        <v>124</v>
      </c>
      <c r="BG254">
        <v>0</v>
      </c>
      <c r="BH254">
        <v>0</v>
      </c>
      <c r="BI254" s="6" t="s">
        <v>697</v>
      </c>
      <c r="BJ254" s="66"/>
      <c r="BK254" s="10" t="s">
        <v>51</v>
      </c>
      <c r="BL254" t="s">
        <v>122</v>
      </c>
      <c r="BM254" t="s">
        <v>123</v>
      </c>
      <c r="BN254" t="s">
        <v>124</v>
      </c>
      <c r="BO254">
        <v>0</v>
      </c>
      <c r="BP254">
        <v>0</v>
      </c>
      <c r="BQ254">
        <v>0</v>
      </c>
      <c r="BR254">
        <v>0</v>
      </c>
      <c r="BS254">
        <v>0</v>
      </c>
      <c r="BT254">
        <v>0</v>
      </c>
      <c r="BU254">
        <v>0</v>
      </c>
      <c r="BV254">
        <v>0</v>
      </c>
      <c r="BW254">
        <v>0</v>
      </c>
      <c r="BX254">
        <v>0</v>
      </c>
      <c r="BY254">
        <v>0</v>
      </c>
      <c r="BZ254">
        <v>0</v>
      </c>
      <c r="CA254">
        <v>0</v>
      </c>
      <c r="CB254">
        <v>0</v>
      </c>
      <c r="CC254" t="s">
        <v>124</v>
      </c>
      <c r="CD254" t="s">
        <v>169</v>
      </c>
      <c r="CE254" t="s">
        <v>121</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t="s">
        <v>51</v>
      </c>
      <c r="DC254" s="8" t="s">
        <v>400</v>
      </c>
      <c r="DD254" t="s">
        <v>117</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t="s">
        <v>156</v>
      </c>
      <c r="EA254" t="s">
        <v>156</v>
      </c>
      <c r="EB254" t="s">
        <v>124</v>
      </c>
      <c r="EC254">
        <v>0</v>
      </c>
      <c r="ED254">
        <v>0</v>
      </c>
      <c r="EE254">
        <v>0</v>
      </c>
      <c r="EF254">
        <v>0</v>
      </c>
      <c r="EG254">
        <v>0</v>
      </c>
      <c r="EH254">
        <v>0</v>
      </c>
      <c r="EI254">
        <v>0</v>
      </c>
      <c r="EJ254">
        <v>0</v>
      </c>
      <c r="EK254">
        <v>0</v>
      </c>
      <c r="EL254">
        <v>0</v>
      </c>
      <c r="EM254">
        <v>0</v>
      </c>
      <c r="EN254">
        <v>0</v>
      </c>
      <c r="EO254">
        <v>0</v>
      </c>
      <c r="EP254" t="s">
        <v>124</v>
      </c>
      <c r="EQ254" t="s">
        <v>156</v>
      </c>
      <c r="ER254">
        <v>0</v>
      </c>
      <c r="ES254">
        <v>0</v>
      </c>
      <c r="ET254">
        <v>0</v>
      </c>
      <c r="EU254" t="s">
        <v>117</v>
      </c>
      <c r="EV254">
        <v>0</v>
      </c>
      <c r="EW254">
        <v>0</v>
      </c>
      <c r="EX254">
        <v>0</v>
      </c>
      <c r="EY254">
        <v>0</v>
      </c>
      <c r="EZ254">
        <v>0</v>
      </c>
      <c r="FA254">
        <v>0</v>
      </c>
      <c r="FB254">
        <v>0</v>
      </c>
      <c r="FC254">
        <v>0</v>
      </c>
      <c r="FD254">
        <v>0</v>
      </c>
      <c r="FE254">
        <v>0</v>
      </c>
      <c r="FF254">
        <v>0</v>
      </c>
      <c r="FG254">
        <v>0</v>
      </c>
      <c r="FH254">
        <v>0</v>
      </c>
      <c r="FI254">
        <v>0</v>
      </c>
      <c r="FJ254">
        <v>0</v>
      </c>
      <c r="FK254">
        <v>0</v>
      </c>
      <c r="FL254">
        <v>0</v>
      </c>
      <c r="FM254">
        <v>0</v>
      </c>
      <c r="FN254">
        <v>0</v>
      </c>
      <c r="FO254">
        <v>0</v>
      </c>
      <c r="FP254">
        <v>0</v>
      </c>
      <c r="FQ254">
        <v>0</v>
      </c>
      <c r="FR254">
        <v>0</v>
      </c>
      <c r="FS254">
        <v>0</v>
      </c>
      <c r="FT254">
        <v>0</v>
      </c>
      <c r="FU254">
        <v>0</v>
      </c>
      <c r="FV254">
        <v>0</v>
      </c>
      <c r="FW254">
        <v>0</v>
      </c>
      <c r="FX254">
        <v>0</v>
      </c>
      <c r="FY254">
        <v>0</v>
      </c>
      <c r="FZ254">
        <v>0</v>
      </c>
      <c r="GA254">
        <v>0</v>
      </c>
      <c r="GB254">
        <v>0</v>
      </c>
      <c r="GC254">
        <v>0</v>
      </c>
      <c r="GD254">
        <v>0</v>
      </c>
      <c r="GE254" t="s">
        <v>124</v>
      </c>
      <c r="GF254">
        <v>0</v>
      </c>
      <c r="GG254">
        <v>0</v>
      </c>
      <c r="GH254">
        <v>0</v>
      </c>
      <c r="GI254">
        <v>0</v>
      </c>
      <c r="GJ254">
        <v>0</v>
      </c>
      <c r="GK254">
        <v>0</v>
      </c>
      <c r="GL254">
        <v>0</v>
      </c>
      <c r="GM254" t="s">
        <v>124</v>
      </c>
      <c r="GN254">
        <v>0</v>
      </c>
      <c r="GO254">
        <v>0</v>
      </c>
      <c r="GP254">
        <v>0</v>
      </c>
      <c r="GQ254" t="s">
        <v>124</v>
      </c>
      <c r="GR254" t="s">
        <v>124</v>
      </c>
      <c r="GS254">
        <v>0</v>
      </c>
      <c r="GT254">
        <v>0</v>
      </c>
      <c r="GU254">
        <v>0</v>
      </c>
      <c r="GV254">
        <v>0</v>
      </c>
      <c r="GW254">
        <v>0</v>
      </c>
      <c r="GX254">
        <v>0</v>
      </c>
      <c r="GY254">
        <v>0</v>
      </c>
      <c r="GZ254">
        <v>0</v>
      </c>
      <c r="HA254">
        <v>0</v>
      </c>
      <c r="HB254">
        <v>0</v>
      </c>
      <c r="HC254">
        <v>0</v>
      </c>
      <c r="HD254">
        <v>0</v>
      </c>
      <c r="HE254">
        <v>0</v>
      </c>
      <c r="HF254">
        <v>0</v>
      </c>
      <c r="HG254" t="s">
        <v>124</v>
      </c>
      <c r="HH254">
        <v>0</v>
      </c>
      <c r="HI254">
        <v>0</v>
      </c>
      <c r="HJ254" t="s">
        <v>124</v>
      </c>
      <c r="HK254">
        <v>0</v>
      </c>
      <c r="HL254">
        <v>0</v>
      </c>
      <c r="HM254" t="s">
        <v>124</v>
      </c>
      <c r="HN254">
        <v>0</v>
      </c>
      <c r="HO254">
        <v>0</v>
      </c>
      <c r="HP254">
        <v>0</v>
      </c>
      <c r="HQ254">
        <v>0</v>
      </c>
      <c r="HR254">
        <v>0</v>
      </c>
      <c r="HS254">
        <v>0</v>
      </c>
      <c r="HT254">
        <v>0</v>
      </c>
      <c r="HU254">
        <v>0</v>
      </c>
      <c r="HV254">
        <v>0</v>
      </c>
      <c r="HW254">
        <v>0</v>
      </c>
      <c r="HX254">
        <v>0</v>
      </c>
      <c r="HY254">
        <v>0</v>
      </c>
      <c r="HZ254">
        <v>0</v>
      </c>
      <c r="IA254">
        <v>0</v>
      </c>
      <c r="IB254">
        <v>0</v>
      </c>
      <c r="IC254">
        <v>0</v>
      </c>
      <c r="ID254">
        <v>0</v>
      </c>
      <c r="IE254" t="s">
        <v>124</v>
      </c>
      <c r="IF254" t="s">
        <v>124</v>
      </c>
      <c r="IG254" t="s">
        <v>119</v>
      </c>
      <c r="IH254" t="s">
        <v>55</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C254" s="8" t="s">
        <v>124</v>
      </c>
      <c r="JD254" s="8" t="s">
        <v>127</v>
      </c>
      <c r="JE254" s="8" t="s">
        <v>128</v>
      </c>
      <c r="JF254" s="8">
        <v>0</v>
      </c>
      <c r="JG254" s="8">
        <v>0</v>
      </c>
      <c r="JH254" s="8">
        <v>0</v>
      </c>
      <c r="JI254" s="8">
        <v>0</v>
      </c>
      <c r="JJ254" s="8">
        <v>0</v>
      </c>
      <c r="JK254" s="42">
        <v>0</v>
      </c>
      <c r="JL254" s="42">
        <v>0</v>
      </c>
      <c r="JM254" s="42">
        <v>0</v>
      </c>
      <c r="JN254" s="42">
        <v>0</v>
      </c>
      <c r="JO254" s="42">
        <v>0</v>
      </c>
      <c r="JP254" s="42">
        <v>0</v>
      </c>
      <c r="JQ254" s="42">
        <v>0</v>
      </c>
      <c r="JR254" s="42">
        <v>0</v>
      </c>
      <c r="JS254" s="42">
        <v>0</v>
      </c>
      <c r="JT254" s="42">
        <v>0</v>
      </c>
      <c r="JU254" s="42">
        <v>0</v>
      </c>
      <c r="JV254" s="42">
        <v>0</v>
      </c>
      <c r="JW254" s="42">
        <v>0</v>
      </c>
      <c r="JX254" s="42">
        <v>0</v>
      </c>
      <c r="JY254" s="42">
        <v>0</v>
      </c>
      <c r="JZ254" s="42">
        <v>0</v>
      </c>
      <c r="KA254" s="42">
        <v>0</v>
      </c>
      <c r="KB254" s="42">
        <v>0</v>
      </c>
      <c r="KC254" s="42">
        <v>0</v>
      </c>
      <c r="KD254" s="42">
        <v>0</v>
      </c>
      <c r="KE254" s="42" t="s">
        <v>124</v>
      </c>
      <c r="KF254" s="42" t="s">
        <v>288</v>
      </c>
      <c r="KG254" s="42">
        <v>0</v>
      </c>
      <c r="KH254" s="42">
        <v>0</v>
      </c>
      <c r="KI254" s="42" t="s">
        <v>124</v>
      </c>
      <c r="KJ254" s="42">
        <v>0</v>
      </c>
      <c r="KK254" s="42">
        <v>0</v>
      </c>
      <c r="KL254" s="42">
        <v>0</v>
      </c>
      <c r="KM254" s="42">
        <v>0</v>
      </c>
      <c r="KN254" s="8" t="s">
        <v>117</v>
      </c>
      <c r="KO254" s="8">
        <v>0</v>
      </c>
      <c r="KP254" s="8">
        <v>0</v>
      </c>
      <c r="KQ254" s="8" t="s">
        <v>117</v>
      </c>
      <c r="KR254">
        <v>0</v>
      </c>
      <c r="KS254">
        <v>0</v>
      </c>
      <c r="KT254">
        <v>0</v>
      </c>
      <c r="KU254">
        <v>0</v>
      </c>
      <c r="KV254">
        <v>0</v>
      </c>
      <c r="KW254">
        <v>0</v>
      </c>
      <c r="KX254">
        <v>0</v>
      </c>
      <c r="KY254">
        <v>0</v>
      </c>
      <c r="KZ254">
        <v>0</v>
      </c>
      <c r="LA254">
        <v>0</v>
      </c>
      <c r="LB254">
        <v>0</v>
      </c>
      <c r="LC254">
        <v>0</v>
      </c>
      <c r="LD254">
        <v>0</v>
      </c>
      <c r="LE254">
        <v>0</v>
      </c>
      <c r="LF254">
        <v>0</v>
      </c>
      <c r="LG254">
        <v>0</v>
      </c>
      <c r="LH254">
        <v>0</v>
      </c>
      <c r="LI254">
        <v>0</v>
      </c>
      <c r="LJ254">
        <v>0</v>
      </c>
      <c r="LK254">
        <v>0</v>
      </c>
      <c r="LL254">
        <v>0</v>
      </c>
      <c r="LM254">
        <v>0</v>
      </c>
      <c r="LN254">
        <v>0</v>
      </c>
      <c r="LO254">
        <v>0</v>
      </c>
      <c r="LP254">
        <v>0</v>
      </c>
      <c r="LQ254">
        <v>0</v>
      </c>
      <c r="LR254">
        <v>0</v>
      </c>
      <c r="LS254">
        <v>0</v>
      </c>
      <c r="LT254">
        <v>0</v>
      </c>
      <c r="LU254">
        <v>0</v>
      </c>
      <c r="LV254">
        <v>0</v>
      </c>
      <c r="LW254">
        <v>0</v>
      </c>
      <c r="LX254">
        <v>0</v>
      </c>
      <c r="LY254">
        <v>0</v>
      </c>
      <c r="LZ254" s="9" t="s">
        <v>131</v>
      </c>
      <c r="MA254">
        <v>0</v>
      </c>
      <c r="MB254">
        <v>0</v>
      </c>
      <c r="MC254">
        <v>0</v>
      </c>
      <c r="MD254">
        <v>0</v>
      </c>
      <c r="ME254">
        <v>0</v>
      </c>
      <c r="MF254">
        <v>0</v>
      </c>
      <c r="MG254">
        <v>0</v>
      </c>
      <c r="MH254">
        <v>0</v>
      </c>
      <c r="MI254">
        <v>0</v>
      </c>
      <c r="MJ254">
        <v>0</v>
      </c>
      <c r="MK254">
        <v>0</v>
      </c>
      <c r="ML254">
        <v>0</v>
      </c>
      <c r="MM254">
        <v>0</v>
      </c>
      <c r="MN254">
        <v>0</v>
      </c>
      <c r="MO254">
        <v>0</v>
      </c>
      <c r="MP254">
        <v>0</v>
      </c>
      <c r="MQ254">
        <v>0</v>
      </c>
      <c r="MR254" s="35">
        <v>0</v>
      </c>
      <c r="MS254" s="69"/>
    </row>
    <row r="255" spans="1:357" ht="94.95" customHeight="1" x14ac:dyDescent="0.3">
      <c r="A255">
        <v>214</v>
      </c>
      <c r="B255" s="29" t="s">
        <v>108</v>
      </c>
      <c r="C255" s="25" t="s">
        <v>753</v>
      </c>
      <c r="D255" s="8" t="s">
        <v>1130</v>
      </c>
      <c r="E255" t="s">
        <v>1139</v>
      </c>
      <c r="F255" s="8" t="s">
        <v>1132</v>
      </c>
      <c r="G255" s="8" t="s">
        <v>895</v>
      </c>
      <c r="H255" s="8">
        <v>0</v>
      </c>
      <c r="I255" t="s">
        <v>136</v>
      </c>
      <c r="J255" s="8" t="s">
        <v>1140</v>
      </c>
      <c r="K255" s="8">
        <f>850*738</f>
        <v>627300</v>
      </c>
      <c r="L255" s="8" t="e">
        <f>MROUND([1]!tbData[[#This Row],[Surface (mm2)]],10000)/1000000</f>
        <v>#REF!</v>
      </c>
      <c r="M255" s="8" t="s">
        <v>115</v>
      </c>
      <c r="N255" s="8" t="s">
        <v>144</v>
      </c>
      <c r="O255" s="8" t="s">
        <v>144</v>
      </c>
      <c r="P255" s="8" t="s">
        <v>117</v>
      </c>
      <c r="Q255" t="s">
        <v>119</v>
      </c>
      <c r="R255" t="s">
        <v>119</v>
      </c>
      <c r="S255" s="8">
        <v>0</v>
      </c>
      <c r="T255" t="s">
        <v>119</v>
      </c>
      <c r="U255" s="8" t="s">
        <v>198</v>
      </c>
      <c r="V255" s="8" t="s">
        <v>145</v>
      </c>
      <c r="W255" s="8">
        <v>0</v>
      </c>
      <c r="X255" s="8">
        <v>0</v>
      </c>
      <c r="Y255" s="8">
        <v>0</v>
      </c>
      <c r="Z255" s="8">
        <v>0</v>
      </c>
      <c r="AA255" s="8">
        <v>0</v>
      </c>
      <c r="AB255" s="8">
        <v>0</v>
      </c>
      <c r="AC255" s="8">
        <v>0</v>
      </c>
      <c r="AD255" s="8">
        <v>0</v>
      </c>
      <c r="AE255" s="8">
        <v>0</v>
      </c>
      <c r="AF255" s="8">
        <v>0</v>
      </c>
      <c r="AG255" s="8">
        <v>0</v>
      </c>
      <c r="AH255" s="8">
        <v>0</v>
      </c>
      <c r="AI255" s="8">
        <v>0</v>
      </c>
      <c r="AJ255" s="8">
        <v>0</v>
      </c>
      <c r="AK255" s="8" t="s">
        <v>117</v>
      </c>
      <c r="AL255" s="8">
        <v>0</v>
      </c>
      <c r="AM255" s="8">
        <v>0</v>
      </c>
      <c r="AN255" s="8">
        <v>0</v>
      </c>
      <c r="AO255" s="8">
        <v>0</v>
      </c>
      <c r="AP255" s="8">
        <v>0</v>
      </c>
      <c r="AQ255" s="8">
        <v>0</v>
      </c>
      <c r="AR255" s="8">
        <v>0</v>
      </c>
      <c r="AS255" s="8">
        <v>0</v>
      </c>
      <c r="AT255" s="8">
        <v>0</v>
      </c>
      <c r="AU255" s="8" t="s">
        <v>124</v>
      </c>
      <c r="AV255" s="8" t="s">
        <v>156</v>
      </c>
      <c r="AW255" s="8" t="s">
        <v>199</v>
      </c>
      <c r="AX255" s="8" t="s">
        <v>124</v>
      </c>
      <c r="AY255" s="8" t="s">
        <v>154</v>
      </c>
      <c r="AZ255" s="8">
        <v>1</v>
      </c>
      <c r="BA255" s="8" t="s">
        <v>898</v>
      </c>
      <c r="BB255" s="8">
        <v>0</v>
      </c>
      <c r="BC255" s="9" t="s">
        <v>124</v>
      </c>
      <c r="BD255" t="s">
        <v>246</v>
      </c>
      <c r="BE255" t="s">
        <v>124</v>
      </c>
      <c r="BF255">
        <v>0</v>
      </c>
      <c r="BG255">
        <v>0</v>
      </c>
      <c r="BH255" t="s">
        <v>124</v>
      </c>
      <c r="BI255" s="6">
        <v>0</v>
      </c>
      <c r="BJ255" s="66"/>
      <c r="BK255" s="10" t="s">
        <v>51</v>
      </c>
      <c r="BL255" t="s">
        <v>122</v>
      </c>
      <c r="BM255" t="s">
        <v>123</v>
      </c>
      <c r="BN255" t="s">
        <v>117</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t="s">
        <v>51</v>
      </c>
      <c r="DC255" s="8" t="s">
        <v>123</v>
      </c>
      <c r="DD255" t="s">
        <v>117</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t="s">
        <v>117</v>
      </c>
      <c r="EA255">
        <v>0</v>
      </c>
      <c r="EB255">
        <v>0</v>
      </c>
      <c r="EC255">
        <v>0</v>
      </c>
      <c r="ED255">
        <v>0</v>
      </c>
      <c r="EE255">
        <v>0</v>
      </c>
      <c r="EF255">
        <v>0</v>
      </c>
      <c r="EG255">
        <v>0</v>
      </c>
      <c r="EH255">
        <v>0</v>
      </c>
      <c r="EI255">
        <v>0</v>
      </c>
      <c r="EJ255">
        <v>0</v>
      </c>
      <c r="EK255">
        <v>0</v>
      </c>
      <c r="EL255">
        <v>0</v>
      </c>
      <c r="EM255">
        <v>0</v>
      </c>
      <c r="EN255">
        <v>0</v>
      </c>
      <c r="EO255">
        <v>0</v>
      </c>
      <c r="EP255">
        <v>0</v>
      </c>
      <c r="EQ255">
        <v>0</v>
      </c>
      <c r="ER255">
        <v>0</v>
      </c>
      <c r="ES255">
        <v>0</v>
      </c>
      <c r="ET255">
        <v>0</v>
      </c>
      <c r="EU255" t="s">
        <v>551</v>
      </c>
      <c r="EV255">
        <v>0</v>
      </c>
      <c r="EW255">
        <v>0</v>
      </c>
      <c r="EX255">
        <v>0</v>
      </c>
      <c r="EY255">
        <v>0</v>
      </c>
      <c r="EZ255">
        <v>0</v>
      </c>
      <c r="FA255">
        <v>0</v>
      </c>
      <c r="FB255">
        <v>0</v>
      </c>
      <c r="FC255">
        <v>0</v>
      </c>
      <c r="FD255">
        <v>0</v>
      </c>
      <c r="FE255">
        <v>0</v>
      </c>
      <c r="FF255">
        <v>0</v>
      </c>
      <c r="FG255">
        <v>0</v>
      </c>
      <c r="FH255">
        <v>0</v>
      </c>
      <c r="FI255">
        <v>0</v>
      </c>
      <c r="FJ255">
        <v>0</v>
      </c>
      <c r="FK255">
        <v>0</v>
      </c>
      <c r="FL255">
        <v>0</v>
      </c>
      <c r="FM255">
        <v>0</v>
      </c>
      <c r="FN255">
        <v>0</v>
      </c>
      <c r="FO255">
        <v>0</v>
      </c>
      <c r="FP255" t="s">
        <v>124</v>
      </c>
      <c r="FQ255" t="s">
        <v>552</v>
      </c>
      <c r="FR255">
        <v>0</v>
      </c>
      <c r="FS255" t="s">
        <v>124</v>
      </c>
      <c r="FT255" t="s">
        <v>124</v>
      </c>
      <c r="FU255" t="s">
        <v>124</v>
      </c>
      <c r="FV255" t="s">
        <v>124</v>
      </c>
      <c r="FW255">
        <v>0</v>
      </c>
      <c r="FX255">
        <v>0</v>
      </c>
      <c r="FY255">
        <v>0</v>
      </c>
      <c r="FZ255">
        <v>0</v>
      </c>
      <c r="GA255">
        <v>0</v>
      </c>
      <c r="GB255">
        <v>0</v>
      </c>
      <c r="GC255">
        <v>0</v>
      </c>
      <c r="GD255">
        <v>0</v>
      </c>
      <c r="GE255" t="s">
        <v>124</v>
      </c>
      <c r="GF255">
        <v>0</v>
      </c>
      <c r="GG255">
        <v>0</v>
      </c>
      <c r="GH255">
        <v>0</v>
      </c>
      <c r="GI255">
        <v>0</v>
      </c>
      <c r="GJ255">
        <v>0</v>
      </c>
      <c r="GK255">
        <v>0</v>
      </c>
      <c r="GL255">
        <v>0</v>
      </c>
      <c r="GM255" t="s">
        <v>124</v>
      </c>
      <c r="GN255">
        <v>0</v>
      </c>
      <c r="GO255" t="s">
        <v>124</v>
      </c>
      <c r="GP255" t="s">
        <v>124</v>
      </c>
      <c r="GQ255" t="s">
        <v>124</v>
      </c>
      <c r="GR255" t="s">
        <v>124</v>
      </c>
      <c r="GS255" t="s">
        <v>230</v>
      </c>
      <c r="GT255">
        <v>0</v>
      </c>
      <c r="GU255">
        <v>0</v>
      </c>
      <c r="GV255">
        <v>0</v>
      </c>
      <c r="GW255" t="s">
        <v>124</v>
      </c>
      <c r="GX255">
        <v>0</v>
      </c>
      <c r="GY255">
        <v>0</v>
      </c>
      <c r="GZ255">
        <v>0</v>
      </c>
      <c r="HA255">
        <v>0</v>
      </c>
      <c r="HB255">
        <v>0</v>
      </c>
      <c r="HC255">
        <v>0</v>
      </c>
      <c r="HD255">
        <v>0</v>
      </c>
      <c r="HE255">
        <v>0</v>
      </c>
      <c r="HF255">
        <v>0</v>
      </c>
      <c r="HG255">
        <v>0</v>
      </c>
      <c r="HH255">
        <v>0</v>
      </c>
      <c r="HI255">
        <v>0</v>
      </c>
      <c r="HJ255">
        <v>0</v>
      </c>
      <c r="HK255">
        <v>0</v>
      </c>
      <c r="HL255">
        <v>0</v>
      </c>
      <c r="HM255" t="s">
        <v>124</v>
      </c>
      <c r="HN255">
        <v>0</v>
      </c>
      <c r="HO255">
        <v>0</v>
      </c>
      <c r="HP255">
        <v>0</v>
      </c>
      <c r="HQ255">
        <v>0</v>
      </c>
      <c r="HR255">
        <v>0</v>
      </c>
      <c r="HS255" t="s">
        <v>124</v>
      </c>
      <c r="HT255">
        <v>0</v>
      </c>
      <c r="HU255">
        <v>0</v>
      </c>
      <c r="HV255">
        <v>0</v>
      </c>
      <c r="HW255" t="s">
        <v>124</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s="8" t="s">
        <v>124</v>
      </c>
      <c r="JD255" s="8" t="s">
        <v>127</v>
      </c>
      <c r="JE255" s="8" t="s">
        <v>128</v>
      </c>
      <c r="JF255" s="8">
        <v>0</v>
      </c>
      <c r="JG255" s="8" t="s">
        <v>124</v>
      </c>
      <c r="JH255" s="8">
        <v>0</v>
      </c>
      <c r="JI255" s="8">
        <v>0</v>
      </c>
      <c r="JJ255" s="8">
        <v>0</v>
      </c>
      <c r="JK255" s="42">
        <v>0</v>
      </c>
      <c r="JL255" s="42">
        <v>0</v>
      </c>
      <c r="JM255" s="42">
        <v>0</v>
      </c>
      <c r="JN255" s="42">
        <v>0</v>
      </c>
      <c r="JO255" s="42">
        <v>0</v>
      </c>
      <c r="JP255" s="42">
        <v>0</v>
      </c>
      <c r="JQ255" s="42">
        <v>0</v>
      </c>
      <c r="JR255" s="42">
        <v>0</v>
      </c>
      <c r="JS255" s="42">
        <v>0</v>
      </c>
      <c r="JT255" s="42">
        <v>0</v>
      </c>
      <c r="JU255" s="42">
        <v>0</v>
      </c>
      <c r="JV255" s="42" t="s">
        <v>124</v>
      </c>
      <c r="JW255" s="42" t="s">
        <v>204</v>
      </c>
      <c r="JX255" s="42" t="s">
        <v>124</v>
      </c>
      <c r="JY255" s="42">
        <v>0</v>
      </c>
      <c r="JZ255" s="42">
        <v>0</v>
      </c>
      <c r="KA255" s="42">
        <v>0</v>
      </c>
      <c r="KB255" s="42">
        <v>0</v>
      </c>
      <c r="KC255" s="42">
        <v>0</v>
      </c>
      <c r="KD255" s="42">
        <v>0</v>
      </c>
      <c r="KE255" s="42">
        <v>0</v>
      </c>
      <c r="KF255" s="42">
        <v>0</v>
      </c>
      <c r="KG255" s="42">
        <v>0</v>
      </c>
      <c r="KH255" s="42">
        <v>0</v>
      </c>
      <c r="KI255" s="42">
        <v>0</v>
      </c>
      <c r="KJ255" s="42">
        <v>0</v>
      </c>
      <c r="KK255" s="42">
        <v>0</v>
      </c>
      <c r="KL255" s="42">
        <v>0</v>
      </c>
      <c r="KM255" s="42">
        <v>0</v>
      </c>
      <c r="KN255" s="8" t="s">
        <v>117</v>
      </c>
      <c r="KO255" s="8">
        <v>0</v>
      </c>
      <c r="KP255" s="8">
        <v>0</v>
      </c>
      <c r="KQ255" s="8" t="s">
        <v>124</v>
      </c>
      <c r="KR255" t="s">
        <v>130</v>
      </c>
      <c r="KS255" t="s">
        <v>169</v>
      </c>
      <c r="KT255">
        <v>0</v>
      </c>
      <c r="KU255">
        <v>0</v>
      </c>
      <c r="KV255">
        <v>0</v>
      </c>
      <c r="KW255">
        <v>0</v>
      </c>
      <c r="KX255">
        <v>0</v>
      </c>
      <c r="KY255" t="s">
        <v>1141</v>
      </c>
      <c r="KZ255">
        <v>0</v>
      </c>
      <c r="LA255">
        <v>0</v>
      </c>
      <c r="LB255">
        <v>0</v>
      </c>
      <c r="LC255" t="s">
        <v>124</v>
      </c>
      <c r="LD255" t="s">
        <v>124</v>
      </c>
      <c r="LE255">
        <v>0</v>
      </c>
      <c r="LF255">
        <v>0</v>
      </c>
      <c r="LG255">
        <v>0</v>
      </c>
      <c r="LH255">
        <v>0</v>
      </c>
      <c r="LI255" t="s">
        <v>124</v>
      </c>
      <c r="LJ255">
        <v>0</v>
      </c>
      <c r="LK255">
        <v>0</v>
      </c>
      <c r="LL255">
        <v>0</v>
      </c>
      <c r="LM255" t="s">
        <v>1056</v>
      </c>
      <c r="LN255">
        <v>0</v>
      </c>
      <c r="LO255">
        <v>0</v>
      </c>
      <c r="LP255">
        <v>0</v>
      </c>
      <c r="LQ255">
        <v>0</v>
      </c>
      <c r="LR255">
        <v>0</v>
      </c>
      <c r="LS255">
        <v>0</v>
      </c>
      <c r="LT255">
        <v>0</v>
      </c>
      <c r="LU255">
        <v>0</v>
      </c>
      <c r="LV255">
        <v>0</v>
      </c>
      <c r="LW255">
        <v>0</v>
      </c>
      <c r="LX255">
        <v>0</v>
      </c>
      <c r="LY255">
        <v>0</v>
      </c>
      <c r="LZ255" s="9" t="s">
        <v>131</v>
      </c>
      <c r="MA255">
        <v>0</v>
      </c>
      <c r="MB255">
        <v>0</v>
      </c>
      <c r="MC255">
        <v>0</v>
      </c>
      <c r="MD255">
        <v>0</v>
      </c>
      <c r="ME255">
        <v>0</v>
      </c>
      <c r="MF255">
        <v>0</v>
      </c>
      <c r="MG255">
        <v>0</v>
      </c>
      <c r="MH255">
        <v>0</v>
      </c>
      <c r="MI255">
        <v>0</v>
      </c>
      <c r="MJ255">
        <v>0</v>
      </c>
      <c r="MK255">
        <v>0</v>
      </c>
      <c r="ML255">
        <v>0</v>
      </c>
      <c r="MM255">
        <v>0</v>
      </c>
      <c r="MN255">
        <v>0</v>
      </c>
      <c r="MO255">
        <v>0</v>
      </c>
      <c r="MP255">
        <v>0</v>
      </c>
      <c r="MQ255">
        <v>0</v>
      </c>
      <c r="MR255" s="35" t="s">
        <v>1142</v>
      </c>
      <c r="MS255" s="69"/>
    </row>
    <row r="256" spans="1:357" ht="57.6" x14ac:dyDescent="0.3">
      <c r="A256">
        <v>215</v>
      </c>
      <c r="B256" s="29" t="s">
        <v>108</v>
      </c>
      <c r="C256" s="25" t="s">
        <v>753</v>
      </c>
      <c r="D256" s="8" t="s">
        <v>1098</v>
      </c>
      <c r="E256" t="s">
        <v>1143</v>
      </c>
      <c r="F256" s="8" t="s">
        <v>1144</v>
      </c>
      <c r="G256" s="8" t="s">
        <v>895</v>
      </c>
      <c r="H256" s="8">
        <v>0</v>
      </c>
      <c r="I256" t="s">
        <v>136</v>
      </c>
      <c r="J256" s="8" t="s">
        <v>1145</v>
      </c>
      <c r="K256" s="8">
        <f>850*750</f>
        <v>637500</v>
      </c>
      <c r="L256" s="8" t="e">
        <f>MROUND([1]!tbData[[#This Row],[Surface (mm2)]],10000)/1000000</f>
        <v>#REF!</v>
      </c>
      <c r="M256" s="8" t="s">
        <v>115</v>
      </c>
      <c r="N256" s="8" t="s">
        <v>144</v>
      </c>
      <c r="O256" s="8" t="s">
        <v>144</v>
      </c>
      <c r="P256" s="8" t="s">
        <v>117</v>
      </c>
      <c r="Q256" t="s">
        <v>119</v>
      </c>
      <c r="R256" t="s">
        <v>119</v>
      </c>
      <c r="S256" s="8">
        <v>0</v>
      </c>
      <c r="T256" t="s">
        <v>119</v>
      </c>
      <c r="U256" s="8" t="s">
        <v>198</v>
      </c>
      <c r="V256" s="8" t="s">
        <v>145</v>
      </c>
      <c r="W256" s="8">
        <v>0</v>
      </c>
      <c r="X256" s="8">
        <v>0</v>
      </c>
      <c r="Y256" s="8">
        <v>0</v>
      </c>
      <c r="Z256" s="8">
        <v>0</v>
      </c>
      <c r="AA256" s="8">
        <v>0</v>
      </c>
      <c r="AB256" s="8">
        <v>0</v>
      </c>
      <c r="AC256" s="8">
        <v>0</v>
      </c>
      <c r="AD256" s="8">
        <v>0</v>
      </c>
      <c r="AE256" s="8">
        <v>0</v>
      </c>
      <c r="AF256" s="8">
        <v>0</v>
      </c>
      <c r="AG256" s="8">
        <v>0</v>
      </c>
      <c r="AH256" s="8">
        <v>0</v>
      </c>
      <c r="AI256" s="8">
        <v>0</v>
      </c>
      <c r="AJ256" s="8">
        <v>0</v>
      </c>
      <c r="AK256" s="8" t="s">
        <v>117</v>
      </c>
      <c r="AL256" s="8">
        <v>0</v>
      </c>
      <c r="AM256" s="8">
        <v>0</v>
      </c>
      <c r="AN256" s="8">
        <v>0</v>
      </c>
      <c r="AO256" s="8">
        <v>0</v>
      </c>
      <c r="AP256" s="8">
        <v>0</v>
      </c>
      <c r="AQ256" s="8">
        <v>0</v>
      </c>
      <c r="AR256" s="8">
        <v>0</v>
      </c>
      <c r="AS256" s="8">
        <v>0</v>
      </c>
      <c r="AT256" s="8">
        <v>0</v>
      </c>
      <c r="AU256" s="8" t="s">
        <v>124</v>
      </c>
      <c r="AV256" s="8" t="s">
        <v>156</v>
      </c>
      <c r="AW256" s="8" t="s">
        <v>199</v>
      </c>
      <c r="AX256" s="8" t="s">
        <v>124</v>
      </c>
      <c r="AY256" s="8" t="s">
        <v>154</v>
      </c>
      <c r="AZ256" s="8">
        <v>1</v>
      </c>
      <c r="BA256" s="8" t="s">
        <v>898</v>
      </c>
      <c r="BB256" s="8">
        <v>0</v>
      </c>
      <c r="BC256" s="9" t="s">
        <v>119</v>
      </c>
      <c r="BD256">
        <v>0</v>
      </c>
      <c r="BE256" t="s">
        <v>124</v>
      </c>
      <c r="BF256">
        <v>0</v>
      </c>
      <c r="BG256">
        <v>0</v>
      </c>
      <c r="BH256" t="s">
        <v>124</v>
      </c>
      <c r="BI256" s="6">
        <v>0</v>
      </c>
      <c r="BJ256" s="66"/>
      <c r="BK256" s="10" t="s">
        <v>51</v>
      </c>
      <c r="BL256" t="s">
        <v>122</v>
      </c>
      <c r="BM256" t="s">
        <v>123</v>
      </c>
      <c r="BN256" t="s">
        <v>117</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t="s">
        <v>51</v>
      </c>
      <c r="DC256" s="8" t="s">
        <v>1146</v>
      </c>
      <c r="DD256" t="s">
        <v>117</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t="s">
        <v>117</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t="s">
        <v>551</v>
      </c>
      <c r="EV256">
        <v>0</v>
      </c>
      <c r="EW256" t="s">
        <v>124</v>
      </c>
      <c r="EX256" t="s">
        <v>552</v>
      </c>
      <c r="EY256">
        <v>0</v>
      </c>
      <c r="EZ256" t="s">
        <v>124</v>
      </c>
      <c r="FA256" t="s">
        <v>124</v>
      </c>
      <c r="FB256" t="s">
        <v>124</v>
      </c>
      <c r="FC256" t="s">
        <v>124</v>
      </c>
      <c r="FD256">
        <v>0</v>
      </c>
      <c r="FE256">
        <v>0</v>
      </c>
      <c r="FF256">
        <v>0</v>
      </c>
      <c r="FG256">
        <v>0</v>
      </c>
      <c r="FH256">
        <v>0</v>
      </c>
      <c r="FI256">
        <v>0</v>
      </c>
      <c r="FJ256">
        <v>0</v>
      </c>
      <c r="FK256">
        <v>0</v>
      </c>
      <c r="FL256">
        <v>0</v>
      </c>
      <c r="FM256">
        <v>0</v>
      </c>
      <c r="FN256">
        <v>0</v>
      </c>
      <c r="FO256">
        <v>0</v>
      </c>
      <c r="FP256" t="s">
        <v>124</v>
      </c>
      <c r="FQ256" t="s">
        <v>552</v>
      </c>
      <c r="FR256">
        <v>0</v>
      </c>
      <c r="FS256" t="s">
        <v>124</v>
      </c>
      <c r="FT256">
        <v>0</v>
      </c>
      <c r="FU256">
        <v>0</v>
      </c>
      <c r="FV256">
        <v>0</v>
      </c>
      <c r="FW256">
        <v>0</v>
      </c>
      <c r="FX256">
        <v>0</v>
      </c>
      <c r="FY256">
        <v>0</v>
      </c>
      <c r="FZ256">
        <v>0</v>
      </c>
      <c r="GA256">
        <v>0</v>
      </c>
      <c r="GB256">
        <v>0</v>
      </c>
      <c r="GC256">
        <v>0</v>
      </c>
      <c r="GD256">
        <v>0</v>
      </c>
      <c r="GE256" t="s">
        <v>124</v>
      </c>
      <c r="GF256">
        <v>0</v>
      </c>
      <c r="GG256">
        <v>0</v>
      </c>
      <c r="GH256">
        <v>0</v>
      </c>
      <c r="GI256">
        <v>0</v>
      </c>
      <c r="GJ256">
        <v>0</v>
      </c>
      <c r="GK256">
        <v>0</v>
      </c>
      <c r="GL256">
        <v>0</v>
      </c>
      <c r="GM256" t="s">
        <v>124</v>
      </c>
      <c r="GN256">
        <v>0</v>
      </c>
      <c r="GO256" t="s">
        <v>124</v>
      </c>
      <c r="GP256" t="s">
        <v>124</v>
      </c>
      <c r="GQ256" t="s">
        <v>124</v>
      </c>
      <c r="GR256" t="s">
        <v>124</v>
      </c>
      <c r="GS256">
        <v>0</v>
      </c>
      <c r="GT256">
        <v>0</v>
      </c>
      <c r="GU256">
        <v>0</v>
      </c>
      <c r="GV256">
        <v>0</v>
      </c>
      <c r="GW256">
        <v>0</v>
      </c>
      <c r="GX256">
        <v>0</v>
      </c>
      <c r="GY256">
        <v>0</v>
      </c>
      <c r="GZ256">
        <v>0</v>
      </c>
      <c r="HA256">
        <v>0</v>
      </c>
      <c r="HB256">
        <v>0</v>
      </c>
      <c r="HC256">
        <v>0</v>
      </c>
      <c r="HD256">
        <v>0</v>
      </c>
      <c r="HE256">
        <v>0</v>
      </c>
      <c r="HF256">
        <v>0</v>
      </c>
      <c r="HG256">
        <v>0</v>
      </c>
      <c r="HH256">
        <v>0</v>
      </c>
      <c r="HI256">
        <v>0</v>
      </c>
      <c r="HJ256">
        <v>0</v>
      </c>
      <c r="HK256">
        <v>0</v>
      </c>
      <c r="HL256">
        <v>0</v>
      </c>
      <c r="HM256" t="s">
        <v>124</v>
      </c>
      <c r="HN256" t="s">
        <v>124</v>
      </c>
      <c r="HO256" t="s">
        <v>124</v>
      </c>
      <c r="HP256" t="s">
        <v>124</v>
      </c>
      <c r="HQ256">
        <v>0</v>
      </c>
      <c r="HR256" t="s">
        <v>124</v>
      </c>
      <c r="HS256" t="s">
        <v>124</v>
      </c>
      <c r="HT256" t="s">
        <v>124</v>
      </c>
      <c r="HU256">
        <v>0</v>
      </c>
      <c r="HV256">
        <v>0</v>
      </c>
      <c r="HW256" t="s">
        <v>124</v>
      </c>
      <c r="HX256">
        <v>0</v>
      </c>
      <c r="HY256">
        <v>0</v>
      </c>
      <c r="HZ256">
        <v>0</v>
      </c>
      <c r="IA256">
        <v>0</v>
      </c>
      <c r="IB256">
        <v>0</v>
      </c>
      <c r="IC256">
        <v>0</v>
      </c>
      <c r="ID256">
        <v>0</v>
      </c>
      <c r="IE256">
        <v>0</v>
      </c>
      <c r="IF256">
        <v>0</v>
      </c>
      <c r="IG256">
        <v>0</v>
      </c>
      <c r="IH256">
        <v>0</v>
      </c>
      <c r="II256">
        <v>0</v>
      </c>
      <c r="IJ256">
        <v>0</v>
      </c>
      <c r="IK256">
        <v>0</v>
      </c>
      <c r="IL256">
        <v>0</v>
      </c>
      <c r="IM256">
        <v>0</v>
      </c>
      <c r="IN256">
        <v>0</v>
      </c>
      <c r="IO256">
        <v>0</v>
      </c>
      <c r="IP256">
        <v>0</v>
      </c>
      <c r="IQ256">
        <v>0</v>
      </c>
      <c r="IR256">
        <v>0</v>
      </c>
      <c r="IS256">
        <v>0</v>
      </c>
      <c r="IT256">
        <v>0</v>
      </c>
      <c r="IU256">
        <v>0</v>
      </c>
      <c r="IV256">
        <v>0</v>
      </c>
      <c r="IW256">
        <v>0</v>
      </c>
      <c r="IX256">
        <v>0</v>
      </c>
      <c r="IY256">
        <v>0</v>
      </c>
      <c r="IZ256">
        <v>0</v>
      </c>
      <c r="JA256">
        <v>0</v>
      </c>
      <c r="JB256">
        <v>0</v>
      </c>
      <c r="JC256" s="8" t="s">
        <v>124</v>
      </c>
      <c r="JD256" s="8" t="s">
        <v>127</v>
      </c>
      <c r="JE256" s="8" t="s">
        <v>128</v>
      </c>
      <c r="JF256" s="8">
        <v>0</v>
      </c>
      <c r="JG256" s="8">
        <v>0</v>
      </c>
      <c r="JH256" s="8">
        <v>0</v>
      </c>
      <c r="JI256" s="8">
        <v>0</v>
      </c>
      <c r="JJ256" s="8">
        <v>0</v>
      </c>
      <c r="JK256" s="42">
        <v>0</v>
      </c>
      <c r="JL256" s="42">
        <v>0</v>
      </c>
      <c r="JM256" s="42">
        <v>0</v>
      </c>
      <c r="JN256" s="42">
        <v>0</v>
      </c>
      <c r="JO256" s="42">
        <v>0</v>
      </c>
      <c r="JP256" s="42">
        <v>0</v>
      </c>
      <c r="JQ256" s="42">
        <v>0</v>
      </c>
      <c r="JR256" s="42">
        <v>0</v>
      </c>
      <c r="JS256" s="42">
        <v>0</v>
      </c>
      <c r="JT256" s="42">
        <v>0</v>
      </c>
      <c r="JU256" s="42">
        <v>0</v>
      </c>
      <c r="JV256" s="42" t="s">
        <v>124</v>
      </c>
      <c r="JW256" s="42">
        <v>0</v>
      </c>
      <c r="JX256" s="42">
        <v>0</v>
      </c>
      <c r="JY256" s="42">
        <v>0</v>
      </c>
      <c r="JZ256" s="42">
        <v>0</v>
      </c>
      <c r="KA256" s="42">
        <v>0</v>
      </c>
      <c r="KB256" s="42">
        <v>0</v>
      </c>
      <c r="KC256" s="42">
        <v>0</v>
      </c>
      <c r="KD256" s="42">
        <v>0</v>
      </c>
      <c r="KE256" s="42">
        <v>0</v>
      </c>
      <c r="KF256" s="42">
        <v>0</v>
      </c>
      <c r="KG256" s="42">
        <v>0</v>
      </c>
      <c r="KH256" s="42">
        <v>0</v>
      </c>
      <c r="KI256" s="42">
        <v>0</v>
      </c>
      <c r="KJ256" s="42">
        <v>0</v>
      </c>
      <c r="KK256" s="42">
        <v>0</v>
      </c>
      <c r="KL256" s="42">
        <v>0</v>
      </c>
      <c r="KM256" s="42">
        <v>0</v>
      </c>
      <c r="KN256" s="8" t="s">
        <v>117</v>
      </c>
      <c r="KO256" s="8">
        <v>0</v>
      </c>
      <c r="KP256" s="8">
        <v>0</v>
      </c>
      <c r="KQ256" s="8" t="s">
        <v>117</v>
      </c>
      <c r="KR256">
        <v>0</v>
      </c>
      <c r="KS256">
        <v>0</v>
      </c>
      <c r="KT256">
        <v>0</v>
      </c>
      <c r="KU256">
        <v>0</v>
      </c>
      <c r="KV256">
        <v>0</v>
      </c>
      <c r="KW256">
        <v>0</v>
      </c>
      <c r="KX256">
        <v>0</v>
      </c>
      <c r="KY256">
        <v>0</v>
      </c>
      <c r="KZ256">
        <v>0</v>
      </c>
      <c r="LA256">
        <v>0</v>
      </c>
      <c r="LB256">
        <v>0</v>
      </c>
      <c r="LC256">
        <v>0</v>
      </c>
      <c r="LD256">
        <v>0</v>
      </c>
      <c r="LE256">
        <v>0</v>
      </c>
      <c r="LF256">
        <v>0</v>
      </c>
      <c r="LG256">
        <v>0</v>
      </c>
      <c r="LH256">
        <v>0</v>
      </c>
      <c r="LI256">
        <v>0</v>
      </c>
      <c r="LJ256">
        <v>0</v>
      </c>
      <c r="LK256">
        <v>0</v>
      </c>
      <c r="LL256">
        <v>0</v>
      </c>
      <c r="LM256">
        <v>0</v>
      </c>
      <c r="LN256">
        <v>0</v>
      </c>
      <c r="LO256">
        <v>0</v>
      </c>
      <c r="LP256">
        <v>0</v>
      </c>
      <c r="LQ256">
        <v>0</v>
      </c>
      <c r="LR256">
        <v>0</v>
      </c>
      <c r="LS256">
        <v>0</v>
      </c>
      <c r="LT256">
        <v>0</v>
      </c>
      <c r="LU256">
        <v>0</v>
      </c>
      <c r="LV256">
        <v>0</v>
      </c>
      <c r="LW256">
        <v>0</v>
      </c>
      <c r="LX256">
        <v>0</v>
      </c>
      <c r="LY256">
        <v>0</v>
      </c>
      <c r="LZ256" s="9" t="s">
        <v>131</v>
      </c>
      <c r="MA256">
        <v>0</v>
      </c>
      <c r="MB256">
        <v>0</v>
      </c>
      <c r="MC256">
        <v>0</v>
      </c>
      <c r="MD256">
        <v>0</v>
      </c>
      <c r="ME256">
        <v>0</v>
      </c>
      <c r="MF256">
        <v>0</v>
      </c>
      <c r="MG256">
        <v>0</v>
      </c>
      <c r="MH256">
        <v>0</v>
      </c>
      <c r="MI256">
        <v>0</v>
      </c>
      <c r="MJ256">
        <v>0</v>
      </c>
      <c r="MK256">
        <v>0</v>
      </c>
      <c r="ML256">
        <v>0</v>
      </c>
      <c r="MM256">
        <v>0</v>
      </c>
      <c r="MN256">
        <v>0</v>
      </c>
      <c r="MO256">
        <v>0</v>
      </c>
      <c r="MP256">
        <v>0</v>
      </c>
      <c r="MQ256">
        <v>0</v>
      </c>
      <c r="MR256" s="35">
        <v>0</v>
      </c>
      <c r="MS256" s="69"/>
    </row>
    <row r="257" spans="1:357" ht="76.95" customHeight="1" x14ac:dyDescent="0.3">
      <c r="A257">
        <v>107</v>
      </c>
      <c r="B257" s="29" t="s">
        <v>108</v>
      </c>
      <c r="C257" s="24" t="s">
        <v>109</v>
      </c>
      <c r="D257" s="8" t="s">
        <v>634</v>
      </c>
      <c r="E257" t="s">
        <v>634</v>
      </c>
      <c r="F257" s="8" t="s">
        <v>699</v>
      </c>
      <c r="G257" s="8">
        <v>0</v>
      </c>
      <c r="H257" s="8">
        <v>1968</v>
      </c>
      <c r="I257" t="s">
        <v>136</v>
      </c>
      <c r="J257" s="8" t="s">
        <v>700</v>
      </c>
      <c r="K257" s="8">
        <f>1000*650</f>
        <v>650000</v>
      </c>
      <c r="L257" s="8" t="e">
        <f>MROUND([1]!tbData[[#This Row],[Surface (mm2)]],10000)/1000000</f>
        <v>#REF!</v>
      </c>
      <c r="M257" s="8" t="s">
        <v>115</v>
      </c>
      <c r="N257" s="8" t="s">
        <v>144</v>
      </c>
      <c r="O257" s="8" t="s">
        <v>144</v>
      </c>
      <c r="P257" s="8" t="s">
        <v>117</v>
      </c>
      <c r="Q257" t="s">
        <v>119</v>
      </c>
      <c r="R257" t="s">
        <v>606</v>
      </c>
      <c r="S257" s="8">
        <v>0</v>
      </c>
      <c r="T257" t="s">
        <v>550</v>
      </c>
      <c r="U257" s="8" t="s">
        <v>166</v>
      </c>
      <c r="V257" s="8" t="s">
        <v>121</v>
      </c>
      <c r="W257" s="8" t="s">
        <v>145</v>
      </c>
      <c r="X257" s="8">
        <v>0</v>
      </c>
      <c r="Y257" s="8">
        <v>0</v>
      </c>
      <c r="Z257" s="8">
        <v>0</v>
      </c>
      <c r="AA257" s="8">
        <v>0</v>
      </c>
      <c r="AB257" s="8">
        <v>0</v>
      </c>
      <c r="AC257" s="8" t="s">
        <v>184</v>
      </c>
      <c r="AD257" s="8" t="s">
        <v>121</v>
      </c>
      <c r="AE257" s="8" t="s">
        <v>154</v>
      </c>
      <c r="AF257" s="8">
        <v>0</v>
      </c>
      <c r="AG257" s="8" t="s">
        <v>120</v>
      </c>
      <c r="AH257" s="8" t="s">
        <v>121</v>
      </c>
      <c r="AI257" s="8" t="s">
        <v>145</v>
      </c>
      <c r="AJ257" s="8">
        <v>0</v>
      </c>
      <c r="AK257" s="8" t="s">
        <v>117</v>
      </c>
      <c r="AL257" s="8">
        <v>0</v>
      </c>
      <c r="AM257" s="8">
        <v>0</v>
      </c>
      <c r="AN257" s="8">
        <v>0</v>
      </c>
      <c r="AO257" s="8">
        <v>0</v>
      </c>
      <c r="AP257" s="8">
        <v>0</v>
      </c>
      <c r="AQ257" s="8">
        <v>0</v>
      </c>
      <c r="AR257" s="8">
        <v>0</v>
      </c>
      <c r="AS257" s="8">
        <v>0</v>
      </c>
      <c r="AT257" s="8">
        <v>0</v>
      </c>
      <c r="AU257" s="8" t="s">
        <v>124</v>
      </c>
      <c r="AV257" s="8" t="s">
        <v>156</v>
      </c>
      <c r="AW257" s="8" t="s">
        <v>199</v>
      </c>
      <c r="AX257" s="8" t="s">
        <v>117</v>
      </c>
      <c r="AY257" s="8">
        <v>0</v>
      </c>
      <c r="AZ257" s="8">
        <v>0</v>
      </c>
      <c r="BA257" s="8">
        <v>0</v>
      </c>
      <c r="BB257" s="8">
        <v>0</v>
      </c>
      <c r="BC257" s="9" t="s">
        <v>119</v>
      </c>
      <c r="BD257">
        <v>0</v>
      </c>
      <c r="BE257" t="s">
        <v>124</v>
      </c>
      <c r="BF257">
        <v>0</v>
      </c>
      <c r="BG257" t="s">
        <v>124</v>
      </c>
      <c r="BH257">
        <v>0</v>
      </c>
      <c r="BI257" s="6" t="s">
        <v>701</v>
      </c>
      <c r="BJ257" s="66"/>
      <c r="BK257" s="10" t="s">
        <v>51</v>
      </c>
      <c r="BL257" t="s">
        <v>122</v>
      </c>
      <c r="BM257" t="s">
        <v>123</v>
      </c>
      <c r="BN257" t="s">
        <v>124</v>
      </c>
      <c r="BO257">
        <v>0</v>
      </c>
      <c r="BP257">
        <v>0</v>
      </c>
      <c r="BQ257">
        <v>0</v>
      </c>
      <c r="BR257">
        <v>0</v>
      </c>
      <c r="BS257">
        <v>0</v>
      </c>
      <c r="BT257">
        <v>0</v>
      </c>
      <c r="BU257">
        <v>0</v>
      </c>
      <c r="BV257">
        <v>0</v>
      </c>
      <c r="BW257">
        <v>0</v>
      </c>
      <c r="BX257">
        <v>0</v>
      </c>
      <c r="BY257">
        <v>0</v>
      </c>
      <c r="BZ257">
        <v>0</v>
      </c>
      <c r="CA257">
        <v>0</v>
      </c>
      <c r="CB257">
        <v>0</v>
      </c>
      <c r="CC257">
        <v>0</v>
      </c>
      <c r="CD257">
        <v>0</v>
      </c>
      <c r="CE257">
        <v>0</v>
      </c>
      <c r="CF257" t="s">
        <v>124</v>
      </c>
      <c r="CG257" t="s">
        <v>169</v>
      </c>
      <c r="CH257">
        <v>0</v>
      </c>
      <c r="CI257">
        <v>0</v>
      </c>
      <c r="CJ257">
        <v>0</v>
      </c>
      <c r="CK257" t="s">
        <v>124</v>
      </c>
      <c r="CL257">
        <v>0</v>
      </c>
      <c r="CM257" t="s">
        <v>121</v>
      </c>
      <c r="CN257">
        <v>0</v>
      </c>
      <c r="CO257">
        <v>0</v>
      </c>
      <c r="CP257">
        <v>0</v>
      </c>
      <c r="CQ257">
        <v>0</v>
      </c>
      <c r="CR257">
        <v>0</v>
      </c>
      <c r="CS257">
        <v>0</v>
      </c>
      <c r="CT257">
        <v>0</v>
      </c>
      <c r="CU257">
        <v>0</v>
      </c>
      <c r="CV257">
        <v>0</v>
      </c>
      <c r="CW257">
        <v>0</v>
      </c>
      <c r="CX257">
        <v>0</v>
      </c>
      <c r="CY257">
        <v>0</v>
      </c>
      <c r="CZ257">
        <v>0</v>
      </c>
      <c r="DA257">
        <v>0</v>
      </c>
      <c r="DB257" t="s">
        <v>51</v>
      </c>
      <c r="DC257" s="8" t="s">
        <v>123</v>
      </c>
      <c r="DD257" t="s">
        <v>117</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t="s">
        <v>117</v>
      </c>
      <c r="EA257">
        <v>0</v>
      </c>
      <c r="EB257">
        <v>0</v>
      </c>
      <c r="EC257">
        <v>0</v>
      </c>
      <c r="ED257">
        <v>0</v>
      </c>
      <c r="EE257">
        <v>0</v>
      </c>
      <c r="EF257">
        <v>0</v>
      </c>
      <c r="EG257">
        <v>0</v>
      </c>
      <c r="EH257">
        <v>0</v>
      </c>
      <c r="EI257">
        <v>0</v>
      </c>
      <c r="EJ257">
        <v>0</v>
      </c>
      <c r="EK257">
        <v>0</v>
      </c>
      <c r="EL257">
        <v>0</v>
      </c>
      <c r="EM257">
        <v>0</v>
      </c>
      <c r="EN257">
        <v>0</v>
      </c>
      <c r="EO257">
        <v>0</v>
      </c>
      <c r="EP257">
        <v>0</v>
      </c>
      <c r="EQ257">
        <v>0</v>
      </c>
      <c r="ER257">
        <v>0</v>
      </c>
      <c r="ES257">
        <v>0</v>
      </c>
      <c r="ET257">
        <v>0</v>
      </c>
      <c r="EU257" t="s">
        <v>117</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c r="GD257">
        <v>0</v>
      </c>
      <c r="GE257" t="s">
        <v>124</v>
      </c>
      <c r="GF257">
        <v>0</v>
      </c>
      <c r="GG257">
        <v>0</v>
      </c>
      <c r="GH257">
        <v>0</v>
      </c>
      <c r="GI257">
        <v>0</v>
      </c>
      <c r="GJ257">
        <v>0</v>
      </c>
      <c r="GK257">
        <v>0</v>
      </c>
      <c r="GL257">
        <v>0</v>
      </c>
      <c r="GM257" t="s">
        <v>124</v>
      </c>
      <c r="GN257">
        <v>0</v>
      </c>
      <c r="GO257">
        <v>0</v>
      </c>
      <c r="GP257" t="s">
        <v>124</v>
      </c>
      <c r="GQ257">
        <v>0</v>
      </c>
      <c r="GR257">
        <v>0</v>
      </c>
      <c r="GS257">
        <v>0</v>
      </c>
      <c r="GT257">
        <v>0</v>
      </c>
      <c r="GU257">
        <v>0</v>
      </c>
      <c r="GV257">
        <v>0</v>
      </c>
      <c r="GW257">
        <v>0</v>
      </c>
      <c r="GX257">
        <v>0</v>
      </c>
      <c r="GY257">
        <v>0</v>
      </c>
      <c r="GZ257">
        <v>0</v>
      </c>
      <c r="HA257">
        <v>0</v>
      </c>
      <c r="HB257">
        <v>0</v>
      </c>
      <c r="HC257">
        <v>0</v>
      </c>
      <c r="HD257">
        <v>0</v>
      </c>
      <c r="HE257">
        <v>0</v>
      </c>
      <c r="HF257">
        <v>0</v>
      </c>
      <c r="HG257">
        <v>0</v>
      </c>
      <c r="HH257">
        <v>0</v>
      </c>
      <c r="HI257">
        <v>0</v>
      </c>
      <c r="HJ257">
        <v>0</v>
      </c>
      <c r="HK257">
        <v>0</v>
      </c>
      <c r="HL257">
        <v>0</v>
      </c>
      <c r="HM257" t="s">
        <v>124</v>
      </c>
      <c r="HN257" t="s">
        <v>124</v>
      </c>
      <c r="HO257">
        <v>0</v>
      </c>
      <c r="HP257">
        <v>0</v>
      </c>
      <c r="HQ257">
        <v>0</v>
      </c>
      <c r="HR257" t="s">
        <v>124</v>
      </c>
      <c r="HS257">
        <v>0</v>
      </c>
      <c r="HT257">
        <v>0</v>
      </c>
      <c r="HU257">
        <v>0</v>
      </c>
      <c r="HV257">
        <v>0</v>
      </c>
      <c r="HW257">
        <v>0</v>
      </c>
      <c r="HX257">
        <v>0</v>
      </c>
      <c r="HY257">
        <v>0</v>
      </c>
      <c r="HZ257">
        <v>0</v>
      </c>
      <c r="IA257">
        <v>0</v>
      </c>
      <c r="IB257">
        <v>0</v>
      </c>
      <c r="IC257">
        <v>0</v>
      </c>
      <c r="ID257">
        <v>0</v>
      </c>
      <c r="IE257" t="s">
        <v>124</v>
      </c>
      <c r="IF257" t="s">
        <v>124</v>
      </c>
      <c r="IG257" t="s">
        <v>119</v>
      </c>
      <c r="IH257" t="s">
        <v>70</v>
      </c>
      <c r="II257">
        <v>0</v>
      </c>
      <c r="IJ257" t="s">
        <v>232</v>
      </c>
      <c r="IK257" t="s">
        <v>124</v>
      </c>
      <c r="IL257" t="s">
        <v>202</v>
      </c>
      <c r="IM257" t="s">
        <v>70</v>
      </c>
      <c r="IN257">
        <v>0</v>
      </c>
      <c r="IO257" t="s">
        <v>619</v>
      </c>
      <c r="IP257" t="s">
        <v>124</v>
      </c>
      <c r="IQ257" t="s">
        <v>71</v>
      </c>
      <c r="IR257">
        <v>0</v>
      </c>
      <c r="IS257" t="s">
        <v>339</v>
      </c>
      <c r="IT257">
        <v>0</v>
      </c>
      <c r="IU257">
        <v>0</v>
      </c>
      <c r="IV257">
        <v>0</v>
      </c>
      <c r="IW257">
        <v>0</v>
      </c>
      <c r="IX257">
        <v>0</v>
      </c>
      <c r="IY257">
        <v>0</v>
      </c>
      <c r="IZ257">
        <v>0</v>
      </c>
      <c r="JA257">
        <v>0</v>
      </c>
      <c r="JB257">
        <v>0</v>
      </c>
      <c r="JC257" s="8" t="s">
        <v>124</v>
      </c>
      <c r="JD257" s="8" t="s">
        <v>148</v>
      </c>
      <c r="JE257" s="8" t="s">
        <v>128</v>
      </c>
      <c r="JF257" s="8">
        <v>0</v>
      </c>
      <c r="JG257" s="8">
        <v>0</v>
      </c>
      <c r="JH257" s="8">
        <v>0</v>
      </c>
      <c r="JI257" s="8">
        <v>0</v>
      </c>
      <c r="JJ257" s="8">
        <v>0</v>
      </c>
      <c r="JK257" s="42">
        <v>0</v>
      </c>
      <c r="JL257" s="42">
        <v>0</v>
      </c>
      <c r="JM257" s="42">
        <v>0</v>
      </c>
      <c r="JN257" s="42">
        <v>0</v>
      </c>
      <c r="JO257" s="42">
        <v>0</v>
      </c>
      <c r="JP257" s="42">
        <v>0</v>
      </c>
      <c r="JQ257" s="42">
        <v>0</v>
      </c>
      <c r="JR257" s="42">
        <v>0</v>
      </c>
      <c r="JS257" s="42">
        <v>0</v>
      </c>
      <c r="JT257" s="42">
        <v>0</v>
      </c>
      <c r="JU257" s="42">
        <v>0</v>
      </c>
      <c r="JV257" s="42">
        <v>0</v>
      </c>
      <c r="JW257" s="42">
        <v>0</v>
      </c>
      <c r="JX257" s="42">
        <v>0</v>
      </c>
      <c r="JY257" s="42">
        <v>0</v>
      </c>
      <c r="JZ257" s="42">
        <v>0</v>
      </c>
      <c r="KA257" s="42">
        <v>0</v>
      </c>
      <c r="KB257" s="42">
        <v>0</v>
      </c>
      <c r="KC257" s="42">
        <v>0</v>
      </c>
      <c r="KD257" s="42">
        <v>0</v>
      </c>
      <c r="KE257" s="42">
        <v>0</v>
      </c>
      <c r="KF257" s="42">
        <v>0</v>
      </c>
      <c r="KG257" s="42">
        <v>0</v>
      </c>
      <c r="KH257" s="42">
        <v>0</v>
      </c>
      <c r="KI257" s="42">
        <v>0</v>
      </c>
      <c r="KJ257" s="42">
        <v>0</v>
      </c>
      <c r="KK257" s="42">
        <v>0</v>
      </c>
      <c r="KL257" s="42">
        <v>0</v>
      </c>
      <c r="KM257" s="42">
        <v>0</v>
      </c>
      <c r="KN257" s="8" t="s">
        <v>117</v>
      </c>
      <c r="KO257" s="8">
        <v>0</v>
      </c>
      <c r="KP257" s="8">
        <v>0</v>
      </c>
      <c r="KQ257" s="8" t="s">
        <v>117</v>
      </c>
      <c r="KR257">
        <v>0</v>
      </c>
      <c r="KS257">
        <v>0</v>
      </c>
      <c r="KT257">
        <v>0</v>
      </c>
      <c r="KU257">
        <v>0</v>
      </c>
      <c r="KV257">
        <v>0</v>
      </c>
      <c r="KW257">
        <v>0</v>
      </c>
      <c r="KX257">
        <v>0</v>
      </c>
      <c r="KY257">
        <v>0</v>
      </c>
      <c r="KZ257">
        <v>0</v>
      </c>
      <c r="LA257">
        <v>0</v>
      </c>
      <c r="LB257">
        <v>0</v>
      </c>
      <c r="LC257">
        <v>0</v>
      </c>
      <c r="LD257">
        <v>0</v>
      </c>
      <c r="LE257">
        <v>0</v>
      </c>
      <c r="LF257">
        <v>0</v>
      </c>
      <c r="LG257">
        <v>0</v>
      </c>
      <c r="LH257">
        <v>0</v>
      </c>
      <c r="LI257">
        <v>0</v>
      </c>
      <c r="LJ257">
        <v>0</v>
      </c>
      <c r="LK257">
        <v>0</v>
      </c>
      <c r="LL257">
        <v>0</v>
      </c>
      <c r="LM257">
        <v>0</v>
      </c>
      <c r="LN257">
        <v>0</v>
      </c>
      <c r="LO257">
        <v>0</v>
      </c>
      <c r="LP257">
        <v>0</v>
      </c>
      <c r="LQ257">
        <v>0</v>
      </c>
      <c r="LR257">
        <v>0</v>
      </c>
      <c r="LS257">
        <v>0</v>
      </c>
      <c r="LT257">
        <v>0</v>
      </c>
      <c r="LU257">
        <v>0</v>
      </c>
      <c r="LV257">
        <v>0</v>
      </c>
      <c r="LW257">
        <v>0</v>
      </c>
      <c r="LX257">
        <v>0</v>
      </c>
      <c r="LY257">
        <v>0</v>
      </c>
      <c r="LZ257" s="9" t="s">
        <v>131</v>
      </c>
      <c r="MA257">
        <v>0</v>
      </c>
      <c r="MB257">
        <v>0</v>
      </c>
      <c r="MC257">
        <v>0</v>
      </c>
      <c r="MD257">
        <v>0</v>
      </c>
      <c r="ME257">
        <v>0</v>
      </c>
      <c r="MF257">
        <v>0</v>
      </c>
      <c r="MG257">
        <v>0</v>
      </c>
      <c r="MH257">
        <v>0</v>
      </c>
      <c r="MI257">
        <v>0</v>
      </c>
      <c r="MJ257">
        <v>0</v>
      </c>
      <c r="MK257">
        <v>0</v>
      </c>
      <c r="ML257">
        <v>0</v>
      </c>
      <c r="MM257">
        <v>0</v>
      </c>
      <c r="MN257">
        <v>0</v>
      </c>
      <c r="MO257">
        <v>0</v>
      </c>
      <c r="MP257">
        <v>0</v>
      </c>
      <c r="MQ257">
        <v>0</v>
      </c>
      <c r="MR257" s="35">
        <v>0</v>
      </c>
      <c r="MS257" s="69"/>
    </row>
    <row r="258" spans="1:357" ht="69" customHeight="1" x14ac:dyDescent="0.3">
      <c r="A258">
        <v>108</v>
      </c>
      <c r="B258" s="29" t="s">
        <v>108</v>
      </c>
      <c r="C258" s="24" t="s">
        <v>109</v>
      </c>
      <c r="D258" s="8" t="s">
        <v>617</v>
      </c>
      <c r="E258" s="8" t="s">
        <v>617</v>
      </c>
      <c r="F258" s="8" t="s">
        <v>702</v>
      </c>
      <c r="G258" s="8">
        <v>0</v>
      </c>
      <c r="H258" s="8">
        <v>1968</v>
      </c>
      <c r="I258" t="s">
        <v>136</v>
      </c>
      <c r="J258" s="8" t="s">
        <v>700</v>
      </c>
      <c r="K258" s="8">
        <f>1000*650</f>
        <v>650000</v>
      </c>
      <c r="L258" s="8" t="e">
        <f>MROUND([1]!tbData[[#This Row],[Surface (mm2)]],10000)/1000000</f>
        <v>#REF!</v>
      </c>
      <c r="M258" s="8" t="s">
        <v>115</v>
      </c>
      <c r="N258" s="8" t="s">
        <v>144</v>
      </c>
      <c r="O258" s="8" t="s">
        <v>144</v>
      </c>
      <c r="P258" s="8" t="s">
        <v>117</v>
      </c>
      <c r="Q258" t="s">
        <v>119</v>
      </c>
      <c r="R258" t="s">
        <v>606</v>
      </c>
      <c r="S258" s="8">
        <v>0</v>
      </c>
      <c r="T258" t="s">
        <v>550</v>
      </c>
      <c r="U258" s="8" t="s">
        <v>184</v>
      </c>
      <c r="V258" s="8" t="s">
        <v>145</v>
      </c>
      <c r="W258" s="8" t="s">
        <v>154</v>
      </c>
      <c r="X258" s="8" t="s">
        <v>121</v>
      </c>
      <c r="Y258" s="8">
        <v>0</v>
      </c>
      <c r="Z258" s="8">
        <v>0</v>
      </c>
      <c r="AA258" s="8">
        <v>0</v>
      </c>
      <c r="AB258" s="8">
        <v>0</v>
      </c>
      <c r="AC258" s="8">
        <v>0</v>
      </c>
      <c r="AD258" s="8">
        <v>0</v>
      </c>
      <c r="AE258" s="8">
        <v>0</v>
      </c>
      <c r="AF258" s="8">
        <v>0</v>
      </c>
      <c r="AG258" s="8">
        <v>0</v>
      </c>
      <c r="AH258" s="8">
        <v>0</v>
      </c>
      <c r="AI258" s="8">
        <v>0</v>
      </c>
      <c r="AJ258" s="8">
        <v>0</v>
      </c>
      <c r="AK258" s="8" t="s">
        <v>117</v>
      </c>
      <c r="AL258" s="8">
        <v>0</v>
      </c>
      <c r="AM258" s="8">
        <v>0</v>
      </c>
      <c r="AN258" s="8">
        <v>0</v>
      </c>
      <c r="AO258" s="8">
        <v>0</v>
      </c>
      <c r="AP258" s="8">
        <v>0</v>
      </c>
      <c r="AQ258" s="8">
        <v>0</v>
      </c>
      <c r="AR258" s="8">
        <v>0</v>
      </c>
      <c r="AS258" s="8">
        <v>0</v>
      </c>
      <c r="AT258" s="8">
        <v>0</v>
      </c>
      <c r="AU258" s="8" t="s">
        <v>124</v>
      </c>
      <c r="AV258" s="8" t="s">
        <v>156</v>
      </c>
      <c r="AW258" s="8" t="s">
        <v>199</v>
      </c>
      <c r="AX258" s="8" t="s">
        <v>117</v>
      </c>
      <c r="AY258" s="8">
        <v>0</v>
      </c>
      <c r="AZ258" s="8">
        <v>0</v>
      </c>
      <c r="BA258" s="8">
        <v>0</v>
      </c>
      <c r="BB258" s="8">
        <v>0</v>
      </c>
      <c r="BC258" s="9" t="s">
        <v>119</v>
      </c>
      <c r="BD258">
        <v>0</v>
      </c>
      <c r="BE258" t="s">
        <v>124</v>
      </c>
      <c r="BF258">
        <v>0</v>
      </c>
      <c r="BG258" t="s">
        <v>124</v>
      </c>
      <c r="BH258">
        <v>0</v>
      </c>
      <c r="BI258" s="6" t="s">
        <v>703</v>
      </c>
      <c r="BJ258" s="66"/>
      <c r="BK258" s="10" t="s">
        <v>51</v>
      </c>
      <c r="BL258" t="s">
        <v>122</v>
      </c>
      <c r="BM258" t="s">
        <v>123</v>
      </c>
      <c r="BN258" t="s">
        <v>124</v>
      </c>
      <c r="BO258">
        <v>0</v>
      </c>
      <c r="BP258">
        <v>0</v>
      </c>
      <c r="BQ258">
        <v>0</v>
      </c>
      <c r="BR258">
        <v>0</v>
      </c>
      <c r="BS258">
        <v>0</v>
      </c>
      <c r="BT258">
        <v>0</v>
      </c>
      <c r="BU258">
        <v>0</v>
      </c>
      <c r="BV258" t="s">
        <v>124</v>
      </c>
      <c r="BW258" t="s">
        <v>50</v>
      </c>
      <c r="BX258" t="s">
        <v>124</v>
      </c>
      <c r="BY258">
        <v>0</v>
      </c>
      <c r="BZ258">
        <v>0</v>
      </c>
      <c r="CA258">
        <v>0</v>
      </c>
      <c r="CB258" t="s">
        <v>121</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t="s">
        <v>117</v>
      </c>
      <c r="DC258" s="8">
        <v>0</v>
      </c>
      <c r="DD258" t="s">
        <v>117</v>
      </c>
      <c r="DE258">
        <v>0</v>
      </c>
      <c r="DF258">
        <v>0</v>
      </c>
      <c r="DG258">
        <v>0</v>
      </c>
      <c r="DH258">
        <v>0</v>
      </c>
      <c r="DI258">
        <v>0</v>
      </c>
      <c r="DJ258">
        <v>0</v>
      </c>
      <c r="DK258">
        <v>0</v>
      </c>
      <c r="DL258">
        <v>0</v>
      </c>
      <c r="DM258">
        <v>0</v>
      </c>
      <c r="DN258">
        <v>0</v>
      </c>
      <c r="DO258">
        <v>0</v>
      </c>
      <c r="DP258">
        <v>0</v>
      </c>
      <c r="DQ258">
        <v>0</v>
      </c>
      <c r="DR258">
        <v>0</v>
      </c>
      <c r="DS258">
        <v>0</v>
      </c>
      <c r="DT258">
        <v>0</v>
      </c>
      <c r="DU258" t="s">
        <v>124</v>
      </c>
      <c r="DV258">
        <v>0</v>
      </c>
      <c r="DW258" t="s">
        <v>197</v>
      </c>
      <c r="DX258">
        <v>0</v>
      </c>
      <c r="DY258">
        <v>0</v>
      </c>
      <c r="DZ258" t="s">
        <v>117</v>
      </c>
      <c r="EA258">
        <v>0</v>
      </c>
      <c r="EB258">
        <v>0</v>
      </c>
      <c r="EC258">
        <v>0</v>
      </c>
      <c r="ED258">
        <v>0</v>
      </c>
      <c r="EE258">
        <v>0</v>
      </c>
      <c r="EF258">
        <v>0</v>
      </c>
      <c r="EG258">
        <v>0</v>
      </c>
      <c r="EH258">
        <v>0</v>
      </c>
      <c r="EI258">
        <v>0</v>
      </c>
      <c r="EJ258">
        <v>0</v>
      </c>
      <c r="EK258">
        <v>0</v>
      </c>
      <c r="EL258">
        <v>0</v>
      </c>
      <c r="EM258">
        <v>0</v>
      </c>
      <c r="EN258">
        <v>0</v>
      </c>
      <c r="EO258">
        <v>0</v>
      </c>
      <c r="EP258">
        <v>0</v>
      </c>
      <c r="EQ258">
        <v>0</v>
      </c>
      <c r="ER258">
        <v>0</v>
      </c>
      <c r="ES258">
        <v>0</v>
      </c>
      <c r="ET258">
        <v>0</v>
      </c>
      <c r="EU258" t="s">
        <v>117</v>
      </c>
      <c r="EV258">
        <v>0</v>
      </c>
      <c r="EW258">
        <v>0</v>
      </c>
      <c r="EX258">
        <v>0</v>
      </c>
      <c r="EY258">
        <v>0</v>
      </c>
      <c r="EZ258">
        <v>0</v>
      </c>
      <c r="FA258">
        <v>0</v>
      </c>
      <c r="FB258">
        <v>0</v>
      </c>
      <c r="FC258">
        <v>0</v>
      </c>
      <c r="FD258">
        <v>0</v>
      </c>
      <c r="FE258">
        <v>0</v>
      </c>
      <c r="FF258">
        <v>0</v>
      </c>
      <c r="FG258">
        <v>0</v>
      </c>
      <c r="FH258">
        <v>0</v>
      </c>
      <c r="FI258">
        <v>0</v>
      </c>
      <c r="FJ258">
        <v>0</v>
      </c>
      <c r="FK258">
        <v>0</v>
      </c>
      <c r="FL258">
        <v>0</v>
      </c>
      <c r="FM258">
        <v>0</v>
      </c>
      <c r="FN258">
        <v>0</v>
      </c>
      <c r="FO258">
        <v>0</v>
      </c>
      <c r="FP258">
        <v>0</v>
      </c>
      <c r="FQ258">
        <v>0</v>
      </c>
      <c r="FR258">
        <v>0</v>
      </c>
      <c r="FS258">
        <v>0</v>
      </c>
      <c r="FT258">
        <v>0</v>
      </c>
      <c r="FU258">
        <v>0</v>
      </c>
      <c r="FV258">
        <v>0</v>
      </c>
      <c r="FW258">
        <v>0</v>
      </c>
      <c r="FX258">
        <v>0</v>
      </c>
      <c r="FY258">
        <v>0</v>
      </c>
      <c r="FZ258">
        <v>0</v>
      </c>
      <c r="GA258">
        <v>0</v>
      </c>
      <c r="GB258">
        <v>0</v>
      </c>
      <c r="GC258">
        <v>0</v>
      </c>
      <c r="GD258">
        <v>0</v>
      </c>
      <c r="GE258" t="s">
        <v>124</v>
      </c>
      <c r="GF258">
        <v>0</v>
      </c>
      <c r="GG258">
        <v>0</v>
      </c>
      <c r="GH258">
        <v>0</v>
      </c>
      <c r="GI258">
        <v>0</v>
      </c>
      <c r="GJ258">
        <v>0</v>
      </c>
      <c r="GK258">
        <v>0</v>
      </c>
      <c r="GL258">
        <v>0</v>
      </c>
      <c r="GM258" t="s">
        <v>124</v>
      </c>
      <c r="GN258">
        <v>0</v>
      </c>
      <c r="GO258" t="s">
        <v>124</v>
      </c>
      <c r="GP258">
        <v>0</v>
      </c>
      <c r="GQ258" t="s">
        <v>124</v>
      </c>
      <c r="GR258">
        <v>0</v>
      </c>
      <c r="GS258">
        <v>0</v>
      </c>
      <c r="GT258">
        <v>0</v>
      </c>
      <c r="GU258">
        <v>0</v>
      </c>
      <c r="GV258">
        <v>0</v>
      </c>
      <c r="GW258">
        <v>0</v>
      </c>
      <c r="GX258">
        <v>0</v>
      </c>
      <c r="GY258">
        <v>0</v>
      </c>
      <c r="GZ258">
        <v>0</v>
      </c>
      <c r="HA258">
        <v>0</v>
      </c>
      <c r="HB258">
        <v>0</v>
      </c>
      <c r="HC258">
        <v>0</v>
      </c>
      <c r="HD258">
        <v>0</v>
      </c>
      <c r="HE258">
        <v>0</v>
      </c>
      <c r="HF258">
        <v>0</v>
      </c>
      <c r="HG258">
        <v>0</v>
      </c>
      <c r="HH258">
        <v>0</v>
      </c>
      <c r="HI258">
        <v>0</v>
      </c>
      <c r="HJ258">
        <v>0</v>
      </c>
      <c r="HK258">
        <v>0</v>
      </c>
      <c r="HL258">
        <v>0</v>
      </c>
      <c r="HM258" t="s">
        <v>124</v>
      </c>
      <c r="HN258" t="s">
        <v>124</v>
      </c>
      <c r="HO258" t="s">
        <v>124</v>
      </c>
      <c r="HP258">
        <v>0</v>
      </c>
      <c r="HQ258">
        <v>0</v>
      </c>
      <c r="HR258">
        <v>0</v>
      </c>
      <c r="HS258" t="s">
        <v>124</v>
      </c>
      <c r="HT258" t="s">
        <v>124</v>
      </c>
      <c r="HU258">
        <v>0</v>
      </c>
      <c r="HV258">
        <v>0</v>
      </c>
      <c r="HW258">
        <v>0</v>
      </c>
      <c r="HX258">
        <v>0</v>
      </c>
      <c r="HY258">
        <v>0</v>
      </c>
      <c r="HZ258">
        <v>0</v>
      </c>
      <c r="IA258">
        <v>0</v>
      </c>
      <c r="IB258">
        <v>0</v>
      </c>
      <c r="IC258">
        <v>0</v>
      </c>
      <c r="ID258">
        <v>0</v>
      </c>
      <c r="IE258" t="s">
        <v>124</v>
      </c>
      <c r="IF258">
        <v>0</v>
      </c>
      <c r="IG258">
        <v>0</v>
      </c>
      <c r="IH258">
        <v>0</v>
      </c>
      <c r="II258">
        <v>0</v>
      </c>
      <c r="IJ258">
        <v>0</v>
      </c>
      <c r="IK258" t="s">
        <v>124</v>
      </c>
      <c r="IL258" t="s">
        <v>202</v>
      </c>
      <c r="IM258" t="s">
        <v>70</v>
      </c>
      <c r="IN258">
        <v>0</v>
      </c>
      <c r="IO258" t="s">
        <v>588</v>
      </c>
      <c r="IP258" t="s">
        <v>124</v>
      </c>
      <c r="IQ258" t="s">
        <v>70</v>
      </c>
      <c r="IR258">
        <v>0</v>
      </c>
      <c r="IS258" t="s">
        <v>608</v>
      </c>
      <c r="IT258">
        <v>0</v>
      </c>
      <c r="IU258">
        <v>0</v>
      </c>
      <c r="IV258">
        <v>0</v>
      </c>
      <c r="IW258">
        <v>0</v>
      </c>
      <c r="IX258">
        <v>0</v>
      </c>
      <c r="IY258">
        <v>0</v>
      </c>
      <c r="IZ258">
        <v>0</v>
      </c>
      <c r="JA258">
        <v>0</v>
      </c>
      <c r="JB258">
        <v>0</v>
      </c>
      <c r="JC258" s="8" t="s">
        <v>124</v>
      </c>
      <c r="JD258" s="8" t="s">
        <v>127</v>
      </c>
      <c r="JE258" s="8" t="s">
        <v>128</v>
      </c>
      <c r="JF258" s="8">
        <v>0</v>
      </c>
      <c r="JG258" s="8">
        <v>0</v>
      </c>
      <c r="JH258" s="8">
        <v>0</v>
      </c>
      <c r="JI258" s="8">
        <v>0</v>
      </c>
      <c r="JJ258" s="8">
        <v>0</v>
      </c>
      <c r="JK258" s="42">
        <v>0</v>
      </c>
      <c r="JL258" s="42">
        <v>0</v>
      </c>
      <c r="JM258" s="42">
        <v>0</v>
      </c>
      <c r="JN258" s="42">
        <v>0</v>
      </c>
      <c r="JO258" s="42">
        <v>0</v>
      </c>
      <c r="JP258" s="42">
        <v>0</v>
      </c>
      <c r="JQ258" s="42">
        <v>0</v>
      </c>
      <c r="JR258" s="42">
        <v>0</v>
      </c>
      <c r="JS258" s="42">
        <v>0</v>
      </c>
      <c r="JT258" s="42">
        <v>0</v>
      </c>
      <c r="JU258" s="42">
        <v>0</v>
      </c>
      <c r="JV258" s="42" t="s">
        <v>124</v>
      </c>
      <c r="JW258" s="42" t="s">
        <v>129</v>
      </c>
      <c r="JX258" s="42" t="s">
        <v>124</v>
      </c>
      <c r="JY258" s="42">
        <v>0</v>
      </c>
      <c r="JZ258" s="42">
        <v>0</v>
      </c>
      <c r="KA258" s="42">
        <v>0</v>
      </c>
      <c r="KB258" s="42">
        <v>0</v>
      </c>
      <c r="KC258" s="42">
        <v>0</v>
      </c>
      <c r="KD258" s="42">
        <v>0</v>
      </c>
      <c r="KE258" s="42" t="s">
        <v>124</v>
      </c>
      <c r="KF258" s="42" t="s">
        <v>129</v>
      </c>
      <c r="KG258" s="42">
        <v>0</v>
      </c>
      <c r="KH258" s="42">
        <v>0</v>
      </c>
      <c r="KI258" s="42">
        <v>0</v>
      </c>
      <c r="KJ258" s="42" t="s">
        <v>124</v>
      </c>
      <c r="KK258" s="42">
        <v>0</v>
      </c>
      <c r="KL258" s="42">
        <v>0</v>
      </c>
      <c r="KM258" s="42">
        <v>0</v>
      </c>
      <c r="KN258" s="8" t="s">
        <v>117</v>
      </c>
      <c r="KO258" s="8">
        <v>0</v>
      </c>
      <c r="KP258" s="8">
        <v>0</v>
      </c>
      <c r="KQ258" s="8" t="s">
        <v>117</v>
      </c>
      <c r="KR258">
        <v>0</v>
      </c>
      <c r="KS258">
        <v>0</v>
      </c>
      <c r="KT258">
        <v>0</v>
      </c>
      <c r="KU258">
        <v>0</v>
      </c>
      <c r="KV258">
        <v>0</v>
      </c>
      <c r="KW258">
        <v>0</v>
      </c>
      <c r="KX258">
        <v>0</v>
      </c>
      <c r="KY258">
        <v>0</v>
      </c>
      <c r="KZ258">
        <v>0</v>
      </c>
      <c r="LA258">
        <v>0</v>
      </c>
      <c r="LB258">
        <v>0</v>
      </c>
      <c r="LC258">
        <v>0</v>
      </c>
      <c r="LD258">
        <v>0</v>
      </c>
      <c r="LE258">
        <v>0</v>
      </c>
      <c r="LF258">
        <v>0</v>
      </c>
      <c r="LG258">
        <v>0</v>
      </c>
      <c r="LH258">
        <v>0</v>
      </c>
      <c r="LI258">
        <v>0</v>
      </c>
      <c r="LJ258">
        <v>0</v>
      </c>
      <c r="LK258">
        <v>0</v>
      </c>
      <c r="LL258">
        <v>0</v>
      </c>
      <c r="LM258">
        <v>0</v>
      </c>
      <c r="LN258">
        <v>0</v>
      </c>
      <c r="LO258">
        <v>0</v>
      </c>
      <c r="LP258">
        <v>0</v>
      </c>
      <c r="LQ258">
        <v>0</v>
      </c>
      <c r="LR258">
        <v>0</v>
      </c>
      <c r="LS258">
        <v>0</v>
      </c>
      <c r="LT258">
        <v>0</v>
      </c>
      <c r="LU258">
        <v>0</v>
      </c>
      <c r="LV258">
        <v>0</v>
      </c>
      <c r="LW258">
        <v>0</v>
      </c>
      <c r="LX258">
        <v>0</v>
      </c>
      <c r="LY258">
        <v>0</v>
      </c>
      <c r="LZ258" s="9" t="s">
        <v>131</v>
      </c>
      <c r="MA258">
        <v>0</v>
      </c>
      <c r="MB258">
        <v>0</v>
      </c>
      <c r="MC258">
        <v>0</v>
      </c>
      <c r="MD258">
        <v>0</v>
      </c>
      <c r="ME258">
        <v>0</v>
      </c>
      <c r="MF258">
        <v>0</v>
      </c>
      <c r="MG258">
        <v>0</v>
      </c>
      <c r="MH258">
        <v>0</v>
      </c>
      <c r="MI258">
        <v>0</v>
      </c>
      <c r="MJ258">
        <v>0</v>
      </c>
      <c r="MK258">
        <v>0</v>
      </c>
      <c r="ML258">
        <v>0</v>
      </c>
      <c r="MM258">
        <v>0</v>
      </c>
      <c r="MN258">
        <v>0</v>
      </c>
      <c r="MO258">
        <v>0</v>
      </c>
      <c r="MP258">
        <v>0</v>
      </c>
      <c r="MQ258">
        <v>0</v>
      </c>
      <c r="MR258" s="35">
        <v>0</v>
      </c>
      <c r="MS258" s="69"/>
    </row>
    <row r="259" spans="1:357" ht="57.6" x14ac:dyDescent="0.3">
      <c r="A259">
        <v>216</v>
      </c>
      <c r="B259" s="29" t="s">
        <v>108</v>
      </c>
      <c r="C259" s="25" t="s">
        <v>753</v>
      </c>
      <c r="D259" s="8" t="s">
        <v>1147</v>
      </c>
      <c r="E259" t="s">
        <v>1148</v>
      </c>
      <c r="F259" s="8" t="s">
        <v>1149</v>
      </c>
      <c r="G259" s="8" t="s">
        <v>849</v>
      </c>
      <c r="H259" s="8">
        <v>0</v>
      </c>
      <c r="I259" t="s">
        <v>136</v>
      </c>
      <c r="J259" s="8" t="s">
        <v>1150</v>
      </c>
      <c r="K259" s="8">
        <f>1004*654</f>
        <v>656616</v>
      </c>
      <c r="L259" s="8" t="e">
        <f>MROUND([1]!tbData[[#This Row],[Surface (mm2)]],10000)/1000000</f>
        <v>#REF!</v>
      </c>
      <c r="M259" s="8" t="s">
        <v>115</v>
      </c>
      <c r="N259" s="8" t="s">
        <v>144</v>
      </c>
      <c r="O259" s="8" t="s">
        <v>144</v>
      </c>
      <c r="P259" s="8" t="s">
        <v>117</v>
      </c>
      <c r="Q259" t="s">
        <v>119</v>
      </c>
      <c r="R259" t="s">
        <v>119</v>
      </c>
      <c r="S259" s="8">
        <v>0</v>
      </c>
      <c r="T259" t="s">
        <v>119</v>
      </c>
      <c r="U259" s="8" t="s">
        <v>198</v>
      </c>
      <c r="V259" s="8" t="s">
        <v>222</v>
      </c>
      <c r="W259" s="8">
        <v>0</v>
      </c>
      <c r="X259" s="8">
        <v>0</v>
      </c>
      <c r="Y259" s="8">
        <v>0</v>
      </c>
      <c r="Z259" s="8">
        <v>0</v>
      </c>
      <c r="AA259" s="8">
        <v>0</v>
      </c>
      <c r="AB259" s="8">
        <v>0</v>
      </c>
      <c r="AC259" s="8">
        <v>0</v>
      </c>
      <c r="AD259" s="8">
        <v>0</v>
      </c>
      <c r="AE259" s="8">
        <v>0</v>
      </c>
      <c r="AF259" s="8">
        <v>0</v>
      </c>
      <c r="AG259" s="8">
        <v>0</v>
      </c>
      <c r="AH259" s="8">
        <v>0</v>
      </c>
      <c r="AI259" s="8">
        <v>0</v>
      </c>
      <c r="AJ259" s="8">
        <v>0</v>
      </c>
      <c r="AK259" s="8" t="s">
        <v>117</v>
      </c>
      <c r="AL259" s="8">
        <v>0</v>
      </c>
      <c r="AM259" s="8">
        <v>0</v>
      </c>
      <c r="AN259" s="8">
        <v>0</v>
      </c>
      <c r="AO259" s="8">
        <v>0</v>
      </c>
      <c r="AP259" s="8">
        <v>0</v>
      </c>
      <c r="AQ259" s="8">
        <v>0</v>
      </c>
      <c r="AR259" s="8">
        <v>0</v>
      </c>
      <c r="AS259" s="8">
        <v>0</v>
      </c>
      <c r="AT259" s="8">
        <v>0</v>
      </c>
      <c r="AU259" s="8" t="s">
        <v>124</v>
      </c>
      <c r="AV259" s="8" t="s">
        <v>156</v>
      </c>
      <c r="AW259" s="8" t="s">
        <v>199</v>
      </c>
      <c r="AX259" s="8" t="s">
        <v>124</v>
      </c>
      <c r="AY259" s="8" t="s">
        <v>154</v>
      </c>
      <c r="AZ259" s="8">
        <v>1</v>
      </c>
      <c r="BA259" s="8" t="s">
        <v>898</v>
      </c>
      <c r="BB259" s="8">
        <v>0</v>
      </c>
      <c r="BC259" t="s">
        <v>124</v>
      </c>
      <c r="BD259" t="s">
        <v>246</v>
      </c>
      <c r="BE259" t="s">
        <v>147</v>
      </c>
      <c r="BF259">
        <v>0</v>
      </c>
      <c r="BG259">
        <v>0</v>
      </c>
      <c r="BH259">
        <v>0</v>
      </c>
      <c r="BI259" s="6" t="s">
        <v>1151</v>
      </c>
      <c r="BJ259" s="66"/>
      <c r="BK259" s="10" t="s">
        <v>51</v>
      </c>
      <c r="BL259" t="s">
        <v>122</v>
      </c>
      <c r="BM259" t="s">
        <v>123</v>
      </c>
      <c r="BN259" t="s">
        <v>117</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t="s">
        <v>117</v>
      </c>
      <c r="DC259" s="8">
        <v>0</v>
      </c>
      <c r="DD259" t="s">
        <v>117</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t="s">
        <v>117</v>
      </c>
      <c r="EA259">
        <v>0</v>
      </c>
      <c r="EB259">
        <v>0</v>
      </c>
      <c r="EC259">
        <v>0</v>
      </c>
      <c r="ED259">
        <v>0</v>
      </c>
      <c r="EE259">
        <v>0</v>
      </c>
      <c r="EF259">
        <v>0</v>
      </c>
      <c r="EG259">
        <v>0</v>
      </c>
      <c r="EH259">
        <v>0</v>
      </c>
      <c r="EI259">
        <v>0</v>
      </c>
      <c r="EJ259">
        <v>0</v>
      </c>
      <c r="EK259">
        <v>0</v>
      </c>
      <c r="EL259">
        <v>0</v>
      </c>
      <c r="EM259">
        <v>0</v>
      </c>
      <c r="EN259">
        <v>0</v>
      </c>
      <c r="EO259">
        <v>0</v>
      </c>
      <c r="EP259">
        <v>0</v>
      </c>
      <c r="EQ259">
        <v>0</v>
      </c>
      <c r="ER259">
        <v>0</v>
      </c>
      <c r="ES259">
        <v>0</v>
      </c>
      <c r="ET259">
        <v>0</v>
      </c>
      <c r="EU259" t="s">
        <v>117</v>
      </c>
      <c r="EV259">
        <v>0</v>
      </c>
      <c r="EW259">
        <v>0</v>
      </c>
      <c r="EX259">
        <v>0</v>
      </c>
      <c r="EY259">
        <v>0</v>
      </c>
      <c r="EZ259">
        <v>0</v>
      </c>
      <c r="FA259">
        <v>0</v>
      </c>
      <c r="FB259">
        <v>0</v>
      </c>
      <c r="FC259">
        <v>0</v>
      </c>
      <c r="FD259">
        <v>0</v>
      </c>
      <c r="FE259">
        <v>0</v>
      </c>
      <c r="FF259">
        <v>0</v>
      </c>
      <c r="FG259">
        <v>0</v>
      </c>
      <c r="FH259">
        <v>0</v>
      </c>
      <c r="FI259">
        <v>0</v>
      </c>
      <c r="FJ259">
        <v>0</v>
      </c>
      <c r="FK259">
        <v>0</v>
      </c>
      <c r="FL259">
        <v>0</v>
      </c>
      <c r="FM259">
        <v>0</v>
      </c>
      <c r="FN259">
        <v>0</v>
      </c>
      <c r="FO259">
        <v>0</v>
      </c>
      <c r="FP259">
        <v>0</v>
      </c>
      <c r="FQ259">
        <v>0</v>
      </c>
      <c r="FR259">
        <v>0</v>
      </c>
      <c r="FS259">
        <v>0</v>
      </c>
      <c r="FT259">
        <v>0</v>
      </c>
      <c r="FU259">
        <v>0</v>
      </c>
      <c r="FV259">
        <v>0</v>
      </c>
      <c r="FW259">
        <v>0</v>
      </c>
      <c r="FX259">
        <v>0</v>
      </c>
      <c r="FY259">
        <v>0</v>
      </c>
      <c r="FZ259">
        <v>0</v>
      </c>
      <c r="GA259">
        <v>0</v>
      </c>
      <c r="GB259">
        <v>0</v>
      </c>
      <c r="GC259">
        <v>0</v>
      </c>
      <c r="GD259">
        <v>0</v>
      </c>
      <c r="GE259" t="s">
        <v>117</v>
      </c>
      <c r="GF259">
        <v>0</v>
      </c>
      <c r="GG259">
        <v>0</v>
      </c>
      <c r="GH259">
        <v>0</v>
      </c>
      <c r="GI259">
        <v>0</v>
      </c>
      <c r="GJ259">
        <v>0</v>
      </c>
      <c r="GK259">
        <v>0</v>
      </c>
      <c r="GL259">
        <v>0</v>
      </c>
      <c r="GM259">
        <v>0</v>
      </c>
      <c r="GN259">
        <v>0</v>
      </c>
      <c r="GO259">
        <v>0</v>
      </c>
      <c r="GP259">
        <v>0</v>
      </c>
      <c r="GQ259">
        <v>0</v>
      </c>
      <c r="GR259">
        <v>0</v>
      </c>
      <c r="GS259">
        <v>0</v>
      </c>
      <c r="GT259">
        <v>0</v>
      </c>
      <c r="GU259">
        <v>0</v>
      </c>
      <c r="GV259">
        <v>0</v>
      </c>
      <c r="GW259">
        <v>0</v>
      </c>
      <c r="GX259">
        <v>0</v>
      </c>
      <c r="GY259">
        <v>0</v>
      </c>
      <c r="GZ259">
        <v>0</v>
      </c>
      <c r="HA259">
        <v>0</v>
      </c>
      <c r="HB259">
        <v>0</v>
      </c>
      <c r="HC259">
        <v>0</v>
      </c>
      <c r="HD259">
        <v>0</v>
      </c>
      <c r="HE259">
        <v>0</v>
      </c>
      <c r="HF259">
        <v>0</v>
      </c>
      <c r="HG259">
        <v>0</v>
      </c>
      <c r="HH259">
        <v>0</v>
      </c>
      <c r="HI259">
        <v>0</v>
      </c>
      <c r="HJ259">
        <v>0</v>
      </c>
      <c r="HK259">
        <v>0</v>
      </c>
      <c r="HL259">
        <v>0</v>
      </c>
      <c r="HM259">
        <v>0</v>
      </c>
      <c r="HN259">
        <v>0</v>
      </c>
      <c r="HO259">
        <v>0</v>
      </c>
      <c r="HP259">
        <v>0</v>
      </c>
      <c r="HQ259">
        <v>0</v>
      </c>
      <c r="HR259">
        <v>0</v>
      </c>
      <c r="HS259">
        <v>0</v>
      </c>
      <c r="HT259">
        <v>0</v>
      </c>
      <c r="HU259">
        <v>0</v>
      </c>
      <c r="HV259">
        <v>0</v>
      </c>
      <c r="HW259">
        <v>0</v>
      </c>
      <c r="HX259">
        <v>0</v>
      </c>
      <c r="HY259">
        <v>0</v>
      </c>
      <c r="HZ259">
        <v>0</v>
      </c>
      <c r="IA259">
        <v>0</v>
      </c>
      <c r="IB259">
        <v>0</v>
      </c>
      <c r="IC259">
        <v>0</v>
      </c>
      <c r="ID259">
        <v>0</v>
      </c>
      <c r="IE259">
        <v>0</v>
      </c>
      <c r="IF259">
        <v>0</v>
      </c>
      <c r="IG259">
        <v>0</v>
      </c>
      <c r="IH259">
        <v>0</v>
      </c>
      <c r="II259">
        <v>0</v>
      </c>
      <c r="IJ259">
        <v>0</v>
      </c>
      <c r="IK259">
        <v>0</v>
      </c>
      <c r="IL259">
        <v>0</v>
      </c>
      <c r="IM259">
        <v>0</v>
      </c>
      <c r="IN259">
        <v>0</v>
      </c>
      <c r="IO259">
        <v>0</v>
      </c>
      <c r="IP259">
        <v>0</v>
      </c>
      <c r="IQ259">
        <v>0</v>
      </c>
      <c r="IR259">
        <v>0</v>
      </c>
      <c r="IS259">
        <v>0</v>
      </c>
      <c r="IT259">
        <v>0</v>
      </c>
      <c r="IU259">
        <v>0</v>
      </c>
      <c r="IV259">
        <v>0</v>
      </c>
      <c r="IW259">
        <v>0</v>
      </c>
      <c r="IX259">
        <v>0</v>
      </c>
      <c r="IY259">
        <v>0</v>
      </c>
      <c r="IZ259">
        <v>0</v>
      </c>
      <c r="JA259">
        <v>0</v>
      </c>
      <c r="JB259">
        <v>0</v>
      </c>
      <c r="JC259" s="8" t="s">
        <v>124</v>
      </c>
      <c r="JD259" s="8" t="s">
        <v>148</v>
      </c>
      <c r="JE259" s="8" t="s">
        <v>128</v>
      </c>
      <c r="JF259" s="8">
        <v>0</v>
      </c>
      <c r="JG259" s="8">
        <v>0</v>
      </c>
      <c r="JH259" s="8">
        <v>0</v>
      </c>
      <c r="JI259" s="8">
        <v>0</v>
      </c>
      <c r="JJ259" s="8">
        <v>0</v>
      </c>
      <c r="JK259" s="42">
        <v>0</v>
      </c>
      <c r="JL259" s="42">
        <v>0</v>
      </c>
      <c r="JM259" s="42">
        <v>0</v>
      </c>
      <c r="JN259" s="42">
        <v>0</v>
      </c>
      <c r="JO259" s="42">
        <v>0</v>
      </c>
      <c r="JP259" s="42">
        <v>0</v>
      </c>
      <c r="JQ259" s="42">
        <v>0</v>
      </c>
      <c r="JR259" s="42">
        <v>0</v>
      </c>
      <c r="JS259" s="42">
        <v>0</v>
      </c>
      <c r="JT259" s="42">
        <v>0</v>
      </c>
      <c r="JU259" s="42">
        <v>0</v>
      </c>
      <c r="JV259" s="42">
        <v>0</v>
      </c>
      <c r="JW259" s="42">
        <v>0</v>
      </c>
      <c r="JX259" s="42">
        <v>0</v>
      </c>
      <c r="JY259" s="42">
        <v>0</v>
      </c>
      <c r="JZ259" s="42">
        <v>0</v>
      </c>
      <c r="KA259" s="42">
        <v>0</v>
      </c>
      <c r="KB259" s="42">
        <v>0</v>
      </c>
      <c r="KC259" s="42">
        <v>0</v>
      </c>
      <c r="KD259" s="42">
        <v>0</v>
      </c>
      <c r="KE259" s="42">
        <v>0</v>
      </c>
      <c r="KF259" s="42">
        <v>0</v>
      </c>
      <c r="KG259" s="42">
        <v>0</v>
      </c>
      <c r="KH259" s="42">
        <v>0</v>
      </c>
      <c r="KI259" s="42">
        <v>0</v>
      </c>
      <c r="KJ259" s="42">
        <v>0</v>
      </c>
      <c r="KK259" s="42">
        <v>0</v>
      </c>
      <c r="KL259" s="42">
        <v>0</v>
      </c>
      <c r="KM259" s="42">
        <v>0</v>
      </c>
      <c r="KN259" s="8" t="s">
        <v>117</v>
      </c>
      <c r="KO259" s="8">
        <v>0</v>
      </c>
      <c r="KP259" s="8">
        <v>0</v>
      </c>
      <c r="KQ259" s="8" t="s">
        <v>117</v>
      </c>
      <c r="KR259">
        <v>0</v>
      </c>
      <c r="KS259">
        <v>0</v>
      </c>
      <c r="KT259">
        <v>0</v>
      </c>
      <c r="KU259">
        <v>0</v>
      </c>
      <c r="KV259">
        <v>0</v>
      </c>
      <c r="KW259">
        <v>0</v>
      </c>
      <c r="KX259">
        <v>0</v>
      </c>
      <c r="KY259">
        <v>0</v>
      </c>
      <c r="KZ259">
        <v>0</v>
      </c>
      <c r="LA259">
        <v>0</v>
      </c>
      <c r="LB259">
        <v>0</v>
      </c>
      <c r="LC259">
        <v>0</v>
      </c>
      <c r="LD259">
        <v>0</v>
      </c>
      <c r="LE259">
        <v>0</v>
      </c>
      <c r="LF259">
        <v>0</v>
      </c>
      <c r="LG259">
        <v>0</v>
      </c>
      <c r="LH259">
        <v>0</v>
      </c>
      <c r="LI259">
        <v>0</v>
      </c>
      <c r="LJ259">
        <v>0</v>
      </c>
      <c r="LK259">
        <v>0</v>
      </c>
      <c r="LL259">
        <v>0</v>
      </c>
      <c r="LM259">
        <v>0</v>
      </c>
      <c r="LN259">
        <v>0</v>
      </c>
      <c r="LO259">
        <v>0</v>
      </c>
      <c r="LP259">
        <v>0</v>
      </c>
      <c r="LQ259">
        <v>0</v>
      </c>
      <c r="LR259">
        <v>0</v>
      </c>
      <c r="LS259">
        <v>0</v>
      </c>
      <c r="LT259">
        <v>0</v>
      </c>
      <c r="LU259">
        <v>0</v>
      </c>
      <c r="LV259">
        <v>0</v>
      </c>
      <c r="LW259">
        <v>0</v>
      </c>
      <c r="LX259">
        <v>0</v>
      </c>
      <c r="LY259">
        <v>0</v>
      </c>
      <c r="LZ259" s="9" t="s">
        <v>131</v>
      </c>
      <c r="MA259">
        <v>0</v>
      </c>
      <c r="MB259">
        <v>0</v>
      </c>
      <c r="MC259">
        <v>0</v>
      </c>
      <c r="MD259">
        <v>0</v>
      </c>
      <c r="ME259">
        <v>0</v>
      </c>
      <c r="MF259">
        <v>0</v>
      </c>
      <c r="MG259">
        <v>0</v>
      </c>
      <c r="MH259">
        <v>0</v>
      </c>
      <c r="MI259">
        <v>0</v>
      </c>
      <c r="MJ259">
        <v>0</v>
      </c>
      <c r="MK259">
        <v>0</v>
      </c>
      <c r="ML259">
        <v>0</v>
      </c>
      <c r="MM259">
        <v>0</v>
      </c>
      <c r="MN259">
        <v>0</v>
      </c>
      <c r="MO259">
        <v>0</v>
      </c>
      <c r="MP259">
        <v>0</v>
      </c>
      <c r="MQ259">
        <v>0</v>
      </c>
      <c r="MR259" s="35">
        <v>0</v>
      </c>
      <c r="MS259" s="69"/>
    </row>
    <row r="260" spans="1:357" ht="57.6" x14ac:dyDescent="0.3">
      <c r="A260">
        <v>217</v>
      </c>
      <c r="B260" s="29" t="s">
        <v>108</v>
      </c>
      <c r="C260" s="25" t="s">
        <v>753</v>
      </c>
      <c r="D260" s="8" t="s">
        <v>1147</v>
      </c>
      <c r="E260" t="s">
        <v>1152</v>
      </c>
      <c r="F260" s="8" t="s">
        <v>1149</v>
      </c>
      <c r="G260" s="8" t="s">
        <v>849</v>
      </c>
      <c r="H260" s="8">
        <v>0</v>
      </c>
      <c r="I260" t="s">
        <v>136</v>
      </c>
      <c r="J260" s="8" t="s">
        <v>1150</v>
      </c>
      <c r="K260" s="8">
        <f>1004*654</f>
        <v>656616</v>
      </c>
      <c r="L260" s="8" t="e">
        <f>MROUND([1]!tbData[[#This Row],[Surface (mm2)]],10000)/1000000</f>
        <v>#REF!</v>
      </c>
      <c r="M260" s="8" t="s">
        <v>115</v>
      </c>
      <c r="N260" s="8" t="s">
        <v>144</v>
      </c>
      <c r="O260" s="8" t="s">
        <v>144</v>
      </c>
      <c r="P260" s="8" t="s">
        <v>117</v>
      </c>
      <c r="Q260" t="s">
        <v>119</v>
      </c>
      <c r="R260" t="s">
        <v>119</v>
      </c>
      <c r="S260" s="8">
        <v>0</v>
      </c>
      <c r="T260" t="s">
        <v>119</v>
      </c>
      <c r="U260" s="8" t="s">
        <v>198</v>
      </c>
      <c r="V260" s="8" t="s">
        <v>222</v>
      </c>
      <c r="W260" s="8">
        <v>0</v>
      </c>
      <c r="X260" s="8">
        <v>0</v>
      </c>
      <c r="Y260" s="8">
        <v>0</v>
      </c>
      <c r="Z260" s="8">
        <v>0</v>
      </c>
      <c r="AA260" s="8">
        <v>0</v>
      </c>
      <c r="AB260" s="8">
        <v>0</v>
      </c>
      <c r="AC260" s="8">
        <v>0</v>
      </c>
      <c r="AD260" s="8">
        <v>0</v>
      </c>
      <c r="AE260" s="8">
        <v>0</v>
      </c>
      <c r="AF260" s="8">
        <v>0</v>
      </c>
      <c r="AG260" s="8">
        <v>0</v>
      </c>
      <c r="AH260" s="8">
        <v>0</v>
      </c>
      <c r="AI260" s="8">
        <v>0</v>
      </c>
      <c r="AJ260" s="8">
        <v>0</v>
      </c>
      <c r="AK260" s="8" t="s">
        <v>117</v>
      </c>
      <c r="AL260" s="8">
        <v>0</v>
      </c>
      <c r="AM260" s="8">
        <v>0</v>
      </c>
      <c r="AN260" s="8">
        <v>0</v>
      </c>
      <c r="AO260" s="8">
        <v>0</v>
      </c>
      <c r="AP260" s="8">
        <v>0</v>
      </c>
      <c r="AQ260" s="8">
        <v>0</v>
      </c>
      <c r="AR260" s="8">
        <v>0</v>
      </c>
      <c r="AS260" s="8">
        <v>0</v>
      </c>
      <c r="AT260" s="8">
        <v>0</v>
      </c>
      <c r="AU260" s="8" t="s">
        <v>124</v>
      </c>
      <c r="AV260" s="8" t="s">
        <v>156</v>
      </c>
      <c r="AW260" s="8" t="s">
        <v>199</v>
      </c>
      <c r="AX260" s="8" t="s">
        <v>124</v>
      </c>
      <c r="AY260" s="8" t="s">
        <v>154</v>
      </c>
      <c r="AZ260" s="8">
        <v>1</v>
      </c>
      <c r="BA260" s="8" t="s">
        <v>898</v>
      </c>
      <c r="BB260" s="8">
        <v>0</v>
      </c>
      <c r="BC260" s="9" t="s">
        <v>124</v>
      </c>
      <c r="BD260" t="s">
        <v>246</v>
      </c>
      <c r="BE260" t="s">
        <v>147</v>
      </c>
      <c r="BF260">
        <v>0</v>
      </c>
      <c r="BG260">
        <v>0</v>
      </c>
      <c r="BH260">
        <v>0</v>
      </c>
      <c r="BI260" s="6" t="s">
        <v>1151</v>
      </c>
      <c r="BJ260" s="66"/>
      <c r="BK260" s="10" t="s">
        <v>51</v>
      </c>
      <c r="BL260" t="s">
        <v>122</v>
      </c>
      <c r="BM260" t="s">
        <v>123</v>
      </c>
      <c r="BN260" t="s">
        <v>117</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t="s">
        <v>117</v>
      </c>
      <c r="DC260" s="8">
        <v>0</v>
      </c>
      <c r="DD260" t="s">
        <v>117</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t="s">
        <v>117</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t="s">
        <v>117</v>
      </c>
      <c r="EV260">
        <v>0</v>
      </c>
      <c r="EW260">
        <v>0</v>
      </c>
      <c r="EX260">
        <v>0</v>
      </c>
      <c r="EY260">
        <v>0</v>
      </c>
      <c r="EZ260">
        <v>0</v>
      </c>
      <c r="FA260">
        <v>0</v>
      </c>
      <c r="FB260">
        <v>0</v>
      </c>
      <c r="FC260">
        <v>0</v>
      </c>
      <c r="FD260">
        <v>0</v>
      </c>
      <c r="FE260">
        <v>0</v>
      </c>
      <c r="FF260">
        <v>0</v>
      </c>
      <c r="FG260">
        <v>0</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c r="GD260">
        <v>0</v>
      </c>
      <c r="GE260" t="s">
        <v>117</v>
      </c>
      <c r="GF260">
        <v>0</v>
      </c>
      <c r="GG260">
        <v>0</v>
      </c>
      <c r="GH260">
        <v>0</v>
      </c>
      <c r="GI260">
        <v>0</v>
      </c>
      <c r="GJ260">
        <v>0</v>
      </c>
      <c r="GK260">
        <v>0</v>
      </c>
      <c r="GL260">
        <v>0</v>
      </c>
      <c r="GM260">
        <v>0</v>
      </c>
      <c r="GN260">
        <v>0</v>
      </c>
      <c r="GO260">
        <v>0</v>
      </c>
      <c r="GP260">
        <v>0</v>
      </c>
      <c r="GQ260">
        <v>0</v>
      </c>
      <c r="GR260">
        <v>0</v>
      </c>
      <c r="GS260">
        <v>0</v>
      </c>
      <c r="GT260">
        <v>0</v>
      </c>
      <c r="GU260">
        <v>0</v>
      </c>
      <c r="GV260">
        <v>0</v>
      </c>
      <c r="GW260">
        <v>0</v>
      </c>
      <c r="GX260">
        <v>0</v>
      </c>
      <c r="GY260">
        <v>0</v>
      </c>
      <c r="GZ260">
        <v>0</v>
      </c>
      <c r="HA260">
        <v>0</v>
      </c>
      <c r="HB260">
        <v>0</v>
      </c>
      <c r="HC260">
        <v>0</v>
      </c>
      <c r="HD260">
        <v>0</v>
      </c>
      <c r="HE260">
        <v>0</v>
      </c>
      <c r="HF260">
        <v>0</v>
      </c>
      <c r="HG260">
        <v>0</v>
      </c>
      <c r="HH260">
        <v>0</v>
      </c>
      <c r="HI260">
        <v>0</v>
      </c>
      <c r="HJ260">
        <v>0</v>
      </c>
      <c r="HK260">
        <v>0</v>
      </c>
      <c r="HL260">
        <v>0</v>
      </c>
      <c r="HM260">
        <v>0</v>
      </c>
      <c r="HN260">
        <v>0</v>
      </c>
      <c r="HO260">
        <v>0</v>
      </c>
      <c r="HP260">
        <v>0</v>
      </c>
      <c r="HQ260">
        <v>0</v>
      </c>
      <c r="HR260">
        <v>0</v>
      </c>
      <c r="HS260">
        <v>0</v>
      </c>
      <c r="HT260">
        <v>0</v>
      </c>
      <c r="HU260">
        <v>0</v>
      </c>
      <c r="HV260">
        <v>0</v>
      </c>
      <c r="HW260">
        <v>0</v>
      </c>
      <c r="HX260">
        <v>0</v>
      </c>
      <c r="HY260">
        <v>0</v>
      </c>
      <c r="HZ260">
        <v>0</v>
      </c>
      <c r="IA260">
        <v>0</v>
      </c>
      <c r="IB260">
        <v>0</v>
      </c>
      <c r="IC260">
        <v>0</v>
      </c>
      <c r="ID260">
        <v>0</v>
      </c>
      <c r="IE260">
        <v>0</v>
      </c>
      <c r="IF260">
        <v>0</v>
      </c>
      <c r="IG260">
        <v>0</v>
      </c>
      <c r="IH260">
        <v>0</v>
      </c>
      <c r="II260">
        <v>0</v>
      </c>
      <c r="IJ260">
        <v>0</v>
      </c>
      <c r="IK260">
        <v>0</v>
      </c>
      <c r="IL260">
        <v>0</v>
      </c>
      <c r="IM260">
        <v>0</v>
      </c>
      <c r="IN260">
        <v>0</v>
      </c>
      <c r="IO260">
        <v>0</v>
      </c>
      <c r="IP260">
        <v>0</v>
      </c>
      <c r="IQ260">
        <v>0</v>
      </c>
      <c r="IR260">
        <v>0</v>
      </c>
      <c r="IS260">
        <v>0</v>
      </c>
      <c r="IT260">
        <v>0</v>
      </c>
      <c r="IU260">
        <v>0</v>
      </c>
      <c r="IV260">
        <v>0</v>
      </c>
      <c r="IW260">
        <v>0</v>
      </c>
      <c r="IX260">
        <v>0</v>
      </c>
      <c r="IY260">
        <v>0</v>
      </c>
      <c r="IZ260">
        <v>0</v>
      </c>
      <c r="JA260">
        <v>0</v>
      </c>
      <c r="JB260">
        <v>0</v>
      </c>
      <c r="JC260" s="8" t="s">
        <v>124</v>
      </c>
      <c r="JD260" s="8" t="s">
        <v>148</v>
      </c>
      <c r="JE260" s="8" t="s">
        <v>128</v>
      </c>
      <c r="JF260" s="8">
        <v>0</v>
      </c>
      <c r="JG260" s="8">
        <v>0</v>
      </c>
      <c r="JH260" s="8">
        <v>0</v>
      </c>
      <c r="JI260" s="8">
        <v>0</v>
      </c>
      <c r="JJ260" s="8">
        <v>0</v>
      </c>
      <c r="JK260" s="42">
        <v>0</v>
      </c>
      <c r="JL260" s="42">
        <v>0</v>
      </c>
      <c r="JM260" s="42">
        <v>0</v>
      </c>
      <c r="JN260" s="42">
        <v>0</v>
      </c>
      <c r="JO260" s="42">
        <v>0</v>
      </c>
      <c r="JP260" s="42">
        <v>0</v>
      </c>
      <c r="JQ260" s="42">
        <v>0</v>
      </c>
      <c r="JR260" s="42">
        <v>0</v>
      </c>
      <c r="JS260" s="42">
        <v>0</v>
      </c>
      <c r="JT260" s="42">
        <v>0</v>
      </c>
      <c r="JU260" s="42">
        <v>0</v>
      </c>
      <c r="JV260" s="42">
        <v>0</v>
      </c>
      <c r="JW260" s="42">
        <v>0</v>
      </c>
      <c r="JX260" s="42">
        <v>0</v>
      </c>
      <c r="JY260" s="42">
        <v>0</v>
      </c>
      <c r="JZ260" s="42">
        <v>0</v>
      </c>
      <c r="KA260" s="42">
        <v>0</v>
      </c>
      <c r="KB260" s="42">
        <v>0</v>
      </c>
      <c r="KC260" s="42">
        <v>0</v>
      </c>
      <c r="KD260" s="42">
        <v>0</v>
      </c>
      <c r="KE260" s="42">
        <v>0</v>
      </c>
      <c r="KF260" s="42">
        <v>0</v>
      </c>
      <c r="KG260" s="42">
        <v>0</v>
      </c>
      <c r="KH260" s="42">
        <v>0</v>
      </c>
      <c r="KI260" s="42">
        <v>0</v>
      </c>
      <c r="KJ260" s="42">
        <v>0</v>
      </c>
      <c r="KK260" s="42">
        <v>0</v>
      </c>
      <c r="KL260" s="42">
        <v>0</v>
      </c>
      <c r="KM260" s="42">
        <v>0</v>
      </c>
      <c r="KN260" s="8" t="s">
        <v>117</v>
      </c>
      <c r="KO260" s="8">
        <v>0</v>
      </c>
      <c r="KP260" s="8">
        <v>0</v>
      </c>
      <c r="KQ260" s="8" t="s">
        <v>117</v>
      </c>
      <c r="KR260">
        <v>0</v>
      </c>
      <c r="KS260">
        <v>0</v>
      </c>
      <c r="KT260">
        <v>0</v>
      </c>
      <c r="KU260">
        <v>0</v>
      </c>
      <c r="KV260">
        <v>0</v>
      </c>
      <c r="KW260">
        <v>0</v>
      </c>
      <c r="KX260">
        <v>0</v>
      </c>
      <c r="KY260">
        <v>0</v>
      </c>
      <c r="KZ260">
        <v>0</v>
      </c>
      <c r="LA260">
        <v>0</v>
      </c>
      <c r="LB260">
        <v>0</v>
      </c>
      <c r="LC260">
        <v>0</v>
      </c>
      <c r="LD260">
        <v>0</v>
      </c>
      <c r="LE260">
        <v>0</v>
      </c>
      <c r="LF260">
        <v>0</v>
      </c>
      <c r="LG260">
        <v>0</v>
      </c>
      <c r="LH260">
        <v>0</v>
      </c>
      <c r="LI260">
        <v>0</v>
      </c>
      <c r="LJ260">
        <v>0</v>
      </c>
      <c r="LK260">
        <v>0</v>
      </c>
      <c r="LL260">
        <v>0</v>
      </c>
      <c r="LM260">
        <v>0</v>
      </c>
      <c r="LN260">
        <v>0</v>
      </c>
      <c r="LO260">
        <v>0</v>
      </c>
      <c r="LP260">
        <v>0</v>
      </c>
      <c r="LQ260">
        <v>0</v>
      </c>
      <c r="LR260">
        <v>0</v>
      </c>
      <c r="LS260">
        <v>0</v>
      </c>
      <c r="LT260">
        <v>0</v>
      </c>
      <c r="LU260">
        <v>0</v>
      </c>
      <c r="LV260">
        <v>0</v>
      </c>
      <c r="LW260">
        <v>0</v>
      </c>
      <c r="LX260">
        <v>0</v>
      </c>
      <c r="LY260">
        <v>0</v>
      </c>
      <c r="LZ260" s="9" t="s">
        <v>131</v>
      </c>
      <c r="MA260">
        <v>0</v>
      </c>
      <c r="MB260">
        <v>0</v>
      </c>
      <c r="MC260">
        <v>0</v>
      </c>
      <c r="MD260">
        <v>0</v>
      </c>
      <c r="ME260">
        <v>0</v>
      </c>
      <c r="MF260">
        <v>0</v>
      </c>
      <c r="MG260">
        <v>0</v>
      </c>
      <c r="MH260">
        <v>0</v>
      </c>
      <c r="MI260">
        <v>0</v>
      </c>
      <c r="MJ260">
        <v>0</v>
      </c>
      <c r="MK260">
        <v>0</v>
      </c>
      <c r="ML260">
        <v>0</v>
      </c>
      <c r="MM260">
        <v>0</v>
      </c>
      <c r="MN260">
        <v>0</v>
      </c>
      <c r="MO260">
        <v>0</v>
      </c>
      <c r="MP260">
        <v>0</v>
      </c>
      <c r="MQ260">
        <v>0</v>
      </c>
      <c r="MR260" s="35">
        <v>0</v>
      </c>
      <c r="MS260" s="69"/>
    </row>
    <row r="261" spans="1:357" ht="57.6" x14ac:dyDescent="0.3">
      <c r="A261">
        <v>218</v>
      </c>
      <c r="B261" s="29" t="s">
        <v>108</v>
      </c>
      <c r="C261" s="25" t="s">
        <v>753</v>
      </c>
      <c r="D261" s="8" t="s">
        <v>1147</v>
      </c>
      <c r="E261" t="s">
        <v>1153</v>
      </c>
      <c r="F261" s="8" t="s">
        <v>1149</v>
      </c>
      <c r="G261" s="8" t="s">
        <v>849</v>
      </c>
      <c r="H261" s="8">
        <v>0</v>
      </c>
      <c r="I261" t="s">
        <v>136</v>
      </c>
      <c r="J261" s="8" t="s">
        <v>1150</v>
      </c>
      <c r="K261" s="8">
        <f>1004*654</f>
        <v>656616</v>
      </c>
      <c r="L261" s="8" t="e">
        <f>MROUND([1]!tbData[[#This Row],[Surface (mm2)]],10000)/1000000</f>
        <v>#REF!</v>
      </c>
      <c r="M261" s="8" t="s">
        <v>115</v>
      </c>
      <c r="N261" s="8" t="s">
        <v>144</v>
      </c>
      <c r="O261" s="8" t="s">
        <v>144</v>
      </c>
      <c r="P261" s="8" t="s">
        <v>117</v>
      </c>
      <c r="Q261" t="s">
        <v>119</v>
      </c>
      <c r="R261" t="s">
        <v>119</v>
      </c>
      <c r="S261" s="8">
        <v>0</v>
      </c>
      <c r="T261" t="s">
        <v>119</v>
      </c>
      <c r="U261" s="8" t="s">
        <v>198</v>
      </c>
      <c r="V261" s="8" t="s">
        <v>222</v>
      </c>
      <c r="W261" s="8">
        <v>0</v>
      </c>
      <c r="X261" s="8">
        <v>0</v>
      </c>
      <c r="Y261" s="8">
        <v>0</v>
      </c>
      <c r="Z261" s="8">
        <v>0</v>
      </c>
      <c r="AA261" s="8">
        <v>0</v>
      </c>
      <c r="AB261" s="8">
        <v>0</v>
      </c>
      <c r="AC261" s="8">
        <v>0</v>
      </c>
      <c r="AD261" s="8">
        <v>0</v>
      </c>
      <c r="AE261" s="8">
        <v>0</v>
      </c>
      <c r="AF261" s="8">
        <v>0</v>
      </c>
      <c r="AG261" s="8">
        <v>0</v>
      </c>
      <c r="AH261" s="8">
        <v>0</v>
      </c>
      <c r="AI261" s="8">
        <v>0</v>
      </c>
      <c r="AJ261" s="8">
        <v>0</v>
      </c>
      <c r="AK261" s="8" t="s">
        <v>117</v>
      </c>
      <c r="AL261" s="8">
        <v>0</v>
      </c>
      <c r="AM261" s="8">
        <v>0</v>
      </c>
      <c r="AN261" s="8">
        <v>0</v>
      </c>
      <c r="AO261" s="8">
        <v>0</v>
      </c>
      <c r="AP261" s="8">
        <v>0</v>
      </c>
      <c r="AQ261" s="8">
        <v>0</v>
      </c>
      <c r="AR261" s="8">
        <v>0</v>
      </c>
      <c r="AS261" s="8">
        <v>0</v>
      </c>
      <c r="AT261" s="8">
        <v>0</v>
      </c>
      <c r="AU261" s="8" t="s">
        <v>124</v>
      </c>
      <c r="AV261" s="8" t="s">
        <v>156</v>
      </c>
      <c r="AW261" s="8" t="s">
        <v>199</v>
      </c>
      <c r="AX261" s="8" t="s">
        <v>124</v>
      </c>
      <c r="AY261" s="8" t="s">
        <v>154</v>
      </c>
      <c r="AZ261" s="8">
        <v>1</v>
      </c>
      <c r="BA261" s="8" t="s">
        <v>898</v>
      </c>
      <c r="BB261" s="8">
        <v>0</v>
      </c>
      <c r="BC261" s="9" t="s">
        <v>124</v>
      </c>
      <c r="BD261" t="s">
        <v>246</v>
      </c>
      <c r="BE261" t="s">
        <v>147</v>
      </c>
      <c r="BF261">
        <v>0</v>
      </c>
      <c r="BG261">
        <v>0</v>
      </c>
      <c r="BH261">
        <v>0</v>
      </c>
      <c r="BI261" s="6" t="s">
        <v>1151</v>
      </c>
      <c r="BJ261" s="66"/>
      <c r="BK261" s="10" t="s">
        <v>51</v>
      </c>
      <c r="BL261" t="s">
        <v>122</v>
      </c>
      <c r="BM261" t="s">
        <v>123</v>
      </c>
      <c r="BN261" t="s">
        <v>117</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t="s">
        <v>117</v>
      </c>
      <c r="DC261" s="8">
        <v>0</v>
      </c>
      <c r="DD261" t="s">
        <v>117</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t="s">
        <v>117</v>
      </c>
      <c r="EA261">
        <v>0</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t="s">
        <v>117</v>
      </c>
      <c r="EV261">
        <v>0</v>
      </c>
      <c r="EW261">
        <v>0</v>
      </c>
      <c r="EX261">
        <v>0</v>
      </c>
      <c r="EY261">
        <v>0</v>
      </c>
      <c r="EZ261">
        <v>0</v>
      </c>
      <c r="FA261">
        <v>0</v>
      </c>
      <c r="FB261">
        <v>0</v>
      </c>
      <c r="FC261">
        <v>0</v>
      </c>
      <c r="FD261">
        <v>0</v>
      </c>
      <c r="FE261">
        <v>0</v>
      </c>
      <c r="FF261">
        <v>0</v>
      </c>
      <c r="FG261">
        <v>0</v>
      </c>
      <c r="FH261">
        <v>0</v>
      </c>
      <c r="FI261">
        <v>0</v>
      </c>
      <c r="FJ261">
        <v>0</v>
      </c>
      <c r="FK261">
        <v>0</v>
      </c>
      <c r="FL261">
        <v>0</v>
      </c>
      <c r="FM261">
        <v>0</v>
      </c>
      <c r="FN261">
        <v>0</v>
      </c>
      <c r="FO261">
        <v>0</v>
      </c>
      <c r="FP261">
        <v>0</v>
      </c>
      <c r="FQ261">
        <v>0</v>
      </c>
      <c r="FR261">
        <v>0</v>
      </c>
      <c r="FS261">
        <v>0</v>
      </c>
      <c r="FT261">
        <v>0</v>
      </c>
      <c r="FU261">
        <v>0</v>
      </c>
      <c r="FV261">
        <v>0</v>
      </c>
      <c r="FW261">
        <v>0</v>
      </c>
      <c r="FX261">
        <v>0</v>
      </c>
      <c r="FY261">
        <v>0</v>
      </c>
      <c r="FZ261">
        <v>0</v>
      </c>
      <c r="GA261">
        <v>0</v>
      </c>
      <c r="GB261">
        <v>0</v>
      </c>
      <c r="GC261">
        <v>0</v>
      </c>
      <c r="GD261">
        <v>0</v>
      </c>
      <c r="GE261" t="s">
        <v>117</v>
      </c>
      <c r="GF261">
        <v>0</v>
      </c>
      <c r="GG261">
        <v>0</v>
      </c>
      <c r="GH261">
        <v>0</v>
      </c>
      <c r="GI261">
        <v>0</v>
      </c>
      <c r="GJ261">
        <v>0</v>
      </c>
      <c r="GK261">
        <v>0</v>
      </c>
      <c r="GL261">
        <v>0</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0</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C261" s="8" t="s">
        <v>124</v>
      </c>
      <c r="JD261" s="8" t="s">
        <v>127</v>
      </c>
      <c r="JE261" s="8" t="s">
        <v>128</v>
      </c>
      <c r="JF261" s="8">
        <v>0</v>
      </c>
      <c r="JG261" s="8">
        <v>0</v>
      </c>
      <c r="JH261" s="8">
        <v>0</v>
      </c>
      <c r="JI261" s="8">
        <v>0</v>
      </c>
      <c r="JJ261" s="8">
        <v>0</v>
      </c>
      <c r="JK261" s="42" t="s">
        <v>124</v>
      </c>
      <c r="JL261" s="42" t="s">
        <v>129</v>
      </c>
      <c r="JM261" s="42" t="s">
        <v>124</v>
      </c>
      <c r="JN261" s="42" t="s">
        <v>124</v>
      </c>
      <c r="JO261" s="42" t="s">
        <v>124</v>
      </c>
      <c r="JP261" s="42" t="s">
        <v>124</v>
      </c>
      <c r="JQ261" s="42">
        <v>0</v>
      </c>
      <c r="JR261" s="42">
        <v>0</v>
      </c>
      <c r="JS261" s="42">
        <v>0</v>
      </c>
      <c r="JT261" s="42">
        <v>0</v>
      </c>
      <c r="JU261" s="42">
        <v>0</v>
      </c>
      <c r="JV261" s="42">
        <v>0</v>
      </c>
      <c r="JW261" s="42">
        <v>0</v>
      </c>
      <c r="JX261" s="42">
        <v>0</v>
      </c>
      <c r="JY261" s="42">
        <v>0</v>
      </c>
      <c r="JZ261" s="42">
        <v>0</v>
      </c>
      <c r="KA261" s="42">
        <v>0</v>
      </c>
      <c r="KB261" s="42">
        <v>0</v>
      </c>
      <c r="KC261" s="42">
        <v>0</v>
      </c>
      <c r="KD261" s="42">
        <v>0</v>
      </c>
      <c r="KE261" s="42">
        <v>0</v>
      </c>
      <c r="KF261" s="42">
        <v>0</v>
      </c>
      <c r="KG261" s="42">
        <v>0</v>
      </c>
      <c r="KH261" s="42">
        <v>0</v>
      </c>
      <c r="KI261" s="42">
        <v>0</v>
      </c>
      <c r="KJ261" s="42">
        <v>0</v>
      </c>
      <c r="KK261" s="42">
        <v>0</v>
      </c>
      <c r="KL261" s="42">
        <v>0</v>
      </c>
      <c r="KM261" s="42">
        <v>0</v>
      </c>
      <c r="KN261" s="8" t="s">
        <v>117</v>
      </c>
      <c r="KO261" s="8">
        <v>0</v>
      </c>
      <c r="KP261" s="8">
        <v>0</v>
      </c>
      <c r="KQ261" s="8" t="s">
        <v>117</v>
      </c>
      <c r="KR261">
        <v>0</v>
      </c>
      <c r="KS261">
        <v>0</v>
      </c>
      <c r="KT261">
        <v>0</v>
      </c>
      <c r="KU261">
        <v>0</v>
      </c>
      <c r="KV261">
        <v>0</v>
      </c>
      <c r="KW261">
        <v>0</v>
      </c>
      <c r="KX261">
        <v>0</v>
      </c>
      <c r="KY261">
        <v>0</v>
      </c>
      <c r="KZ261">
        <v>0</v>
      </c>
      <c r="LA261">
        <v>0</v>
      </c>
      <c r="LB261">
        <v>0</v>
      </c>
      <c r="LC261">
        <v>0</v>
      </c>
      <c r="LD261">
        <v>0</v>
      </c>
      <c r="LE261">
        <v>0</v>
      </c>
      <c r="LF261">
        <v>0</v>
      </c>
      <c r="LG261">
        <v>0</v>
      </c>
      <c r="LH261">
        <v>0</v>
      </c>
      <c r="LI261">
        <v>0</v>
      </c>
      <c r="LJ261">
        <v>0</v>
      </c>
      <c r="LK261">
        <v>0</v>
      </c>
      <c r="LL261">
        <v>0</v>
      </c>
      <c r="LM261">
        <v>0</v>
      </c>
      <c r="LN261">
        <v>0</v>
      </c>
      <c r="LO261">
        <v>0</v>
      </c>
      <c r="LP261">
        <v>0</v>
      </c>
      <c r="LQ261">
        <v>0</v>
      </c>
      <c r="LR261">
        <v>0</v>
      </c>
      <c r="LS261">
        <v>0</v>
      </c>
      <c r="LT261">
        <v>0</v>
      </c>
      <c r="LU261">
        <v>0</v>
      </c>
      <c r="LV261">
        <v>0</v>
      </c>
      <c r="LW261">
        <v>0</v>
      </c>
      <c r="LX261">
        <v>0</v>
      </c>
      <c r="LY261">
        <v>0</v>
      </c>
      <c r="LZ261" s="9" t="s">
        <v>131</v>
      </c>
      <c r="MA261">
        <v>0</v>
      </c>
      <c r="MB261">
        <v>0</v>
      </c>
      <c r="MC261">
        <v>0</v>
      </c>
      <c r="MD261">
        <v>0</v>
      </c>
      <c r="ME261">
        <v>0</v>
      </c>
      <c r="MF261">
        <v>0</v>
      </c>
      <c r="MG261">
        <v>0</v>
      </c>
      <c r="MH261">
        <v>0</v>
      </c>
      <c r="MI261">
        <v>0</v>
      </c>
      <c r="MJ261">
        <v>0</v>
      </c>
      <c r="MK261">
        <v>0</v>
      </c>
      <c r="ML261">
        <v>0</v>
      </c>
      <c r="MM261">
        <v>0</v>
      </c>
      <c r="MN261">
        <v>0</v>
      </c>
      <c r="MO261">
        <v>0</v>
      </c>
      <c r="MP261">
        <v>0</v>
      </c>
      <c r="MQ261">
        <v>0</v>
      </c>
      <c r="MR261" s="35">
        <v>0</v>
      </c>
      <c r="MS261" s="69"/>
    </row>
    <row r="262" spans="1:357" ht="61.2" customHeight="1" x14ac:dyDescent="0.3">
      <c r="A262">
        <v>219</v>
      </c>
      <c r="B262" s="29" t="s">
        <v>108</v>
      </c>
      <c r="C262" s="25" t="s">
        <v>753</v>
      </c>
      <c r="D262" s="8" t="s">
        <v>1115</v>
      </c>
      <c r="E262" t="s">
        <v>1154</v>
      </c>
      <c r="F262" s="8" t="s">
        <v>1155</v>
      </c>
      <c r="G262" s="8">
        <v>0</v>
      </c>
      <c r="H262" s="8">
        <v>0</v>
      </c>
      <c r="I262" t="s">
        <v>113</v>
      </c>
      <c r="J262" s="8" t="s">
        <v>1156</v>
      </c>
      <c r="K262" s="8">
        <f>690*985</f>
        <v>679650</v>
      </c>
      <c r="L262" s="8" t="e">
        <f>MROUND([1]!tbData[[#This Row],[Surface (mm2)]],10000)/1000000</f>
        <v>#REF!</v>
      </c>
      <c r="M262" s="8" t="s">
        <v>115</v>
      </c>
      <c r="N262" s="8" t="s">
        <v>144</v>
      </c>
      <c r="O262" s="8" t="s">
        <v>144</v>
      </c>
      <c r="P262" s="8" t="s">
        <v>579</v>
      </c>
      <c r="Q262" t="s">
        <v>119</v>
      </c>
      <c r="R262" t="s">
        <v>1157</v>
      </c>
      <c r="S262" s="8">
        <v>0</v>
      </c>
      <c r="T262" t="s">
        <v>119</v>
      </c>
      <c r="U262" s="8" t="s">
        <v>198</v>
      </c>
      <c r="V262" s="8" t="s">
        <v>145</v>
      </c>
      <c r="W262" s="8">
        <v>0</v>
      </c>
      <c r="X262" s="8">
        <v>0</v>
      </c>
      <c r="Y262" s="8">
        <v>0</v>
      </c>
      <c r="Z262" s="8">
        <v>0</v>
      </c>
      <c r="AA262" s="8">
        <v>0</v>
      </c>
      <c r="AB262" s="8">
        <v>0</v>
      </c>
      <c r="AC262" s="8" t="s">
        <v>120</v>
      </c>
      <c r="AD262" s="8" t="s">
        <v>121</v>
      </c>
      <c r="AE262" s="8">
        <v>0</v>
      </c>
      <c r="AF262" s="8">
        <v>0</v>
      </c>
      <c r="AG262" s="8">
        <v>0</v>
      </c>
      <c r="AH262" s="8">
        <v>0</v>
      </c>
      <c r="AI262" s="8">
        <v>0</v>
      </c>
      <c r="AJ262" s="8">
        <v>0</v>
      </c>
      <c r="AK262" s="8" t="s">
        <v>117</v>
      </c>
      <c r="AL262" s="8">
        <v>0</v>
      </c>
      <c r="AM262" s="8">
        <v>0</v>
      </c>
      <c r="AN262" s="8">
        <v>0</v>
      </c>
      <c r="AO262" s="8">
        <v>0</v>
      </c>
      <c r="AP262" s="8">
        <v>0</v>
      </c>
      <c r="AQ262" s="8">
        <v>0</v>
      </c>
      <c r="AR262" s="8">
        <v>0</v>
      </c>
      <c r="AS262" s="8">
        <v>0</v>
      </c>
      <c r="AT262" s="8">
        <v>0</v>
      </c>
      <c r="AU262" s="8" t="s">
        <v>124</v>
      </c>
      <c r="AV262" s="8" t="s">
        <v>156</v>
      </c>
      <c r="AW262" s="8" t="s">
        <v>199</v>
      </c>
      <c r="AX262" s="8" t="s">
        <v>117</v>
      </c>
      <c r="AY262" s="8">
        <v>0</v>
      </c>
      <c r="AZ262" s="8">
        <v>0</v>
      </c>
      <c r="BA262" s="8">
        <v>0</v>
      </c>
      <c r="BB262" s="8">
        <v>0</v>
      </c>
      <c r="BC262" s="9" t="s">
        <v>119</v>
      </c>
      <c r="BD262">
        <v>0</v>
      </c>
      <c r="BE262" t="s">
        <v>124</v>
      </c>
      <c r="BF262" t="s">
        <v>124</v>
      </c>
      <c r="BG262">
        <v>0</v>
      </c>
      <c r="BH262">
        <v>0</v>
      </c>
      <c r="BI262" s="6" t="s">
        <v>1158</v>
      </c>
      <c r="BJ262" s="66"/>
      <c r="BK262" s="10" t="s">
        <v>51</v>
      </c>
      <c r="BL262" t="s">
        <v>122</v>
      </c>
      <c r="BM262" t="s">
        <v>123</v>
      </c>
      <c r="BN262" t="s">
        <v>156</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t="s">
        <v>51</v>
      </c>
      <c r="DC262" s="8" t="s">
        <v>123</v>
      </c>
      <c r="DD262" t="s">
        <v>117</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t="s">
        <v>156</v>
      </c>
      <c r="EA262">
        <v>0</v>
      </c>
      <c r="EB262">
        <v>0</v>
      </c>
      <c r="EC262" t="s">
        <v>124</v>
      </c>
      <c r="ED262" t="s">
        <v>124</v>
      </c>
      <c r="EE262" t="s">
        <v>124</v>
      </c>
      <c r="EF262" t="s">
        <v>124</v>
      </c>
      <c r="EG262" t="s">
        <v>124</v>
      </c>
      <c r="EH262" t="s">
        <v>124</v>
      </c>
      <c r="EI262">
        <v>0</v>
      </c>
      <c r="EJ262">
        <v>0</v>
      </c>
      <c r="EK262">
        <v>0</v>
      </c>
      <c r="EL262">
        <v>0</v>
      </c>
      <c r="EM262">
        <v>0</v>
      </c>
      <c r="EN262">
        <v>0</v>
      </c>
      <c r="EO262">
        <v>0</v>
      </c>
      <c r="EP262">
        <v>0</v>
      </c>
      <c r="EQ262">
        <v>0</v>
      </c>
      <c r="ER262">
        <v>0</v>
      </c>
      <c r="ES262">
        <v>0</v>
      </c>
      <c r="ET262">
        <v>0</v>
      </c>
      <c r="EU262" t="s">
        <v>124</v>
      </c>
      <c r="EV262">
        <v>0</v>
      </c>
      <c r="EW262" t="s">
        <v>124</v>
      </c>
      <c r="EX262" t="s">
        <v>879</v>
      </c>
      <c r="EY262" t="s">
        <v>169</v>
      </c>
      <c r="EZ262" t="s">
        <v>124</v>
      </c>
      <c r="FA262">
        <v>0</v>
      </c>
      <c r="FB262">
        <v>0</v>
      </c>
      <c r="FC262">
        <v>0</v>
      </c>
      <c r="FD262">
        <v>0</v>
      </c>
      <c r="FE262">
        <v>0</v>
      </c>
      <c r="FF262">
        <v>0</v>
      </c>
      <c r="FG262">
        <v>0</v>
      </c>
      <c r="FH262">
        <v>0</v>
      </c>
      <c r="FI262">
        <v>0</v>
      </c>
      <c r="FJ262">
        <v>0</v>
      </c>
      <c r="FK262">
        <v>0</v>
      </c>
      <c r="FL262">
        <v>0</v>
      </c>
      <c r="FM262">
        <v>0</v>
      </c>
      <c r="FN262">
        <v>0</v>
      </c>
      <c r="FO262">
        <v>0</v>
      </c>
      <c r="FP262" t="s">
        <v>124</v>
      </c>
      <c r="FQ262" t="s">
        <v>879</v>
      </c>
      <c r="FR262" t="s">
        <v>169</v>
      </c>
      <c r="FS262" t="s">
        <v>124</v>
      </c>
      <c r="FT262">
        <v>0</v>
      </c>
      <c r="FU262">
        <v>0</v>
      </c>
      <c r="FV262">
        <v>0</v>
      </c>
      <c r="FW262">
        <v>0</v>
      </c>
      <c r="FX262">
        <v>0</v>
      </c>
      <c r="FY262">
        <v>0</v>
      </c>
      <c r="FZ262">
        <v>0</v>
      </c>
      <c r="GA262">
        <v>0</v>
      </c>
      <c r="GB262">
        <v>0</v>
      </c>
      <c r="GC262">
        <v>0</v>
      </c>
      <c r="GD262">
        <v>0</v>
      </c>
      <c r="GE262" t="s">
        <v>124</v>
      </c>
      <c r="GF262">
        <v>0</v>
      </c>
      <c r="GG262">
        <v>0</v>
      </c>
      <c r="GH262">
        <v>0</v>
      </c>
      <c r="GI262">
        <v>0</v>
      </c>
      <c r="GJ262">
        <v>0</v>
      </c>
      <c r="GK262">
        <v>0</v>
      </c>
      <c r="GL262">
        <v>0</v>
      </c>
      <c r="GM262" t="s">
        <v>124</v>
      </c>
      <c r="GN262">
        <v>0</v>
      </c>
      <c r="GO262">
        <v>0</v>
      </c>
      <c r="GP262" t="s">
        <v>124</v>
      </c>
      <c r="GQ262" t="s">
        <v>124</v>
      </c>
      <c r="GR262">
        <v>0</v>
      </c>
      <c r="GS262" t="s">
        <v>125</v>
      </c>
      <c r="GT262">
        <v>0</v>
      </c>
      <c r="GU262">
        <v>0</v>
      </c>
      <c r="GV262">
        <v>0</v>
      </c>
      <c r="GW262" t="s">
        <v>124</v>
      </c>
      <c r="GX262">
        <v>0</v>
      </c>
      <c r="GY262">
        <v>0</v>
      </c>
      <c r="GZ262">
        <v>0</v>
      </c>
      <c r="HA262">
        <v>0</v>
      </c>
      <c r="HB262">
        <v>0</v>
      </c>
      <c r="HC262">
        <v>0</v>
      </c>
      <c r="HD262">
        <v>0</v>
      </c>
      <c r="HE262">
        <v>0</v>
      </c>
      <c r="HF262">
        <v>0</v>
      </c>
      <c r="HG262">
        <v>0</v>
      </c>
      <c r="HH262">
        <v>0</v>
      </c>
      <c r="HI262">
        <v>0</v>
      </c>
      <c r="HJ262" t="s">
        <v>124</v>
      </c>
      <c r="HK262">
        <v>0</v>
      </c>
      <c r="HL262">
        <v>0</v>
      </c>
      <c r="HM262">
        <v>0</v>
      </c>
      <c r="HN262">
        <v>0</v>
      </c>
      <c r="HO262">
        <v>0</v>
      </c>
      <c r="HP262">
        <v>0</v>
      </c>
      <c r="HQ262">
        <v>0</v>
      </c>
      <c r="HR262">
        <v>0</v>
      </c>
      <c r="HS262">
        <v>0</v>
      </c>
      <c r="HT262">
        <v>0</v>
      </c>
      <c r="HU262">
        <v>0</v>
      </c>
      <c r="HV262">
        <v>0</v>
      </c>
      <c r="HW262">
        <v>0</v>
      </c>
      <c r="HX262">
        <v>0</v>
      </c>
      <c r="HY262">
        <v>0</v>
      </c>
      <c r="HZ262">
        <v>0</v>
      </c>
      <c r="IA262">
        <v>0</v>
      </c>
      <c r="IB262">
        <v>0</v>
      </c>
      <c r="IC262">
        <v>0</v>
      </c>
      <c r="ID262">
        <v>0</v>
      </c>
      <c r="IE262">
        <v>0</v>
      </c>
      <c r="IF262">
        <v>0</v>
      </c>
      <c r="IG262">
        <v>0</v>
      </c>
      <c r="IH262">
        <v>0</v>
      </c>
      <c r="II262">
        <v>0</v>
      </c>
      <c r="IJ262">
        <v>0</v>
      </c>
      <c r="IK262">
        <v>0</v>
      </c>
      <c r="IL262">
        <v>0</v>
      </c>
      <c r="IM262">
        <v>0</v>
      </c>
      <c r="IN262">
        <v>0</v>
      </c>
      <c r="IO262">
        <v>0</v>
      </c>
      <c r="IP262">
        <v>0</v>
      </c>
      <c r="IQ262">
        <v>0</v>
      </c>
      <c r="IR262">
        <v>0</v>
      </c>
      <c r="IS262">
        <v>0</v>
      </c>
      <c r="IT262">
        <v>0</v>
      </c>
      <c r="IU262">
        <v>0</v>
      </c>
      <c r="IV262">
        <v>0</v>
      </c>
      <c r="IW262">
        <v>0</v>
      </c>
      <c r="IX262">
        <v>0</v>
      </c>
      <c r="IY262">
        <v>0</v>
      </c>
      <c r="IZ262">
        <v>0</v>
      </c>
      <c r="JA262">
        <v>0</v>
      </c>
      <c r="JB262">
        <v>0</v>
      </c>
      <c r="JC262" s="8" t="s">
        <v>124</v>
      </c>
      <c r="JD262" s="8" t="s">
        <v>127</v>
      </c>
      <c r="JE262" s="8" t="s">
        <v>128</v>
      </c>
      <c r="JF262" s="8" t="s">
        <v>124</v>
      </c>
      <c r="JG262" s="8" t="s">
        <v>124</v>
      </c>
      <c r="JH262" s="8" t="s">
        <v>124</v>
      </c>
      <c r="JI262" s="8" t="s">
        <v>204</v>
      </c>
      <c r="JJ262" s="8">
        <v>0</v>
      </c>
      <c r="JK262" s="42" t="s">
        <v>124</v>
      </c>
      <c r="JL262" s="42" t="s">
        <v>129</v>
      </c>
      <c r="JM262" s="42" t="s">
        <v>124</v>
      </c>
      <c r="JN262" s="42" t="s">
        <v>124</v>
      </c>
      <c r="JO262" s="42" t="s">
        <v>124</v>
      </c>
      <c r="JP262" s="42" t="s">
        <v>124</v>
      </c>
      <c r="JQ262" s="42">
        <v>0</v>
      </c>
      <c r="JR262" s="42">
        <v>0</v>
      </c>
      <c r="JS262" s="42">
        <v>0</v>
      </c>
      <c r="JT262" s="42">
        <v>0</v>
      </c>
      <c r="JU262" s="42">
        <v>0</v>
      </c>
      <c r="JV262" s="42">
        <v>0</v>
      </c>
      <c r="JW262" s="42">
        <v>0</v>
      </c>
      <c r="JX262" s="42">
        <v>0</v>
      </c>
      <c r="JY262" s="42">
        <v>0</v>
      </c>
      <c r="JZ262" s="42">
        <v>0</v>
      </c>
      <c r="KA262" s="42">
        <v>0</v>
      </c>
      <c r="KB262" s="42">
        <v>0</v>
      </c>
      <c r="KC262" s="42">
        <v>0</v>
      </c>
      <c r="KD262" s="42">
        <v>0</v>
      </c>
      <c r="KE262" s="42">
        <v>0</v>
      </c>
      <c r="KF262" s="42">
        <v>0</v>
      </c>
      <c r="KG262" s="42">
        <v>0</v>
      </c>
      <c r="KH262" s="42">
        <v>0</v>
      </c>
      <c r="KI262" s="42">
        <v>0</v>
      </c>
      <c r="KJ262" s="42">
        <v>0</v>
      </c>
      <c r="KK262" s="42">
        <v>0</v>
      </c>
      <c r="KL262" s="42">
        <v>0</v>
      </c>
      <c r="KM262" s="42">
        <v>0</v>
      </c>
      <c r="KN262" s="8" t="s">
        <v>117</v>
      </c>
      <c r="KO262" s="8">
        <v>0</v>
      </c>
      <c r="KP262" s="8">
        <v>0</v>
      </c>
      <c r="KQ262" s="8" t="s">
        <v>117</v>
      </c>
      <c r="KR262">
        <v>0</v>
      </c>
      <c r="KS262">
        <v>0</v>
      </c>
      <c r="KT262">
        <v>0</v>
      </c>
      <c r="KU262">
        <v>0</v>
      </c>
      <c r="KV262">
        <v>0</v>
      </c>
      <c r="KW262">
        <v>0</v>
      </c>
      <c r="KX262">
        <v>0</v>
      </c>
      <c r="KY262">
        <v>0</v>
      </c>
      <c r="KZ262">
        <v>0</v>
      </c>
      <c r="LA262">
        <v>0</v>
      </c>
      <c r="LB262">
        <v>0</v>
      </c>
      <c r="LC262">
        <v>0</v>
      </c>
      <c r="LD262">
        <v>0</v>
      </c>
      <c r="LE262">
        <v>0</v>
      </c>
      <c r="LF262">
        <v>0</v>
      </c>
      <c r="LG262">
        <v>0</v>
      </c>
      <c r="LH262">
        <v>0</v>
      </c>
      <c r="LI262">
        <v>0</v>
      </c>
      <c r="LJ262">
        <v>0</v>
      </c>
      <c r="LK262">
        <v>0</v>
      </c>
      <c r="LL262">
        <v>0</v>
      </c>
      <c r="LM262">
        <v>0</v>
      </c>
      <c r="LN262">
        <v>0</v>
      </c>
      <c r="LO262">
        <v>0</v>
      </c>
      <c r="LP262">
        <v>0</v>
      </c>
      <c r="LQ262">
        <v>0</v>
      </c>
      <c r="LR262">
        <v>0</v>
      </c>
      <c r="LS262">
        <v>0</v>
      </c>
      <c r="LT262">
        <v>0</v>
      </c>
      <c r="LU262">
        <v>0</v>
      </c>
      <c r="LV262">
        <v>0</v>
      </c>
      <c r="LW262">
        <v>0</v>
      </c>
      <c r="LX262">
        <v>0</v>
      </c>
      <c r="LY262">
        <v>0</v>
      </c>
      <c r="LZ262" s="9" t="s">
        <v>131</v>
      </c>
      <c r="MA262">
        <v>0</v>
      </c>
      <c r="MB262">
        <v>0</v>
      </c>
      <c r="MC262" t="s">
        <v>124</v>
      </c>
      <c r="MD262" t="s">
        <v>145</v>
      </c>
      <c r="ME262">
        <v>0</v>
      </c>
      <c r="MF262">
        <v>0</v>
      </c>
      <c r="MG262">
        <v>0</v>
      </c>
      <c r="MH262">
        <v>0</v>
      </c>
      <c r="MI262">
        <v>0</v>
      </c>
      <c r="MJ262">
        <v>0</v>
      </c>
      <c r="MK262">
        <v>0</v>
      </c>
      <c r="ML262">
        <v>0</v>
      </c>
      <c r="MM262">
        <v>0</v>
      </c>
      <c r="MN262">
        <v>0</v>
      </c>
      <c r="MO262">
        <v>0</v>
      </c>
      <c r="MP262">
        <v>0</v>
      </c>
      <c r="MQ262">
        <v>0</v>
      </c>
      <c r="MR262" s="35" t="s">
        <v>1159</v>
      </c>
      <c r="MS262" s="69"/>
    </row>
    <row r="263" spans="1:357" ht="84.6" customHeight="1" x14ac:dyDescent="0.3">
      <c r="A263">
        <v>109</v>
      </c>
      <c r="B263" s="29" t="s">
        <v>108</v>
      </c>
      <c r="C263" s="24" t="s">
        <v>109</v>
      </c>
      <c r="D263" s="8" t="s">
        <v>704</v>
      </c>
      <c r="E263" s="8" t="s">
        <v>704</v>
      </c>
      <c r="F263" s="8" t="s">
        <v>705</v>
      </c>
      <c r="G263" s="8" t="s">
        <v>706</v>
      </c>
      <c r="H263" s="8">
        <v>1969</v>
      </c>
      <c r="I263" t="s">
        <v>136</v>
      </c>
      <c r="J263" s="8" t="s">
        <v>707</v>
      </c>
      <c r="K263" s="8">
        <f>1000*700</f>
        <v>700000</v>
      </c>
      <c r="L263" s="8" t="e">
        <f>MROUND([1]!tbData[[#This Row],[Surface (mm2)]],10000)/1000000</f>
        <v>#REF!</v>
      </c>
      <c r="M263" s="8" t="s">
        <v>115</v>
      </c>
      <c r="N263" s="8" t="s">
        <v>144</v>
      </c>
      <c r="O263" s="8" t="s">
        <v>144</v>
      </c>
      <c r="P263" s="8" t="s">
        <v>117</v>
      </c>
      <c r="Q263" t="s">
        <v>119</v>
      </c>
      <c r="R263" t="s">
        <v>119</v>
      </c>
      <c r="S263" s="8">
        <v>0</v>
      </c>
      <c r="T263" t="s">
        <v>119</v>
      </c>
      <c r="U263" s="8" t="s">
        <v>120</v>
      </c>
      <c r="V263" s="8" t="s">
        <v>121</v>
      </c>
      <c r="W263" s="8" t="s">
        <v>154</v>
      </c>
      <c r="X263" s="8">
        <v>0</v>
      </c>
      <c r="Y263" s="8">
        <v>0</v>
      </c>
      <c r="Z263" s="8">
        <v>0</v>
      </c>
      <c r="AA263" s="8">
        <v>0</v>
      </c>
      <c r="AB263" s="8">
        <v>0</v>
      </c>
      <c r="AC263" s="8">
        <v>0</v>
      </c>
      <c r="AD263" s="8">
        <v>0</v>
      </c>
      <c r="AE263" s="8">
        <v>0</v>
      </c>
      <c r="AF263" s="8">
        <v>0</v>
      </c>
      <c r="AG263" s="8">
        <v>0</v>
      </c>
      <c r="AH263" s="8">
        <v>0</v>
      </c>
      <c r="AI263" s="8">
        <v>0</v>
      </c>
      <c r="AJ263" s="8">
        <v>0</v>
      </c>
      <c r="AK263" s="8" t="s">
        <v>117</v>
      </c>
      <c r="AL263" s="8">
        <v>0</v>
      </c>
      <c r="AM263" s="8">
        <v>0</v>
      </c>
      <c r="AN263" s="8">
        <v>0</v>
      </c>
      <c r="AO263" s="8">
        <v>0</v>
      </c>
      <c r="AP263" s="8">
        <v>0</v>
      </c>
      <c r="AQ263" s="8">
        <v>0</v>
      </c>
      <c r="AR263" s="8">
        <v>0</v>
      </c>
      <c r="AS263" s="8">
        <v>0</v>
      </c>
      <c r="AT263" s="8">
        <v>0</v>
      </c>
      <c r="AU263" s="8" t="s">
        <v>124</v>
      </c>
      <c r="AV263" s="8" t="s">
        <v>156</v>
      </c>
      <c r="AW263" s="8" t="s">
        <v>199</v>
      </c>
      <c r="AX263" s="8" t="s">
        <v>117</v>
      </c>
      <c r="AY263" s="8">
        <v>0</v>
      </c>
      <c r="AZ263" s="8">
        <v>0</v>
      </c>
      <c r="BA263" s="8">
        <v>0</v>
      </c>
      <c r="BB263" s="8">
        <v>0</v>
      </c>
      <c r="BC263" t="s">
        <v>119</v>
      </c>
      <c r="BD263">
        <v>0</v>
      </c>
      <c r="BE263" t="s">
        <v>124</v>
      </c>
      <c r="BF263">
        <v>0</v>
      </c>
      <c r="BG263">
        <v>0</v>
      </c>
      <c r="BH263" t="s">
        <v>124</v>
      </c>
      <c r="BI263" s="6">
        <v>0</v>
      </c>
      <c r="BJ263" s="66"/>
      <c r="BK263" s="10" t="s">
        <v>117</v>
      </c>
      <c r="BL263">
        <v>0</v>
      </c>
      <c r="BM263">
        <v>0</v>
      </c>
      <c r="BN263" t="s">
        <v>117</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t="s">
        <v>117</v>
      </c>
      <c r="DC263" s="8">
        <v>0</v>
      </c>
      <c r="DD263" t="s">
        <v>117</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t="s">
        <v>117</v>
      </c>
      <c r="EA263">
        <v>0</v>
      </c>
      <c r="EB263">
        <v>0</v>
      </c>
      <c r="EC263">
        <v>0</v>
      </c>
      <c r="ED263">
        <v>0</v>
      </c>
      <c r="EE263">
        <v>0</v>
      </c>
      <c r="EF263">
        <v>0</v>
      </c>
      <c r="EG263">
        <v>0</v>
      </c>
      <c r="EH263">
        <v>0</v>
      </c>
      <c r="EI263">
        <v>0</v>
      </c>
      <c r="EJ263">
        <v>0</v>
      </c>
      <c r="EK263">
        <v>0</v>
      </c>
      <c r="EL263">
        <v>0</v>
      </c>
      <c r="EM263">
        <v>0</v>
      </c>
      <c r="EN263">
        <v>0</v>
      </c>
      <c r="EO263">
        <v>0</v>
      </c>
      <c r="EP263">
        <v>0</v>
      </c>
      <c r="EQ263">
        <v>0</v>
      </c>
      <c r="ER263">
        <v>0</v>
      </c>
      <c r="ES263">
        <v>0</v>
      </c>
      <c r="ET263">
        <v>0</v>
      </c>
      <c r="EU263" t="s">
        <v>551</v>
      </c>
      <c r="EV263">
        <v>0</v>
      </c>
      <c r="EW263" t="s">
        <v>124</v>
      </c>
      <c r="EX263" t="s">
        <v>552</v>
      </c>
      <c r="EY263">
        <v>0</v>
      </c>
      <c r="EZ263" t="s">
        <v>124</v>
      </c>
      <c r="FA263" t="s">
        <v>124</v>
      </c>
      <c r="FB263" t="s">
        <v>124</v>
      </c>
      <c r="FC263" t="s">
        <v>124</v>
      </c>
      <c r="FD263">
        <v>0</v>
      </c>
      <c r="FE263">
        <v>0</v>
      </c>
      <c r="FF263">
        <v>0</v>
      </c>
      <c r="FG263">
        <v>0</v>
      </c>
      <c r="FH263">
        <v>0</v>
      </c>
      <c r="FI263">
        <v>0</v>
      </c>
      <c r="FJ263">
        <v>0</v>
      </c>
      <c r="FK263">
        <v>0</v>
      </c>
      <c r="FL263">
        <v>0</v>
      </c>
      <c r="FM263">
        <v>0</v>
      </c>
      <c r="FN263">
        <v>0</v>
      </c>
      <c r="FO263">
        <v>0</v>
      </c>
      <c r="FP263" t="s">
        <v>124</v>
      </c>
      <c r="FQ263" t="s">
        <v>552</v>
      </c>
      <c r="FR263">
        <v>0</v>
      </c>
      <c r="FS263" t="s">
        <v>124</v>
      </c>
      <c r="FT263">
        <v>0</v>
      </c>
      <c r="FU263">
        <v>0</v>
      </c>
      <c r="FV263">
        <v>0</v>
      </c>
      <c r="FW263">
        <v>0</v>
      </c>
      <c r="FX263">
        <v>0</v>
      </c>
      <c r="FY263">
        <v>0</v>
      </c>
      <c r="FZ263">
        <v>0</v>
      </c>
      <c r="GA263">
        <v>0</v>
      </c>
      <c r="GB263">
        <v>0</v>
      </c>
      <c r="GC263">
        <v>0</v>
      </c>
      <c r="GD263">
        <v>0</v>
      </c>
      <c r="GE263" t="s">
        <v>124</v>
      </c>
      <c r="GF263">
        <v>0</v>
      </c>
      <c r="GG263">
        <v>0</v>
      </c>
      <c r="GH263">
        <v>0</v>
      </c>
      <c r="GI263">
        <v>0</v>
      </c>
      <c r="GJ263">
        <v>0</v>
      </c>
      <c r="GK263">
        <v>0</v>
      </c>
      <c r="GL263">
        <v>0</v>
      </c>
      <c r="GM263" t="s">
        <v>124</v>
      </c>
      <c r="GN263">
        <v>0</v>
      </c>
      <c r="GO263" t="s">
        <v>124</v>
      </c>
      <c r="GP263">
        <v>0</v>
      </c>
      <c r="GQ263" t="s">
        <v>124</v>
      </c>
      <c r="GR263">
        <v>0</v>
      </c>
      <c r="GS263">
        <v>0</v>
      </c>
      <c r="GT263">
        <v>0</v>
      </c>
      <c r="GU263">
        <v>0</v>
      </c>
      <c r="GV263">
        <v>0</v>
      </c>
      <c r="GW263">
        <v>0</v>
      </c>
      <c r="GX263">
        <v>0</v>
      </c>
      <c r="GY263">
        <v>0</v>
      </c>
      <c r="GZ263">
        <v>0</v>
      </c>
      <c r="HA263">
        <v>0</v>
      </c>
      <c r="HB263">
        <v>0</v>
      </c>
      <c r="HC263">
        <v>0</v>
      </c>
      <c r="HD263">
        <v>0</v>
      </c>
      <c r="HE263">
        <v>0</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0</v>
      </c>
      <c r="IK263">
        <v>0</v>
      </c>
      <c r="IL263">
        <v>0</v>
      </c>
      <c r="IM263">
        <v>0</v>
      </c>
      <c r="IN263">
        <v>0</v>
      </c>
      <c r="IO263">
        <v>0</v>
      </c>
      <c r="IP263">
        <v>0</v>
      </c>
      <c r="IQ263">
        <v>0</v>
      </c>
      <c r="IR263">
        <v>0</v>
      </c>
      <c r="IS263">
        <v>0</v>
      </c>
      <c r="IT263">
        <v>0</v>
      </c>
      <c r="IU263">
        <v>0</v>
      </c>
      <c r="IV263">
        <v>0</v>
      </c>
      <c r="IW263">
        <v>0</v>
      </c>
      <c r="IX263">
        <v>0</v>
      </c>
      <c r="IY263">
        <v>0</v>
      </c>
      <c r="IZ263">
        <v>0</v>
      </c>
      <c r="JA263">
        <v>0</v>
      </c>
      <c r="JB263">
        <v>0</v>
      </c>
      <c r="JC263" s="8" t="s">
        <v>124</v>
      </c>
      <c r="JD263" s="8" t="s">
        <v>148</v>
      </c>
      <c r="JE263" s="8" t="s">
        <v>128</v>
      </c>
      <c r="JF263" s="8">
        <v>0</v>
      </c>
      <c r="JG263" s="8">
        <v>0</v>
      </c>
      <c r="JH263" s="8">
        <v>0</v>
      </c>
      <c r="JI263" s="8">
        <v>0</v>
      </c>
      <c r="JJ263" s="8">
        <v>0</v>
      </c>
      <c r="JK263" s="42">
        <v>0</v>
      </c>
      <c r="JL263" s="42">
        <v>0</v>
      </c>
      <c r="JM263" s="42">
        <v>0</v>
      </c>
      <c r="JN263" s="42">
        <v>0</v>
      </c>
      <c r="JO263" s="42">
        <v>0</v>
      </c>
      <c r="JP263" s="42">
        <v>0</v>
      </c>
      <c r="JQ263" s="42">
        <v>0</v>
      </c>
      <c r="JR263" s="42">
        <v>0</v>
      </c>
      <c r="JS263" s="42">
        <v>0</v>
      </c>
      <c r="JT263" s="42">
        <v>0</v>
      </c>
      <c r="JU263" s="42">
        <v>0</v>
      </c>
      <c r="JV263" s="42">
        <v>0</v>
      </c>
      <c r="JW263" s="42">
        <v>0</v>
      </c>
      <c r="JX263" s="42">
        <v>0</v>
      </c>
      <c r="JY263" s="42">
        <v>0</v>
      </c>
      <c r="JZ263" s="42">
        <v>0</v>
      </c>
      <c r="KA263" s="42">
        <v>0</v>
      </c>
      <c r="KB263" s="42">
        <v>0</v>
      </c>
      <c r="KC263" s="42">
        <v>0</v>
      </c>
      <c r="KD263" s="42">
        <v>0</v>
      </c>
      <c r="KE263" s="42">
        <v>0</v>
      </c>
      <c r="KF263" s="42">
        <v>0</v>
      </c>
      <c r="KG263" s="42">
        <v>0</v>
      </c>
      <c r="KH263" s="42">
        <v>0</v>
      </c>
      <c r="KI263" s="42">
        <v>0</v>
      </c>
      <c r="KJ263" s="42">
        <v>0</v>
      </c>
      <c r="KK263" s="42">
        <v>0</v>
      </c>
      <c r="KL263" s="42">
        <v>0</v>
      </c>
      <c r="KM263" s="42">
        <v>0</v>
      </c>
      <c r="KN263" s="8" t="s">
        <v>117</v>
      </c>
      <c r="KO263" s="8">
        <v>0</v>
      </c>
      <c r="KP263" s="8">
        <v>0</v>
      </c>
      <c r="KQ263" s="8" t="s">
        <v>117</v>
      </c>
      <c r="KR263">
        <v>0</v>
      </c>
      <c r="KS263">
        <v>0</v>
      </c>
      <c r="KT263">
        <v>0</v>
      </c>
      <c r="KU263">
        <v>0</v>
      </c>
      <c r="KV263">
        <v>0</v>
      </c>
      <c r="KW263">
        <v>0</v>
      </c>
      <c r="KX263">
        <v>0</v>
      </c>
      <c r="KY263">
        <v>0</v>
      </c>
      <c r="KZ263">
        <v>0</v>
      </c>
      <c r="LA263">
        <v>0</v>
      </c>
      <c r="LB263">
        <v>0</v>
      </c>
      <c r="LC263">
        <v>0</v>
      </c>
      <c r="LD263">
        <v>0</v>
      </c>
      <c r="LE263">
        <v>0</v>
      </c>
      <c r="LF263">
        <v>0</v>
      </c>
      <c r="LG263">
        <v>0</v>
      </c>
      <c r="LH263">
        <v>0</v>
      </c>
      <c r="LI263">
        <v>0</v>
      </c>
      <c r="LJ263">
        <v>0</v>
      </c>
      <c r="LK263">
        <v>0</v>
      </c>
      <c r="LL263">
        <v>0</v>
      </c>
      <c r="LM263">
        <v>0</v>
      </c>
      <c r="LN263">
        <v>0</v>
      </c>
      <c r="LO263">
        <v>0</v>
      </c>
      <c r="LP263">
        <v>0</v>
      </c>
      <c r="LQ263">
        <v>0</v>
      </c>
      <c r="LR263">
        <v>0</v>
      </c>
      <c r="LS263">
        <v>0</v>
      </c>
      <c r="LT263">
        <v>0</v>
      </c>
      <c r="LU263">
        <v>0</v>
      </c>
      <c r="LV263">
        <v>0</v>
      </c>
      <c r="LW263">
        <v>0</v>
      </c>
      <c r="LX263">
        <v>0</v>
      </c>
      <c r="LY263">
        <v>0</v>
      </c>
      <c r="LZ263" s="9" t="s">
        <v>131</v>
      </c>
      <c r="MA263">
        <v>0</v>
      </c>
      <c r="MB263">
        <v>0</v>
      </c>
      <c r="MC263">
        <v>0</v>
      </c>
      <c r="MD263">
        <v>0</v>
      </c>
      <c r="ME263">
        <v>0</v>
      </c>
      <c r="MF263">
        <v>0</v>
      </c>
      <c r="MG263">
        <v>0</v>
      </c>
      <c r="MH263">
        <v>0</v>
      </c>
      <c r="MI263">
        <v>0</v>
      </c>
      <c r="MJ263">
        <v>0</v>
      </c>
      <c r="MK263">
        <v>0</v>
      </c>
      <c r="ML263">
        <v>0</v>
      </c>
      <c r="MM263">
        <v>0</v>
      </c>
      <c r="MN263">
        <v>0</v>
      </c>
      <c r="MO263">
        <v>0</v>
      </c>
      <c r="MP263">
        <v>0</v>
      </c>
      <c r="MQ263">
        <v>0</v>
      </c>
      <c r="MR263" s="35">
        <v>0</v>
      </c>
      <c r="MS263" s="69"/>
    </row>
    <row r="264" spans="1:357" ht="106.95" customHeight="1" x14ac:dyDescent="0.3">
      <c r="A264">
        <v>110</v>
      </c>
      <c r="B264" s="29" t="s">
        <v>108</v>
      </c>
      <c r="C264" s="24" t="s">
        <v>109</v>
      </c>
      <c r="D264" s="8" t="s">
        <v>597</v>
      </c>
      <c r="E264" s="8" t="s">
        <v>597</v>
      </c>
      <c r="F264" s="8" t="s">
        <v>708</v>
      </c>
      <c r="G264" s="8">
        <v>0</v>
      </c>
      <c r="H264" s="8">
        <v>1970</v>
      </c>
      <c r="I264" t="s">
        <v>113</v>
      </c>
      <c r="J264" s="8" t="s">
        <v>709</v>
      </c>
      <c r="K264" s="8">
        <f>746*950</f>
        <v>708700</v>
      </c>
      <c r="L264" s="8" t="e">
        <f>MROUND([1]!tbData[[#This Row],[Surface (mm2)]],10000)/1000000</f>
        <v>#REF!</v>
      </c>
      <c r="M264" s="8" t="s">
        <v>115</v>
      </c>
      <c r="N264" s="8" t="s">
        <v>144</v>
      </c>
      <c r="O264" s="8" t="s">
        <v>144</v>
      </c>
      <c r="P264" s="8" t="s">
        <v>117</v>
      </c>
      <c r="Q264" t="s">
        <v>119</v>
      </c>
      <c r="R264" t="s">
        <v>119</v>
      </c>
      <c r="S264" s="8">
        <v>0</v>
      </c>
      <c r="T264" t="s">
        <v>600</v>
      </c>
      <c r="U264" s="8" t="s">
        <v>120</v>
      </c>
      <c r="V264" s="8" t="s">
        <v>145</v>
      </c>
      <c r="W264" s="8" t="s">
        <v>324</v>
      </c>
      <c r="X264" s="8" t="s">
        <v>121</v>
      </c>
      <c r="Y264" s="8">
        <v>0</v>
      </c>
      <c r="Z264" s="8">
        <v>0</v>
      </c>
      <c r="AA264" s="8">
        <v>0</v>
      </c>
      <c r="AB264" s="8">
        <v>0</v>
      </c>
      <c r="AC264" s="8">
        <v>0</v>
      </c>
      <c r="AD264" s="8">
        <v>0</v>
      </c>
      <c r="AE264" s="8">
        <v>0</v>
      </c>
      <c r="AF264" s="8">
        <v>0</v>
      </c>
      <c r="AG264" s="8">
        <v>0</v>
      </c>
      <c r="AH264" s="8">
        <v>0</v>
      </c>
      <c r="AI264" s="8">
        <v>0</v>
      </c>
      <c r="AJ264" s="8" t="s">
        <v>629</v>
      </c>
      <c r="AK264" s="8" t="s">
        <v>117</v>
      </c>
      <c r="AL264" s="8">
        <v>0</v>
      </c>
      <c r="AM264" s="8">
        <v>0</v>
      </c>
      <c r="AN264" s="8">
        <v>0</v>
      </c>
      <c r="AO264" s="8">
        <v>0</v>
      </c>
      <c r="AP264" s="8">
        <v>0</v>
      </c>
      <c r="AQ264" s="8">
        <v>0</v>
      </c>
      <c r="AR264" s="8">
        <v>0</v>
      </c>
      <c r="AS264" s="8">
        <v>0</v>
      </c>
      <c r="AT264" s="8">
        <v>0</v>
      </c>
      <c r="AU264" s="8" t="s">
        <v>124</v>
      </c>
      <c r="AV264" s="8" t="s">
        <v>156</v>
      </c>
      <c r="AW264" s="8" t="s">
        <v>601</v>
      </c>
      <c r="AX264" s="8" t="s">
        <v>124</v>
      </c>
      <c r="AY264" s="8" t="s">
        <v>121</v>
      </c>
      <c r="AZ264" s="8">
        <v>1</v>
      </c>
      <c r="BA264" s="8" t="s">
        <v>710</v>
      </c>
      <c r="BB264" s="8">
        <v>0</v>
      </c>
      <c r="BC264" s="9" t="s">
        <v>119</v>
      </c>
      <c r="BD264">
        <v>0</v>
      </c>
      <c r="BE264" t="s">
        <v>124</v>
      </c>
      <c r="BF264">
        <v>0</v>
      </c>
      <c r="BG264">
        <v>0</v>
      </c>
      <c r="BH264" t="s">
        <v>124</v>
      </c>
      <c r="BI264" s="6">
        <v>0</v>
      </c>
      <c r="BJ264" s="66"/>
      <c r="BK264" s="10" t="s">
        <v>117</v>
      </c>
      <c r="BL264">
        <v>0</v>
      </c>
      <c r="BM264">
        <v>0</v>
      </c>
      <c r="BN264" t="s">
        <v>117</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t="s">
        <v>156</v>
      </c>
      <c r="DC264" s="8" t="s">
        <v>366</v>
      </c>
      <c r="DD264" t="s">
        <v>117</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t="s">
        <v>117</v>
      </c>
      <c r="EA264">
        <v>0</v>
      </c>
      <c r="EB264">
        <v>0</v>
      </c>
      <c r="EC264">
        <v>0</v>
      </c>
      <c r="ED264">
        <v>0</v>
      </c>
      <c r="EE264">
        <v>0</v>
      </c>
      <c r="EF264">
        <v>0</v>
      </c>
      <c r="EG264">
        <v>0</v>
      </c>
      <c r="EH264">
        <v>0</v>
      </c>
      <c r="EI264">
        <v>0</v>
      </c>
      <c r="EJ264">
        <v>0</v>
      </c>
      <c r="EK264">
        <v>0</v>
      </c>
      <c r="EL264">
        <v>0</v>
      </c>
      <c r="EM264">
        <v>0</v>
      </c>
      <c r="EN264">
        <v>0</v>
      </c>
      <c r="EO264">
        <v>0</v>
      </c>
      <c r="EP264">
        <v>0</v>
      </c>
      <c r="EQ264">
        <v>0</v>
      </c>
      <c r="ER264">
        <v>0</v>
      </c>
      <c r="ES264">
        <v>0</v>
      </c>
      <c r="ET264">
        <v>0</v>
      </c>
      <c r="EU264" t="s">
        <v>551</v>
      </c>
      <c r="EV264">
        <v>0</v>
      </c>
      <c r="EW264" t="s">
        <v>124</v>
      </c>
      <c r="EX264" t="s">
        <v>552</v>
      </c>
      <c r="EY264">
        <v>0</v>
      </c>
      <c r="EZ264" t="s">
        <v>124</v>
      </c>
      <c r="FA264">
        <v>0</v>
      </c>
      <c r="FB264">
        <v>0</v>
      </c>
      <c r="FC264">
        <v>0</v>
      </c>
      <c r="FD264">
        <v>0</v>
      </c>
      <c r="FE264">
        <v>0</v>
      </c>
      <c r="FF264">
        <v>0</v>
      </c>
      <c r="FG264">
        <v>0</v>
      </c>
      <c r="FH264">
        <v>0</v>
      </c>
      <c r="FI264">
        <v>0</v>
      </c>
      <c r="FJ264">
        <v>0</v>
      </c>
      <c r="FK264">
        <v>0</v>
      </c>
      <c r="FL264">
        <v>0</v>
      </c>
      <c r="FM264">
        <v>0</v>
      </c>
      <c r="FN264">
        <v>0</v>
      </c>
      <c r="FO264">
        <v>0</v>
      </c>
      <c r="FP264">
        <v>0</v>
      </c>
      <c r="FQ264">
        <v>0</v>
      </c>
      <c r="FR264">
        <v>0</v>
      </c>
      <c r="FS264">
        <v>0</v>
      </c>
      <c r="FT264">
        <v>0</v>
      </c>
      <c r="FU264">
        <v>0</v>
      </c>
      <c r="FV264">
        <v>0</v>
      </c>
      <c r="FW264">
        <v>0</v>
      </c>
      <c r="FX264">
        <v>0</v>
      </c>
      <c r="FY264">
        <v>0</v>
      </c>
      <c r="FZ264">
        <v>0</v>
      </c>
      <c r="GA264">
        <v>0</v>
      </c>
      <c r="GB264">
        <v>0</v>
      </c>
      <c r="GC264">
        <v>0</v>
      </c>
      <c r="GD264">
        <v>0</v>
      </c>
      <c r="GE264" t="s">
        <v>124</v>
      </c>
      <c r="GF264">
        <v>0</v>
      </c>
      <c r="GG264">
        <v>0</v>
      </c>
      <c r="GH264">
        <v>0</v>
      </c>
      <c r="GI264">
        <v>0</v>
      </c>
      <c r="GJ264">
        <v>0</v>
      </c>
      <c r="GK264">
        <v>0</v>
      </c>
      <c r="GL264">
        <v>0</v>
      </c>
      <c r="GM264" t="s">
        <v>124</v>
      </c>
      <c r="GN264">
        <v>0</v>
      </c>
      <c r="GO264" t="s">
        <v>124</v>
      </c>
      <c r="GP264" t="s">
        <v>124</v>
      </c>
      <c r="GQ264" t="s">
        <v>124</v>
      </c>
      <c r="GR264" t="s">
        <v>124</v>
      </c>
      <c r="GS264">
        <v>0</v>
      </c>
      <c r="GT264">
        <v>0</v>
      </c>
      <c r="GU264">
        <v>0</v>
      </c>
      <c r="GV264">
        <v>0</v>
      </c>
      <c r="GW264">
        <v>0</v>
      </c>
      <c r="GX264">
        <v>0</v>
      </c>
      <c r="GY264">
        <v>0</v>
      </c>
      <c r="GZ264">
        <v>0</v>
      </c>
      <c r="HA264">
        <v>0</v>
      </c>
      <c r="HB264">
        <v>0</v>
      </c>
      <c r="HC264">
        <v>0</v>
      </c>
      <c r="HD264">
        <v>0</v>
      </c>
      <c r="HE264">
        <v>0</v>
      </c>
      <c r="HF264">
        <v>0</v>
      </c>
      <c r="HG264">
        <v>0</v>
      </c>
      <c r="HH264">
        <v>0</v>
      </c>
      <c r="HI264">
        <v>0</v>
      </c>
      <c r="HJ264">
        <v>0</v>
      </c>
      <c r="HK264">
        <v>0</v>
      </c>
      <c r="HL264">
        <v>0</v>
      </c>
      <c r="HM264" t="s">
        <v>124</v>
      </c>
      <c r="HN264" t="s">
        <v>124</v>
      </c>
      <c r="HO264">
        <v>0</v>
      </c>
      <c r="HP264" t="s">
        <v>124</v>
      </c>
      <c r="HQ264" t="s">
        <v>124</v>
      </c>
      <c r="HR264" t="s">
        <v>124</v>
      </c>
      <c r="HS264" t="s">
        <v>124</v>
      </c>
      <c r="HT264">
        <v>0</v>
      </c>
      <c r="HU264">
        <v>0</v>
      </c>
      <c r="HV264">
        <v>0</v>
      </c>
      <c r="HW264" t="s">
        <v>124</v>
      </c>
      <c r="HX264">
        <v>0</v>
      </c>
      <c r="HY264">
        <v>0</v>
      </c>
      <c r="HZ264">
        <v>0</v>
      </c>
      <c r="IA264">
        <v>0</v>
      </c>
      <c r="IB264">
        <v>0</v>
      </c>
      <c r="IC264">
        <v>0</v>
      </c>
      <c r="ID264">
        <v>0</v>
      </c>
      <c r="IE264">
        <v>0</v>
      </c>
      <c r="IF264" t="s">
        <v>124</v>
      </c>
      <c r="IG264" t="s">
        <v>119</v>
      </c>
      <c r="IH264" t="s">
        <v>70</v>
      </c>
      <c r="II264">
        <v>0</v>
      </c>
      <c r="IJ264" t="s">
        <v>711</v>
      </c>
      <c r="IK264" t="s">
        <v>124</v>
      </c>
      <c r="IL264" t="s">
        <v>712</v>
      </c>
      <c r="IM264" t="s">
        <v>70</v>
      </c>
      <c r="IN264">
        <v>0</v>
      </c>
      <c r="IO264" t="s">
        <v>711</v>
      </c>
      <c r="IP264">
        <v>0</v>
      </c>
      <c r="IQ264">
        <v>0</v>
      </c>
      <c r="IR264">
        <v>0</v>
      </c>
      <c r="IS264">
        <v>0</v>
      </c>
      <c r="IT264">
        <v>0</v>
      </c>
      <c r="IU264">
        <v>0</v>
      </c>
      <c r="IV264">
        <v>0</v>
      </c>
      <c r="IW264">
        <v>0</v>
      </c>
      <c r="IX264">
        <v>0</v>
      </c>
      <c r="IY264">
        <v>0</v>
      </c>
      <c r="IZ264">
        <v>0</v>
      </c>
      <c r="JA264">
        <v>0</v>
      </c>
      <c r="JB264">
        <v>0</v>
      </c>
      <c r="JC264" s="8" t="s">
        <v>124</v>
      </c>
      <c r="JD264" s="8" t="s">
        <v>148</v>
      </c>
      <c r="JE264" s="8">
        <v>0</v>
      </c>
      <c r="JF264" s="8">
        <v>0</v>
      </c>
      <c r="JG264" s="8">
        <v>0</v>
      </c>
      <c r="JH264" s="8">
        <v>0</v>
      </c>
      <c r="JI264" s="8">
        <v>0</v>
      </c>
      <c r="JJ264" s="8">
        <v>0</v>
      </c>
      <c r="JK264" s="42">
        <v>0</v>
      </c>
      <c r="JL264" s="42">
        <v>0</v>
      </c>
      <c r="JM264" s="42">
        <v>0</v>
      </c>
      <c r="JN264" s="42">
        <v>0</v>
      </c>
      <c r="JO264" s="42">
        <v>0</v>
      </c>
      <c r="JP264" s="42">
        <v>0</v>
      </c>
      <c r="JQ264" s="42">
        <v>0</v>
      </c>
      <c r="JR264" s="42">
        <v>0</v>
      </c>
      <c r="JS264" s="42">
        <v>0</v>
      </c>
      <c r="JT264" s="42">
        <v>0</v>
      </c>
      <c r="JU264" s="42">
        <v>0</v>
      </c>
      <c r="JV264" s="42">
        <v>0</v>
      </c>
      <c r="JW264" s="42">
        <v>0</v>
      </c>
      <c r="JX264" s="42">
        <v>0</v>
      </c>
      <c r="JY264" s="42">
        <v>0</v>
      </c>
      <c r="JZ264" s="42">
        <v>0</v>
      </c>
      <c r="KA264" s="42">
        <v>0</v>
      </c>
      <c r="KB264" s="42">
        <v>0</v>
      </c>
      <c r="KC264" s="42">
        <v>0</v>
      </c>
      <c r="KD264" s="42">
        <v>0</v>
      </c>
      <c r="KE264" s="42">
        <v>0</v>
      </c>
      <c r="KF264" s="42">
        <v>0</v>
      </c>
      <c r="KG264" s="42">
        <v>0</v>
      </c>
      <c r="KH264" s="42">
        <v>0</v>
      </c>
      <c r="KI264" s="42">
        <v>0</v>
      </c>
      <c r="KJ264" s="42">
        <v>0</v>
      </c>
      <c r="KK264" s="42">
        <v>0</v>
      </c>
      <c r="KL264" s="42">
        <v>0</v>
      </c>
      <c r="KM264" s="42">
        <v>0</v>
      </c>
      <c r="KN264" s="8" t="s">
        <v>117</v>
      </c>
      <c r="KO264" s="8">
        <v>0</v>
      </c>
      <c r="KP264" s="8">
        <v>0</v>
      </c>
      <c r="KQ264" s="8" t="s">
        <v>117</v>
      </c>
      <c r="KR264">
        <v>0</v>
      </c>
      <c r="KS264">
        <v>0</v>
      </c>
      <c r="KT264">
        <v>0</v>
      </c>
      <c r="KU264">
        <v>0</v>
      </c>
      <c r="KV264">
        <v>0</v>
      </c>
      <c r="KW264">
        <v>0</v>
      </c>
      <c r="KX264">
        <v>0</v>
      </c>
      <c r="KY264">
        <v>0</v>
      </c>
      <c r="KZ264">
        <v>0</v>
      </c>
      <c r="LA264">
        <v>0</v>
      </c>
      <c r="LB264">
        <v>0</v>
      </c>
      <c r="LC264">
        <v>0</v>
      </c>
      <c r="LD264">
        <v>0</v>
      </c>
      <c r="LE264">
        <v>0</v>
      </c>
      <c r="LF264">
        <v>0</v>
      </c>
      <c r="LG264">
        <v>0</v>
      </c>
      <c r="LH264">
        <v>0</v>
      </c>
      <c r="LI264">
        <v>0</v>
      </c>
      <c r="LJ264">
        <v>0</v>
      </c>
      <c r="LK264">
        <v>0</v>
      </c>
      <c r="LL264">
        <v>0</v>
      </c>
      <c r="LM264">
        <v>0</v>
      </c>
      <c r="LN264">
        <v>0</v>
      </c>
      <c r="LO264">
        <v>0</v>
      </c>
      <c r="LP264">
        <v>0</v>
      </c>
      <c r="LQ264">
        <v>0</v>
      </c>
      <c r="LR264">
        <v>0</v>
      </c>
      <c r="LS264">
        <v>0</v>
      </c>
      <c r="LT264">
        <v>0</v>
      </c>
      <c r="LU264">
        <v>0</v>
      </c>
      <c r="LV264">
        <v>0</v>
      </c>
      <c r="LW264">
        <v>0</v>
      </c>
      <c r="LX264">
        <v>0</v>
      </c>
      <c r="LY264">
        <v>0</v>
      </c>
      <c r="LZ264" s="9" t="s">
        <v>131</v>
      </c>
      <c r="MA264">
        <v>0</v>
      </c>
      <c r="MB264">
        <v>0</v>
      </c>
      <c r="MC264">
        <v>0</v>
      </c>
      <c r="MD264">
        <v>0</v>
      </c>
      <c r="ME264">
        <v>0</v>
      </c>
      <c r="MF264">
        <v>0</v>
      </c>
      <c r="MG264">
        <v>0</v>
      </c>
      <c r="MH264">
        <v>0</v>
      </c>
      <c r="MI264">
        <v>0</v>
      </c>
      <c r="MJ264">
        <v>0</v>
      </c>
      <c r="MK264">
        <v>0</v>
      </c>
      <c r="ML264">
        <v>0</v>
      </c>
      <c r="MM264">
        <v>0</v>
      </c>
      <c r="MN264">
        <v>0</v>
      </c>
      <c r="MO264">
        <v>0</v>
      </c>
      <c r="MP264">
        <v>0</v>
      </c>
      <c r="MQ264">
        <v>0</v>
      </c>
      <c r="MR264" s="35">
        <v>0</v>
      </c>
      <c r="MS264" s="69"/>
    </row>
    <row r="265" spans="1:357" ht="28.8" x14ac:dyDescent="0.3">
      <c r="A265">
        <v>111</v>
      </c>
      <c r="B265" s="29" t="s">
        <v>108</v>
      </c>
      <c r="C265" s="24" t="s">
        <v>109</v>
      </c>
      <c r="D265" s="8" t="s">
        <v>597</v>
      </c>
      <c r="E265" s="8" t="s">
        <v>597</v>
      </c>
      <c r="F265" s="8" t="s">
        <v>713</v>
      </c>
      <c r="G265" s="8">
        <v>0</v>
      </c>
      <c r="H265" s="8">
        <v>1970</v>
      </c>
      <c r="I265" t="s">
        <v>113</v>
      </c>
      <c r="J265" s="8" t="s">
        <v>714</v>
      </c>
      <c r="K265" s="8">
        <f>723*1002</f>
        <v>724446</v>
      </c>
      <c r="L265" s="8" t="e">
        <f>MROUND([1]!tbData[[#This Row],[Surface (mm2)]],10000)/1000000</f>
        <v>#REF!</v>
      </c>
      <c r="M265" s="8" t="s">
        <v>115</v>
      </c>
      <c r="N265" s="8" t="s">
        <v>144</v>
      </c>
      <c r="O265" s="8" t="s">
        <v>144</v>
      </c>
      <c r="P265" s="8" t="s">
        <v>117</v>
      </c>
      <c r="Q265" t="s">
        <v>119</v>
      </c>
      <c r="R265" t="s">
        <v>119</v>
      </c>
      <c r="S265" s="8">
        <v>0</v>
      </c>
      <c r="T265" t="s">
        <v>600</v>
      </c>
      <c r="U265" s="8" t="s">
        <v>120</v>
      </c>
      <c r="V265" s="8" t="s">
        <v>222</v>
      </c>
      <c r="W265" s="8" t="s">
        <v>324</v>
      </c>
      <c r="X265" s="8" t="s">
        <v>197</v>
      </c>
      <c r="Y265" s="8" t="s">
        <v>145</v>
      </c>
      <c r="Z265" s="8" t="s">
        <v>210</v>
      </c>
      <c r="AA265" s="8" t="s">
        <v>154</v>
      </c>
      <c r="AB265" s="8" t="s">
        <v>116</v>
      </c>
      <c r="AC265" s="8">
        <v>0</v>
      </c>
      <c r="AD265" s="8">
        <v>0</v>
      </c>
      <c r="AE265" s="8">
        <v>0</v>
      </c>
      <c r="AF265" s="8">
        <v>0</v>
      </c>
      <c r="AG265" s="8">
        <v>0</v>
      </c>
      <c r="AH265" s="8">
        <v>0</v>
      </c>
      <c r="AI265" s="8">
        <v>0</v>
      </c>
      <c r="AJ265" s="8" t="s">
        <v>629</v>
      </c>
      <c r="AK265" s="8" t="s">
        <v>117</v>
      </c>
      <c r="AL265" s="8">
        <v>0</v>
      </c>
      <c r="AM265" s="8">
        <v>0</v>
      </c>
      <c r="AN265" s="8">
        <v>0</v>
      </c>
      <c r="AO265" s="8">
        <v>0</v>
      </c>
      <c r="AP265" s="8">
        <v>0</v>
      </c>
      <c r="AQ265" s="8">
        <v>0</v>
      </c>
      <c r="AR265" s="8">
        <v>0</v>
      </c>
      <c r="AS265" s="8">
        <v>0</v>
      </c>
      <c r="AT265" s="8">
        <v>0</v>
      </c>
      <c r="AU265" s="8" t="s">
        <v>124</v>
      </c>
      <c r="AV265" s="8" t="s">
        <v>156</v>
      </c>
      <c r="AW265" s="8" t="s">
        <v>601</v>
      </c>
      <c r="AX265" s="8" t="s">
        <v>117</v>
      </c>
      <c r="AY265" s="8">
        <v>0</v>
      </c>
      <c r="AZ265" s="8">
        <v>0</v>
      </c>
      <c r="BA265" s="8">
        <v>0</v>
      </c>
      <c r="BB265" s="8">
        <v>0</v>
      </c>
      <c r="BC265" s="9" t="s">
        <v>119</v>
      </c>
      <c r="BD265">
        <v>0</v>
      </c>
      <c r="BE265" t="s">
        <v>124</v>
      </c>
      <c r="BF265">
        <v>0</v>
      </c>
      <c r="BG265" t="s">
        <v>124</v>
      </c>
      <c r="BH265">
        <v>0</v>
      </c>
      <c r="BI265" s="6">
        <v>0</v>
      </c>
      <c r="BJ265" s="66"/>
      <c r="BK265" s="10" t="s">
        <v>51</v>
      </c>
      <c r="BL265" t="s">
        <v>122</v>
      </c>
      <c r="BM265" t="s">
        <v>123</v>
      </c>
      <c r="BN265" t="s">
        <v>117</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t="s">
        <v>117</v>
      </c>
      <c r="DC265" s="8">
        <v>0</v>
      </c>
      <c r="DD265" t="s">
        <v>117</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t="s">
        <v>117</v>
      </c>
      <c r="EA265">
        <v>0</v>
      </c>
      <c r="EB265">
        <v>0</v>
      </c>
      <c r="EC265">
        <v>0</v>
      </c>
      <c r="ED265">
        <v>0</v>
      </c>
      <c r="EE265">
        <v>0</v>
      </c>
      <c r="EF265">
        <v>0</v>
      </c>
      <c r="EG265">
        <v>0</v>
      </c>
      <c r="EH265">
        <v>0</v>
      </c>
      <c r="EI265">
        <v>0</v>
      </c>
      <c r="EJ265">
        <v>0</v>
      </c>
      <c r="EK265">
        <v>0</v>
      </c>
      <c r="EL265">
        <v>0</v>
      </c>
      <c r="EM265">
        <v>0</v>
      </c>
      <c r="EN265">
        <v>0</v>
      </c>
      <c r="EO265">
        <v>0</v>
      </c>
      <c r="EP265">
        <v>0</v>
      </c>
      <c r="EQ265">
        <v>0</v>
      </c>
      <c r="ER265">
        <v>0</v>
      </c>
      <c r="ES265">
        <v>0</v>
      </c>
      <c r="ET265">
        <v>0</v>
      </c>
      <c r="EU265" t="s">
        <v>551</v>
      </c>
      <c r="EV265">
        <v>0</v>
      </c>
      <c r="EW265" t="s">
        <v>124</v>
      </c>
      <c r="EX265" t="s">
        <v>552</v>
      </c>
      <c r="EY265">
        <v>0</v>
      </c>
      <c r="EZ265">
        <v>0</v>
      </c>
      <c r="FA265" t="s">
        <v>124</v>
      </c>
      <c r="FB265">
        <v>0</v>
      </c>
      <c r="FC265">
        <v>0</v>
      </c>
      <c r="FD265">
        <v>0</v>
      </c>
      <c r="FE265">
        <v>0</v>
      </c>
      <c r="FF265">
        <v>0</v>
      </c>
      <c r="FG265">
        <v>0</v>
      </c>
      <c r="FH265">
        <v>0</v>
      </c>
      <c r="FI265">
        <v>0</v>
      </c>
      <c r="FJ265">
        <v>0</v>
      </c>
      <c r="FK265">
        <v>0</v>
      </c>
      <c r="FL265">
        <v>0</v>
      </c>
      <c r="FM265">
        <v>0</v>
      </c>
      <c r="FN265">
        <v>0</v>
      </c>
      <c r="FO265">
        <v>0</v>
      </c>
      <c r="FP265">
        <v>0</v>
      </c>
      <c r="FQ265">
        <v>0</v>
      </c>
      <c r="FR265">
        <v>0</v>
      </c>
      <c r="FS265">
        <v>0</v>
      </c>
      <c r="FT265">
        <v>0</v>
      </c>
      <c r="FU265">
        <v>0</v>
      </c>
      <c r="FV265">
        <v>0</v>
      </c>
      <c r="FW265">
        <v>0</v>
      </c>
      <c r="FX265">
        <v>0</v>
      </c>
      <c r="FY265">
        <v>0</v>
      </c>
      <c r="FZ265">
        <v>0</v>
      </c>
      <c r="GA265">
        <v>0</v>
      </c>
      <c r="GB265">
        <v>0</v>
      </c>
      <c r="GC265">
        <v>0</v>
      </c>
      <c r="GD265">
        <v>0</v>
      </c>
      <c r="GE265" t="s">
        <v>124</v>
      </c>
      <c r="GF265">
        <v>0</v>
      </c>
      <c r="GG265">
        <v>0</v>
      </c>
      <c r="GH265">
        <v>0</v>
      </c>
      <c r="GI265">
        <v>0</v>
      </c>
      <c r="GJ265">
        <v>0</v>
      </c>
      <c r="GK265">
        <v>0</v>
      </c>
      <c r="GL265">
        <v>0</v>
      </c>
      <c r="GM265" t="s">
        <v>124</v>
      </c>
      <c r="GN265">
        <v>0</v>
      </c>
      <c r="GO265">
        <v>0</v>
      </c>
      <c r="GP265" t="s">
        <v>124</v>
      </c>
      <c r="GQ265" t="s">
        <v>124</v>
      </c>
      <c r="GR265" t="s">
        <v>124</v>
      </c>
      <c r="GS265">
        <v>0</v>
      </c>
      <c r="GT265">
        <v>0</v>
      </c>
      <c r="GU265">
        <v>0</v>
      </c>
      <c r="GV265">
        <v>0</v>
      </c>
      <c r="GW265">
        <v>0</v>
      </c>
      <c r="GX265">
        <v>0</v>
      </c>
      <c r="GY265">
        <v>0</v>
      </c>
      <c r="GZ265">
        <v>0</v>
      </c>
      <c r="HA265">
        <v>0</v>
      </c>
      <c r="HB265">
        <v>0</v>
      </c>
      <c r="HC265">
        <v>0</v>
      </c>
      <c r="HD265">
        <v>0</v>
      </c>
      <c r="HE265">
        <v>0</v>
      </c>
      <c r="HF265">
        <v>0</v>
      </c>
      <c r="HG265">
        <v>0</v>
      </c>
      <c r="HH265">
        <v>0</v>
      </c>
      <c r="HI265">
        <v>0</v>
      </c>
      <c r="HJ265">
        <v>0</v>
      </c>
      <c r="HK265">
        <v>0</v>
      </c>
      <c r="HL265">
        <v>0</v>
      </c>
      <c r="HM265">
        <v>0</v>
      </c>
      <c r="HN265">
        <v>0</v>
      </c>
      <c r="HO265">
        <v>0</v>
      </c>
      <c r="HP265">
        <v>0</v>
      </c>
      <c r="HQ265">
        <v>0</v>
      </c>
      <c r="HR265">
        <v>0</v>
      </c>
      <c r="HS265">
        <v>0</v>
      </c>
      <c r="HT265">
        <v>0</v>
      </c>
      <c r="HU265">
        <v>0</v>
      </c>
      <c r="HV265">
        <v>0</v>
      </c>
      <c r="HW265">
        <v>0</v>
      </c>
      <c r="HX265">
        <v>0</v>
      </c>
      <c r="HY265">
        <v>0</v>
      </c>
      <c r="HZ265">
        <v>0</v>
      </c>
      <c r="IA265">
        <v>0</v>
      </c>
      <c r="IB265">
        <v>0</v>
      </c>
      <c r="IC265">
        <v>0</v>
      </c>
      <c r="ID265">
        <v>0</v>
      </c>
      <c r="IE265" t="s">
        <v>124</v>
      </c>
      <c r="IF265">
        <v>0</v>
      </c>
      <c r="IG265">
        <v>0</v>
      </c>
      <c r="IH265">
        <v>0</v>
      </c>
      <c r="II265">
        <v>0</v>
      </c>
      <c r="IJ265">
        <v>0</v>
      </c>
      <c r="IK265" t="s">
        <v>124</v>
      </c>
      <c r="IL265" t="s">
        <v>691</v>
      </c>
      <c r="IM265" t="s">
        <v>70</v>
      </c>
      <c r="IN265">
        <v>0</v>
      </c>
      <c r="IO265" t="s">
        <v>588</v>
      </c>
      <c r="IP265">
        <v>0</v>
      </c>
      <c r="IQ265">
        <v>0</v>
      </c>
      <c r="IR265">
        <v>0</v>
      </c>
      <c r="IS265">
        <v>0</v>
      </c>
      <c r="IT265">
        <v>0</v>
      </c>
      <c r="IU265">
        <v>0</v>
      </c>
      <c r="IV265">
        <v>0</v>
      </c>
      <c r="IW265">
        <v>0</v>
      </c>
      <c r="IX265">
        <v>0</v>
      </c>
      <c r="IY265">
        <v>0</v>
      </c>
      <c r="IZ265">
        <v>0</v>
      </c>
      <c r="JA265">
        <v>0</v>
      </c>
      <c r="JB265">
        <v>0</v>
      </c>
      <c r="JC265" s="8" t="s">
        <v>124</v>
      </c>
      <c r="JD265" s="8" t="s">
        <v>148</v>
      </c>
      <c r="JE265" s="8" t="s">
        <v>128</v>
      </c>
      <c r="JF265" s="8">
        <v>0</v>
      </c>
      <c r="JG265" s="8">
        <v>0</v>
      </c>
      <c r="JH265" s="8">
        <v>0</v>
      </c>
      <c r="JI265" s="8">
        <v>0</v>
      </c>
      <c r="JJ265" s="8">
        <v>0</v>
      </c>
      <c r="JK265" s="42">
        <v>0</v>
      </c>
      <c r="JL265" s="42">
        <v>0</v>
      </c>
      <c r="JM265" s="42">
        <v>0</v>
      </c>
      <c r="JN265" s="42">
        <v>0</v>
      </c>
      <c r="JO265" s="42">
        <v>0</v>
      </c>
      <c r="JP265" s="42">
        <v>0</v>
      </c>
      <c r="JQ265" s="42">
        <v>0</v>
      </c>
      <c r="JR265" s="42">
        <v>0</v>
      </c>
      <c r="JS265" s="42">
        <v>0</v>
      </c>
      <c r="JT265" s="42">
        <v>0</v>
      </c>
      <c r="JU265" s="42">
        <v>0</v>
      </c>
      <c r="JV265" s="42">
        <v>0</v>
      </c>
      <c r="JW265" s="42">
        <v>0</v>
      </c>
      <c r="JX265" s="42">
        <v>0</v>
      </c>
      <c r="JY265" s="42">
        <v>0</v>
      </c>
      <c r="JZ265" s="42">
        <v>0</v>
      </c>
      <c r="KA265" s="42">
        <v>0</v>
      </c>
      <c r="KB265" s="42">
        <v>0</v>
      </c>
      <c r="KC265" s="42">
        <v>0</v>
      </c>
      <c r="KD265" s="42">
        <v>0</v>
      </c>
      <c r="KE265" s="42">
        <v>0</v>
      </c>
      <c r="KF265" s="42">
        <v>0</v>
      </c>
      <c r="KG265" s="42">
        <v>0</v>
      </c>
      <c r="KH265" s="42">
        <v>0</v>
      </c>
      <c r="KI265" s="42">
        <v>0</v>
      </c>
      <c r="KJ265" s="42">
        <v>0</v>
      </c>
      <c r="KK265" s="42">
        <v>0</v>
      </c>
      <c r="KL265" s="42">
        <v>0</v>
      </c>
      <c r="KM265" s="42">
        <v>0</v>
      </c>
      <c r="KN265" s="8" t="s">
        <v>117</v>
      </c>
      <c r="KO265" s="8">
        <v>0</v>
      </c>
      <c r="KP265" s="8">
        <v>0</v>
      </c>
      <c r="KQ265" s="8" t="s">
        <v>117</v>
      </c>
      <c r="KR265">
        <v>0</v>
      </c>
      <c r="KS265">
        <v>0</v>
      </c>
      <c r="KT265">
        <v>0</v>
      </c>
      <c r="KU265">
        <v>0</v>
      </c>
      <c r="KV265">
        <v>0</v>
      </c>
      <c r="KW265">
        <v>0</v>
      </c>
      <c r="KX265">
        <v>0</v>
      </c>
      <c r="KY265">
        <v>0</v>
      </c>
      <c r="KZ265">
        <v>0</v>
      </c>
      <c r="LA265">
        <v>0</v>
      </c>
      <c r="LB265">
        <v>0</v>
      </c>
      <c r="LC265">
        <v>0</v>
      </c>
      <c r="LD265">
        <v>0</v>
      </c>
      <c r="LE265">
        <v>0</v>
      </c>
      <c r="LF265">
        <v>0</v>
      </c>
      <c r="LG265">
        <v>0</v>
      </c>
      <c r="LH265">
        <v>0</v>
      </c>
      <c r="LI265">
        <v>0</v>
      </c>
      <c r="LJ265">
        <v>0</v>
      </c>
      <c r="LK265">
        <v>0</v>
      </c>
      <c r="LL265">
        <v>0</v>
      </c>
      <c r="LM265">
        <v>0</v>
      </c>
      <c r="LN265">
        <v>0</v>
      </c>
      <c r="LO265">
        <v>0</v>
      </c>
      <c r="LP265">
        <v>0</v>
      </c>
      <c r="LQ265">
        <v>0</v>
      </c>
      <c r="LR265">
        <v>0</v>
      </c>
      <c r="LS265">
        <v>0</v>
      </c>
      <c r="LT265">
        <v>0</v>
      </c>
      <c r="LU265">
        <v>0</v>
      </c>
      <c r="LV265">
        <v>0</v>
      </c>
      <c r="LW265">
        <v>0</v>
      </c>
      <c r="LX265">
        <v>0</v>
      </c>
      <c r="LY265">
        <v>0</v>
      </c>
      <c r="LZ265" s="9" t="s">
        <v>131</v>
      </c>
      <c r="MA265">
        <v>0</v>
      </c>
      <c r="MB265">
        <v>0</v>
      </c>
      <c r="MC265">
        <v>0</v>
      </c>
      <c r="MD265">
        <v>0</v>
      </c>
      <c r="ME265">
        <v>0</v>
      </c>
      <c r="MF265">
        <v>0</v>
      </c>
      <c r="MG265">
        <v>0</v>
      </c>
      <c r="MH265">
        <v>0</v>
      </c>
      <c r="MI265">
        <v>0</v>
      </c>
      <c r="MJ265">
        <v>0</v>
      </c>
      <c r="MK265">
        <v>0</v>
      </c>
      <c r="ML265">
        <v>0</v>
      </c>
      <c r="MM265">
        <v>0</v>
      </c>
      <c r="MN265">
        <v>0</v>
      </c>
      <c r="MO265">
        <v>0</v>
      </c>
      <c r="MP265">
        <v>0</v>
      </c>
      <c r="MQ265">
        <v>0</v>
      </c>
      <c r="MR265" s="35">
        <v>0</v>
      </c>
      <c r="MS265" s="69"/>
    </row>
    <row r="266" spans="1:357" ht="57.6" x14ac:dyDescent="0.3">
      <c r="A266">
        <v>220</v>
      </c>
      <c r="B266" s="29" t="s">
        <v>108</v>
      </c>
      <c r="C266" s="25" t="s">
        <v>753</v>
      </c>
      <c r="D266" s="8" t="s">
        <v>1058</v>
      </c>
      <c r="E266" t="s">
        <v>1160</v>
      </c>
      <c r="F266" s="8" t="s">
        <v>1161</v>
      </c>
      <c r="G266" s="8" t="s">
        <v>849</v>
      </c>
      <c r="H266" s="8">
        <v>0</v>
      </c>
      <c r="I266" t="s">
        <v>136</v>
      </c>
      <c r="J266" s="8" t="s">
        <v>1162</v>
      </c>
      <c r="K266" s="8">
        <f>803*899</f>
        <v>721897</v>
      </c>
      <c r="L266" s="8" t="e">
        <f>MROUND([1]!tbData[[#This Row],[Surface (mm2)]],10000)/1000000</f>
        <v>#REF!</v>
      </c>
      <c r="M266" s="8" t="s">
        <v>115</v>
      </c>
      <c r="N266" s="8" t="s">
        <v>197</v>
      </c>
      <c r="O266" s="8" t="s">
        <v>144</v>
      </c>
      <c r="P266" s="8" t="s">
        <v>117</v>
      </c>
      <c r="Q266" t="s">
        <v>119</v>
      </c>
      <c r="R266" t="s">
        <v>119</v>
      </c>
      <c r="S266" s="8">
        <v>0</v>
      </c>
      <c r="T266" t="s">
        <v>119</v>
      </c>
      <c r="U266" s="8" t="s">
        <v>198</v>
      </c>
      <c r="V266" s="8" t="s">
        <v>121</v>
      </c>
      <c r="W266" s="8">
        <v>0</v>
      </c>
      <c r="X266" s="8">
        <v>0</v>
      </c>
      <c r="Y266" s="8">
        <v>0</v>
      </c>
      <c r="Z266" s="8">
        <v>0</v>
      </c>
      <c r="AA266" s="8">
        <v>0</v>
      </c>
      <c r="AB266" s="8">
        <v>0</v>
      </c>
      <c r="AC266" s="8">
        <v>0</v>
      </c>
      <c r="AD266" s="8">
        <v>0</v>
      </c>
      <c r="AE266" s="8">
        <v>0</v>
      </c>
      <c r="AF266" s="8">
        <v>0</v>
      </c>
      <c r="AG266" s="8">
        <v>0</v>
      </c>
      <c r="AH266" s="8">
        <v>0</v>
      </c>
      <c r="AI266" s="8">
        <v>0</v>
      </c>
      <c r="AJ266" s="8">
        <v>0</v>
      </c>
      <c r="AK266" s="8" t="s">
        <v>117</v>
      </c>
      <c r="AL266" s="8">
        <v>0</v>
      </c>
      <c r="AM266" s="8">
        <v>0</v>
      </c>
      <c r="AN266" s="8">
        <v>0</v>
      </c>
      <c r="AO266" s="8">
        <v>0</v>
      </c>
      <c r="AP266" s="8">
        <v>0</v>
      </c>
      <c r="AQ266" s="8">
        <v>0</v>
      </c>
      <c r="AR266" s="8">
        <v>0</v>
      </c>
      <c r="AS266" s="8">
        <v>0</v>
      </c>
      <c r="AT266" s="8">
        <v>0</v>
      </c>
      <c r="AU266" s="8" t="s">
        <v>124</v>
      </c>
      <c r="AV266" s="8" t="s">
        <v>156</v>
      </c>
      <c r="AW266" s="8" t="s">
        <v>199</v>
      </c>
      <c r="AX266" s="8" t="s">
        <v>124</v>
      </c>
      <c r="AY266" s="8" t="s">
        <v>121</v>
      </c>
      <c r="AZ266" s="8">
        <v>1</v>
      </c>
      <c r="BA266" s="8" t="s">
        <v>684</v>
      </c>
      <c r="BB266" s="8">
        <v>0</v>
      </c>
      <c r="BC266" s="9" t="s">
        <v>119</v>
      </c>
      <c r="BD266">
        <v>0</v>
      </c>
      <c r="BE266" t="s">
        <v>147</v>
      </c>
      <c r="BF266">
        <v>0</v>
      </c>
      <c r="BG266">
        <v>0</v>
      </c>
      <c r="BH266">
        <v>0</v>
      </c>
      <c r="BI266" s="6" t="s">
        <v>853</v>
      </c>
      <c r="BJ266" s="66"/>
      <c r="BK266" s="10" t="s">
        <v>51</v>
      </c>
      <c r="BL266" t="s">
        <v>122</v>
      </c>
      <c r="BM266" t="s">
        <v>123</v>
      </c>
      <c r="BN266" t="s">
        <v>117</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t="s">
        <v>51</v>
      </c>
      <c r="DC266" s="8" t="s">
        <v>263</v>
      </c>
      <c r="DD266" t="s">
        <v>117</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t="s">
        <v>117</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t="s">
        <v>117</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0</v>
      </c>
      <c r="GD266">
        <v>0</v>
      </c>
      <c r="GE266" t="s">
        <v>117</v>
      </c>
      <c r="GF266">
        <v>0</v>
      </c>
      <c r="GG266">
        <v>0</v>
      </c>
      <c r="GH266">
        <v>0</v>
      </c>
      <c r="GI266">
        <v>0</v>
      </c>
      <c r="GJ266">
        <v>0</v>
      </c>
      <c r="GK266">
        <v>0</v>
      </c>
      <c r="GL266">
        <v>0</v>
      </c>
      <c r="GM266">
        <v>0</v>
      </c>
      <c r="GN266">
        <v>0</v>
      </c>
      <c r="GO266">
        <v>0</v>
      </c>
      <c r="GP266">
        <v>0</v>
      </c>
      <c r="GQ266">
        <v>0</v>
      </c>
      <c r="GR266">
        <v>0</v>
      </c>
      <c r="GS266">
        <v>0</v>
      </c>
      <c r="GT266">
        <v>0</v>
      </c>
      <c r="GU266">
        <v>0</v>
      </c>
      <c r="GV266">
        <v>0</v>
      </c>
      <c r="GW266">
        <v>0</v>
      </c>
      <c r="GX266">
        <v>0</v>
      </c>
      <c r="GY266">
        <v>0</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0</v>
      </c>
      <c r="HT266">
        <v>0</v>
      </c>
      <c r="HU266">
        <v>0</v>
      </c>
      <c r="HV266">
        <v>0</v>
      </c>
      <c r="HW266">
        <v>0</v>
      </c>
      <c r="HX266">
        <v>0</v>
      </c>
      <c r="HY266">
        <v>0</v>
      </c>
      <c r="HZ266">
        <v>0</v>
      </c>
      <c r="IA266">
        <v>0</v>
      </c>
      <c r="IB266">
        <v>0</v>
      </c>
      <c r="IC266">
        <v>0</v>
      </c>
      <c r="ID266">
        <v>0</v>
      </c>
      <c r="IE266">
        <v>0</v>
      </c>
      <c r="IF266">
        <v>0</v>
      </c>
      <c r="IG266">
        <v>0</v>
      </c>
      <c r="IH266">
        <v>0</v>
      </c>
      <c r="II266">
        <v>0</v>
      </c>
      <c r="IJ266">
        <v>0</v>
      </c>
      <c r="IK266">
        <v>0</v>
      </c>
      <c r="IL266">
        <v>0</v>
      </c>
      <c r="IM266">
        <v>0</v>
      </c>
      <c r="IN266">
        <v>0</v>
      </c>
      <c r="IO266">
        <v>0</v>
      </c>
      <c r="IP266">
        <v>0</v>
      </c>
      <c r="IQ266">
        <v>0</v>
      </c>
      <c r="IR266">
        <v>0</v>
      </c>
      <c r="IS266">
        <v>0</v>
      </c>
      <c r="IT266">
        <v>0</v>
      </c>
      <c r="IU266">
        <v>0</v>
      </c>
      <c r="IV266">
        <v>0</v>
      </c>
      <c r="IW266">
        <v>0</v>
      </c>
      <c r="IX266">
        <v>0</v>
      </c>
      <c r="IY266">
        <v>0</v>
      </c>
      <c r="IZ266">
        <v>0</v>
      </c>
      <c r="JA266">
        <v>0</v>
      </c>
      <c r="JB266">
        <v>0</v>
      </c>
      <c r="JC266" s="8" t="s">
        <v>124</v>
      </c>
      <c r="JD266" s="8" t="s">
        <v>127</v>
      </c>
      <c r="JE266" s="8" t="s">
        <v>128</v>
      </c>
      <c r="JF266" s="8" t="s">
        <v>124</v>
      </c>
      <c r="JG266" s="8">
        <v>0</v>
      </c>
      <c r="JH266" s="8">
        <v>0</v>
      </c>
      <c r="JI266" s="8">
        <v>0</v>
      </c>
      <c r="JJ266" s="8">
        <v>0</v>
      </c>
      <c r="JK266" s="42" t="s">
        <v>124</v>
      </c>
      <c r="JL266" s="42" t="s">
        <v>129</v>
      </c>
      <c r="JM266" s="42" t="s">
        <v>124</v>
      </c>
      <c r="JN266" s="42">
        <v>0</v>
      </c>
      <c r="JO266" s="42" t="s">
        <v>124</v>
      </c>
      <c r="JP266" s="42">
        <v>0</v>
      </c>
      <c r="JQ266" s="42">
        <v>0</v>
      </c>
      <c r="JR266" s="42">
        <v>0</v>
      </c>
      <c r="JS266" s="42">
        <v>0</v>
      </c>
      <c r="JT266" s="42">
        <v>0</v>
      </c>
      <c r="JU266" s="42">
        <v>0</v>
      </c>
      <c r="JV266" s="42">
        <v>0</v>
      </c>
      <c r="JW266" s="42">
        <v>0</v>
      </c>
      <c r="JX266" s="42">
        <v>0</v>
      </c>
      <c r="JY266" s="42">
        <v>0</v>
      </c>
      <c r="JZ266" s="42">
        <v>0</v>
      </c>
      <c r="KA266" s="42">
        <v>0</v>
      </c>
      <c r="KB266" s="42">
        <v>0</v>
      </c>
      <c r="KC266" s="42">
        <v>0</v>
      </c>
      <c r="KD266" s="42">
        <v>0</v>
      </c>
      <c r="KE266" s="42">
        <v>0</v>
      </c>
      <c r="KF266" s="42">
        <v>0</v>
      </c>
      <c r="KG266" s="42">
        <v>0</v>
      </c>
      <c r="KH266" s="42">
        <v>0</v>
      </c>
      <c r="KI266" s="42">
        <v>0</v>
      </c>
      <c r="KJ266" s="42">
        <v>0</v>
      </c>
      <c r="KK266" s="42">
        <v>0</v>
      </c>
      <c r="KL266" s="42">
        <v>0</v>
      </c>
      <c r="KM266" s="42">
        <v>0</v>
      </c>
      <c r="KN266" s="8" t="s">
        <v>117</v>
      </c>
      <c r="KO266" s="8">
        <v>0</v>
      </c>
      <c r="KP266" s="8">
        <v>0</v>
      </c>
      <c r="KQ266" s="8" t="s">
        <v>124</v>
      </c>
      <c r="KR266" t="s">
        <v>124</v>
      </c>
      <c r="KS266" t="s">
        <v>169</v>
      </c>
      <c r="KT266">
        <v>0</v>
      </c>
      <c r="KU266">
        <v>0</v>
      </c>
      <c r="KV266">
        <v>0</v>
      </c>
      <c r="KW266">
        <v>0</v>
      </c>
      <c r="KX266">
        <v>0</v>
      </c>
      <c r="KY266">
        <v>0</v>
      </c>
      <c r="KZ266">
        <v>0</v>
      </c>
      <c r="LA266">
        <v>0</v>
      </c>
      <c r="LB266">
        <v>0</v>
      </c>
      <c r="LC266">
        <v>0</v>
      </c>
      <c r="LD266" t="s">
        <v>124</v>
      </c>
      <c r="LE266">
        <v>0</v>
      </c>
      <c r="LF266">
        <v>0</v>
      </c>
      <c r="LG266" t="s">
        <v>124</v>
      </c>
      <c r="LH266">
        <v>0</v>
      </c>
      <c r="LI266">
        <v>0</v>
      </c>
      <c r="LJ266">
        <v>0</v>
      </c>
      <c r="LK266">
        <v>0</v>
      </c>
      <c r="LL266">
        <v>0</v>
      </c>
      <c r="LM266">
        <v>0</v>
      </c>
      <c r="LN266">
        <v>0</v>
      </c>
      <c r="LO266">
        <v>0</v>
      </c>
      <c r="LP266">
        <v>0</v>
      </c>
      <c r="LQ266">
        <v>0</v>
      </c>
      <c r="LR266">
        <v>0</v>
      </c>
      <c r="LS266">
        <v>0</v>
      </c>
      <c r="LT266">
        <v>0</v>
      </c>
      <c r="LU266">
        <v>0</v>
      </c>
      <c r="LV266">
        <v>0</v>
      </c>
      <c r="LW266">
        <v>0</v>
      </c>
      <c r="LX266">
        <v>0</v>
      </c>
      <c r="LY266">
        <v>0</v>
      </c>
      <c r="LZ266" s="9" t="s">
        <v>131</v>
      </c>
      <c r="MA266">
        <v>0</v>
      </c>
      <c r="MB266">
        <v>0</v>
      </c>
      <c r="MC266">
        <v>0</v>
      </c>
      <c r="MD266">
        <v>0</v>
      </c>
      <c r="ME266">
        <v>0</v>
      </c>
      <c r="MF266">
        <v>0</v>
      </c>
      <c r="MG266">
        <v>0</v>
      </c>
      <c r="MH266">
        <v>0</v>
      </c>
      <c r="MI266">
        <v>0</v>
      </c>
      <c r="MJ266" t="s">
        <v>124</v>
      </c>
      <c r="MK266">
        <v>0</v>
      </c>
      <c r="ML266">
        <v>0</v>
      </c>
      <c r="MM266">
        <v>0</v>
      </c>
      <c r="MN266">
        <v>0</v>
      </c>
      <c r="MO266">
        <v>0</v>
      </c>
      <c r="MP266">
        <v>0</v>
      </c>
      <c r="MQ266" t="s">
        <v>1163</v>
      </c>
      <c r="MR266" s="35" t="s">
        <v>1164</v>
      </c>
      <c r="MS266" s="69"/>
    </row>
    <row r="267" spans="1:357" ht="137.4" customHeight="1" x14ac:dyDescent="0.3">
      <c r="A267">
        <v>112</v>
      </c>
      <c r="B267" s="29" t="s">
        <v>108</v>
      </c>
      <c r="C267" s="24" t="s">
        <v>109</v>
      </c>
      <c r="D267" s="8" t="s">
        <v>715</v>
      </c>
      <c r="E267" s="8" t="s">
        <v>715</v>
      </c>
      <c r="F267" s="8" t="s">
        <v>716</v>
      </c>
      <c r="G267" s="8">
        <v>0</v>
      </c>
      <c r="H267" s="8">
        <v>1968</v>
      </c>
      <c r="I267" t="s">
        <v>136</v>
      </c>
      <c r="J267" s="8" t="s">
        <v>717</v>
      </c>
      <c r="K267" s="8">
        <f>960*760</f>
        <v>729600</v>
      </c>
      <c r="L267" s="8" t="e">
        <f>MROUND([1]!tbData[[#This Row],[Surface (mm2)]],10000)/1000000</f>
        <v>#REF!</v>
      </c>
      <c r="M267" s="8" t="s">
        <v>115</v>
      </c>
      <c r="N267" s="8" t="s">
        <v>144</v>
      </c>
      <c r="O267" s="8" t="s">
        <v>144</v>
      </c>
      <c r="P267" s="8" t="s">
        <v>117</v>
      </c>
      <c r="Q267" t="s">
        <v>119</v>
      </c>
      <c r="R267" t="s">
        <v>119</v>
      </c>
      <c r="S267" s="8">
        <v>0</v>
      </c>
      <c r="T267" t="s">
        <v>550</v>
      </c>
      <c r="U267" s="8" t="s">
        <v>198</v>
      </c>
      <c r="V267" s="8" t="s">
        <v>121</v>
      </c>
      <c r="W267" s="8">
        <v>0</v>
      </c>
      <c r="X267" s="8">
        <v>0</v>
      </c>
      <c r="Y267" s="8">
        <v>0</v>
      </c>
      <c r="Z267" s="8">
        <v>0</v>
      </c>
      <c r="AA267" s="8">
        <v>0</v>
      </c>
      <c r="AB267" s="8">
        <v>0</v>
      </c>
      <c r="AC267" s="8">
        <v>0</v>
      </c>
      <c r="AD267" s="8">
        <v>0</v>
      </c>
      <c r="AE267" s="8">
        <v>0</v>
      </c>
      <c r="AF267" s="8">
        <v>0</v>
      </c>
      <c r="AG267" s="8">
        <v>0</v>
      </c>
      <c r="AH267" s="8">
        <v>0</v>
      </c>
      <c r="AI267" s="8">
        <v>0</v>
      </c>
      <c r="AJ267" s="8">
        <v>0</v>
      </c>
      <c r="AK267" s="8" t="s">
        <v>117</v>
      </c>
      <c r="AL267" s="8">
        <v>0</v>
      </c>
      <c r="AM267" s="8">
        <v>0</v>
      </c>
      <c r="AN267" s="8">
        <v>0</v>
      </c>
      <c r="AO267" s="8">
        <v>0</v>
      </c>
      <c r="AP267" s="8">
        <v>0</v>
      </c>
      <c r="AQ267" s="8">
        <v>0</v>
      </c>
      <c r="AR267" s="8">
        <v>0</v>
      </c>
      <c r="AS267" s="8">
        <v>0</v>
      </c>
      <c r="AT267" s="8">
        <v>0</v>
      </c>
      <c r="AU267" s="8" t="s">
        <v>124</v>
      </c>
      <c r="AV267" s="8" t="s">
        <v>156</v>
      </c>
      <c r="AW267" s="8" t="s">
        <v>199</v>
      </c>
      <c r="AX267" s="8" t="s">
        <v>117</v>
      </c>
      <c r="AY267" s="8">
        <v>0</v>
      </c>
      <c r="AZ267" s="8">
        <v>0</v>
      </c>
      <c r="BA267" s="8">
        <v>0</v>
      </c>
      <c r="BB267" s="8">
        <v>0</v>
      </c>
      <c r="BC267" t="s">
        <v>119</v>
      </c>
      <c r="BD267">
        <v>0</v>
      </c>
      <c r="BE267" t="s">
        <v>124</v>
      </c>
      <c r="BF267">
        <v>0</v>
      </c>
      <c r="BG267">
        <v>0</v>
      </c>
      <c r="BH267" t="s">
        <v>124</v>
      </c>
      <c r="BI267" s="6">
        <v>0</v>
      </c>
      <c r="BJ267" s="66"/>
      <c r="BK267" s="10" t="s">
        <v>51</v>
      </c>
      <c r="BL267" t="s">
        <v>122</v>
      </c>
      <c r="BM267" t="s">
        <v>123</v>
      </c>
      <c r="BN267" t="s">
        <v>124</v>
      </c>
      <c r="BO267">
        <v>0</v>
      </c>
      <c r="BP267">
        <v>0</v>
      </c>
      <c r="BQ267">
        <v>0</v>
      </c>
      <c r="BR267">
        <v>0</v>
      </c>
      <c r="BS267">
        <v>0</v>
      </c>
      <c r="BT267">
        <v>0</v>
      </c>
      <c r="BU267">
        <v>0</v>
      </c>
      <c r="BV267">
        <v>0</v>
      </c>
      <c r="BW267">
        <v>0</v>
      </c>
      <c r="BX267">
        <v>0</v>
      </c>
      <c r="BY267">
        <v>0</v>
      </c>
      <c r="BZ267">
        <v>0</v>
      </c>
      <c r="CA267">
        <v>0</v>
      </c>
      <c r="CB267">
        <v>0</v>
      </c>
      <c r="CC267" t="s">
        <v>124</v>
      </c>
      <c r="CD267" t="s">
        <v>156</v>
      </c>
      <c r="CE267" t="s">
        <v>121</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t="s">
        <v>51</v>
      </c>
      <c r="DC267" s="8" t="s">
        <v>263</v>
      </c>
      <c r="DD267" t="s">
        <v>117</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t="s">
        <v>117</v>
      </c>
      <c r="EA267">
        <v>0</v>
      </c>
      <c r="EB267">
        <v>0</v>
      </c>
      <c r="EC267">
        <v>0</v>
      </c>
      <c r="ED267">
        <v>0</v>
      </c>
      <c r="EE267">
        <v>0</v>
      </c>
      <c r="EF267">
        <v>0</v>
      </c>
      <c r="EG267">
        <v>0</v>
      </c>
      <c r="EH267">
        <v>0</v>
      </c>
      <c r="EI267">
        <v>0</v>
      </c>
      <c r="EJ267">
        <v>0</v>
      </c>
      <c r="EK267">
        <v>0</v>
      </c>
      <c r="EL267">
        <v>0</v>
      </c>
      <c r="EM267">
        <v>0</v>
      </c>
      <c r="EN267">
        <v>0</v>
      </c>
      <c r="EO267">
        <v>0</v>
      </c>
      <c r="EP267">
        <v>0</v>
      </c>
      <c r="EQ267">
        <v>0</v>
      </c>
      <c r="ER267">
        <v>0</v>
      </c>
      <c r="ES267">
        <v>0</v>
      </c>
      <c r="ET267">
        <v>0</v>
      </c>
      <c r="EU267" t="s">
        <v>551</v>
      </c>
      <c r="EV267">
        <v>0</v>
      </c>
      <c r="EW267" t="s">
        <v>124</v>
      </c>
      <c r="EX267" t="s">
        <v>552</v>
      </c>
      <c r="EY267" t="s">
        <v>169</v>
      </c>
      <c r="EZ267" t="s">
        <v>124</v>
      </c>
      <c r="FA267" t="s">
        <v>124</v>
      </c>
      <c r="FB267" t="s">
        <v>124</v>
      </c>
      <c r="FC267" t="s">
        <v>124</v>
      </c>
      <c r="FD267">
        <v>0</v>
      </c>
      <c r="FE267">
        <v>0</v>
      </c>
      <c r="FF267">
        <v>0</v>
      </c>
      <c r="FG267">
        <v>0</v>
      </c>
      <c r="FH267">
        <v>0</v>
      </c>
      <c r="FI267">
        <v>0</v>
      </c>
      <c r="FJ267">
        <v>0</v>
      </c>
      <c r="FK267">
        <v>0</v>
      </c>
      <c r="FL267">
        <v>0</v>
      </c>
      <c r="FM267">
        <v>0</v>
      </c>
      <c r="FN267">
        <v>0</v>
      </c>
      <c r="FO267">
        <v>0</v>
      </c>
      <c r="FP267">
        <v>0</v>
      </c>
      <c r="FQ267">
        <v>0</v>
      </c>
      <c r="FR267">
        <v>0</v>
      </c>
      <c r="FS267">
        <v>0</v>
      </c>
      <c r="FT267">
        <v>0</v>
      </c>
      <c r="FU267">
        <v>0</v>
      </c>
      <c r="FV267">
        <v>0</v>
      </c>
      <c r="FW267">
        <v>0</v>
      </c>
      <c r="FX267">
        <v>0</v>
      </c>
      <c r="FY267">
        <v>0</v>
      </c>
      <c r="FZ267">
        <v>0</v>
      </c>
      <c r="GA267">
        <v>0</v>
      </c>
      <c r="GB267">
        <v>0</v>
      </c>
      <c r="GC267">
        <v>0</v>
      </c>
      <c r="GD267">
        <v>0</v>
      </c>
      <c r="GE267" t="s">
        <v>124</v>
      </c>
      <c r="GF267" t="s">
        <v>124</v>
      </c>
      <c r="GG267" t="s">
        <v>202</v>
      </c>
      <c r="GH267">
        <v>0</v>
      </c>
      <c r="GI267" t="s">
        <v>124</v>
      </c>
      <c r="GJ267">
        <v>0</v>
      </c>
      <c r="GK267">
        <v>0</v>
      </c>
      <c r="GL267">
        <v>0</v>
      </c>
      <c r="GM267" t="s">
        <v>124</v>
      </c>
      <c r="GN267">
        <v>0</v>
      </c>
      <c r="GO267" t="s">
        <v>124</v>
      </c>
      <c r="GP267" t="s">
        <v>124</v>
      </c>
      <c r="GQ267">
        <v>0</v>
      </c>
      <c r="GR267">
        <v>0</v>
      </c>
      <c r="GS267">
        <v>0</v>
      </c>
      <c r="GT267">
        <v>0</v>
      </c>
      <c r="GU267">
        <v>0</v>
      </c>
      <c r="GV267">
        <v>0</v>
      </c>
      <c r="GW267">
        <v>0</v>
      </c>
      <c r="GX267">
        <v>0</v>
      </c>
      <c r="GY267">
        <v>0</v>
      </c>
      <c r="GZ267">
        <v>0</v>
      </c>
      <c r="HA267">
        <v>0</v>
      </c>
      <c r="HB267">
        <v>0</v>
      </c>
      <c r="HC267">
        <v>0</v>
      </c>
      <c r="HD267">
        <v>0</v>
      </c>
      <c r="HE267">
        <v>0</v>
      </c>
      <c r="HF267">
        <v>0</v>
      </c>
      <c r="HG267">
        <v>0</v>
      </c>
      <c r="HH267">
        <v>0</v>
      </c>
      <c r="HI267">
        <v>0</v>
      </c>
      <c r="HJ267">
        <v>0</v>
      </c>
      <c r="HK267">
        <v>0</v>
      </c>
      <c r="HL267">
        <v>0</v>
      </c>
      <c r="HM267">
        <v>0</v>
      </c>
      <c r="HN267">
        <v>0</v>
      </c>
      <c r="HO267">
        <v>0</v>
      </c>
      <c r="HP267">
        <v>0</v>
      </c>
      <c r="HQ267">
        <v>0</v>
      </c>
      <c r="HR267">
        <v>0</v>
      </c>
      <c r="HS267">
        <v>0</v>
      </c>
      <c r="HT267">
        <v>0</v>
      </c>
      <c r="HU267">
        <v>0</v>
      </c>
      <c r="HV267">
        <v>0</v>
      </c>
      <c r="HW267">
        <v>0</v>
      </c>
      <c r="HX267">
        <v>0</v>
      </c>
      <c r="HY267">
        <v>0</v>
      </c>
      <c r="HZ267">
        <v>0</v>
      </c>
      <c r="IA267">
        <v>0</v>
      </c>
      <c r="IB267">
        <v>0</v>
      </c>
      <c r="IC267">
        <v>0</v>
      </c>
      <c r="ID267">
        <v>0</v>
      </c>
      <c r="IE267" t="s">
        <v>124</v>
      </c>
      <c r="IF267" t="s">
        <v>124</v>
      </c>
      <c r="IG267" t="s">
        <v>119</v>
      </c>
      <c r="IH267" t="s">
        <v>71</v>
      </c>
      <c r="II267">
        <v>0</v>
      </c>
      <c r="IJ267" t="s">
        <v>718</v>
      </c>
      <c r="IK267">
        <v>0</v>
      </c>
      <c r="IL267">
        <v>0</v>
      </c>
      <c r="IM267">
        <v>0</v>
      </c>
      <c r="IN267">
        <v>0</v>
      </c>
      <c r="IO267">
        <v>0</v>
      </c>
      <c r="IP267" t="s">
        <v>124</v>
      </c>
      <c r="IQ267" t="s">
        <v>189</v>
      </c>
      <c r="IR267" t="s">
        <v>55</v>
      </c>
      <c r="IS267" s="8" t="s">
        <v>719</v>
      </c>
      <c r="IT267">
        <v>0</v>
      </c>
      <c r="IU267">
        <v>0</v>
      </c>
      <c r="IV267">
        <v>0</v>
      </c>
      <c r="IW267">
        <v>0</v>
      </c>
      <c r="IX267">
        <v>0</v>
      </c>
      <c r="IY267">
        <v>0</v>
      </c>
      <c r="IZ267">
        <v>0</v>
      </c>
      <c r="JA267">
        <v>0</v>
      </c>
      <c r="JB267">
        <v>0</v>
      </c>
      <c r="JC267" s="8" t="s">
        <v>124</v>
      </c>
      <c r="JD267" s="8" t="s">
        <v>127</v>
      </c>
      <c r="JE267" s="8" t="s">
        <v>128</v>
      </c>
      <c r="JF267" s="8">
        <v>0</v>
      </c>
      <c r="JG267" s="8">
        <v>0</v>
      </c>
      <c r="JH267" s="8">
        <v>0</v>
      </c>
      <c r="JI267" s="8">
        <v>0</v>
      </c>
      <c r="JJ267" s="8">
        <v>0</v>
      </c>
      <c r="JK267" s="42" t="s">
        <v>124</v>
      </c>
      <c r="JL267" s="42" t="s">
        <v>129</v>
      </c>
      <c r="JM267" s="42" t="s">
        <v>124</v>
      </c>
      <c r="JN267" s="42" t="s">
        <v>124</v>
      </c>
      <c r="JO267" s="42" t="s">
        <v>124</v>
      </c>
      <c r="JP267" s="42" t="s">
        <v>124</v>
      </c>
      <c r="JQ267" s="42">
        <v>0</v>
      </c>
      <c r="JR267" s="42">
        <v>0</v>
      </c>
      <c r="JS267" s="42">
        <v>0</v>
      </c>
      <c r="JT267" s="42">
        <v>0</v>
      </c>
      <c r="JU267" s="42">
        <v>0</v>
      </c>
      <c r="JV267" s="42">
        <v>0</v>
      </c>
      <c r="JW267" s="42">
        <v>0</v>
      </c>
      <c r="JX267" s="42">
        <v>0</v>
      </c>
      <c r="JY267" s="42">
        <v>0</v>
      </c>
      <c r="JZ267" s="42">
        <v>0</v>
      </c>
      <c r="KA267" s="42">
        <v>0</v>
      </c>
      <c r="KB267" s="42">
        <v>0</v>
      </c>
      <c r="KC267" s="42">
        <v>0</v>
      </c>
      <c r="KD267" s="42">
        <v>0</v>
      </c>
      <c r="KE267" s="42" t="s">
        <v>124</v>
      </c>
      <c r="KF267" s="42" t="s">
        <v>204</v>
      </c>
      <c r="KG267" s="42">
        <v>0</v>
      </c>
      <c r="KH267" s="42">
        <v>0</v>
      </c>
      <c r="KI267" s="42">
        <v>0</v>
      </c>
      <c r="KJ267" s="42" t="s">
        <v>124</v>
      </c>
      <c r="KK267" s="42">
        <v>0</v>
      </c>
      <c r="KL267" s="42">
        <v>0</v>
      </c>
      <c r="KM267" s="42">
        <v>0</v>
      </c>
      <c r="KN267" s="8" t="s">
        <v>124</v>
      </c>
      <c r="KO267" s="8">
        <v>0</v>
      </c>
      <c r="KP267" s="8">
        <v>0</v>
      </c>
      <c r="KQ267" s="8" t="s">
        <v>117</v>
      </c>
      <c r="KR267">
        <v>0</v>
      </c>
      <c r="KS267">
        <v>0</v>
      </c>
      <c r="KT267">
        <v>0</v>
      </c>
      <c r="KU267">
        <v>0</v>
      </c>
      <c r="KV267">
        <v>0</v>
      </c>
      <c r="KW267">
        <v>0</v>
      </c>
      <c r="KX267">
        <v>0</v>
      </c>
      <c r="KY267">
        <v>0</v>
      </c>
      <c r="KZ267">
        <v>0</v>
      </c>
      <c r="LA267">
        <v>0</v>
      </c>
      <c r="LB267">
        <v>0</v>
      </c>
      <c r="LC267">
        <v>0</v>
      </c>
      <c r="LD267">
        <v>0</v>
      </c>
      <c r="LE267">
        <v>0</v>
      </c>
      <c r="LF267">
        <v>0</v>
      </c>
      <c r="LG267">
        <v>0</v>
      </c>
      <c r="LH267">
        <v>0</v>
      </c>
      <c r="LI267">
        <v>0</v>
      </c>
      <c r="LJ267">
        <v>0</v>
      </c>
      <c r="LK267">
        <v>0</v>
      </c>
      <c r="LL267">
        <v>0</v>
      </c>
      <c r="LM267">
        <v>0</v>
      </c>
      <c r="LN267">
        <v>0</v>
      </c>
      <c r="LO267">
        <v>0</v>
      </c>
      <c r="LP267">
        <v>0</v>
      </c>
      <c r="LQ267">
        <v>0</v>
      </c>
      <c r="LR267">
        <v>0</v>
      </c>
      <c r="LS267">
        <v>0</v>
      </c>
      <c r="LT267">
        <v>0</v>
      </c>
      <c r="LU267">
        <v>0</v>
      </c>
      <c r="LV267">
        <v>0</v>
      </c>
      <c r="LW267">
        <v>0</v>
      </c>
      <c r="LX267">
        <v>0</v>
      </c>
      <c r="LY267">
        <v>0</v>
      </c>
      <c r="LZ267" s="9" t="s">
        <v>131</v>
      </c>
      <c r="MA267">
        <v>0</v>
      </c>
      <c r="MB267">
        <v>0</v>
      </c>
      <c r="MC267">
        <v>0</v>
      </c>
      <c r="MD267">
        <v>0</v>
      </c>
      <c r="ME267">
        <v>0</v>
      </c>
      <c r="MF267">
        <v>0</v>
      </c>
      <c r="MG267" t="s">
        <v>124</v>
      </c>
      <c r="MH267">
        <v>0</v>
      </c>
      <c r="MI267">
        <v>0</v>
      </c>
      <c r="MJ267">
        <v>0</v>
      </c>
      <c r="MK267">
        <v>0</v>
      </c>
      <c r="ML267">
        <v>0</v>
      </c>
      <c r="MM267">
        <v>0</v>
      </c>
      <c r="MN267">
        <v>0</v>
      </c>
      <c r="MO267">
        <v>0</v>
      </c>
      <c r="MP267">
        <v>0</v>
      </c>
      <c r="MQ267">
        <v>0</v>
      </c>
      <c r="MR267" s="35">
        <v>0</v>
      </c>
      <c r="MS267" s="69"/>
    </row>
    <row r="268" spans="1:357" ht="75.599999999999994" customHeight="1" x14ac:dyDescent="0.3">
      <c r="A268">
        <v>113</v>
      </c>
      <c r="B268" s="29" t="s">
        <v>108</v>
      </c>
      <c r="C268" s="24" t="s">
        <v>109</v>
      </c>
      <c r="D268" s="8" t="s">
        <v>597</v>
      </c>
      <c r="E268" s="8" t="s">
        <v>597</v>
      </c>
      <c r="F268" s="8" t="s">
        <v>720</v>
      </c>
      <c r="G268" s="8">
        <v>0</v>
      </c>
      <c r="H268" s="8">
        <v>1970</v>
      </c>
      <c r="I268" t="s">
        <v>136</v>
      </c>
      <c r="J268" s="8" t="s">
        <v>721</v>
      </c>
      <c r="K268" s="8">
        <f>1008*728</f>
        <v>733824</v>
      </c>
      <c r="L268" s="8" t="e">
        <f>MROUND([1]!tbData[[#This Row],[Surface (mm2)]],10000)/1000000</f>
        <v>#REF!</v>
      </c>
      <c r="M268" s="8" t="s">
        <v>115</v>
      </c>
      <c r="N268" s="8" t="s">
        <v>144</v>
      </c>
      <c r="O268" s="8" t="s">
        <v>144</v>
      </c>
      <c r="P268" s="8" t="s">
        <v>117</v>
      </c>
      <c r="Q268" t="s">
        <v>119</v>
      </c>
      <c r="R268" t="s">
        <v>119</v>
      </c>
      <c r="S268" s="8">
        <v>0</v>
      </c>
      <c r="T268" t="s">
        <v>600</v>
      </c>
      <c r="U268" s="8" t="s">
        <v>120</v>
      </c>
      <c r="V268" s="8" t="s">
        <v>145</v>
      </c>
      <c r="W268" s="8" t="s">
        <v>324</v>
      </c>
      <c r="X268" s="8" t="s">
        <v>154</v>
      </c>
      <c r="Y268" s="8" t="s">
        <v>222</v>
      </c>
      <c r="Z268" s="8" t="s">
        <v>210</v>
      </c>
      <c r="AA268" s="8">
        <v>0</v>
      </c>
      <c r="AB268" s="8">
        <v>0</v>
      </c>
      <c r="AC268" s="8">
        <v>0</v>
      </c>
      <c r="AD268" s="8">
        <v>0</v>
      </c>
      <c r="AE268" s="8">
        <v>0</v>
      </c>
      <c r="AF268" s="8">
        <v>0</v>
      </c>
      <c r="AG268" s="8">
        <v>0</v>
      </c>
      <c r="AH268" s="8">
        <v>0</v>
      </c>
      <c r="AI268" s="8">
        <v>0</v>
      </c>
      <c r="AJ268" s="8" t="s">
        <v>629</v>
      </c>
      <c r="AK268" s="8" t="s">
        <v>117</v>
      </c>
      <c r="AL268" s="8">
        <v>0</v>
      </c>
      <c r="AM268" s="8">
        <v>0</v>
      </c>
      <c r="AN268" s="8">
        <v>0</v>
      </c>
      <c r="AO268" s="8">
        <v>0</v>
      </c>
      <c r="AP268" s="8">
        <v>0</v>
      </c>
      <c r="AQ268" s="8">
        <v>0</v>
      </c>
      <c r="AR268" s="8">
        <v>0</v>
      </c>
      <c r="AS268" s="8">
        <v>0</v>
      </c>
      <c r="AT268" s="8">
        <v>0</v>
      </c>
      <c r="AU268" s="8" t="s">
        <v>124</v>
      </c>
      <c r="AV268" s="8" t="s">
        <v>156</v>
      </c>
      <c r="AW268" s="8" t="s">
        <v>601</v>
      </c>
      <c r="AX268" s="8" t="s">
        <v>117</v>
      </c>
      <c r="AY268" s="8">
        <v>0</v>
      </c>
      <c r="AZ268" s="8">
        <v>0</v>
      </c>
      <c r="BA268" s="8">
        <v>0</v>
      </c>
      <c r="BB268" s="8">
        <v>0</v>
      </c>
      <c r="BC268" s="9" t="s">
        <v>119</v>
      </c>
      <c r="BD268">
        <v>0</v>
      </c>
      <c r="BE268" t="s">
        <v>124</v>
      </c>
      <c r="BF268">
        <v>0</v>
      </c>
      <c r="BG268" t="s">
        <v>124</v>
      </c>
      <c r="BH268">
        <v>0</v>
      </c>
      <c r="BI268" s="6">
        <v>0</v>
      </c>
      <c r="BJ268" s="66"/>
      <c r="BK268" s="10" t="s">
        <v>51</v>
      </c>
      <c r="BL268" t="s">
        <v>122</v>
      </c>
      <c r="BM268" t="s">
        <v>123</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t="s">
        <v>117</v>
      </c>
      <c r="DC268" s="8">
        <v>0</v>
      </c>
      <c r="DD268" t="s">
        <v>117</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t="s">
        <v>117</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t="s">
        <v>551</v>
      </c>
      <c r="EV268">
        <v>0</v>
      </c>
      <c r="EW268">
        <v>0</v>
      </c>
      <c r="EX268">
        <v>0</v>
      </c>
      <c r="EY268">
        <v>0</v>
      </c>
      <c r="EZ268">
        <v>0</v>
      </c>
      <c r="FA268">
        <v>0</v>
      </c>
      <c r="FB268">
        <v>0</v>
      </c>
      <c r="FC268">
        <v>0</v>
      </c>
      <c r="FD268">
        <v>0</v>
      </c>
      <c r="FE268">
        <v>0</v>
      </c>
      <c r="FF268">
        <v>0</v>
      </c>
      <c r="FG268">
        <v>0</v>
      </c>
      <c r="FH268">
        <v>0</v>
      </c>
      <c r="FI268">
        <v>0</v>
      </c>
      <c r="FJ268">
        <v>0</v>
      </c>
      <c r="FK268">
        <v>0</v>
      </c>
      <c r="FL268">
        <v>0</v>
      </c>
      <c r="FM268">
        <v>0</v>
      </c>
      <c r="FN268">
        <v>0</v>
      </c>
      <c r="FO268">
        <v>0</v>
      </c>
      <c r="FP268" t="s">
        <v>124</v>
      </c>
      <c r="FQ268" t="s">
        <v>552</v>
      </c>
      <c r="FR268" t="s">
        <v>156</v>
      </c>
      <c r="FS268" t="s">
        <v>124</v>
      </c>
      <c r="FT268" t="s">
        <v>124</v>
      </c>
      <c r="FU268" t="s">
        <v>124</v>
      </c>
      <c r="FV268" t="s">
        <v>124</v>
      </c>
      <c r="FW268">
        <v>0</v>
      </c>
      <c r="FX268">
        <v>0</v>
      </c>
      <c r="FY268">
        <v>0</v>
      </c>
      <c r="FZ268">
        <v>0</v>
      </c>
      <c r="GA268">
        <v>0</v>
      </c>
      <c r="GB268">
        <v>0</v>
      </c>
      <c r="GC268">
        <v>0</v>
      </c>
      <c r="GD268">
        <v>0</v>
      </c>
      <c r="GE268" t="s">
        <v>124</v>
      </c>
      <c r="GF268">
        <v>0</v>
      </c>
      <c r="GG268">
        <v>0</v>
      </c>
      <c r="GH268">
        <v>0</v>
      </c>
      <c r="GI268">
        <v>0</v>
      </c>
      <c r="GJ268">
        <v>0</v>
      </c>
      <c r="GK268">
        <v>0</v>
      </c>
      <c r="GL268">
        <v>0</v>
      </c>
      <c r="GM268" t="s">
        <v>124</v>
      </c>
      <c r="GN268">
        <v>0</v>
      </c>
      <c r="GO268" t="s">
        <v>124</v>
      </c>
      <c r="GP268" t="s">
        <v>124</v>
      </c>
      <c r="GQ268">
        <v>0</v>
      </c>
      <c r="GR268">
        <v>0</v>
      </c>
      <c r="GS268">
        <v>0</v>
      </c>
      <c r="GT268">
        <v>0</v>
      </c>
      <c r="GU268">
        <v>0</v>
      </c>
      <c r="GV268">
        <v>0</v>
      </c>
      <c r="GW268">
        <v>0</v>
      </c>
      <c r="GX268">
        <v>0</v>
      </c>
      <c r="GY268">
        <v>0</v>
      </c>
      <c r="GZ268">
        <v>0</v>
      </c>
      <c r="HA268">
        <v>0</v>
      </c>
      <c r="HB268">
        <v>0</v>
      </c>
      <c r="HC268">
        <v>0</v>
      </c>
      <c r="HD268">
        <v>0</v>
      </c>
      <c r="HE268">
        <v>0</v>
      </c>
      <c r="HF268">
        <v>0</v>
      </c>
      <c r="HG268" t="s">
        <v>124</v>
      </c>
      <c r="HH268" t="s">
        <v>124</v>
      </c>
      <c r="HI268">
        <v>0</v>
      </c>
      <c r="HJ268">
        <v>0</v>
      </c>
      <c r="HK268">
        <v>0</v>
      </c>
      <c r="HL268">
        <v>0</v>
      </c>
      <c r="HM268">
        <v>0</v>
      </c>
      <c r="HN268">
        <v>0</v>
      </c>
      <c r="HO268">
        <v>0</v>
      </c>
      <c r="HP268">
        <v>0</v>
      </c>
      <c r="HQ268">
        <v>0</v>
      </c>
      <c r="HR268">
        <v>0</v>
      </c>
      <c r="HS268">
        <v>0</v>
      </c>
      <c r="HT268">
        <v>0</v>
      </c>
      <c r="HU268">
        <v>0</v>
      </c>
      <c r="HV268">
        <v>0</v>
      </c>
      <c r="HW268">
        <v>0</v>
      </c>
      <c r="HX268">
        <v>0</v>
      </c>
      <c r="HY268">
        <v>0</v>
      </c>
      <c r="HZ268">
        <v>0</v>
      </c>
      <c r="IA268">
        <v>0</v>
      </c>
      <c r="IB268">
        <v>0</v>
      </c>
      <c r="IC268">
        <v>0</v>
      </c>
      <c r="ID268">
        <v>0</v>
      </c>
      <c r="IE268" t="s">
        <v>124</v>
      </c>
      <c r="IF268" t="s">
        <v>124</v>
      </c>
      <c r="IG268" t="s">
        <v>124</v>
      </c>
      <c r="IH268" t="s">
        <v>71</v>
      </c>
      <c r="II268">
        <v>0</v>
      </c>
      <c r="IJ268" t="s">
        <v>722</v>
      </c>
      <c r="IK268" t="s">
        <v>124</v>
      </c>
      <c r="IL268" t="s">
        <v>712</v>
      </c>
      <c r="IM268" t="s">
        <v>70</v>
      </c>
      <c r="IN268">
        <v>0</v>
      </c>
      <c r="IO268" t="s">
        <v>588</v>
      </c>
      <c r="IP268">
        <v>0</v>
      </c>
      <c r="IQ268">
        <v>0</v>
      </c>
      <c r="IR268">
        <v>0</v>
      </c>
      <c r="IS268">
        <v>0</v>
      </c>
      <c r="IT268">
        <v>0</v>
      </c>
      <c r="IU268">
        <v>0</v>
      </c>
      <c r="IV268">
        <v>0</v>
      </c>
      <c r="IW268">
        <v>0</v>
      </c>
      <c r="IX268">
        <v>0</v>
      </c>
      <c r="IY268">
        <v>0</v>
      </c>
      <c r="IZ268">
        <v>0</v>
      </c>
      <c r="JA268">
        <v>0</v>
      </c>
      <c r="JB268">
        <v>0</v>
      </c>
      <c r="JC268" s="8" t="s">
        <v>124</v>
      </c>
      <c r="JD268" s="8" t="s">
        <v>148</v>
      </c>
      <c r="JE268" s="8" t="s">
        <v>460</v>
      </c>
      <c r="JF268" s="8">
        <v>0</v>
      </c>
      <c r="JG268" s="8">
        <v>0</v>
      </c>
      <c r="JH268" s="8">
        <v>0</v>
      </c>
      <c r="JI268" s="8">
        <v>0</v>
      </c>
      <c r="JJ268" s="8">
        <v>0</v>
      </c>
      <c r="JK268" s="42">
        <v>0</v>
      </c>
      <c r="JL268" s="42">
        <v>0</v>
      </c>
      <c r="JM268" s="42">
        <v>0</v>
      </c>
      <c r="JN268" s="42">
        <v>0</v>
      </c>
      <c r="JO268" s="42">
        <v>0</v>
      </c>
      <c r="JP268" s="42">
        <v>0</v>
      </c>
      <c r="JQ268" s="42">
        <v>0</v>
      </c>
      <c r="JR268" s="42">
        <v>0</v>
      </c>
      <c r="JS268" s="42">
        <v>0</v>
      </c>
      <c r="JT268" s="42">
        <v>0</v>
      </c>
      <c r="JU268" s="42">
        <v>0</v>
      </c>
      <c r="JV268" s="42" t="s">
        <v>124</v>
      </c>
      <c r="JW268" s="42" t="s">
        <v>129</v>
      </c>
      <c r="JX268" s="42" t="s">
        <v>124</v>
      </c>
      <c r="JY268" s="42" t="s">
        <v>124</v>
      </c>
      <c r="JZ268" s="42" t="s">
        <v>124</v>
      </c>
      <c r="KA268" s="42" t="s">
        <v>124</v>
      </c>
      <c r="KB268" s="42">
        <v>0</v>
      </c>
      <c r="KC268" s="42">
        <v>0</v>
      </c>
      <c r="KD268" s="42">
        <v>0</v>
      </c>
      <c r="KE268" s="42">
        <v>0</v>
      </c>
      <c r="KF268" s="42">
        <v>0</v>
      </c>
      <c r="KG268" s="42">
        <v>0</v>
      </c>
      <c r="KH268" s="42">
        <v>0</v>
      </c>
      <c r="KI268" s="42">
        <v>0</v>
      </c>
      <c r="KJ268" s="42">
        <v>0</v>
      </c>
      <c r="KK268" s="42">
        <v>0</v>
      </c>
      <c r="KL268" s="42">
        <v>0</v>
      </c>
      <c r="KM268" s="42">
        <v>0</v>
      </c>
      <c r="KN268" s="8" t="s">
        <v>117</v>
      </c>
      <c r="KO268" s="8">
        <v>0</v>
      </c>
      <c r="KP268" s="8">
        <v>0</v>
      </c>
      <c r="KQ268" s="8" t="s">
        <v>117</v>
      </c>
      <c r="KR268">
        <v>0</v>
      </c>
      <c r="KS268">
        <v>0</v>
      </c>
      <c r="KT268">
        <v>0</v>
      </c>
      <c r="KU268">
        <v>0</v>
      </c>
      <c r="KV268">
        <v>0</v>
      </c>
      <c r="KW268">
        <v>0</v>
      </c>
      <c r="KX268">
        <v>0</v>
      </c>
      <c r="KY268">
        <v>0</v>
      </c>
      <c r="KZ268">
        <v>0</v>
      </c>
      <c r="LA268">
        <v>0</v>
      </c>
      <c r="LB268">
        <v>0</v>
      </c>
      <c r="LC268">
        <v>0</v>
      </c>
      <c r="LD268">
        <v>0</v>
      </c>
      <c r="LE268">
        <v>0</v>
      </c>
      <c r="LF268">
        <v>0</v>
      </c>
      <c r="LG268">
        <v>0</v>
      </c>
      <c r="LH268">
        <v>0</v>
      </c>
      <c r="LI268">
        <v>0</v>
      </c>
      <c r="LJ268">
        <v>0</v>
      </c>
      <c r="LK268">
        <v>0</v>
      </c>
      <c r="LL268">
        <v>0</v>
      </c>
      <c r="LM268">
        <v>0</v>
      </c>
      <c r="LN268">
        <v>0</v>
      </c>
      <c r="LO268">
        <v>0</v>
      </c>
      <c r="LP268">
        <v>0</v>
      </c>
      <c r="LQ268">
        <v>0</v>
      </c>
      <c r="LR268">
        <v>0</v>
      </c>
      <c r="LS268">
        <v>0</v>
      </c>
      <c r="LT268">
        <v>0</v>
      </c>
      <c r="LU268">
        <v>0</v>
      </c>
      <c r="LV268">
        <v>0</v>
      </c>
      <c r="LW268">
        <v>0</v>
      </c>
      <c r="LX268">
        <v>0</v>
      </c>
      <c r="LY268">
        <v>0</v>
      </c>
      <c r="LZ268" s="9" t="s">
        <v>131</v>
      </c>
      <c r="MA268">
        <v>0</v>
      </c>
      <c r="MB268">
        <v>0</v>
      </c>
      <c r="MC268">
        <v>0</v>
      </c>
      <c r="MD268">
        <v>0</v>
      </c>
      <c r="ME268">
        <v>0</v>
      </c>
      <c r="MF268">
        <v>0</v>
      </c>
      <c r="MG268">
        <v>0</v>
      </c>
      <c r="MH268">
        <v>0</v>
      </c>
      <c r="MI268">
        <v>0</v>
      </c>
      <c r="MJ268">
        <v>0</v>
      </c>
      <c r="MK268">
        <v>0</v>
      </c>
      <c r="ML268">
        <v>0</v>
      </c>
      <c r="MM268">
        <v>0</v>
      </c>
      <c r="MN268">
        <v>0</v>
      </c>
      <c r="MO268">
        <v>0</v>
      </c>
      <c r="MP268">
        <v>0</v>
      </c>
      <c r="MQ268">
        <v>0</v>
      </c>
      <c r="MR268" s="35">
        <v>0</v>
      </c>
      <c r="MS268" s="69"/>
    </row>
    <row r="269" spans="1:357" ht="91.2" customHeight="1" x14ac:dyDescent="0.3">
      <c r="A269">
        <v>221</v>
      </c>
      <c r="B269" s="29" t="s">
        <v>108</v>
      </c>
      <c r="C269" s="25" t="s">
        <v>753</v>
      </c>
      <c r="D269" s="8" t="s">
        <v>1165</v>
      </c>
      <c r="E269" t="s">
        <v>1166</v>
      </c>
      <c r="F269" s="8" t="s">
        <v>1167</v>
      </c>
      <c r="G269" s="8" t="s">
        <v>849</v>
      </c>
      <c r="H269" s="8">
        <v>0</v>
      </c>
      <c r="I269" t="s">
        <v>136</v>
      </c>
      <c r="J269" s="8" t="s">
        <v>1168</v>
      </c>
      <c r="K269" s="8">
        <f>959*760</f>
        <v>728840</v>
      </c>
      <c r="L269" s="8" t="e">
        <f>MROUND([1]!tbData[[#This Row],[Surface (mm2)]],10000)/1000000</f>
        <v>#REF!</v>
      </c>
      <c r="M269" s="8" t="s">
        <v>115</v>
      </c>
      <c r="N269" s="8" t="s">
        <v>144</v>
      </c>
      <c r="O269" s="8" t="s">
        <v>144</v>
      </c>
      <c r="P269" s="8" t="s">
        <v>117</v>
      </c>
      <c r="Q269" t="s">
        <v>119</v>
      </c>
      <c r="R269" t="s">
        <v>119</v>
      </c>
      <c r="S269" s="8">
        <v>0</v>
      </c>
      <c r="T269" t="s">
        <v>119</v>
      </c>
      <c r="U269" s="8" t="s">
        <v>198</v>
      </c>
      <c r="V269" s="8" t="s">
        <v>210</v>
      </c>
      <c r="W269" s="8">
        <v>0</v>
      </c>
      <c r="X269" s="8">
        <v>0</v>
      </c>
      <c r="Y269" s="8">
        <v>0</v>
      </c>
      <c r="Z269" s="8">
        <v>0</v>
      </c>
      <c r="AA269" s="8">
        <v>0</v>
      </c>
      <c r="AB269" s="8">
        <v>0</v>
      </c>
      <c r="AC269" s="8">
        <v>0</v>
      </c>
      <c r="AD269" s="8">
        <v>0</v>
      </c>
      <c r="AE269" s="8">
        <v>0</v>
      </c>
      <c r="AF269" s="8">
        <v>0</v>
      </c>
      <c r="AG269" s="8">
        <v>0</v>
      </c>
      <c r="AH269" s="8">
        <v>0</v>
      </c>
      <c r="AI269" s="8">
        <v>0</v>
      </c>
      <c r="AJ269" s="8">
        <v>0</v>
      </c>
      <c r="AK269" s="8" t="s">
        <v>117</v>
      </c>
      <c r="AL269" s="8">
        <v>0</v>
      </c>
      <c r="AM269" s="8">
        <v>0</v>
      </c>
      <c r="AN269" s="8">
        <v>0</v>
      </c>
      <c r="AO269" s="8">
        <v>0</v>
      </c>
      <c r="AP269" s="8">
        <v>0</v>
      </c>
      <c r="AQ269" s="8">
        <v>0</v>
      </c>
      <c r="AR269" s="8">
        <v>0</v>
      </c>
      <c r="AS269" s="8">
        <v>0</v>
      </c>
      <c r="AT269" s="8">
        <v>0</v>
      </c>
      <c r="AU269" s="8" t="s">
        <v>124</v>
      </c>
      <c r="AV269" s="8" t="s">
        <v>156</v>
      </c>
      <c r="AW269" s="8" t="s">
        <v>199</v>
      </c>
      <c r="AX269" s="8" t="s">
        <v>124</v>
      </c>
      <c r="AY269" s="8" t="s">
        <v>154</v>
      </c>
      <c r="AZ269" s="8">
        <v>1</v>
      </c>
      <c r="BA269" s="8" t="s">
        <v>684</v>
      </c>
      <c r="BB269" s="8">
        <v>0</v>
      </c>
      <c r="BC269" t="s">
        <v>124</v>
      </c>
      <c r="BD269" t="s">
        <v>155</v>
      </c>
      <c r="BE269" t="s">
        <v>147</v>
      </c>
      <c r="BF269">
        <v>0</v>
      </c>
      <c r="BG269">
        <v>0</v>
      </c>
      <c r="BH269">
        <v>0</v>
      </c>
      <c r="BI269" s="6" t="s">
        <v>1169</v>
      </c>
      <c r="BJ269" s="66"/>
      <c r="BK269" s="10" t="s">
        <v>51</v>
      </c>
      <c r="BL269" t="s">
        <v>122</v>
      </c>
      <c r="BM269" t="s">
        <v>123</v>
      </c>
      <c r="BN269" t="s">
        <v>117</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t="s">
        <v>51</v>
      </c>
      <c r="DC269" s="8" t="s">
        <v>123</v>
      </c>
      <c r="DD269" t="s">
        <v>117</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t="s">
        <v>117</v>
      </c>
      <c r="EA269">
        <v>0</v>
      </c>
      <c r="EB269">
        <v>0</v>
      </c>
      <c r="EC269">
        <v>0</v>
      </c>
      <c r="ED269">
        <v>0</v>
      </c>
      <c r="EE269">
        <v>0</v>
      </c>
      <c r="EF269">
        <v>0</v>
      </c>
      <c r="EG269">
        <v>0</v>
      </c>
      <c r="EH269">
        <v>0</v>
      </c>
      <c r="EI269">
        <v>0</v>
      </c>
      <c r="EJ269">
        <v>0</v>
      </c>
      <c r="EK269">
        <v>0</v>
      </c>
      <c r="EL269">
        <v>0</v>
      </c>
      <c r="EM269">
        <v>0</v>
      </c>
      <c r="EN269">
        <v>0</v>
      </c>
      <c r="EO269">
        <v>0</v>
      </c>
      <c r="EP269">
        <v>0</v>
      </c>
      <c r="EQ269">
        <v>0</v>
      </c>
      <c r="ER269">
        <v>0</v>
      </c>
      <c r="ES269">
        <v>0</v>
      </c>
      <c r="ET269">
        <v>0</v>
      </c>
      <c r="EU269" t="s">
        <v>117</v>
      </c>
      <c r="EV269">
        <v>0</v>
      </c>
      <c r="EW269">
        <v>0</v>
      </c>
      <c r="EX269">
        <v>0</v>
      </c>
      <c r="EY269">
        <v>0</v>
      </c>
      <c r="EZ269">
        <v>0</v>
      </c>
      <c r="FA269">
        <v>0</v>
      </c>
      <c r="FB269">
        <v>0</v>
      </c>
      <c r="FC269">
        <v>0</v>
      </c>
      <c r="FD269">
        <v>0</v>
      </c>
      <c r="FE269">
        <v>0</v>
      </c>
      <c r="FF269">
        <v>0</v>
      </c>
      <c r="FG269">
        <v>0</v>
      </c>
      <c r="FH269">
        <v>0</v>
      </c>
      <c r="FI269">
        <v>0</v>
      </c>
      <c r="FJ269">
        <v>0</v>
      </c>
      <c r="FK269">
        <v>0</v>
      </c>
      <c r="FL269">
        <v>0</v>
      </c>
      <c r="FM269">
        <v>0</v>
      </c>
      <c r="FN269">
        <v>0</v>
      </c>
      <c r="FO269">
        <v>0</v>
      </c>
      <c r="FP269">
        <v>0</v>
      </c>
      <c r="FQ269">
        <v>0</v>
      </c>
      <c r="FR269">
        <v>0</v>
      </c>
      <c r="FS269">
        <v>0</v>
      </c>
      <c r="FT269">
        <v>0</v>
      </c>
      <c r="FU269">
        <v>0</v>
      </c>
      <c r="FV269">
        <v>0</v>
      </c>
      <c r="FW269">
        <v>0</v>
      </c>
      <c r="FX269">
        <v>0</v>
      </c>
      <c r="FY269">
        <v>0</v>
      </c>
      <c r="FZ269">
        <v>0</v>
      </c>
      <c r="GA269">
        <v>0</v>
      </c>
      <c r="GB269">
        <v>0</v>
      </c>
      <c r="GC269">
        <v>0</v>
      </c>
      <c r="GD269">
        <v>0</v>
      </c>
      <c r="GE269" t="s">
        <v>117</v>
      </c>
      <c r="GF269">
        <v>0</v>
      </c>
      <c r="GG269">
        <v>0</v>
      </c>
      <c r="GH269">
        <v>0</v>
      </c>
      <c r="GI269">
        <v>0</v>
      </c>
      <c r="GJ269">
        <v>0</v>
      </c>
      <c r="GK269">
        <v>0</v>
      </c>
      <c r="GL269">
        <v>0</v>
      </c>
      <c r="GM269">
        <v>0</v>
      </c>
      <c r="GN269">
        <v>0</v>
      </c>
      <c r="GO269">
        <v>0</v>
      </c>
      <c r="GP269">
        <v>0</v>
      </c>
      <c r="GQ269">
        <v>0</v>
      </c>
      <c r="GR269">
        <v>0</v>
      </c>
      <c r="GS269">
        <v>0</v>
      </c>
      <c r="GT269">
        <v>0</v>
      </c>
      <c r="GU269">
        <v>0</v>
      </c>
      <c r="GV269">
        <v>0</v>
      </c>
      <c r="GW269">
        <v>0</v>
      </c>
      <c r="GX269">
        <v>0</v>
      </c>
      <c r="GY269">
        <v>0</v>
      </c>
      <c r="GZ269">
        <v>0</v>
      </c>
      <c r="HA269">
        <v>0</v>
      </c>
      <c r="HB269">
        <v>0</v>
      </c>
      <c r="HC269">
        <v>0</v>
      </c>
      <c r="HD269">
        <v>0</v>
      </c>
      <c r="HE269">
        <v>0</v>
      </c>
      <c r="HF269">
        <v>0</v>
      </c>
      <c r="HG269">
        <v>0</v>
      </c>
      <c r="HH269">
        <v>0</v>
      </c>
      <c r="HI269">
        <v>0</v>
      </c>
      <c r="HJ269">
        <v>0</v>
      </c>
      <c r="HK269">
        <v>0</v>
      </c>
      <c r="HL269">
        <v>0</v>
      </c>
      <c r="HM269">
        <v>0</v>
      </c>
      <c r="HN269">
        <v>0</v>
      </c>
      <c r="HO269">
        <v>0</v>
      </c>
      <c r="HP269">
        <v>0</v>
      </c>
      <c r="HQ269">
        <v>0</v>
      </c>
      <c r="HR269">
        <v>0</v>
      </c>
      <c r="HS269">
        <v>0</v>
      </c>
      <c r="HT269">
        <v>0</v>
      </c>
      <c r="HU269">
        <v>0</v>
      </c>
      <c r="HV269">
        <v>0</v>
      </c>
      <c r="HW269">
        <v>0</v>
      </c>
      <c r="HX269">
        <v>0</v>
      </c>
      <c r="HY269">
        <v>0</v>
      </c>
      <c r="HZ269">
        <v>0</v>
      </c>
      <c r="IA269">
        <v>0</v>
      </c>
      <c r="IB269">
        <v>0</v>
      </c>
      <c r="IC269">
        <v>0</v>
      </c>
      <c r="ID269">
        <v>0</v>
      </c>
      <c r="IE269">
        <v>0</v>
      </c>
      <c r="IF269">
        <v>0</v>
      </c>
      <c r="IG269">
        <v>0</v>
      </c>
      <c r="IH269">
        <v>0</v>
      </c>
      <c r="II269">
        <v>0</v>
      </c>
      <c r="IJ269">
        <v>0</v>
      </c>
      <c r="IK269">
        <v>0</v>
      </c>
      <c r="IL269">
        <v>0</v>
      </c>
      <c r="IM269">
        <v>0</v>
      </c>
      <c r="IN269">
        <v>0</v>
      </c>
      <c r="IO269">
        <v>0</v>
      </c>
      <c r="IP269">
        <v>0</v>
      </c>
      <c r="IQ269">
        <v>0</v>
      </c>
      <c r="IR269">
        <v>0</v>
      </c>
      <c r="IS269">
        <v>0</v>
      </c>
      <c r="IT269">
        <v>0</v>
      </c>
      <c r="IU269">
        <v>0</v>
      </c>
      <c r="IV269">
        <v>0</v>
      </c>
      <c r="IW269">
        <v>0</v>
      </c>
      <c r="IX269">
        <v>0</v>
      </c>
      <c r="IY269">
        <v>0</v>
      </c>
      <c r="IZ269">
        <v>0</v>
      </c>
      <c r="JA269">
        <v>0</v>
      </c>
      <c r="JB269">
        <v>0</v>
      </c>
      <c r="JC269" s="8" t="s">
        <v>124</v>
      </c>
      <c r="JD269" s="8" t="s">
        <v>148</v>
      </c>
      <c r="JE269" s="8" t="s">
        <v>128</v>
      </c>
      <c r="JF269" s="8">
        <v>0</v>
      </c>
      <c r="JG269" s="8">
        <v>0</v>
      </c>
      <c r="JH269" s="8">
        <v>0</v>
      </c>
      <c r="JI269" s="8">
        <v>0</v>
      </c>
      <c r="JJ269" s="8">
        <v>0</v>
      </c>
      <c r="JK269" s="42">
        <v>0</v>
      </c>
      <c r="JL269" s="42">
        <v>0</v>
      </c>
      <c r="JM269" s="42">
        <v>0</v>
      </c>
      <c r="JN269" s="42">
        <v>0</v>
      </c>
      <c r="JO269" s="42">
        <v>0</v>
      </c>
      <c r="JP269" s="42">
        <v>0</v>
      </c>
      <c r="JQ269" s="42">
        <v>0</v>
      </c>
      <c r="JR269" s="42">
        <v>0</v>
      </c>
      <c r="JS269" s="42">
        <v>0</v>
      </c>
      <c r="JT269" s="42">
        <v>0</v>
      </c>
      <c r="JU269" s="42">
        <v>0</v>
      </c>
      <c r="JV269" s="42">
        <v>0</v>
      </c>
      <c r="JW269" s="42">
        <v>0</v>
      </c>
      <c r="JX269" s="42">
        <v>0</v>
      </c>
      <c r="JY269" s="42">
        <v>0</v>
      </c>
      <c r="JZ269" s="42">
        <v>0</v>
      </c>
      <c r="KA269" s="42">
        <v>0</v>
      </c>
      <c r="KB269" s="42">
        <v>0</v>
      </c>
      <c r="KC269" s="42">
        <v>0</v>
      </c>
      <c r="KD269" s="42">
        <v>0</v>
      </c>
      <c r="KE269" s="42">
        <v>0</v>
      </c>
      <c r="KF269" s="42">
        <v>0</v>
      </c>
      <c r="KG269" s="42">
        <v>0</v>
      </c>
      <c r="KH269" s="42">
        <v>0</v>
      </c>
      <c r="KI269" s="42">
        <v>0</v>
      </c>
      <c r="KJ269" s="42">
        <v>0</v>
      </c>
      <c r="KK269" s="42">
        <v>0</v>
      </c>
      <c r="KL269" s="42">
        <v>0</v>
      </c>
      <c r="KM269" s="42">
        <v>0</v>
      </c>
      <c r="KN269" s="8" t="s">
        <v>117</v>
      </c>
      <c r="KO269" s="8">
        <v>0</v>
      </c>
      <c r="KP269" s="8">
        <v>0</v>
      </c>
      <c r="KQ269" s="8" t="s">
        <v>117</v>
      </c>
      <c r="KR269">
        <v>0</v>
      </c>
      <c r="KS269">
        <v>0</v>
      </c>
      <c r="KT269">
        <v>0</v>
      </c>
      <c r="KU269">
        <v>0</v>
      </c>
      <c r="KV269">
        <v>0</v>
      </c>
      <c r="KW269">
        <v>0</v>
      </c>
      <c r="KX269">
        <v>0</v>
      </c>
      <c r="KY269">
        <v>0</v>
      </c>
      <c r="KZ269">
        <v>0</v>
      </c>
      <c r="LA269">
        <v>0</v>
      </c>
      <c r="LB269">
        <v>0</v>
      </c>
      <c r="LC269">
        <v>0</v>
      </c>
      <c r="LD269">
        <v>0</v>
      </c>
      <c r="LE269">
        <v>0</v>
      </c>
      <c r="LF269">
        <v>0</v>
      </c>
      <c r="LG269">
        <v>0</v>
      </c>
      <c r="LH269">
        <v>0</v>
      </c>
      <c r="LI269">
        <v>0</v>
      </c>
      <c r="LJ269">
        <v>0</v>
      </c>
      <c r="LK269">
        <v>0</v>
      </c>
      <c r="LL269">
        <v>0</v>
      </c>
      <c r="LM269">
        <v>0</v>
      </c>
      <c r="LN269">
        <v>0</v>
      </c>
      <c r="LO269">
        <v>0</v>
      </c>
      <c r="LP269">
        <v>0</v>
      </c>
      <c r="LQ269">
        <v>0</v>
      </c>
      <c r="LR269">
        <v>0</v>
      </c>
      <c r="LS269">
        <v>0</v>
      </c>
      <c r="LT269">
        <v>0</v>
      </c>
      <c r="LU269">
        <v>0</v>
      </c>
      <c r="LV269">
        <v>0</v>
      </c>
      <c r="LW269">
        <v>0</v>
      </c>
      <c r="LX269">
        <v>0</v>
      </c>
      <c r="LY269">
        <v>0</v>
      </c>
      <c r="LZ269" s="9" t="s">
        <v>131</v>
      </c>
      <c r="MA269">
        <v>0</v>
      </c>
      <c r="MB269">
        <v>0</v>
      </c>
      <c r="MC269">
        <v>0</v>
      </c>
      <c r="MD269">
        <v>0</v>
      </c>
      <c r="ME269">
        <v>0</v>
      </c>
      <c r="MF269">
        <v>0</v>
      </c>
      <c r="MG269">
        <v>0</v>
      </c>
      <c r="MH269">
        <v>0</v>
      </c>
      <c r="MI269">
        <v>0</v>
      </c>
      <c r="MJ269">
        <v>0</v>
      </c>
      <c r="MK269">
        <v>0</v>
      </c>
      <c r="ML269">
        <v>0</v>
      </c>
      <c r="MM269">
        <v>0</v>
      </c>
      <c r="MN269">
        <v>0</v>
      </c>
      <c r="MO269">
        <v>0</v>
      </c>
      <c r="MP269">
        <v>0</v>
      </c>
      <c r="MQ269">
        <v>0</v>
      </c>
      <c r="MR269" s="35">
        <v>0</v>
      </c>
      <c r="MS269" s="69"/>
    </row>
    <row r="270" spans="1:357" ht="72.599999999999994" customHeight="1" x14ac:dyDescent="0.3">
      <c r="A270">
        <v>222</v>
      </c>
      <c r="B270" s="29" t="s">
        <v>108</v>
      </c>
      <c r="C270" s="25" t="s">
        <v>753</v>
      </c>
      <c r="D270" s="8" t="s">
        <v>1165</v>
      </c>
      <c r="E270" t="s">
        <v>1170</v>
      </c>
      <c r="F270" s="8" t="s">
        <v>1167</v>
      </c>
      <c r="G270" s="8" t="s">
        <v>849</v>
      </c>
      <c r="H270" s="8">
        <v>0</v>
      </c>
      <c r="I270" t="s">
        <v>136</v>
      </c>
      <c r="J270" s="8" t="s">
        <v>1168</v>
      </c>
      <c r="K270" s="8">
        <f>959*760</f>
        <v>728840</v>
      </c>
      <c r="L270" s="8" t="e">
        <f>MROUND([1]!tbData[[#This Row],[Surface (mm2)]],10000)/1000000</f>
        <v>#REF!</v>
      </c>
      <c r="M270" s="8" t="s">
        <v>115</v>
      </c>
      <c r="N270" s="8" t="s">
        <v>144</v>
      </c>
      <c r="O270" s="8" t="s">
        <v>144</v>
      </c>
      <c r="P270" s="8" t="s">
        <v>117</v>
      </c>
      <c r="Q270" t="s">
        <v>119</v>
      </c>
      <c r="R270" t="s">
        <v>119</v>
      </c>
      <c r="S270" s="8">
        <v>0</v>
      </c>
      <c r="T270" t="s">
        <v>119</v>
      </c>
      <c r="U270" s="8" t="s">
        <v>198</v>
      </c>
      <c r="V270" s="8" t="s">
        <v>210</v>
      </c>
      <c r="W270" s="8">
        <v>0</v>
      </c>
      <c r="X270" s="8">
        <v>0</v>
      </c>
      <c r="Y270" s="8">
        <v>0</v>
      </c>
      <c r="Z270" s="8">
        <v>0</v>
      </c>
      <c r="AA270" s="8">
        <v>0</v>
      </c>
      <c r="AB270" s="8">
        <v>0</v>
      </c>
      <c r="AC270" s="8">
        <v>0</v>
      </c>
      <c r="AD270" s="8">
        <v>0</v>
      </c>
      <c r="AE270" s="8">
        <v>0</v>
      </c>
      <c r="AF270" s="8">
        <v>0</v>
      </c>
      <c r="AG270" s="8">
        <v>0</v>
      </c>
      <c r="AH270" s="8">
        <v>0</v>
      </c>
      <c r="AI270" s="8">
        <v>0</v>
      </c>
      <c r="AJ270" s="8">
        <v>0</v>
      </c>
      <c r="AK270" s="8" t="s">
        <v>117</v>
      </c>
      <c r="AL270" s="8">
        <v>0</v>
      </c>
      <c r="AM270" s="8">
        <v>0</v>
      </c>
      <c r="AN270" s="8">
        <v>0</v>
      </c>
      <c r="AO270" s="8">
        <v>0</v>
      </c>
      <c r="AP270" s="8">
        <v>0</v>
      </c>
      <c r="AQ270" s="8">
        <v>0</v>
      </c>
      <c r="AR270" s="8">
        <v>0</v>
      </c>
      <c r="AS270" s="8">
        <v>0</v>
      </c>
      <c r="AT270" s="8">
        <v>0</v>
      </c>
      <c r="AU270" s="8" t="s">
        <v>124</v>
      </c>
      <c r="AV270" s="8" t="s">
        <v>156</v>
      </c>
      <c r="AW270" s="8" t="s">
        <v>199</v>
      </c>
      <c r="AX270" s="8" t="s">
        <v>124</v>
      </c>
      <c r="AY270" s="8" t="s">
        <v>154</v>
      </c>
      <c r="AZ270" s="8">
        <v>1</v>
      </c>
      <c r="BA270" s="8" t="s">
        <v>684</v>
      </c>
      <c r="BB270" s="8">
        <v>0</v>
      </c>
      <c r="BC270" s="9" t="s">
        <v>124</v>
      </c>
      <c r="BD270" t="s">
        <v>155</v>
      </c>
      <c r="BE270" t="s">
        <v>147</v>
      </c>
      <c r="BF270">
        <v>0</v>
      </c>
      <c r="BG270">
        <v>0</v>
      </c>
      <c r="BH270">
        <v>0</v>
      </c>
      <c r="BI270" s="6" t="s">
        <v>1151</v>
      </c>
      <c r="BJ270" s="66"/>
      <c r="BK270" s="10" t="s">
        <v>51</v>
      </c>
      <c r="BL270" t="s">
        <v>122</v>
      </c>
      <c r="BM270" t="s">
        <v>123</v>
      </c>
      <c r="BN270" t="s">
        <v>117</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t="s">
        <v>51</v>
      </c>
      <c r="DC270" s="8" t="s">
        <v>123</v>
      </c>
      <c r="DD270" t="s">
        <v>117</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t="s">
        <v>117</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t="s">
        <v>117</v>
      </c>
      <c r="EV270">
        <v>0</v>
      </c>
      <c r="EW270">
        <v>0</v>
      </c>
      <c r="EX270">
        <v>0</v>
      </c>
      <c r="EY270">
        <v>0</v>
      </c>
      <c r="EZ270">
        <v>0</v>
      </c>
      <c r="FA270">
        <v>0</v>
      </c>
      <c r="FB270">
        <v>0</v>
      </c>
      <c r="FC270">
        <v>0</v>
      </c>
      <c r="FD270">
        <v>0</v>
      </c>
      <c r="FE270">
        <v>0</v>
      </c>
      <c r="FF270">
        <v>0</v>
      </c>
      <c r="FG270">
        <v>0</v>
      </c>
      <c r="FH270">
        <v>0</v>
      </c>
      <c r="FI270">
        <v>0</v>
      </c>
      <c r="FJ270">
        <v>0</v>
      </c>
      <c r="FK270">
        <v>0</v>
      </c>
      <c r="FL270">
        <v>0</v>
      </c>
      <c r="FM270">
        <v>0</v>
      </c>
      <c r="FN270">
        <v>0</v>
      </c>
      <c r="FO270">
        <v>0</v>
      </c>
      <c r="FP270">
        <v>0</v>
      </c>
      <c r="FQ270">
        <v>0</v>
      </c>
      <c r="FR270">
        <v>0</v>
      </c>
      <c r="FS270">
        <v>0</v>
      </c>
      <c r="FT270">
        <v>0</v>
      </c>
      <c r="FU270">
        <v>0</v>
      </c>
      <c r="FV270">
        <v>0</v>
      </c>
      <c r="FW270">
        <v>0</v>
      </c>
      <c r="FX270">
        <v>0</v>
      </c>
      <c r="FY270">
        <v>0</v>
      </c>
      <c r="FZ270">
        <v>0</v>
      </c>
      <c r="GA270">
        <v>0</v>
      </c>
      <c r="GB270">
        <v>0</v>
      </c>
      <c r="GC270">
        <v>0</v>
      </c>
      <c r="GD270">
        <v>0</v>
      </c>
      <c r="GE270" t="s">
        <v>117</v>
      </c>
      <c r="GF270">
        <v>0</v>
      </c>
      <c r="GG270">
        <v>0</v>
      </c>
      <c r="GH270">
        <v>0</v>
      </c>
      <c r="GI270">
        <v>0</v>
      </c>
      <c r="GJ270">
        <v>0</v>
      </c>
      <c r="GK270">
        <v>0</v>
      </c>
      <c r="GL270">
        <v>0</v>
      </c>
      <c r="GM270">
        <v>0</v>
      </c>
      <c r="GN270">
        <v>0</v>
      </c>
      <c r="GO270">
        <v>0</v>
      </c>
      <c r="GP270">
        <v>0</v>
      </c>
      <c r="GQ270">
        <v>0</v>
      </c>
      <c r="GR270">
        <v>0</v>
      </c>
      <c r="GS270">
        <v>0</v>
      </c>
      <c r="GT270">
        <v>0</v>
      </c>
      <c r="GU270">
        <v>0</v>
      </c>
      <c r="GV270">
        <v>0</v>
      </c>
      <c r="GW270">
        <v>0</v>
      </c>
      <c r="GX270">
        <v>0</v>
      </c>
      <c r="GY270">
        <v>0</v>
      </c>
      <c r="GZ270">
        <v>0</v>
      </c>
      <c r="HA270">
        <v>0</v>
      </c>
      <c r="HB270">
        <v>0</v>
      </c>
      <c r="HC270">
        <v>0</v>
      </c>
      <c r="HD270">
        <v>0</v>
      </c>
      <c r="HE270">
        <v>0</v>
      </c>
      <c r="HF270">
        <v>0</v>
      </c>
      <c r="HG270">
        <v>0</v>
      </c>
      <c r="HH270">
        <v>0</v>
      </c>
      <c r="HI270">
        <v>0</v>
      </c>
      <c r="HJ270">
        <v>0</v>
      </c>
      <c r="HK270">
        <v>0</v>
      </c>
      <c r="HL270">
        <v>0</v>
      </c>
      <c r="HM270">
        <v>0</v>
      </c>
      <c r="HN270">
        <v>0</v>
      </c>
      <c r="HO270">
        <v>0</v>
      </c>
      <c r="HP270">
        <v>0</v>
      </c>
      <c r="HQ270">
        <v>0</v>
      </c>
      <c r="HR270">
        <v>0</v>
      </c>
      <c r="HS270">
        <v>0</v>
      </c>
      <c r="HT270">
        <v>0</v>
      </c>
      <c r="HU270">
        <v>0</v>
      </c>
      <c r="HV270">
        <v>0</v>
      </c>
      <c r="HW270">
        <v>0</v>
      </c>
      <c r="HX270">
        <v>0</v>
      </c>
      <c r="HY270">
        <v>0</v>
      </c>
      <c r="HZ270">
        <v>0</v>
      </c>
      <c r="IA270">
        <v>0</v>
      </c>
      <c r="IB270">
        <v>0</v>
      </c>
      <c r="IC270">
        <v>0</v>
      </c>
      <c r="ID270">
        <v>0</v>
      </c>
      <c r="IE270">
        <v>0</v>
      </c>
      <c r="IF270">
        <v>0</v>
      </c>
      <c r="IG270">
        <v>0</v>
      </c>
      <c r="IH270">
        <v>0</v>
      </c>
      <c r="II270">
        <v>0</v>
      </c>
      <c r="IJ270">
        <v>0</v>
      </c>
      <c r="IK270">
        <v>0</v>
      </c>
      <c r="IL270">
        <v>0</v>
      </c>
      <c r="IM270">
        <v>0</v>
      </c>
      <c r="IN270">
        <v>0</v>
      </c>
      <c r="IO270">
        <v>0</v>
      </c>
      <c r="IP270">
        <v>0</v>
      </c>
      <c r="IQ270">
        <v>0</v>
      </c>
      <c r="IR270">
        <v>0</v>
      </c>
      <c r="IS270">
        <v>0</v>
      </c>
      <c r="IT270">
        <v>0</v>
      </c>
      <c r="IU270">
        <v>0</v>
      </c>
      <c r="IV270">
        <v>0</v>
      </c>
      <c r="IW270">
        <v>0</v>
      </c>
      <c r="IX270">
        <v>0</v>
      </c>
      <c r="IY270">
        <v>0</v>
      </c>
      <c r="IZ270">
        <v>0</v>
      </c>
      <c r="JA270">
        <v>0</v>
      </c>
      <c r="JB270">
        <v>0</v>
      </c>
      <c r="JC270" s="8" t="s">
        <v>124</v>
      </c>
      <c r="JD270" s="8" t="s">
        <v>148</v>
      </c>
      <c r="JE270" s="8" t="s">
        <v>128</v>
      </c>
      <c r="JF270" s="8">
        <v>0</v>
      </c>
      <c r="JG270" s="8">
        <v>0</v>
      </c>
      <c r="JH270" s="8">
        <v>0</v>
      </c>
      <c r="JI270" s="8">
        <v>0</v>
      </c>
      <c r="JJ270" s="8">
        <v>0</v>
      </c>
      <c r="JK270" s="42">
        <v>0</v>
      </c>
      <c r="JL270" s="42">
        <v>0</v>
      </c>
      <c r="JM270" s="42">
        <v>0</v>
      </c>
      <c r="JN270" s="42">
        <v>0</v>
      </c>
      <c r="JO270" s="42">
        <v>0</v>
      </c>
      <c r="JP270" s="42">
        <v>0</v>
      </c>
      <c r="JQ270" s="42">
        <v>0</v>
      </c>
      <c r="JR270" s="42">
        <v>0</v>
      </c>
      <c r="JS270" s="42">
        <v>0</v>
      </c>
      <c r="JT270" s="42">
        <v>0</v>
      </c>
      <c r="JU270" s="42">
        <v>0</v>
      </c>
      <c r="JV270" s="42">
        <v>0</v>
      </c>
      <c r="JW270" s="42">
        <v>0</v>
      </c>
      <c r="JX270" s="42">
        <v>0</v>
      </c>
      <c r="JY270" s="42">
        <v>0</v>
      </c>
      <c r="JZ270" s="42">
        <v>0</v>
      </c>
      <c r="KA270" s="42">
        <v>0</v>
      </c>
      <c r="KB270" s="42">
        <v>0</v>
      </c>
      <c r="KC270" s="42">
        <v>0</v>
      </c>
      <c r="KD270" s="42">
        <v>0</v>
      </c>
      <c r="KE270" s="42">
        <v>0</v>
      </c>
      <c r="KF270" s="42">
        <v>0</v>
      </c>
      <c r="KG270" s="42">
        <v>0</v>
      </c>
      <c r="KH270" s="42">
        <v>0</v>
      </c>
      <c r="KI270" s="42">
        <v>0</v>
      </c>
      <c r="KJ270" s="42">
        <v>0</v>
      </c>
      <c r="KK270" s="42">
        <v>0</v>
      </c>
      <c r="KL270" s="42">
        <v>0</v>
      </c>
      <c r="KM270" s="42">
        <v>0</v>
      </c>
      <c r="KN270" s="8" t="s">
        <v>117</v>
      </c>
      <c r="KO270" s="8">
        <v>0</v>
      </c>
      <c r="KP270" s="8">
        <v>0</v>
      </c>
      <c r="KQ270" s="8" t="s">
        <v>117</v>
      </c>
      <c r="KR270">
        <v>0</v>
      </c>
      <c r="KS270">
        <v>0</v>
      </c>
      <c r="KT270">
        <v>0</v>
      </c>
      <c r="KU270">
        <v>0</v>
      </c>
      <c r="KV270">
        <v>0</v>
      </c>
      <c r="KW270">
        <v>0</v>
      </c>
      <c r="KX270">
        <v>0</v>
      </c>
      <c r="KY270">
        <v>0</v>
      </c>
      <c r="KZ270">
        <v>0</v>
      </c>
      <c r="LA270">
        <v>0</v>
      </c>
      <c r="LB270">
        <v>0</v>
      </c>
      <c r="LC270">
        <v>0</v>
      </c>
      <c r="LD270">
        <v>0</v>
      </c>
      <c r="LE270">
        <v>0</v>
      </c>
      <c r="LF270">
        <v>0</v>
      </c>
      <c r="LG270">
        <v>0</v>
      </c>
      <c r="LH270">
        <v>0</v>
      </c>
      <c r="LI270">
        <v>0</v>
      </c>
      <c r="LJ270">
        <v>0</v>
      </c>
      <c r="LK270">
        <v>0</v>
      </c>
      <c r="LL270">
        <v>0</v>
      </c>
      <c r="LM270">
        <v>0</v>
      </c>
      <c r="LN270">
        <v>0</v>
      </c>
      <c r="LO270">
        <v>0</v>
      </c>
      <c r="LP270">
        <v>0</v>
      </c>
      <c r="LQ270">
        <v>0</v>
      </c>
      <c r="LR270">
        <v>0</v>
      </c>
      <c r="LS270">
        <v>0</v>
      </c>
      <c r="LT270">
        <v>0</v>
      </c>
      <c r="LU270">
        <v>0</v>
      </c>
      <c r="LV270">
        <v>0</v>
      </c>
      <c r="LW270">
        <v>0</v>
      </c>
      <c r="LX270">
        <v>0</v>
      </c>
      <c r="LY270">
        <v>0</v>
      </c>
      <c r="LZ270" s="9" t="s">
        <v>131</v>
      </c>
      <c r="MA270">
        <v>0</v>
      </c>
      <c r="MB270">
        <v>0</v>
      </c>
      <c r="MC270">
        <v>0</v>
      </c>
      <c r="MD270">
        <v>0</v>
      </c>
      <c r="ME270">
        <v>0</v>
      </c>
      <c r="MF270">
        <v>0</v>
      </c>
      <c r="MG270">
        <v>0</v>
      </c>
      <c r="MH270">
        <v>0</v>
      </c>
      <c r="MI270">
        <v>0</v>
      </c>
      <c r="MJ270">
        <v>0</v>
      </c>
      <c r="MK270">
        <v>0</v>
      </c>
      <c r="ML270">
        <v>0</v>
      </c>
      <c r="MM270">
        <v>0</v>
      </c>
      <c r="MN270">
        <v>0</v>
      </c>
      <c r="MO270">
        <v>0</v>
      </c>
      <c r="MP270">
        <v>0</v>
      </c>
      <c r="MQ270">
        <v>0</v>
      </c>
      <c r="MR270" s="35">
        <v>0</v>
      </c>
      <c r="MS270" s="69"/>
    </row>
    <row r="271" spans="1:357" ht="114.6" customHeight="1" x14ac:dyDescent="0.3">
      <c r="A271">
        <v>223</v>
      </c>
      <c r="B271" s="29" t="s">
        <v>108</v>
      </c>
      <c r="C271" s="25" t="s">
        <v>753</v>
      </c>
      <c r="D271" s="8" t="s">
        <v>1165</v>
      </c>
      <c r="E271" t="s">
        <v>1171</v>
      </c>
      <c r="F271" s="8" t="s">
        <v>1167</v>
      </c>
      <c r="G271" s="8" t="s">
        <v>849</v>
      </c>
      <c r="H271" s="8">
        <v>0</v>
      </c>
      <c r="I271" t="s">
        <v>136</v>
      </c>
      <c r="J271" s="8" t="s">
        <v>1168</v>
      </c>
      <c r="K271" s="8">
        <f>959*760</f>
        <v>728840</v>
      </c>
      <c r="L271" s="8" t="e">
        <f>MROUND([1]!tbData[[#This Row],[Surface (mm2)]],10000)/1000000</f>
        <v>#REF!</v>
      </c>
      <c r="M271" s="8" t="s">
        <v>115</v>
      </c>
      <c r="N271" s="8" t="s">
        <v>144</v>
      </c>
      <c r="O271" s="8" t="s">
        <v>144</v>
      </c>
      <c r="P271" s="8" t="s">
        <v>117</v>
      </c>
      <c r="Q271" t="s">
        <v>119</v>
      </c>
      <c r="R271" t="s">
        <v>119</v>
      </c>
      <c r="S271" s="8">
        <v>0</v>
      </c>
      <c r="T271" t="s">
        <v>119</v>
      </c>
      <c r="U271" s="8" t="s">
        <v>198</v>
      </c>
      <c r="V271" s="8" t="s">
        <v>210</v>
      </c>
      <c r="W271" s="8">
        <v>0</v>
      </c>
      <c r="X271" s="8">
        <v>0</v>
      </c>
      <c r="Y271" s="8">
        <v>0</v>
      </c>
      <c r="Z271" s="8">
        <v>0</v>
      </c>
      <c r="AA271" s="8">
        <v>0</v>
      </c>
      <c r="AB271" s="8">
        <v>0</v>
      </c>
      <c r="AC271" s="8">
        <v>0</v>
      </c>
      <c r="AD271" s="8">
        <v>0</v>
      </c>
      <c r="AE271" s="8">
        <v>0</v>
      </c>
      <c r="AF271" s="8">
        <v>0</v>
      </c>
      <c r="AG271" s="8">
        <v>0</v>
      </c>
      <c r="AH271" s="8">
        <v>0</v>
      </c>
      <c r="AI271" s="8">
        <v>0</v>
      </c>
      <c r="AJ271" s="8">
        <v>0</v>
      </c>
      <c r="AK271" s="8" t="s">
        <v>117</v>
      </c>
      <c r="AL271" s="8">
        <v>0</v>
      </c>
      <c r="AM271" s="8">
        <v>0</v>
      </c>
      <c r="AN271" s="8">
        <v>0</v>
      </c>
      <c r="AO271" s="8">
        <v>0</v>
      </c>
      <c r="AP271" s="8">
        <v>0</v>
      </c>
      <c r="AQ271" s="8">
        <v>0</v>
      </c>
      <c r="AR271" s="8">
        <v>0</v>
      </c>
      <c r="AS271" s="8">
        <v>0</v>
      </c>
      <c r="AT271" s="8">
        <v>0</v>
      </c>
      <c r="AU271" s="8" t="s">
        <v>124</v>
      </c>
      <c r="AV271" s="8" t="s">
        <v>156</v>
      </c>
      <c r="AW271" s="8" t="s">
        <v>199</v>
      </c>
      <c r="AX271" s="8" t="s">
        <v>124</v>
      </c>
      <c r="AY271" s="8" t="s">
        <v>154</v>
      </c>
      <c r="AZ271" s="8">
        <v>1</v>
      </c>
      <c r="BA271" s="8" t="s">
        <v>684</v>
      </c>
      <c r="BB271" s="8">
        <v>0</v>
      </c>
      <c r="BC271" t="s">
        <v>124</v>
      </c>
      <c r="BD271" t="s">
        <v>155</v>
      </c>
      <c r="BE271" t="s">
        <v>147</v>
      </c>
      <c r="BF271">
        <v>0</v>
      </c>
      <c r="BG271">
        <v>0</v>
      </c>
      <c r="BH271">
        <v>0</v>
      </c>
      <c r="BI271" s="6" t="s">
        <v>1151</v>
      </c>
      <c r="BJ271" s="66"/>
      <c r="BK271" s="10" t="s">
        <v>51</v>
      </c>
      <c r="BL271" t="s">
        <v>122</v>
      </c>
      <c r="BM271" t="s">
        <v>123</v>
      </c>
      <c r="BN271" t="s">
        <v>117</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t="s">
        <v>51</v>
      </c>
      <c r="DC271" s="8" t="s">
        <v>123</v>
      </c>
      <c r="DD271" t="s">
        <v>117</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t="s">
        <v>117</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t="s">
        <v>117</v>
      </c>
      <c r="EV271">
        <v>0</v>
      </c>
      <c r="EW271">
        <v>0</v>
      </c>
      <c r="EX271">
        <v>0</v>
      </c>
      <c r="EY271">
        <v>0</v>
      </c>
      <c r="EZ271">
        <v>0</v>
      </c>
      <c r="FA271">
        <v>0</v>
      </c>
      <c r="FB271">
        <v>0</v>
      </c>
      <c r="FC271">
        <v>0</v>
      </c>
      <c r="FD271">
        <v>0</v>
      </c>
      <c r="FE271">
        <v>0</v>
      </c>
      <c r="FF271">
        <v>0</v>
      </c>
      <c r="FG271">
        <v>0</v>
      </c>
      <c r="FH271">
        <v>0</v>
      </c>
      <c r="FI271">
        <v>0</v>
      </c>
      <c r="FJ271">
        <v>0</v>
      </c>
      <c r="FK271">
        <v>0</v>
      </c>
      <c r="FL271">
        <v>0</v>
      </c>
      <c r="FM271">
        <v>0</v>
      </c>
      <c r="FN271">
        <v>0</v>
      </c>
      <c r="FO271">
        <v>0</v>
      </c>
      <c r="FP271">
        <v>0</v>
      </c>
      <c r="FQ271">
        <v>0</v>
      </c>
      <c r="FR271">
        <v>0</v>
      </c>
      <c r="FS271">
        <v>0</v>
      </c>
      <c r="FT271">
        <v>0</v>
      </c>
      <c r="FU271">
        <v>0</v>
      </c>
      <c r="FV271">
        <v>0</v>
      </c>
      <c r="FW271">
        <v>0</v>
      </c>
      <c r="FX271">
        <v>0</v>
      </c>
      <c r="FY271">
        <v>0</v>
      </c>
      <c r="FZ271">
        <v>0</v>
      </c>
      <c r="GA271">
        <v>0</v>
      </c>
      <c r="GB271">
        <v>0</v>
      </c>
      <c r="GC271">
        <v>0</v>
      </c>
      <c r="GD271">
        <v>0</v>
      </c>
      <c r="GE271" t="s">
        <v>117</v>
      </c>
      <c r="GF271">
        <v>0</v>
      </c>
      <c r="GG271">
        <v>0</v>
      </c>
      <c r="GH271">
        <v>0</v>
      </c>
      <c r="GI271">
        <v>0</v>
      </c>
      <c r="GJ271">
        <v>0</v>
      </c>
      <c r="GK271">
        <v>0</v>
      </c>
      <c r="GL271">
        <v>0</v>
      </c>
      <c r="GM271">
        <v>0</v>
      </c>
      <c r="GN271">
        <v>0</v>
      </c>
      <c r="GO271">
        <v>0</v>
      </c>
      <c r="GP271">
        <v>0</v>
      </c>
      <c r="GQ271">
        <v>0</v>
      </c>
      <c r="GR271">
        <v>0</v>
      </c>
      <c r="GS271">
        <v>0</v>
      </c>
      <c r="GT271">
        <v>0</v>
      </c>
      <c r="GU271">
        <v>0</v>
      </c>
      <c r="GV271">
        <v>0</v>
      </c>
      <c r="GW271">
        <v>0</v>
      </c>
      <c r="GX271">
        <v>0</v>
      </c>
      <c r="GY271">
        <v>0</v>
      </c>
      <c r="GZ271">
        <v>0</v>
      </c>
      <c r="HA271">
        <v>0</v>
      </c>
      <c r="HB271">
        <v>0</v>
      </c>
      <c r="HC271">
        <v>0</v>
      </c>
      <c r="HD271">
        <v>0</v>
      </c>
      <c r="HE271">
        <v>0</v>
      </c>
      <c r="HF271">
        <v>0</v>
      </c>
      <c r="HG271">
        <v>0</v>
      </c>
      <c r="HH271">
        <v>0</v>
      </c>
      <c r="HI271">
        <v>0</v>
      </c>
      <c r="HJ271">
        <v>0</v>
      </c>
      <c r="HK271">
        <v>0</v>
      </c>
      <c r="HL271">
        <v>0</v>
      </c>
      <c r="HM271">
        <v>0</v>
      </c>
      <c r="HN271">
        <v>0</v>
      </c>
      <c r="HO271">
        <v>0</v>
      </c>
      <c r="HP271">
        <v>0</v>
      </c>
      <c r="HQ271">
        <v>0</v>
      </c>
      <c r="HR271">
        <v>0</v>
      </c>
      <c r="HS271">
        <v>0</v>
      </c>
      <c r="HT271">
        <v>0</v>
      </c>
      <c r="HU271">
        <v>0</v>
      </c>
      <c r="HV271">
        <v>0</v>
      </c>
      <c r="HW271">
        <v>0</v>
      </c>
      <c r="HX271">
        <v>0</v>
      </c>
      <c r="HY271">
        <v>0</v>
      </c>
      <c r="HZ271">
        <v>0</v>
      </c>
      <c r="IA271">
        <v>0</v>
      </c>
      <c r="IB271">
        <v>0</v>
      </c>
      <c r="IC271">
        <v>0</v>
      </c>
      <c r="ID271">
        <v>0</v>
      </c>
      <c r="IE271">
        <v>0</v>
      </c>
      <c r="IF271">
        <v>0</v>
      </c>
      <c r="IG271">
        <v>0</v>
      </c>
      <c r="IH271">
        <v>0</v>
      </c>
      <c r="II271">
        <v>0</v>
      </c>
      <c r="IJ271">
        <v>0</v>
      </c>
      <c r="IK271">
        <v>0</v>
      </c>
      <c r="IL271">
        <v>0</v>
      </c>
      <c r="IM271">
        <v>0</v>
      </c>
      <c r="IN271">
        <v>0</v>
      </c>
      <c r="IO271">
        <v>0</v>
      </c>
      <c r="IP271">
        <v>0</v>
      </c>
      <c r="IQ271">
        <v>0</v>
      </c>
      <c r="IR271">
        <v>0</v>
      </c>
      <c r="IS271">
        <v>0</v>
      </c>
      <c r="IT271">
        <v>0</v>
      </c>
      <c r="IU271">
        <v>0</v>
      </c>
      <c r="IV271">
        <v>0</v>
      </c>
      <c r="IW271">
        <v>0</v>
      </c>
      <c r="IX271">
        <v>0</v>
      </c>
      <c r="IY271">
        <v>0</v>
      </c>
      <c r="IZ271">
        <v>0</v>
      </c>
      <c r="JA271">
        <v>0</v>
      </c>
      <c r="JB271">
        <v>0</v>
      </c>
      <c r="JC271" s="8" t="s">
        <v>124</v>
      </c>
      <c r="JD271" s="8" t="s">
        <v>127</v>
      </c>
      <c r="JE271" s="8" t="s">
        <v>128</v>
      </c>
      <c r="JF271" s="8">
        <v>0</v>
      </c>
      <c r="JG271" s="8">
        <v>0</v>
      </c>
      <c r="JH271" s="8">
        <v>0</v>
      </c>
      <c r="JI271" s="8">
        <v>0</v>
      </c>
      <c r="JJ271" s="8">
        <v>0</v>
      </c>
      <c r="JK271" s="42">
        <v>0</v>
      </c>
      <c r="JL271" s="42">
        <v>0</v>
      </c>
      <c r="JM271" s="42">
        <v>0</v>
      </c>
      <c r="JN271" s="42">
        <v>0</v>
      </c>
      <c r="JO271" s="42">
        <v>0</v>
      </c>
      <c r="JP271" s="42">
        <v>0</v>
      </c>
      <c r="JQ271" s="42">
        <v>0</v>
      </c>
      <c r="JR271" s="42">
        <v>0</v>
      </c>
      <c r="JS271" s="42">
        <v>0</v>
      </c>
      <c r="JT271" s="42">
        <v>0</v>
      </c>
      <c r="JU271" s="42">
        <v>0</v>
      </c>
      <c r="JV271" s="42" t="s">
        <v>124</v>
      </c>
      <c r="JW271" s="42" t="s">
        <v>204</v>
      </c>
      <c r="JX271" s="42">
        <v>0</v>
      </c>
      <c r="JY271" s="42">
        <v>0</v>
      </c>
      <c r="JZ271" s="42" t="s">
        <v>124</v>
      </c>
      <c r="KA271" s="42">
        <v>0</v>
      </c>
      <c r="KB271" s="42">
        <v>0</v>
      </c>
      <c r="KC271" s="42">
        <v>0</v>
      </c>
      <c r="KD271" s="42">
        <v>0</v>
      </c>
      <c r="KE271" s="42">
        <v>0</v>
      </c>
      <c r="KF271" s="42">
        <v>0</v>
      </c>
      <c r="KG271" s="42">
        <v>0</v>
      </c>
      <c r="KH271" s="42">
        <v>0</v>
      </c>
      <c r="KI271" s="42">
        <v>0</v>
      </c>
      <c r="KJ271" s="42">
        <v>0</v>
      </c>
      <c r="KK271" s="42">
        <v>0</v>
      </c>
      <c r="KL271" s="42">
        <v>0</v>
      </c>
      <c r="KM271" s="42">
        <v>0</v>
      </c>
      <c r="KN271" s="8" t="s">
        <v>117</v>
      </c>
      <c r="KO271" s="8">
        <v>0</v>
      </c>
      <c r="KP271" s="8">
        <v>0</v>
      </c>
      <c r="KQ271" s="8" t="s">
        <v>117</v>
      </c>
      <c r="KR271">
        <v>0</v>
      </c>
      <c r="KS271">
        <v>0</v>
      </c>
      <c r="KT271">
        <v>0</v>
      </c>
      <c r="KU271">
        <v>0</v>
      </c>
      <c r="KV271">
        <v>0</v>
      </c>
      <c r="KW271">
        <v>0</v>
      </c>
      <c r="KX271">
        <v>0</v>
      </c>
      <c r="KY271">
        <v>0</v>
      </c>
      <c r="KZ271">
        <v>0</v>
      </c>
      <c r="LA271">
        <v>0</v>
      </c>
      <c r="LB271">
        <v>0</v>
      </c>
      <c r="LC271">
        <v>0</v>
      </c>
      <c r="LD271">
        <v>0</v>
      </c>
      <c r="LE271">
        <v>0</v>
      </c>
      <c r="LF271">
        <v>0</v>
      </c>
      <c r="LG271">
        <v>0</v>
      </c>
      <c r="LH271">
        <v>0</v>
      </c>
      <c r="LI271">
        <v>0</v>
      </c>
      <c r="LJ271">
        <v>0</v>
      </c>
      <c r="LK271">
        <v>0</v>
      </c>
      <c r="LL271">
        <v>0</v>
      </c>
      <c r="LM271">
        <v>0</v>
      </c>
      <c r="LN271">
        <v>0</v>
      </c>
      <c r="LO271">
        <v>0</v>
      </c>
      <c r="LP271">
        <v>0</v>
      </c>
      <c r="LQ271">
        <v>0</v>
      </c>
      <c r="LR271">
        <v>0</v>
      </c>
      <c r="LS271">
        <v>0</v>
      </c>
      <c r="LT271">
        <v>0</v>
      </c>
      <c r="LU271">
        <v>0</v>
      </c>
      <c r="LV271">
        <v>0</v>
      </c>
      <c r="LW271">
        <v>0</v>
      </c>
      <c r="LX271">
        <v>0</v>
      </c>
      <c r="LY271">
        <v>0</v>
      </c>
      <c r="LZ271" s="9" t="s">
        <v>131</v>
      </c>
      <c r="MA271">
        <v>0</v>
      </c>
      <c r="MB271">
        <v>0</v>
      </c>
      <c r="MC271">
        <v>0</v>
      </c>
      <c r="MD271">
        <v>0</v>
      </c>
      <c r="ME271">
        <v>0</v>
      </c>
      <c r="MF271">
        <v>0</v>
      </c>
      <c r="MG271">
        <v>0</v>
      </c>
      <c r="MH271">
        <v>0</v>
      </c>
      <c r="MI271">
        <v>0</v>
      </c>
      <c r="MJ271">
        <v>0</v>
      </c>
      <c r="MK271">
        <v>0</v>
      </c>
      <c r="ML271">
        <v>0</v>
      </c>
      <c r="MM271">
        <v>0</v>
      </c>
      <c r="MN271">
        <v>0</v>
      </c>
      <c r="MO271">
        <v>0</v>
      </c>
      <c r="MP271">
        <v>0</v>
      </c>
      <c r="MQ271">
        <v>0</v>
      </c>
      <c r="MR271" s="35">
        <v>0</v>
      </c>
      <c r="MS271" s="69"/>
    </row>
    <row r="272" spans="1:357" ht="79.95" customHeight="1" x14ac:dyDescent="0.3">
      <c r="A272">
        <v>224</v>
      </c>
      <c r="B272" s="29" t="s">
        <v>108</v>
      </c>
      <c r="C272" s="25" t="s">
        <v>753</v>
      </c>
      <c r="D272" s="8" t="s">
        <v>1147</v>
      </c>
      <c r="E272" t="s">
        <v>1172</v>
      </c>
      <c r="F272" s="8" t="s">
        <v>1149</v>
      </c>
      <c r="G272" s="8" t="s">
        <v>849</v>
      </c>
      <c r="H272" s="8">
        <v>0</v>
      </c>
      <c r="I272" t="s">
        <v>136</v>
      </c>
      <c r="J272" s="8" t="s">
        <v>717</v>
      </c>
      <c r="K272" s="8">
        <f t="shared" ref="K272:K282" si="1">960*760</f>
        <v>729600</v>
      </c>
      <c r="L272" s="8" t="e">
        <f>MROUND([1]!tbData[[#This Row],[Surface (mm2)]],10000)/1000000</f>
        <v>#REF!</v>
      </c>
      <c r="M272" s="8" t="s">
        <v>115</v>
      </c>
      <c r="N272" s="8" t="s">
        <v>144</v>
      </c>
      <c r="O272" s="8" t="s">
        <v>144</v>
      </c>
      <c r="P272" s="8" t="s">
        <v>117</v>
      </c>
      <c r="Q272" t="s">
        <v>119</v>
      </c>
      <c r="R272" t="s">
        <v>119</v>
      </c>
      <c r="S272" s="8">
        <v>0</v>
      </c>
      <c r="T272" t="s">
        <v>119</v>
      </c>
      <c r="U272" s="8" t="s">
        <v>198</v>
      </c>
      <c r="V272" s="8" t="s">
        <v>154</v>
      </c>
      <c r="W272" s="8">
        <v>0</v>
      </c>
      <c r="X272" s="8">
        <v>0</v>
      </c>
      <c r="Y272" s="8">
        <v>0</v>
      </c>
      <c r="Z272" s="8">
        <v>0</v>
      </c>
      <c r="AA272" s="8">
        <v>0</v>
      </c>
      <c r="AB272" s="8">
        <v>0</v>
      </c>
      <c r="AC272" s="8">
        <v>0</v>
      </c>
      <c r="AD272" s="8">
        <v>0</v>
      </c>
      <c r="AE272" s="8">
        <v>0</v>
      </c>
      <c r="AF272" s="8">
        <v>0</v>
      </c>
      <c r="AG272" s="8">
        <v>0</v>
      </c>
      <c r="AH272" s="8">
        <v>0</v>
      </c>
      <c r="AI272" s="8">
        <v>0</v>
      </c>
      <c r="AJ272" s="8">
        <v>0</v>
      </c>
      <c r="AK272" s="8" t="s">
        <v>117</v>
      </c>
      <c r="AL272" s="8">
        <v>0</v>
      </c>
      <c r="AM272" s="8">
        <v>0</v>
      </c>
      <c r="AN272" s="8">
        <v>0</v>
      </c>
      <c r="AO272" s="8">
        <v>0</v>
      </c>
      <c r="AP272" s="8">
        <v>0</v>
      </c>
      <c r="AQ272" s="8">
        <v>0</v>
      </c>
      <c r="AR272" s="8">
        <v>0</v>
      </c>
      <c r="AS272" s="8">
        <v>0</v>
      </c>
      <c r="AT272" s="8">
        <v>0</v>
      </c>
      <c r="AU272" s="8" t="s">
        <v>124</v>
      </c>
      <c r="AV272" s="8" t="s">
        <v>156</v>
      </c>
      <c r="AW272" s="8" t="s">
        <v>199</v>
      </c>
      <c r="AX272" s="8" t="s">
        <v>124</v>
      </c>
      <c r="AY272" s="8" t="s">
        <v>154</v>
      </c>
      <c r="AZ272" s="8">
        <v>1</v>
      </c>
      <c r="BA272" s="8" t="s">
        <v>684</v>
      </c>
      <c r="BB272" s="8">
        <v>0</v>
      </c>
      <c r="BC272" s="9" t="s">
        <v>124</v>
      </c>
      <c r="BD272" t="s">
        <v>246</v>
      </c>
      <c r="BE272" t="s">
        <v>147</v>
      </c>
      <c r="BF272">
        <v>0</v>
      </c>
      <c r="BG272">
        <v>0</v>
      </c>
      <c r="BH272">
        <v>0</v>
      </c>
      <c r="BI272" s="6" t="s">
        <v>1151</v>
      </c>
      <c r="BJ272" s="66"/>
      <c r="BK272" s="10" t="s">
        <v>51</v>
      </c>
      <c r="BL272" t="s">
        <v>122</v>
      </c>
      <c r="BM272" t="s">
        <v>123</v>
      </c>
      <c r="BN272" t="s">
        <v>117</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t="s">
        <v>51</v>
      </c>
      <c r="DC272" s="8" t="s">
        <v>123</v>
      </c>
      <c r="DD272" t="s">
        <v>117</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t="s">
        <v>117</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t="s">
        <v>117</v>
      </c>
      <c r="EV272">
        <v>0</v>
      </c>
      <c r="EW272">
        <v>0</v>
      </c>
      <c r="EX272">
        <v>0</v>
      </c>
      <c r="EY272">
        <v>0</v>
      </c>
      <c r="EZ272">
        <v>0</v>
      </c>
      <c r="FA272">
        <v>0</v>
      </c>
      <c r="FB272">
        <v>0</v>
      </c>
      <c r="FC272">
        <v>0</v>
      </c>
      <c r="FD272">
        <v>0</v>
      </c>
      <c r="FE272">
        <v>0</v>
      </c>
      <c r="FF272">
        <v>0</v>
      </c>
      <c r="FG272">
        <v>0</v>
      </c>
      <c r="FH272">
        <v>0</v>
      </c>
      <c r="FI272">
        <v>0</v>
      </c>
      <c r="FJ272">
        <v>0</v>
      </c>
      <c r="FK272">
        <v>0</v>
      </c>
      <c r="FL272">
        <v>0</v>
      </c>
      <c r="FM272">
        <v>0</v>
      </c>
      <c r="FN272">
        <v>0</v>
      </c>
      <c r="FO272">
        <v>0</v>
      </c>
      <c r="FP272">
        <v>0</v>
      </c>
      <c r="FQ272">
        <v>0</v>
      </c>
      <c r="FR272">
        <v>0</v>
      </c>
      <c r="FS272">
        <v>0</v>
      </c>
      <c r="FT272">
        <v>0</v>
      </c>
      <c r="FU272">
        <v>0</v>
      </c>
      <c r="FV272">
        <v>0</v>
      </c>
      <c r="FW272">
        <v>0</v>
      </c>
      <c r="FX272">
        <v>0</v>
      </c>
      <c r="FY272">
        <v>0</v>
      </c>
      <c r="FZ272">
        <v>0</v>
      </c>
      <c r="GA272">
        <v>0</v>
      </c>
      <c r="GB272">
        <v>0</v>
      </c>
      <c r="GC272">
        <v>0</v>
      </c>
      <c r="GD272">
        <v>0</v>
      </c>
      <c r="GE272" t="s">
        <v>117</v>
      </c>
      <c r="GF272">
        <v>0</v>
      </c>
      <c r="GG272">
        <v>0</v>
      </c>
      <c r="GH272">
        <v>0</v>
      </c>
      <c r="GI272">
        <v>0</v>
      </c>
      <c r="GJ272">
        <v>0</v>
      </c>
      <c r="GK272">
        <v>0</v>
      </c>
      <c r="GL272">
        <v>0</v>
      </c>
      <c r="GM272">
        <v>0</v>
      </c>
      <c r="GN272">
        <v>0</v>
      </c>
      <c r="GO272">
        <v>0</v>
      </c>
      <c r="GP272">
        <v>0</v>
      </c>
      <c r="GQ272">
        <v>0</v>
      </c>
      <c r="GR272">
        <v>0</v>
      </c>
      <c r="GS272">
        <v>0</v>
      </c>
      <c r="GT272">
        <v>0</v>
      </c>
      <c r="GU272">
        <v>0</v>
      </c>
      <c r="GV272">
        <v>0</v>
      </c>
      <c r="GW272">
        <v>0</v>
      </c>
      <c r="GX272">
        <v>0</v>
      </c>
      <c r="GY272">
        <v>0</v>
      </c>
      <c r="GZ272">
        <v>0</v>
      </c>
      <c r="HA272">
        <v>0</v>
      </c>
      <c r="HB272">
        <v>0</v>
      </c>
      <c r="HC272">
        <v>0</v>
      </c>
      <c r="HD272">
        <v>0</v>
      </c>
      <c r="HE272">
        <v>0</v>
      </c>
      <c r="HF272">
        <v>0</v>
      </c>
      <c r="HG272">
        <v>0</v>
      </c>
      <c r="HH272">
        <v>0</v>
      </c>
      <c r="HI272">
        <v>0</v>
      </c>
      <c r="HJ272">
        <v>0</v>
      </c>
      <c r="HK272">
        <v>0</v>
      </c>
      <c r="HL272">
        <v>0</v>
      </c>
      <c r="HM272">
        <v>0</v>
      </c>
      <c r="HN272">
        <v>0</v>
      </c>
      <c r="HO272">
        <v>0</v>
      </c>
      <c r="HP272">
        <v>0</v>
      </c>
      <c r="HQ272">
        <v>0</v>
      </c>
      <c r="HR272">
        <v>0</v>
      </c>
      <c r="HS272">
        <v>0</v>
      </c>
      <c r="HT272">
        <v>0</v>
      </c>
      <c r="HU272">
        <v>0</v>
      </c>
      <c r="HV272">
        <v>0</v>
      </c>
      <c r="HW272">
        <v>0</v>
      </c>
      <c r="HX272">
        <v>0</v>
      </c>
      <c r="HY272">
        <v>0</v>
      </c>
      <c r="HZ272">
        <v>0</v>
      </c>
      <c r="IA272">
        <v>0</v>
      </c>
      <c r="IB272">
        <v>0</v>
      </c>
      <c r="IC272">
        <v>0</v>
      </c>
      <c r="ID272">
        <v>0</v>
      </c>
      <c r="IE272">
        <v>0</v>
      </c>
      <c r="IF272">
        <v>0</v>
      </c>
      <c r="IG272">
        <v>0</v>
      </c>
      <c r="IH272">
        <v>0</v>
      </c>
      <c r="II272">
        <v>0</v>
      </c>
      <c r="IJ272">
        <v>0</v>
      </c>
      <c r="IK272">
        <v>0</v>
      </c>
      <c r="IL272">
        <v>0</v>
      </c>
      <c r="IM272">
        <v>0</v>
      </c>
      <c r="IN272">
        <v>0</v>
      </c>
      <c r="IO272">
        <v>0</v>
      </c>
      <c r="IP272">
        <v>0</v>
      </c>
      <c r="IQ272">
        <v>0</v>
      </c>
      <c r="IR272">
        <v>0</v>
      </c>
      <c r="IS272">
        <v>0</v>
      </c>
      <c r="IT272">
        <v>0</v>
      </c>
      <c r="IU272">
        <v>0</v>
      </c>
      <c r="IV272">
        <v>0</v>
      </c>
      <c r="IW272">
        <v>0</v>
      </c>
      <c r="IX272">
        <v>0</v>
      </c>
      <c r="IY272">
        <v>0</v>
      </c>
      <c r="IZ272">
        <v>0</v>
      </c>
      <c r="JA272">
        <v>0</v>
      </c>
      <c r="JB272">
        <v>0</v>
      </c>
      <c r="JC272" s="8" t="s">
        <v>124</v>
      </c>
      <c r="JD272" s="8" t="s">
        <v>127</v>
      </c>
      <c r="JE272" s="8" t="s">
        <v>128</v>
      </c>
      <c r="JF272" s="8">
        <v>0</v>
      </c>
      <c r="JG272" s="8">
        <v>0</v>
      </c>
      <c r="JH272" s="8">
        <v>0</v>
      </c>
      <c r="JI272" s="8">
        <v>0</v>
      </c>
      <c r="JJ272" s="8">
        <v>0</v>
      </c>
      <c r="JK272" s="42" t="s">
        <v>124</v>
      </c>
      <c r="JL272" s="42" t="s">
        <v>129</v>
      </c>
      <c r="JM272" s="42" t="s">
        <v>124</v>
      </c>
      <c r="JN272" s="42" t="s">
        <v>124</v>
      </c>
      <c r="JO272" s="42" t="s">
        <v>124</v>
      </c>
      <c r="JP272" s="42" t="s">
        <v>124</v>
      </c>
      <c r="JQ272" s="42">
        <v>0</v>
      </c>
      <c r="JR272" s="42">
        <v>0</v>
      </c>
      <c r="JS272" s="42">
        <v>0</v>
      </c>
      <c r="JT272" s="42">
        <v>0</v>
      </c>
      <c r="JU272" s="42">
        <v>0</v>
      </c>
      <c r="JV272" s="42">
        <v>0</v>
      </c>
      <c r="JW272" s="42">
        <v>0</v>
      </c>
      <c r="JX272" s="42">
        <v>0</v>
      </c>
      <c r="JY272" s="42">
        <v>0</v>
      </c>
      <c r="JZ272" s="42">
        <v>0</v>
      </c>
      <c r="KA272" s="42">
        <v>0</v>
      </c>
      <c r="KB272" s="42">
        <v>0</v>
      </c>
      <c r="KC272" s="42">
        <v>0</v>
      </c>
      <c r="KD272" s="42">
        <v>0</v>
      </c>
      <c r="KE272" s="42">
        <v>0</v>
      </c>
      <c r="KF272" s="42">
        <v>0</v>
      </c>
      <c r="KG272" s="42">
        <v>0</v>
      </c>
      <c r="KH272" s="42">
        <v>0</v>
      </c>
      <c r="KI272" s="42">
        <v>0</v>
      </c>
      <c r="KJ272" s="42">
        <v>0</v>
      </c>
      <c r="KK272" s="42">
        <v>0</v>
      </c>
      <c r="KL272" s="42">
        <v>0</v>
      </c>
      <c r="KM272" s="42">
        <v>0</v>
      </c>
      <c r="KN272" s="8" t="s">
        <v>117</v>
      </c>
      <c r="KO272" s="8">
        <v>0</v>
      </c>
      <c r="KP272" s="8">
        <v>0</v>
      </c>
      <c r="KQ272" s="8" t="s">
        <v>117</v>
      </c>
      <c r="KR272">
        <v>0</v>
      </c>
      <c r="KS272">
        <v>0</v>
      </c>
      <c r="KT272">
        <v>0</v>
      </c>
      <c r="KU272">
        <v>0</v>
      </c>
      <c r="KV272">
        <v>0</v>
      </c>
      <c r="KW272">
        <v>0</v>
      </c>
      <c r="KX272">
        <v>0</v>
      </c>
      <c r="KY272">
        <v>0</v>
      </c>
      <c r="KZ272">
        <v>0</v>
      </c>
      <c r="LA272">
        <v>0</v>
      </c>
      <c r="LB272">
        <v>0</v>
      </c>
      <c r="LC272">
        <v>0</v>
      </c>
      <c r="LD272">
        <v>0</v>
      </c>
      <c r="LE272">
        <v>0</v>
      </c>
      <c r="LF272">
        <v>0</v>
      </c>
      <c r="LG272">
        <v>0</v>
      </c>
      <c r="LH272">
        <v>0</v>
      </c>
      <c r="LI272">
        <v>0</v>
      </c>
      <c r="LJ272">
        <v>0</v>
      </c>
      <c r="LK272">
        <v>0</v>
      </c>
      <c r="LL272">
        <v>0</v>
      </c>
      <c r="LM272">
        <v>0</v>
      </c>
      <c r="LN272">
        <v>0</v>
      </c>
      <c r="LO272">
        <v>0</v>
      </c>
      <c r="LP272">
        <v>0</v>
      </c>
      <c r="LQ272">
        <v>0</v>
      </c>
      <c r="LR272">
        <v>0</v>
      </c>
      <c r="LS272">
        <v>0</v>
      </c>
      <c r="LT272">
        <v>0</v>
      </c>
      <c r="LU272">
        <v>0</v>
      </c>
      <c r="LV272">
        <v>0</v>
      </c>
      <c r="LW272">
        <v>0</v>
      </c>
      <c r="LX272">
        <v>0</v>
      </c>
      <c r="LY272">
        <v>0</v>
      </c>
      <c r="LZ272" s="9" t="s">
        <v>131</v>
      </c>
      <c r="MA272">
        <v>0</v>
      </c>
      <c r="MB272">
        <v>0</v>
      </c>
      <c r="MC272">
        <v>0</v>
      </c>
      <c r="MD272">
        <v>0</v>
      </c>
      <c r="ME272">
        <v>0</v>
      </c>
      <c r="MF272">
        <v>0</v>
      </c>
      <c r="MG272">
        <v>0</v>
      </c>
      <c r="MH272">
        <v>0</v>
      </c>
      <c r="MI272">
        <v>0</v>
      </c>
      <c r="MJ272">
        <v>0</v>
      </c>
      <c r="MK272">
        <v>0</v>
      </c>
      <c r="ML272">
        <v>0</v>
      </c>
      <c r="MM272">
        <v>0</v>
      </c>
      <c r="MN272">
        <v>0</v>
      </c>
      <c r="MO272">
        <v>0</v>
      </c>
      <c r="MP272">
        <v>0</v>
      </c>
      <c r="MQ272">
        <v>0</v>
      </c>
      <c r="MR272" s="35">
        <v>0</v>
      </c>
      <c r="MS272" s="69"/>
    </row>
    <row r="273" spans="1:357" ht="102.6" customHeight="1" x14ac:dyDescent="0.3">
      <c r="A273">
        <v>225</v>
      </c>
      <c r="B273" s="29" t="s">
        <v>108</v>
      </c>
      <c r="C273" s="25" t="s">
        <v>753</v>
      </c>
      <c r="D273" s="8" t="s">
        <v>1147</v>
      </c>
      <c r="E273" t="s">
        <v>1173</v>
      </c>
      <c r="F273" s="8" t="s">
        <v>1149</v>
      </c>
      <c r="G273" s="8" t="s">
        <v>849</v>
      </c>
      <c r="H273" s="8">
        <v>0</v>
      </c>
      <c r="I273" t="s">
        <v>136</v>
      </c>
      <c r="J273" s="8" t="s">
        <v>717</v>
      </c>
      <c r="K273" s="8">
        <f t="shared" si="1"/>
        <v>729600</v>
      </c>
      <c r="L273" s="8" t="e">
        <f>MROUND([1]!tbData[[#This Row],[Surface (mm2)]],10000)/1000000</f>
        <v>#REF!</v>
      </c>
      <c r="M273" s="8" t="s">
        <v>115</v>
      </c>
      <c r="N273" s="8" t="s">
        <v>144</v>
      </c>
      <c r="O273" s="8" t="s">
        <v>144</v>
      </c>
      <c r="P273" s="8" t="s">
        <v>117</v>
      </c>
      <c r="Q273" t="s">
        <v>119</v>
      </c>
      <c r="R273" t="s">
        <v>119</v>
      </c>
      <c r="S273" s="8">
        <v>0</v>
      </c>
      <c r="T273" t="s">
        <v>119</v>
      </c>
      <c r="U273" s="8" t="s">
        <v>198</v>
      </c>
      <c r="V273" s="8" t="s">
        <v>154</v>
      </c>
      <c r="W273" s="8">
        <v>0</v>
      </c>
      <c r="X273" s="8">
        <v>0</v>
      </c>
      <c r="Y273" s="8">
        <v>0</v>
      </c>
      <c r="Z273" s="8">
        <v>0</v>
      </c>
      <c r="AA273" s="8">
        <v>0</v>
      </c>
      <c r="AB273" s="8">
        <v>0</v>
      </c>
      <c r="AC273" s="8">
        <v>0</v>
      </c>
      <c r="AD273" s="8">
        <v>0</v>
      </c>
      <c r="AE273" s="8">
        <v>0</v>
      </c>
      <c r="AF273" s="8">
        <v>0</v>
      </c>
      <c r="AG273" s="8">
        <v>0</v>
      </c>
      <c r="AH273" s="8">
        <v>0</v>
      </c>
      <c r="AI273" s="8">
        <v>0</v>
      </c>
      <c r="AJ273" s="8">
        <v>0</v>
      </c>
      <c r="AK273" s="8" t="s">
        <v>117</v>
      </c>
      <c r="AL273" s="8">
        <v>0</v>
      </c>
      <c r="AM273" s="8">
        <v>0</v>
      </c>
      <c r="AN273" s="8">
        <v>0</v>
      </c>
      <c r="AO273" s="8">
        <v>0</v>
      </c>
      <c r="AP273" s="8">
        <v>0</v>
      </c>
      <c r="AQ273" s="8">
        <v>0</v>
      </c>
      <c r="AR273" s="8">
        <v>0</v>
      </c>
      <c r="AS273" s="8">
        <v>0</v>
      </c>
      <c r="AT273" s="8">
        <v>0</v>
      </c>
      <c r="AU273" s="8" t="s">
        <v>124</v>
      </c>
      <c r="AV273" s="8" t="s">
        <v>156</v>
      </c>
      <c r="AW273" s="8" t="s">
        <v>199</v>
      </c>
      <c r="AX273" s="8" t="s">
        <v>124</v>
      </c>
      <c r="AY273" s="8" t="s">
        <v>154</v>
      </c>
      <c r="AZ273" s="8">
        <v>1</v>
      </c>
      <c r="BA273" s="8" t="s">
        <v>684</v>
      </c>
      <c r="BB273" s="8">
        <v>0</v>
      </c>
      <c r="BC273" s="9" t="s">
        <v>124</v>
      </c>
      <c r="BD273" t="s">
        <v>246</v>
      </c>
      <c r="BE273" t="s">
        <v>147</v>
      </c>
      <c r="BF273">
        <v>0</v>
      </c>
      <c r="BG273">
        <v>0</v>
      </c>
      <c r="BH273">
        <v>0</v>
      </c>
      <c r="BI273" s="6" t="s">
        <v>1151</v>
      </c>
      <c r="BJ273" s="66"/>
      <c r="BK273" s="10" t="s">
        <v>51</v>
      </c>
      <c r="BL273" t="s">
        <v>122</v>
      </c>
      <c r="BM273" t="s">
        <v>123</v>
      </c>
      <c r="BN273" t="s">
        <v>117</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t="s">
        <v>51</v>
      </c>
      <c r="DC273" s="8" t="s">
        <v>123</v>
      </c>
      <c r="DD273" t="s">
        <v>117</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t="s">
        <v>117</v>
      </c>
      <c r="EA273">
        <v>0</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t="s">
        <v>117</v>
      </c>
      <c r="EV273">
        <v>0</v>
      </c>
      <c r="EW273">
        <v>0</v>
      </c>
      <c r="EX273">
        <v>0</v>
      </c>
      <c r="EY273">
        <v>0</v>
      </c>
      <c r="EZ273">
        <v>0</v>
      </c>
      <c r="FA273">
        <v>0</v>
      </c>
      <c r="FB273">
        <v>0</v>
      </c>
      <c r="FC273">
        <v>0</v>
      </c>
      <c r="FD273">
        <v>0</v>
      </c>
      <c r="FE273">
        <v>0</v>
      </c>
      <c r="FF273">
        <v>0</v>
      </c>
      <c r="FG273">
        <v>0</v>
      </c>
      <c r="FH273">
        <v>0</v>
      </c>
      <c r="FI273">
        <v>0</v>
      </c>
      <c r="FJ273">
        <v>0</v>
      </c>
      <c r="FK273">
        <v>0</v>
      </c>
      <c r="FL273">
        <v>0</v>
      </c>
      <c r="FM273">
        <v>0</v>
      </c>
      <c r="FN273">
        <v>0</v>
      </c>
      <c r="FO273">
        <v>0</v>
      </c>
      <c r="FP273">
        <v>0</v>
      </c>
      <c r="FQ273">
        <v>0</v>
      </c>
      <c r="FR273">
        <v>0</v>
      </c>
      <c r="FS273">
        <v>0</v>
      </c>
      <c r="FT273">
        <v>0</v>
      </c>
      <c r="FU273">
        <v>0</v>
      </c>
      <c r="FV273">
        <v>0</v>
      </c>
      <c r="FW273">
        <v>0</v>
      </c>
      <c r="FX273">
        <v>0</v>
      </c>
      <c r="FY273">
        <v>0</v>
      </c>
      <c r="FZ273">
        <v>0</v>
      </c>
      <c r="GA273">
        <v>0</v>
      </c>
      <c r="GB273">
        <v>0</v>
      </c>
      <c r="GC273">
        <v>0</v>
      </c>
      <c r="GD273">
        <v>0</v>
      </c>
      <c r="GE273" t="s">
        <v>117</v>
      </c>
      <c r="GF273">
        <v>0</v>
      </c>
      <c r="GG273">
        <v>0</v>
      </c>
      <c r="GH273">
        <v>0</v>
      </c>
      <c r="GI273">
        <v>0</v>
      </c>
      <c r="GJ273">
        <v>0</v>
      </c>
      <c r="GK273">
        <v>0</v>
      </c>
      <c r="GL273">
        <v>0</v>
      </c>
      <c r="GM273">
        <v>0</v>
      </c>
      <c r="GN273">
        <v>0</v>
      </c>
      <c r="GO273">
        <v>0</v>
      </c>
      <c r="GP273">
        <v>0</v>
      </c>
      <c r="GQ273">
        <v>0</v>
      </c>
      <c r="GR273">
        <v>0</v>
      </c>
      <c r="GS273">
        <v>0</v>
      </c>
      <c r="GT273">
        <v>0</v>
      </c>
      <c r="GU273">
        <v>0</v>
      </c>
      <c r="GV273">
        <v>0</v>
      </c>
      <c r="GW273">
        <v>0</v>
      </c>
      <c r="GX273">
        <v>0</v>
      </c>
      <c r="GY273">
        <v>0</v>
      </c>
      <c r="GZ273">
        <v>0</v>
      </c>
      <c r="HA273">
        <v>0</v>
      </c>
      <c r="HB273">
        <v>0</v>
      </c>
      <c r="HC273">
        <v>0</v>
      </c>
      <c r="HD273">
        <v>0</v>
      </c>
      <c r="HE273">
        <v>0</v>
      </c>
      <c r="HF273">
        <v>0</v>
      </c>
      <c r="HG273">
        <v>0</v>
      </c>
      <c r="HH273">
        <v>0</v>
      </c>
      <c r="HI273">
        <v>0</v>
      </c>
      <c r="HJ273">
        <v>0</v>
      </c>
      <c r="HK273">
        <v>0</v>
      </c>
      <c r="HL273">
        <v>0</v>
      </c>
      <c r="HM273">
        <v>0</v>
      </c>
      <c r="HN273">
        <v>0</v>
      </c>
      <c r="HO273">
        <v>0</v>
      </c>
      <c r="HP273">
        <v>0</v>
      </c>
      <c r="HQ273">
        <v>0</v>
      </c>
      <c r="HR273">
        <v>0</v>
      </c>
      <c r="HS273">
        <v>0</v>
      </c>
      <c r="HT273">
        <v>0</v>
      </c>
      <c r="HU273">
        <v>0</v>
      </c>
      <c r="HV273">
        <v>0</v>
      </c>
      <c r="HW273">
        <v>0</v>
      </c>
      <c r="HX273">
        <v>0</v>
      </c>
      <c r="HY273">
        <v>0</v>
      </c>
      <c r="HZ273">
        <v>0</v>
      </c>
      <c r="IA273">
        <v>0</v>
      </c>
      <c r="IB273">
        <v>0</v>
      </c>
      <c r="IC273">
        <v>0</v>
      </c>
      <c r="ID273">
        <v>0</v>
      </c>
      <c r="IE273">
        <v>0</v>
      </c>
      <c r="IF273">
        <v>0</v>
      </c>
      <c r="IG273">
        <v>0</v>
      </c>
      <c r="IH273">
        <v>0</v>
      </c>
      <c r="II273">
        <v>0</v>
      </c>
      <c r="IJ273">
        <v>0</v>
      </c>
      <c r="IK273">
        <v>0</v>
      </c>
      <c r="IL273">
        <v>0</v>
      </c>
      <c r="IM273">
        <v>0</v>
      </c>
      <c r="IN273">
        <v>0</v>
      </c>
      <c r="IO273">
        <v>0</v>
      </c>
      <c r="IP273">
        <v>0</v>
      </c>
      <c r="IQ273">
        <v>0</v>
      </c>
      <c r="IR273">
        <v>0</v>
      </c>
      <c r="IS273">
        <v>0</v>
      </c>
      <c r="IT273">
        <v>0</v>
      </c>
      <c r="IU273">
        <v>0</v>
      </c>
      <c r="IV273">
        <v>0</v>
      </c>
      <c r="IW273">
        <v>0</v>
      </c>
      <c r="IX273">
        <v>0</v>
      </c>
      <c r="IY273">
        <v>0</v>
      </c>
      <c r="IZ273">
        <v>0</v>
      </c>
      <c r="JA273">
        <v>0</v>
      </c>
      <c r="JB273">
        <v>0</v>
      </c>
      <c r="JC273" s="8" t="s">
        <v>124</v>
      </c>
      <c r="JD273" s="8" t="s">
        <v>148</v>
      </c>
      <c r="JE273" s="8" t="s">
        <v>128</v>
      </c>
      <c r="JF273" s="8">
        <v>0</v>
      </c>
      <c r="JG273" s="8">
        <v>0</v>
      </c>
      <c r="JH273" s="8">
        <v>0</v>
      </c>
      <c r="JI273" s="8">
        <v>0</v>
      </c>
      <c r="JJ273" s="8">
        <v>0</v>
      </c>
      <c r="JK273" s="42">
        <v>0</v>
      </c>
      <c r="JL273" s="42">
        <v>0</v>
      </c>
      <c r="JM273" s="42">
        <v>0</v>
      </c>
      <c r="JN273" s="42">
        <v>0</v>
      </c>
      <c r="JO273" s="42">
        <v>0</v>
      </c>
      <c r="JP273" s="42">
        <v>0</v>
      </c>
      <c r="JQ273" s="42">
        <v>0</v>
      </c>
      <c r="JR273" s="42">
        <v>0</v>
      </c>
      <c r="JS273" s="42">
        <v>0</v>
      </c>
      <c r="JT273" s="42">
        <v>0</v>
      </c>
      <c r="JU273" s="42">
        <v>0</v>
      </c>
      <c r="JV273" s="42">
        <v>0</v>
      </c>
      <c r="JW273" s="42">
        <v>0</v>
      </c>
      <c r="JX273" s="42">
        <v>0</v>
      </c>
      <c r="JY273" s="42">
        <v>0</v>
      </c>
      <c r="JZ273" s="42">
        <v>0</v>
      </c>
      <c r="KA273" s="42">
        <v>0</v>
      </c>
      <c r="KB273" s="42">
        <v>0</v>
      </c>
      <c r="KC273" s="42">
        <v>0</v>
      </c>
      <c r="KD273" s="42">
        <v>0</v>
      </c>
      <c r="KE273" s="42">
        <v>0</v>
      </c>
      <c r="KF273" s="42">
        <v>0</v>
      </c>
      <c r="KG273" s="42">
        <v>0</v>
      </c>
      <c r="KH273" s="42">
        <v>0</v>
      </c>
      <c r="KI273" s="42">
        <v>0</v>
      </c>
      <c r="KJ273" s="42">
        <v>0</v>
      </c>
      <c r="KK273" s="42">
        <v>0</v>
      </c>
      <c r="KL273" s="42">
        <v>0</v>
      </c>
      <c r="KM273" s="42">
        <v>0</v>
      </c>
      <c r="KN273" s="8" t="s">
        <v>117</v>
      </c>
      <c r="KO273" s="8">
        <v>0</v>
      </c>
      <c r="KP273" s="8">
        <v>0</v>
      </c>
      <c r="KQ273" s="8" t="s">
        <v>117</v>
      </c>
      <c r="KR273">
        <v>0</v>
      </c>
      <c r="KS273">
        <v>0</v>
      </c>
      <c r="KT273">
        <v>0</v>
      </c>
      <c r="KU273">
        <v>0</v>
      </c>
      <c r="KV273">
        <v>0</v>
      </c>
      <c r="KW273">
        <v>0</v>
      </c>
      <c r="KX273">
        <v>0</v>
      </c>
      <c r="KY273">
        <v>0</v>
      </c>
      <c r="KZ273">
        <v>0</v>
      </c>
      <c r="LA273">
        <v>0</v>
      </c>
      <c r="LB273">
        <v>0</v>
      </c>
      <c r="LC273">
        <v>0</v>
      </c>
      <c r="LD273">
        <v>0</v>
      </c>
      <c r="LE273">
        <v>0</v>
      </c>
      <c r="LF273">
        <v>0</v>
      </c>
      <c r="LG273">
        <v>0</v>
      </c>
      <c r="LH273">
        <v>0</v>
      </c>
      <c r="LI273">
        <v>0</v>
      </c>
      <c r="LJ273">
        <v>0</v>
      </c>
      <c r="LK273">
        <v>0</v>
      </c>
      <c r="LL273">
        <v>0</v>
      </c>
      <c r="LM273">
        <v>0</v>
      </c>
      <c r="LN273">
        <v>0</v>
      </c>
      <c r="LO273">
        <v>0</v>
      </c>
      <c r="LP273">
        <v>0</v>
      </c>
      <c r="LQ273">
        <v>0</v>
      </c>
      <c r="LR273">
        <v>0</v>
      </c>
      <c r="LS273">
        <v>0</v>
      </c>
      <c r="LT273">
        <v>0</v>
      </c>
      <c r="LU273">
        <v>0</v>
      </c>
      <c r="LV273">
        <v>0</v>
      </c>
      <c r="LW273">
        <v>0</v>
      </c>
      <c r="LX273">
        <v>0</v>
      </c>
      <c r="LY273">
        <v>0</v>
      </c>
      <c r="LZ273" s="9" t="s">
        <v>131</v>
      </c>
      <c r="MA273">
        <v>0</v>
      </c>
      <c r="MB273">
        <v>0</v>
      </c>
      <c r="MC273">
        <v>0</v>
      </c>
      <c r="MD273">
        <v>0</v>
      </c>
      <c r="ME273">
        <v>0</v>
      </c>
      <c r="MF273">
        <v>0</v>
      </c>
      <c r="MG273">
        <v>0</v>
      </c>
      <c r="MH273">
        <v>0</v>
      </c>
      <c r="MI273">
        <v>0</v>
      </c>
      <c r="MJ273">
        <v>0</v>
      </c>
      <c r="MK273">
        <v>0</v>
      </c>
      <c r="ML273">
        <v>0</v>
      </c>
      <c r="MM273">
        <v>0</v>
      </c>
      <c r="MN273">
        <v>0</v>
      </c>
      <c r="MO273">
        <v>0</v>
      </c>
      <c r="MP273">
        <v>0</v>
      </c>
      <c r="MQ273">
        <v>0</v>
      </c>
      <c r="MR273" s="35">
        <v>0</v>
      </c>
      <c r="MS273" s="69"/>
    </row>
    <row r="274" spans="1:357" ht="43.2" x14ac:dyDescent="0.3">
      <c r="A274">
        <v>226</v>
      </c>
      <c r="B274" s="29" t="s">
        <v>108</v>
      </c>
      <c r="C274" s="25" t="s">
        <v>753</v>
      </c>
      <c r="D274" s="8" t="s">
        <v>1147</v>
      </c>
      <c r="E274" t="s">
        <v>1174</v>
      </c>
      <c r="F274" s="8" t="s">
        <v>1149</v>
      </c>
      <c r="G274" s="8" t="s">
        <v>849</v>
      </c>
      <c r="H274" s="8">
        <v>0</v>
      </c>
      <c r="I274" t="s">
        <v>136</v>
      </c>
      <c r="J274" s="8" t="s">
        <v>717</v>
      </c>
      <c r="K274" s="8">
        <f t="shared" si="1"/>
        <v>729600</v>
      </c>
      <c r="L274" s="8" t="e">
        <f>MROUND([1]!tbData[[#This Row],[Surface (mm2)]],10000)/1000000</f>
        <v>#REF!</v>
      </c>
      <c r="M274" s="8" t="s">
        <v>115</v>
      </c>
      <c r="N274" s="8" t="s">
        <v>144</v>
      </c>
      <c r="O274" s="8" t="s">
        <v>144</v>
      </c>
      <c r="P274" s="8" t="s">
        <v>117</v>
      </c>
      <c r="Q274" t="s">
        <v>119</v>
      </c>
      <c r="R274" t="s">
        <v>119</v>
      </c>
      <c r="S274" s="8">
        <v>0</v>
      </c>
      <c r="T274" t="s">
        <v>119</v>
      </c>
      <c r="U274" s="8" t="s">
        <v>198</v>
      </c>
      <c r="V274" s="8" t="s">
        <v>154</v>
      </c>
      <c r="W274" s="8">
        <v>0</v>
      </c>
      <c r="X274" s="8">
        <v>0</v>
      </c>
      <c r="Y274" s="8">
        <v>0</v>
      </c>
      <c r="Z274" s="8">
        <v>0</v>
      </c>
      <c r="AA274" s="8">
        <v>0</v>
      </c>
      <c r="AB274" s="8">
        <v>0</v>
      </c>
      <c r="AC274" s="8">
        <v>0</v>
      </c>
      <c r="AD274" s="8">
        <v>0</v>
      </c>
      <c r="AE274" s="8">
        <v>0</v>
      </c>
      <c r="AF274" s="8">
        <v>0</v>
      </c>
      <c r="AG274" s="8">
        <v>0</v>
      </c>
      <c r="AH274" s="8">
        <v>0</v>
      </c>
      <c r="AI274" s="8">
        <v>0</v>
      </c>
      <c r="AJ274" s="8">
        <v>0</v>
      </c>
      <c r="AK274" s="8" t="s">
        <v>117</v>
      </c>
      <c r="AL274" s="8">
        <v>0</v>
      </c>
      <c r="AM274" s="8">
        <v>0</v>
      </c>
      <c r="AN274" s="8">
        <v>0</v>
      </c>
      <c r="AO274" s="8">
        <v>0</v>
      </c>
      <c r="AP274" s="8">
        <v>0</v>
      </c>
      <c r="AQ274" s="8">
        <v>0</v>
      </c>
      <c r="AR274" s="8">
        <v>0</v>
      </c>
      <c r="AS274" s="8">
        <v>0</v>
      </c>
      <c r="AT274" s="8">
        <v>0</v>
      </c>
      <c r="AU274" s="8" t="s">
        <v>124</v>
      </c>
      <c r="AV274" s="8" t="s">
        <v>156</v>
      </c>
      <c r="AW274" s="8" t="s">
        <v>199</v>
      </c>
      <c r="AX274" s="8" t="s">
        <v>124</v>
      </c>
      <c r="AY274" s="8" t="s">
        <v>154</v>
      </c>
      <c r="AZ274" s="8">
        <v>1</v>
      </c>
      <c r="BA274" s="8" t="s">
        <v>684</v>
      </c>
      <c r="BB274" s="8">
        <v>0</v>
      </c>
      <c r="BC274" s="9" t="s">
        <v>124</v>
      </c>
      <c r="BD274" t="s">
        <v>246</v>
      </c>
      <c r="BE274" t="s">
        <v>147</v>
      </c>
      <c r="BF274">
        <v>0</v>
      </c>
      <c r="BG274">
        <v>0</v>
      </c>
      <c r="BH274">
        <v>0</v>
      </c>
      <c r="BI274" s="6" t="s">
        <v>1151</v>
      </c>
      <c r="BJ274" s="66"/>
      <c r="BK274" s="10" t="s">
        <v>51</v>
      </c>
      <c r="BL274" t="s">
        <v>122</v>
      </c>
      <c r="BM274" t="s">
        <v>123</v>
      </c>
      <c r="BN274" t="s">
        <v>117</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t="s">
        <v>51</v>
      </c>
      <c r="DC274" s="8" t="s">
        <v>123</v>
      </c>
      <c r="DD274" t="s">
        <v>117</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t="s">
        <v>117</v>
      </c>
      <c r="EA274">
        <v>0</v>
      </c>
      <c r="EB274">
        <v>0</v>
      </c>
      <c r="EC274">
        <v>0</v>
      </c>
      <c r="ED274">
        <v>0</v>
      </c>
      <c r="EE274">
        <v>0</v>
      </c>
      <c r="EF274">
        <v>0</v>
      </c>
      <c r="EG274">
        <v>0</v>
      </c>
      <c r="EH274">
        <v>0</v>
      </c>
      <c r="EI274">
        <v>0</v>
      </c>
      <c r="EJ274">
        <v>0</v>
      </c>
      <c r="EK274">
        <v>0</v>
      </c>
      <c r="EL274">
        <v>0</v>
      </c>
      <c r="EM274">
        <v>0</v>
      </c>
      <c r="EN274">
        <v>0</v>
      </c>
      <c r="EO274">
        <v>0</v>
      </c>
      <c r="EP274">
        <v>0</v>
      </c>
      <c r="EQ274">
        <v>0</v>
      </c>
      <c r="ER274">
        <v>0</v>
      </c>
      <c r="ES274">
        <v>0</v>
      </c>
      <c r="ET274">
        <v>0</v>
      </c>
      <c r="EU274" t="s">
        <v>117</v>
      </c>
      <c r="EV274">
        <v>0</v>
      </c>
      <c r="EW274">
        <v>0</v>
      </c>
      <c r="EX274">
        <v>0</v>
      </c>
      <c r="EY274">
        <v>0</v>
      </c>
      <c r="EZ274">
        <v>0</v>
      </c>
      <c r="FA274">
        <v>0</v>
      </c>
      <c r="FB274">
        <v>0</v>
      </c>
      <c r="FC274">
        <v>0</v>
      </c>
      <c r="FD274">
        <v>0</v>
      </c>
      <c r="FE274">
        <v>0</v>
      </c>
      <c r="FF274">
        <v>0</v>
      </c>
      <c r="FG274">
        <v>0</v>
      </c>
      <c r="FH274">
        <v>0</v>
      </c>
      <c r="FI274">
        <v>0</v>
      </c>
      <c r="FJ274">
        <v>0</v>
      </c>
      <c r="FK274">
        <v>0</v>
      </c>
      <c r="FL274">
        <v>0</v>
      </c>
      <c r="FM274">
        <v>0</v>
      </c>
      <c r="FN274">
        <v>0</v>
      </c>
      <c r="FO274">
        <v>0</v>
      </c>
      <c r="FP274">
        <v>0</v>
      </c>
      <c r="FQ274">
        <v>0</v>
      </c>
      <c r="FR274">
        <v>0</v>
      </c>
      <c r="FS274">
        <v>0</v>
      </c>
      <c r="FT274">
        <v>0</v>
      </c>
      <c r="FU274">
        <v>0</v>
      </c>
      <c r="FV274">
        <v>0</v>
      </c>
      <c r="FW274">
        <v>0</v>
      </c>
      <c r="FX274">
        <v>0</v>
      </c>
      <c r="FY274">
        <v>0</v>
      </c>
      <c r="FZ274">
        <v>0</v>
      </c>
      <c r="GA274">
        <v>0</v>
      </c>
      <c r="GB274">
        <v>0</v>
      </c>
      <c r="GC274">
        <v>0</v>
      </c>
      <c r="GD274">
        <v>0</v>
      </c>
      <c r="GE274" t="s">
        <v>117</v>
      </c>
      <c r="GF274">
        <v>0</v>
      </c>
      <c r="GG274">
        <v>0</v>
      </c>
      <c r="GH274">
        <v>0</v>
      </c>
      <c r="GI274">
        <v>0</v>
      </c>
      <c r="GJ274">
        <v>0</v>
      </c>
      <c r="GK274">
        <v>0</v>
      </c>
      <c r="GL274">
        <v>0</v>
      </c>
      <c r="GM274">
        <v>0</v>
      </c>
      <c r="GN274">
        <v>0</v>
      </c>
      <c r="GO274">
        <v>0</v>
      </c>
      <c r="GP274">
        <v>0</v>
      </c>
      <c r="GQ274">
        <v>0</v>
      </c>
      <c r="GR274">
        <v>0</v>
      </c>
      <c r="GS274">
        <v>0</v>
      </c>
      <c r="GT274">
        <v>0</v>
      </c>
      <c r="GU274">
        <v>0</v>
      </c>
      <c r="GV274">
        <v>0</v>
      </c>
      <c r="GW274">
        <v>0</v>
      </c>
      <c r="GX274">
        <v>0</v>
      </c>
      <c r="GY274">
        <v>0</v>
      </c>
      <c r="GZ274">
        <v>0</v>
      </c>
      <c r="HA274">
        <v>0</v>
      </c>
      <c r="HB274">
        <v>0</v>
      </c>
      <c r="HC274">
        <v>0</v>
      </c>
      <c r="HD274">
        <v>0</v>
      </c>
      <c r="HE274">
        <v>0</v>
      </c>
      <c r="HF274">
        <v>0</v>
      </c>
      <c r="HG274">
        <v>0</v>
      </c>
      <c r="HH274">
        <v>0</v>
      </c>
      <c r="HI274">
        <v>0</v>
      </c>
      <c r="HJ274">
        <v>0</v>
      </c>
      <c r="HK274">
        <v>0</v>
      </c>
      <c r="HL274">
        <v>0</v>
      </c>
      <c r="HM274">
        <v>0</v>
      </c>
      <c r="HN274">
        <v>0</v>
      </c>
      <c r="HO274">
        <v>0</v>
      </c>
      <c r="HP274">
        <v>0</v>
      </c>
      <c r="HQ274">
        <v>0</v>
      </c>
      <c r="HR274">
        <v>0</v>
      </c>
      <c r="HS274">
        <v>0</v>
      </c>
      <c r="HT274">
        <v>0</v>
      </c>
      <c r="HU274">
        <v>0</v>
      </c>
      <c r="HV274">
        <v>0</v>
      </c>
      <c r="HW274">
        <v>0</v>
      </c>
      <c r="HX274">
        <v>0</v>
      </c>
      <c r="HY274">
        <v>0</v>
      </c>
      <c r="HZ274">
        <v>0</v>
      </c>
      <c r="IA274">
        <v>0</v>
      </c>
      <c r="IB274">
        <v>0</v>
      </c>
      <c r="IC274">
        <v>0</v>
      </c>
      <c r="ID274">
        <v>0</v>
      </c>
      <c r="IE274">
        <v>0</v>
      </c>
      <c r="IF274">
        <v>0</v>
      </c>
      <c r="IG274">
        <v>0</v>
      </c>
      <c r="IH274">
        <v>0</v>
      </c>
      <c r="II274">
        <v>0</v>
      </c>
      <c r="IJ274">
        <v>0</v>
      </c>
      <c r="IK274">
        <v>0</v>
      </c>
      <c r="IL274">
        <v>0</v>
      </c>
      <c r="IM274">
        <v>0</v>
      </c>
      <c r="IN274">
        <v>0</v>
      </c>
      <c r="IO274">
        <v>0</v>
      </c>
      <c r="IP274">
        <v>0</v>
      </c>
      <c r="IQ274">
        <v>0</v>
      </c>
      <c r="IR274">
        <v>0</v>
      </c>
      <c r="IS274">
        <v>0</v>
      </c>
      <c r="IT274">
        <v>0</v>
      </c>
      <c r="IU274">
        <v>0</v>
      </c>
      <c r="IV274">
        <v>0</v>
      </c>
      <c r="IW274">
        <v>0</v>
      </c>
      <c r="IX274">
        <v>0</v>
      </c>
      <c r="IY274">
        <v>0</v>
      </c>
      <c r="IZ274">
        <v>0</v>
      </c>
      <c r="JA274">
        <v>0</v>
      </c>
      <c r="JB274">
        <v>0</v>
      </c>
      <c r="JC274" s="8" t="s">
        <v>124</v>
      </c>
      <c r="JD274" s="8" t="s">
        <v>148</v>
      </c>
      <c r="JE274" s="8" t="s">
        <v>128</v>
      </c>
      <c r="JF274" s="8">
        <v>0</v>
      </c>
      <c r="JG274" s="8">
        <v>0</v>
      </c>
      <c r="JH274" s="8">
        <v>0</v>
      </c>
      <c r="JI274" s="8">
        <v>0</v>
      </c>
      <c r="JJ274" s="8">
        <v>0</v>
      </c>
      <c r="JK274" s="42">
        <v>0</v>
      </c>
      <c r="JL274" s="42">
        <v>0</v>
      </c>
      <c r="JM274" s="42">
        <v>0</v>
      </c>
      <c r="JN274" s="42">
        <v>0</v>
      </c>
      <c r="JO274" s="42">
        <v>0</v>
      </c>
      <c r="JP274" s="42">
        <v>0</v>
      </c>
      <c r="JQ274" s="42">
        <v>0</v>
      </c>
      <c r="JR274" s="42">
        <v>0</v>
      </c>
      <c r="JS274" s="42">
        <v>0</v>
      </c>
      <c r="JT274" s="42">
        <v>0</v>
      </c>
      <c r="JU274" s="42">
        <v>0</v>
      </c>
      <c r="JV274" s="42">
        <v>0</v>
      </c>
      <c r="JW274" s="42">
        <v>0</v>
      </c>
      <c r="JX274" s="42">
        <v>0</v>
      </c>
      <c r="JY274" s="42">
        <v>0</v>
      </c>
      <c r="JZ274" s="42">
        <v>0</v>
      </c>
      <c r="KA274" s="42">
        <v>0</v>
      </c>
      <c r="KB274" s="42">
        <v>0</v>
      </c>
      <c r="KC274" s="42">
        <v>0</v>
      </c>
      <c r="KD274" s="42">
        <v>0</v>
      </c>
      <c r="KE274" s="42">
        <v>0</v>
      </c>
      <c r="KF274" s="42">
        <v>0</v>
      </c>
      <c r="KG274" s="42">
        <v>0</v>
      </c>
      <c r="KH274" s="42">
        <v>0</v>
      </c>
      <c r="KI274" s="42">
        <v>0</v>
      </c>
      <c r="KJ274" s="42">
        <v>0</v>
      </c>
      <c r="KK274" s="42">
        <v>0</v>
      </c>
      <c r="KL274" s="42">
        <v>0</v>
      </c>
      <c r="KM274" s="42">
        <v>0</v>
      </c>
      <c r="KN274" s="8" t="s">
        <v>117</v>
      </c>
      <c r="KO274" s="8">
        <v>0</v>
      </c>
      <c r="KP274" s="8">
        <v>0</v>
      </c>
      <c r="KQ274" s="8" t="s">
        <v>117</v>
      </c>
      <c r="KR274">
        <v>0</v>
      </c>
      <c r="KS274">
        <v>0</v>
      </c>
      <c r="KT274">
        <v>0</v>
      </c>
      <c r="KU274">
        <v>0</v>
      </c>
      <c r="KV274">
        <v>0</v>
      </c>
      <c r="KW274">
        <v>0</v>
      </c>
      <c r="KX274">
        <v>0</v>
      </c>
      <c r="KY274">
        <v>0</v>
      </c>
      <c r="KZ274">
        <v>0</v>
      </c>
      <c r="LA274">
        <v>0</v>
      </c>
      <c r="LB274">
        <v>0</v>
      </c>
      <c r="LC274">
        <v>0</v>
      </c>
      <c r="LD274">
        <v>0</v>
      </c>
      <c r="LE274">
        <v>0</v>
      </c>
      <c r="LF274">
        <v>0</v>
      </c>
      <c r="LG274">
        <v>0</v>
      </c>
      <c r="LH274">
        <v>0</v>
      </c>
      <c r="LI274">
        <v>0</v>
      </c>
      <c r="LJ274">
        <v>0</v>
      </c>
      <c r="LK274">
        <v>0</v>
      </c>
      <c r="LL274">
        <v>0</v>
      </c>
      <c r="LM274">
        <v>0</v>
      </c>
      <c r="LN274">
        <v>0</v>
      </c>
      <c r="LO274">
        <v>0</v>
      </c>
      <c r="LP274">
        <v>0</v>
      </c>
      <c r="LQ274">
        <v>0</v>
      </c>
      <c r="LR274">
        <v>0</v>
      </c>
      <c r="LS274">
        <v>0</v>
      </c>
      <c r="LT274">
        <v>0</v>
      </c>
      <c r="LU274">
        <v>0</v>
      </c>
      <c r="LV274">
        <v>0</v>
      </c>
      <c r="LW274">
        <v>0</v>
      </c>
      <c r="LX274">
        <v>0</v>
      </c>
      <c r="LY274">
        <v>0</v>
      </c>
      <c r="LZ274" s="9" t="s">
        <v>131</v>
      </c>
      <c r="MA274">
        <v>0</v>
      </c>
      <c r="MB274">
        <v>0</v>
      </c>
      <c r="MC274">
        <v>0</v>
      </c>
      <c r="MD274">
        <v>0</v>
      </c>
      <c r="ME274">
        <v>0</v>
      </c>
      <c r="MF274">
        <v>0</v>
      </c>
      <c r="MG274">
        <v>0</v>
      </c>
      <c r="MH274">
        <v>0</v>
      </c>
      <c r="MI274">
        <v>0</v>
      </c>
      <c r="MJ274">
        <v>0</v>
      </c>
      <c r="MK274">
        <v>0</v>
      </c>
      <c r="ML274">
        <v>0</v>
      </c>
      <c r="MM274">
        <v>0</v>
      </c>
      <c r="MN274">
        <v>0</v>
      </c>
      <c r="MO274">
        <v>0</v>
      </c>
      <c r="MP274">
        <v>0</v>
      </c>
      <c r="MQ274">
        <v>0</v>
      </c>
      <c r="MR274" s="35">
        <v>0</v>
      </c>
      <c r="MS274" s="69"/>
    </row>
    <row r="275" spans="1:357" ht="78.599999999999994" customHeight="1" x14ac:dyDescent="0.3">
      <c r="A275">
        <v>227</v>
      </c>
      <c r="B275" s="29" t="s">
        <v>108</v>
      </c>
      <c r="C275" s="25" t="s">
        <v>753</v>
      </c>
      <c r="D275" s="8" t="s">
        <v>1147</v>
      </c>
      <c r="E275" t="s">
        <v>1175</v>
      </c>
      <c r="F275" s="8" t="s">
        <v>1149</v>
      </c>
      <c r="G275" s="8" t="s">
        <v>849</v>
      </c>
      <c r="H275" s="8">
        <v>0</v>
      </c>
      <c r="I275" t="s">
        <v>136</v>
      </c>
      <c r="J275" s="8" t="s">
        <v>717</v>
      </c>
      <c r="K275" s="8">
        <f t="shared" si="1"/>
        <v>729600</v>
      </c>
      <c r="L275" s="8" t="e">
        <f>MROUND([1]!tbData[[#This Row],[Surface (mm2)]],10000)/1000000</f>
        <v>#REF!</v>
      </c>
      <c r="M275" s="8" t="s">
        <v>115</v>
      </c>
      <c r="N275" s="8" t="s">
        <v>144</v>
      </c>
      <c r="O275" s="8" t="s">
        <v>144</v>
      </c>
      <c r="P275" s="8" t="s">
        <v>117</v>
      </c>
      <c r="Q275" t="s">
        <v>119</v>
      </c>
      <c r="R275" t="s">
        <v>119</v>
      </c>
      <c r="S275" s="8">
        <v>0</v>
      </c>
      <c r="T275" t="s">
        <v>119</v>
      </c>
      <c r="U275" s="8" t="s">
        <v>198</v>
      </c>
      <c r="V275" s="8" t="s">
        <v>154</v>
      </c>
      <c r="W275" s="8">
        <v>0</v>
      </c>
      <c r="X275" s="8">
        <v>0</v>
      </c>
      <c r="Y275" s="8">
        <v>0</v>
      </c>
      <c r="Z275" s="8">
        <v>0</v>
      </c>
      <c r="AA275" s="8">
        <v>0</v>
      </c>
      <c r="AB275" s="8">
        <v>0</v>
      </c>
      <c r="AC275" s="8">
        <v>0</v>
      </c>
      <c r="AD275" s="8">
        <v>0</v>
      </c>
      <c r="AE275" s="8">
        <v>0</v>
      </c>
      <c r="AF275" s="8">
        <v>0</v>
      </c>
      <c r="AG275" s="8">
        <v>0</v>
      </c>
      <c r="AH275" s="8">
        <v>0</v>
      </c>
      <c r="AI275" s="8">
        <v>0</v>
      </c>
      <c r="AJ275" s="8">
        <v>0</v>
      </c>
      <c r="AK275" s="8" t="s">
        <v>117</v>
      </c>
      <c r="AL275" s="8">
        <v>0</v>
      </c>
      <c r="AM275" s="8">
        <v>0</v>
      </c>
      <c r="AN275" s="8">
        <v>0</v>
      </c>
      <c r="AO275" s="8">
        <v>0</v>
      </c>
      <c r="AP275" s="8">
        <v>0</v>
      </c>
      <c r="AQ275" s="8">
        <v>0</v>
      </c>
      <c r="AR275" s="8">
        <v>0</v>
      </c>
      <c r="AS275" s="8">
        <v>0</v>
      </c>
      <c r="AT275" s="8">
        <v>0</v>
      </c>
      <c r="AU275" s="8" t="s">
        <v>124</v>
      </c>
      <c r="AV275" s="8" t="s">
        <v>156</v>
      </c>
      <c r="AW275" s="8" t="s">
        <v>199</v>
      </c>
      <c r="AX275" s="8" t="s">
        <v>124</v>
      </c>
      <c r="AY275" s="8" t="s">
        <v>154</v>
      </c>
      <c r="AZ275" s="8">
        <v>1</v>
      </c>
      <c r="BA275" s="8" t="s">
        <v>684</v>
      </c>
      <c r="BB275" s="8">
        <v>0</v>
      </c>
      <c r="BC275" s="9" t="s">
        <v>124</v>
      </c>
      <c r="BD275" t="s">
        <v>246</v>
      </c>
      <c r="BE275" t="s">
        <v>147</v>
      </c>
      <c r="BF275">
        <v>0</v>
      </c>
      <c r="BG275">
        <v>0</v>
      </c>
      <c r="BH275">
        <v>0</v>
      </c>
      <c r="BI275" s="6" t="s">
        <v>1169</v>
      </c>
      <c r="BJ275" s="66"/>
      <c r="BK275" s="10" t="s">
        <v>51</v>
      </c>
      <c r="BL275" t="s">
        <v>122</v>
      </c>
      <c r="BM275" t="s">
        <v>123</v>
      </c>
      <c r="BN275" t="s">
        <v>117</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t="s">
        <v>51</v>
      </c>
      <c r="DC275" s="8" t="s">
        <v>123</v>
      </c>
      <c r="DD275" t="s">
        <v>124</v>
      </c>
      <c r="DE275">
        <v>0</v>
      </c>
      <c r="DF275">
        <v>0</v>
      </c>
      <c r="DG275">
        <v>0</v>
      </c>
      <c r="DH275">
        <v>0</v>
      </c>
      <c r="DI275">
        <v>0</v>
      </c>
      <c r="DJ275" t="s">
        <v>124</v>
      </c>
      <c r="DK275">
        <v>0</v>
      </c>
      <c r="DL275">
        <v>0</v>
      </c>
      <c r="DM275" t="s">
        <v>154</v>
      </c>
      <c r="DN275" t="s">
        <v>145</v>
      </c>
      <c r="DO275">
        <v>0</v>
      </c>
      <c r="DP275">
        <v>0</v>
      </c>
      <c r="DQ275">
        <v>0</v>
      </c>
      <c r="DR275">
        <v>0</v>
      </c>
      <c r="DS275">
        <v>0</v>
      </c>
      <c r="DT275">
        <v>0</v>
      </c>
      <c r="DU275">
        <v>0</v>
      </c>
      <c r="DV275">
        <v>0</v>
      </c>
      <c r="DW275">
        <v>0</v>
      </c>
      <c r="DX275">
        <v>0</v>
      </c>
      <c r="DY275">
        <v>0</v>
      </c>
      <c r="DZ275" t="s">
        <v>117</v>
      </c>
      <c r="EA275">
        <v>0</v>
      </c>
      <c r="EB275">
        <v>0</v>
      </c>
      <c r="EC275">
        <v>0</v>
      </c>
      <c r="ED275">
        <v>0</v>
      </c>
      <c r="EE275">
        <v>0</v>
      </c>
      <c r="EF275">
        <v>0</v>
      </c>
      <c r="EG275">
        <v>0</v>
      </c>
      <c r="EH275">
        <v>0</v>
      </c>
      <c r="EI275">
        <v>0</v>
      </c>
      <c r="EJ275">
        <v>0</v>
      </c>
      <c r="EK275">
        <v>0</v>
      </c>
      <c r="EL275">
        <v>0</v>
      </c>
      <c r="EM275">
        <v>0</v>
      </c>
      <c r="EN275">
        <v>0</v>
      </c>
      <c r="EO275">
        <v>0</v>
      </c>
      <c r="EP275">
        <v>0</v>
      </c>
      <c r="EQ275">
        <v>0</v>
      </c>
      <c r="ER275">
        <v>0</v>
      </c>
      <c r="ES275">
        <v>0</v>
      </c>
      <c r="ET275">
        <v>0</v>
      </c>
      <c r="EU275" t="s">
        <v>117</v>
      </c>
      <c r="EV275">
        <v>0</v>
      </c>
      <c r="EW275">
        <v>0</v>
      </c>
      <c r="EX275">
        <v>0</v>
      </c>
      <c r="EY275">
        <v>0</v>
      </c>
      <c r="EZ275">
        <v>0</v>
      </c>
      <c r="FA275">
        <v>0</v>
      </c>
      <c r="FB275">
        <v>0</v>
      </c>
      <c r="FC275">
        <v>0</v>
      </c>
      <c r="FD275">
        <v>0</v>
      </c>
      <c r="FE275">
        <v>0</v>
      </c>
      <c r="FF275">
        <v>0</v>
      </c>
      <c r="FG275">
        <v>0</v>
      </c>
      <c r="FH275">
        <v>0</v>
      </c>
      <c r="FI275">
        <v>0</v>
      </c>
      <c r="FJ275">
        <v>0</v>
      </c>
      <c r="FK275">
        <v>0</v>
      </c>
      <c r="FL275">
        <v>0</v>
      </c>
      <c r="FM275">
        <v>0</v>
      </c>
      <c r="FN275">
        <v>0</v>
      </c>
      <c r="FO275">
        <v>0</v>
      </c>
      <c r="FP275">
        <v>0</v>
      </c>
      <c r="FQ275">
        <v>0</v>
      </c>
      <c r="FR275">
        <v>0</v>
      </c>
      <c r="FS275">
        <v>0</v>
      </c>
      <c r="FT275">
        <v>0</v>
      </c>
      <c r="FU275">
        <v>0</v>
      </c>
      <c r="FV275">
        <v>0</v>
      </c>
      <c r="FW275">
        <v>0</v>
      </c>
      <c r="FX275">
        <v>0</v>
      </c>
      <c r="FY275">
        <v>0</v>
      </c>
      <c r="FZ275">
        <v>0</v>
      </c>
      <c r="GA275">
        <v>0</v>
      </c>
      <c r="GB275">
        <v>0</v>
      </c>
      <c r="GC275">
        <v>0</v>
      </c>
      <c r="GD275">
        <v>0</v>
      </c>
      <c r="GE275" t="s">
        <v>117</v>
      </c>
      <c r="GF275">
        <v>0</v>
      </c>
      <c r="GG275">
        <v>0</v>
      </c>
      <c r="GH275">
        <v>0</v>
      </c>
      <c r="GI275">
        <v>0</v>
      </c>
      <c r="GJ275">
        <v>0</v>
      </c>
      <c r="GK275">
        <v>0</v>
      </c>
      <c r="GL275">
        <v>0</v>
      </c>
      <c r="GM275" t="s">
        <v>124</v>
      </c>
      <c r="GN275">
        <v>0</v>
      </c>
      <c r="GO275" t="s">
        <v>124</v>
      </c>
      <c r="GP275">
        <v>0</v>
      </c>
      <c r="GQ275">
        <v>0</v>
      </c>
      <c r="GR275">
        <v>0</v>
      </c>
      <c r="GS275">
        <v>0</v>
      </c>
      <c r="GT275">
        <v>0</v>
      </c>
      <c r="GU275">
        <v>0</v>
      </c>
      <c r="GV275">
        <v>0</v>
      </c>
      <c r="GW275">
        <v>0</v>
      </c>
      <c r="GX275">
        <v>0</v>
      </c>
      <c r="GY275">
        <v>0</v>
      </c>
      <c r="GZ275">
        <v>0</v>
      </c>
      <c r="HA275">
        <v>0</v>
      </c>
      <c r="HB275">
        <v>0</v>
      </c>
      <c r="HC275">
        <v>0</v>
      </c>
      <c r="HD275">
        <v>0</v>
      </c>
      <c r="HE275">
        <v>0</v>
      </c>
      <c r="HF275">
        <v>0</v>
      </c>
      <c r="HG275" t="s">
        <v>124</v>
      </c>
      <c r="HH275" t="s">
        <v>124</v>
      </c>
      <c r="HI275">
        <v>0</v>
      </c>
      <c r="HJ275">
        <v>0</v>
      </c>
      <c r="HK275">
        <v>0</v>
      </c>
      <c r="HL275">
        <v>0</v>
      </c>
      <c r="HM275">
        <v>0</v>
      </c>
      <c r="HN275">
        <v>0</v>
      </c>
      <c r="HO275">
        <v>0</v>
      </c>
      <c r="HP275">
        <v>0</v>
      </c>
      <c r="HQ275">
        <v>0</v>
      </c>
      <c r="HR275">
        <v>0</v>
      </c>
      <c r="HS275">
        <v>0</v>
      </c>
      <c r="HT275">
        <v>0</v>
      </c>
      <c r="HU275">
        <v>0</v>
      </c>
      <c r="HV275">
        <v>0</v>
      </c>
      <c r="HW275">
        <v>0</v>
      </c>
      <c r="HX275">
        <v>0</v>
      </c>
      <c r="HY275">
        <v>0</v>
      </c>
      <c r="HZ275">
        <v>0</v>
      </c>
      <c r="IA275">
        <v>0</v>
      </c>
      <c r="IB275">
        <v>0</v>
      </c>
      <c r="IC275">
        <v>0</v>
      </c>
      <c r="ID275">
        <v>0</v>
      </c>
      <c r="IE275">
        <v>0</v>
      </c>
      <c r="IF275">
        <v>0</v>
      </c>
      <c r="IG275">
        <v>0</v>
      </c>
      <c r="IH275">
        <v>0</v>
      </c>
      <c r="II275">
        <v>0</v>
      </c>
      <c r="IJ275">
        <v>0</v>
      </c>
      <c r="IK275">
        <v>0</v>
      </c>
      <c r="IL275">
        <v>0</v>
      </c>
      <c r="IM275">
        <v>0</v>
      </c>
      <c r="IN275">
        <v>0</v>
      </c>
      <c r="IO275">
        <v>0</v>
      </c>
      <c r="IP275">
        <v>0</v>
      </c>
      <c r="IQ275">
        <v>0</v>
      </c>
      <c r="IR275">
        <v>0</v>
      </c>
      <c r="IS275">
        <v>0</v>
      </c>
      <c r="IT275">
        <v>0</v>
      </c>
      <c r="IU275">
        <v>0</v>
      </c>
      <c r="IV275">
        <v>0</v>
      </c>
      <c r="IW275">
        <v>0</v>
      </c>
      <c r="IX275">
        <v>0</v>
      </c>
      <c r="IY275">
        <v>0</v>
      </c>
      <c r="IZ275">
        <v>0</v>
      </c>
      <c r="JA275">
        <v>0</v>
      </c>
      <c r="JB275">
        <v>0</v>
      </c>
      <c r="JC275" s="8" t="s">
        <v>124</v>
      </c>
      <c r="JD275" s="8" t="s">
        <v>127</v>
      </c>
      <c r="JE275" s="8" t="s">
        <v>128</v>
      </c>
      <c r="JF275" s="8">
        <v>0</v>
      </c>
      <c r="JG275" s="8">
        <v>0</v>
      </c>
      <c r="JH275" s="8">
        <v>0</v>
      </c>
      <c r="JI275" s="8">
        <v>0</v>
      </c>
      <c r="JJ275" s="8">
        <v>0</v>
      </c>
      <c r="JK275" s="42">
        <v>0</v>
      </c>
      <c r="JL275" s="42">
        <v>0</v>
      </c>
      <c r="JM275" s="42">
        <v>0</v>
      </c>
      <c r="JN275" s="42">
        <v>0</v>
      </c>
      <c r="JO275" s="42">
        <v>0</v>
      </c>
      <c r="JP275" s="42">
        <v>0</v>
      </c>
      <c r="JQ275" s="42">
        <v>0</v>
      </c>
      <c r="JR275" s="42">
        <v>0</v>
      </c>
      <c r="JS275" s="42">
        <v>0</v>
      </c>
      <c r="JT275" s="42">
        <v>0</v>
      </c>
      <c r="JU275" s="42">
        <v>0</v>
      </c>
      <c r="JV275" s="42">
        <v>0</v>
      </c>
      <c r="JW275" s="42">
        <v>0</v>
      </c>
      <c r="JX275" s="42">
        <v>0</v>
      </c>
      <c r="JY275" s="42">
        <v>0</v>
      </c>
      <c r="JZ275" s="42">
        <v>0</v>
      </c>
      <c r="KA275" s="42">
        <v>0</v>
      </c>
      <c r="KB275" s="42">
        <v>0</v>
      </c>
      <c r="KC275" s="42">
        <v>0</v>
      </c>
      <c r="KD275" s="42">
        <v>0</v>
      </c>
      <c r="KE275" s="42">
        <v>0</v>
      </c>
      <c r="KF275" s="42">
        <v>0</v>
      </c>
      <c r="KG275" s="42">
        <v>0</v>
      </c>
      <c r="KH275" s="42">
        <v>0</v>
      </c>
      <c r="KI275" s="42">
        <v>0</v>
      </c>
      <c r="KJ275" s="42">
        <v>0</v>
      </c>
      <c r="KK275" s="42">
        <v>0</v>
      </c>
      <c r="KL275" s="42">
        <v>0</v>
      </c>
      <c r="KM275" s="42">
        <v>0</v>
      </c>
      <c r="KN275" s="8" t="s">
        <v>117</v>
      </c>
      <c r="KO275" s="8">
        <v>0</v>
      </c>
      <c r="KP275" s="8">
        <v>0</v>
      </c>
      <c r="KQ275" s="8" t="s">
        <v>117</v>
      </c>
      <c r="KR275">
        <v>0</v>
      </c>
      <c r="KS275">
        <v>0</v>
      </c>
      <c r="KT275">
        <v>0</v>
      </c>
      <c r="KU275">
        <v>0</v>
      </c>
      <c r="KV275">
        <v>0</v>
      </c>
      <c r="KW275">
        <v>0</v>
      </c>
      <c r="KX275">
        <v>0</v>
      </c>
      <c r="KY275">
        <v>0</v>
      </c>
      <c r="KZ275">
        <v>0</v>
      </c>
      <c r="LA275">
        <v>0</v>
      </c>
      <c r="LB275">
        <v>0</v>
      </c>
      <c r="LC275">
        <v>0</v>
      </c>
      <c r="LD275">
        <v>0</v>
      </c>
      <c r="LE275">
        <v>0</v>
      </c>
      <c r="LF275">
        <v>0</v>
      </c>
      <c r="LG275">
        <v>0</v>
      </c>
      <c r="LH275">
        <v>0</v>
      </c>
      <c r="LI275">
        <v>0</v>
      </c>
      <c r="LJ275">
        <v>0</v>
      </c>
      <c r="LK275">
        <v>0</v>
      </c>
      <c r="LL275">
        <v>0</v>
      </c>
      <c r="LM275">
        <v>0</v>
      </c>
      <c r="LN275">
        <v>0</v>
      </c>
      <c r="LO275">
        <v>0</v>
      </c>
      <c r="LP275">
        <v>0</v>
      </c>
      <c r="LQ275">
        <v>0</v>
      </c>
      <c r="LR275">
        <v>0</v>
      </c>
      <c r="LS275">
        <v>0</v>
      </c>
      <c r="LT275">
        <v>0</v>
      </c>
      <c r="LU275">
        <v>0</v>
      </c>
      <c r="LV275">
        <v>0</v>
      </c>
      <c r="LW275">
        <v>0</v>
      </c>
      <c r="LX275">
        <v>0</v>
      </c>
      <c r="LY275">
        <v>0</v>
      </c>
      <c r="LZ275" s="9" t="s">
        <v>131</v>
      </c>
      <c r="MA275">
        <v>0</v>
      </c>
      <c r="MB275">
        <v>0</v>
      </c>
      <c r="MC275">
        <v>0</v>
      </c>
      <c r="MD275">
        <v>0</v>
      </c>
      <c r="ME275">
        <v>0</v>
      </c>
      <c r="MF275">
        <v>0</v>
      </c>
      <c r="MG275" t="s">
        <v>124</v>
      </c>
      <c r="MH275">
        <v>0</v>
      </c>
      <c r="MI275">
        <v>0</v>
      </c>
      <c r="MJ275">
        <v>0</v>
      </c>
      <c r="MK275">
        <v>0</v>
      </c>
      <c r="ML275">
        <v>0</v>
      </c>
      <c r="MM275">
        <v>0</v>
      </c>
      <c r="MN275">
        <v>0</v>
      </c>
      <c r="MO275">
        <v>0</v>
      </c>
      <c r="MP275">
        <v>0</v>
      </c>
      <c r="MQ275">
        <v>0</v>
      </c>
      <c r="MR275" s="35">
        <v>0</v>
      </c>
      <c r="MS275" s="69"/>
    </row>
    <row r="276" spans="1:357" ht="43.2" x14ac:dyDescent="0.3">
      <c r="A276">
        <v>228</v>
      </c>
      <c r="B276" s="29" t="s">
        <v>108</v>
      </c>
      <c r="C276" s="25" t="s">
        <v>753</v>
      </c>
      <c r="D276" s="8" t="s">
        <v>1147</v>
      </c>
      <c r="E276" t="s">
        <v>1176</v>
      </c>
      <c r="F276" s="8" t="s">
        <v>1149</v>
      </c>
      <c r="G276" s="8" t="s">
        <v>849</v>
      </c>
      <c r="H276" s="8">
        <v>0</v>
      </c>
      <c r="I276" t="s">
        <v>136</v>
      </c>
      <c r="J276" s="8" t="s">
        <v>717</v>
      </c>
      <c r="K276" s="8">
        <f t="shared" si="1"/>
        <v>729600</v>
      </c>
      <c r="L276" s="8" t="e">
        <f>MROUND([1]!tbData[[#This Row],[Surface (mm2)]],10000)/1000000</f>
        <v>#REF!</v>
      </c>
      <c r="M276" s="8" t="s">
        <v>115</v>
      </c>
      <c r="N276" s="8" t="s">
        <v>144</v>
      </c>
      <c r="O276" s="8" t="s">
        <v>144</v>
      </c>
      <c r="P276" s="8" t="s">
        <v>117</v>
      </c>
      <c r="Q276" t="s">
        <v>119</v>
      </c>
      <c r="R276" t="s">
        <v>119</v>
      </c>
      <c r="S276" s="8">
        <v>0</v>
      </c>
      <c r="T276" t="s">
        <v>119</v>
      </c>
      <c r="U276" s="8" t="s">
        <v>198</v>
      </c>
      <c r="V276" s="8" t="s">
        <v>145</v>
      </c>
      <c r="W276" s="8">
        <v>0</v>
      </c>
      <c r="X276" s="8">
        <v>0</v>
      </c>
      <c r="Y276" s="8">
        <v>0</v>
      </c>
      <c r="Z276" s="8">
        <v>0</v>
      </c>
      <c r="AA276" s="8">
        <v>0</v>
      </c>
      <c r="AB276" s="8">
        <v>0</v>
      </c>
      <c r="AC276" s="8">
        <v>0</v>
      </c>
      <c r="AD276" s="8">
        <v>0</v>
      </c>
      <c r="AE276" s="8">
        <v>0</v>
      </c>
      <c r="AF276" s="8">
        <v>0</v>
      </c>
      <c r="AG276" s="8">
        <v>0</v>
      </c>
      <c r="AH276" s="8">
        <v>0</v>
      </c>
      <c r="AI276" s="8">
        <v>0</v>
      </c>
      <c r="AJ276" s="8">
        <v>0</v>
      </c>
      <c r="AK276" s="8" t="s">
        <v>117</v>
      </c>
      <c r="AL276" s="8">
        <v>0</v>
      </c>
      <c r="AM276" s="8">
        <v>0</v>
      </c>
      <c r="AN276" s="8">
        <v>0</v>
      </c>
      <c r="AO276" s="8">
        <v>0</v>
      </c>
      <c r="AP276" s="8">
        <v>0</v>
      </c>
      <c r="AQ276" s="8">
        <v>0</v>
      </c>
      <c r="AR276" s="8">
        <v>0</v>
      </c>
      <c r="AS276" s="8">
        <v>0</v>
      </c>
      <c r="AT276" s="8">
        <v>0</v>
      </c>
      <c r="AU276" s="8" t="s">
        <v>124</v>
      </c>
      <c r="AV276" s="8" t="s">
        <v>156</v>
      </c>
      <c r="AW276" s="8" t="s">
        <v>199</v>
      </c>
      <c r="AX276" s="8" t="s">
        <v>124</v>
      </c>
      <c r="AY276" s="8" t="s">
        <v>154</v>
      </c>
      <c r="AZ276" s="8">
        <v>1</v>
      </c>
      <c r="BA276" s="8" t="s">
        <v>684</v>
      </c>
      <c r="BB276" s="8">
        <v>0</v>
      </c>
      <c r="BC276" s="9" t="s">
        <v>124</v>
      </c>
      <c r="BD276" t="s">
        <v>246</v>
      </c>
      <c r="BE276" t="s">
        <v>147</v>
      </c>
      <c r="BF276">
        <v>0</v>
      </c>
      <c r="BG276">
        <v>0</v>
      </c>
      <c r="BH276">
        <v>0</v>
      </c>
      <c r="BI276" s="6" t="s">
        <v>1169</v>
      </c>
      <c r="BJ276" s="66"/>
      <c r="BK276" s="10" t="s">
        <v>51</v>
      </c>
      <c r="BL276" t="s">
        <v>122</v>
      </c>
      <c r="BM276" t="s">
        <v>123</v>
      </c>
      <c r="BN276" t="s">
        <v>117</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t="s">
        <v>51</v>
      </c>
      <c r="DC276" s="8" t="s">
        <v>123</v>
      </c>
      <c r="DD276" t="s">
        <v>117</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t="s">
        <v>117</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t="s">
        <v>117</v>
      </c>
      <c r="EV276">
        <v>0</v>
      </c>
      <c r="EW276">
        <v>0</v>
      </c>
      <c r="EX276">
        <v>0</v>
      </c>
      <c r="EY276">
        <v>0</v>
      </c>
      <c r="EZ276">
        <v>0</v>
      </c>
      <c r="FA276">
        <v>0</v>
      </c>
      <c r="FB276">
        <v>0</v>
      </c>
      <c r="FC276">
        <v>0</v>
      </c>
      <c r="FD276">
        <v>0</v>
      </c>
      <c r="FE276">
        <v>0</v>
      </c>
      <c r="FF276">
        <v>0</v>
      </c>
      <c r="FG276">
        <v>0</v>
      </c>
      <c r="FH276">
        <v>0</v>
      </c>
      <c r="FI276">
        <v>0</v>
      </c>
      <c r="FJ276">
        <v>0</v>
      </c>
      <c r="FK276">
        <v>0</v>
      </c>
      <c r="FL276">
        <v>0</v>
      </c>
      <c r="FM276">
        <v>0</v>
      </c>
      <c r="FN276">
        <v>0</v>
      </c>
      <c r="FO276">
        <v>0</v>
      </c>
      <c r="FP276">
        <v>0</v>
      </c>
      <c r="FQ276">
        <v>0</v>
      </c>
      <c r="FR276">
        <v>0</v>
      </c>
      <c r="FS276">
        <v>0</v>
      </c>
      <c r="FT276">
        <v>0</v>
      </c>
      <c r="FU276">
        <v>0</v>
      </c>
      <c r="FV276">
        <v>0</v>
      </c>
      <c r="FW276">
        <v>0</v>
      </c>
      <c r="FX276">
        <v>0</v>
      </c>
      <c r="FY276">
        <v>0</v>
      </c>
      <c r="FZ276">
        <v>0</v>
      </c>
      <c r="GA276">
        <v>0</v>
      </c>
      <c r="GB276">
        <v>0</v>
      </c>
      <c r="GC276">
        <v>0</v>
      </c>
      <c r="GD276">
        <v>0</v>
      </c>
      <c r="GE276" t="s">
        <v>117</v>
      </c>
      <c r="GF276">
        <v>0</v>
      </c>
      <c r="GG276">
        <v>0</v>
      </c>
      <c r="GH276">
        <v>0</v>
      </c>
      <c r="GI276">
        <v>0</v>
      </c>
      <c r="GJ276">
        <v>0</v>
      </c>
      <c r="GK276">
        <v>0</v>
      </c>
      <c r="GL276">
        <v>0</v>
      </c>
      <c r="GM276">
        <v>0</v>
      </c>
      <c r="GN276">
        <v>0</v>
      </c>
      <c r="GO276">
        <v>0</v>
      </c>
      <c r="GP276">
        <v>0</v>
      </c>
      <c r="GQ276">
        <v>0</v>
      </c>
      <c r="GR276">
        <v>0</v>
      </c>
      <c r="GS276">
        <v>0</v>
      </c>
      <c r="GT276">
        <v>0</v>
      </c>
      <c r="GU276">
        <v>0</v>
      </c>
      <c r="GV276">
        <v>0</v>
      </c>
      <c r="GW276">
        <v>0</v>
      </c>
      <c r="GX276">
        <v>0</v>
      </c>
      <c r="GY276">
        <v>0</v>
      </c>
      <c r="GZ276">
        <v>0</v>
      </c>
      <c r="HA276">
        <v>0</v>
      </c>
      <c r="HB276">
        <v>0</v>
      </c>
      <c r="HC276">
        <v>0</v>
      </c>
      <c r="HD276">
        <v>0</v>
      </c>
      <c r="HE276">
        <v>0</v>
      </c>
      <c r="HF276">
        <v>0</v>
      </c>
      <c r="HG276">
        <v>0</v>
      </c>
      <c r="HH276">
        <v>0</v>
      </c>
      <c r="HI276">
        <v>0</v>
      </c>
      <c r="HJ276">
        <v>0</v>
      </c>
      <c r="HK276">
        <v>0</v>
      </c>
      <c r="HL276">
        <v>0</v>
      </c>
      <c r="HM276">
        <v>0</v>
      </c>
      <c r="HN276">
        <v>0</v>
      </c>
      <c r="HO276">
        <v>0</v>
      </c>
      <c r="HP276">
        <v>0</v>
      </c>
      <c r="HQ276">
        <v>0</v>
      </c>
      <c r="HR276">
        <v>0</v>
      </c>
      <c r="HS276">
        <v>0</v>
      </c>
      <c r="HT276">
        <v>0</v>
      </c>
      <c r="HU276">
        <v>0</v>
      </c>
      <c r="HV276">
        <v>0</v>
      </c>
      <c r="HW276">
        <v>0</v>
      </c>
      <c r="HX276">
        <v>0</v>
      </c>
      <c r="HY276">
        <v>0</v>
      </c>
      <c r="HZ276">
        <v>0</v>
      </c>
      <c r="IA276">
        <v>0</v>
      </c>
      <c r="IB276">
        <v>0</v>
      </c>
      <c r="IC276">
        <v>0</v>
      </c>
      <c r="ID276">
        <v>0</v>
      </c>
      <c r="IE276">
        <v>0</v>
      </c>
      <c r="IF276">
        <v>0</v>
      </c>
      <c r="IG276">
        <v>0</v>
      </c>
      <c r="IH276">
        <v>0</v>
      </c>
      <c r="II276">
        <v>0</v>
      </c>
      <c r="IJ276">
        <v>0</v>
      </c>
      <c r="IK276">
        <v>0</v>
      </c>
      <c r="IL276">
        <v>0</v>
      </c>
      <c r="IM276">
        <v>0</v>
      </c>
      <c r="IN276">
        <v>0</v>
      </c>
      <c r="IO276">
        <v>0</v>
      </c>
      <c r="IP276">
        <v>0</v>
      </c>
      <c r="IQ276">
        <v>0</v>
      </c>
      <c r="IR276">
        <v>0</v>
      </c>
      <c r="IS276">
        <v>0</v>
      </c>
      <c r="IT276">
        <v>0</v>
      </c>
      <c r="IU276">
        <v>0</v>
      </c>
      <c r="IV276">
        <v>0</v>
      </c>
      <c r="IW276">
        <v>0</v>
      </c>
      <c r="IX276">
        <v>0</v>
      </c>
      <c r="IY276">
        <v>0</v>
      </c>
      <c r="IZ276">
        <v>0</v>
      </c>
      <c r="JA276">
        <v>0</v>
      </c>
      <c r="JB276">
        <v>0</v>
      </c>
      <c r="JC276" s="8" t="s">
        <v>124</v>
      </c>
      <c r="JD276" s="8" t="s">
        <v>148</v>
      </c>
      <c r="JE276" s="8" t="s">
        <v>128</v>
      </c>
      <c r="JF276" s="8">
        <v>0</v>
      </c>
      <c r="JG276" s="8">
        <v>0</v>
      </c>
      <c r="JH276" s="8">
        <v>0</v>
      </c>
      <c r="JI276" s="8">
        <v>0</v>
      </c>
      <c r="JJ276" s="8">
        <v>0</v>
      </c>
      <c r="JK276" s="42">
        <v>0</v>
      </c>
      <c r="JL276" s="42">
        <v>0</v>
      </c>
      <c r="JM276" s="42">
        <v>0</v>
      </c>
      <c r="JN276" s="42">
        <v>0</v>
      </c>
      <c r="JO276" s="42">
        <v>0</v>
      </c>
      <c r="JP276" s="42">
        <v>0</v>
      </c>
      <c r="JQ276" s="42">
        <v>0</v>
      </c>
      <c r="JR276" s="42">
        <v>0</v>
      </c>
      <c r="JS276" s="42">
        <v>0</v>
      </c>
      <c r="JT276" s="42">
        <v>0</v>
      </c>
      <c r="JU276" s="42">
        <v>0</v>
      </c>
      <c r="JV276" s="42">
        <v>0</v>
      </c>
      <c r="JW276" s="42">
        <v>0</v>
      </c>
      <c r="JX276" s="42">
        <v>0</v>
      </c>
      <c r="JY276" s="42">
        <v>0</v>
      </c>
      <c r="JZ276" s="42">
        <v>0</v>
      </c>
      <c r="KA276" s="42">
        <v>0</v>
      </c>
      <c r="KB276" s="42">
        <v>0</v>
      </c>
      <c r="KC276" s="42">
        <v>0</v>
      </c>
      <c r="KD276" s="42">
        <v>0</v>
      </c>
      <c r="KE276" s="42">
        <v>0</v>
      </c>
      <c r="KF276" s="42">
        <v>0</v>
      </c>
      <c r="KG276" s="42">
        <v>0</v>
      </c>
      <c r="KH276" s="42">
        <v>0</v>
      </c>
      <c r="KI276" s="42">
        <v>0</v>
      </c>
      <c r="KJ276" s="42">
        <v>0</v>
      </c>
      <c r="KK276" s="42">
        <v>0</v>
      </c>
      <c r="KL276" s="42">
        <v>0</v>
      </c>
      <c r="KM276" s="42">
        <v>0</v>
      </c>
      <c r="KN276" s="8" t="s">
        <v>117</v>
      </c>
      <c r="KO276" s="8">
        <v>0</v>
      </c>
      <c r="KP276" s="8">
        <v>0</v>
      </c>
      <c r="KQ276" s="8" t="s">
        <v>117</v>
      </c>
      <c r="KR276">
        <v>0</v>
      </c>
      <c r="KS276">
        <v>0</v>
      </c>
      <c r="KT276">
        <v>0</v>
      </c>
      <c r="KU276">
        <v>0</v>
      </c>
      <c r="KV276">
        <v>0</v>
      </c>
      <c r="KW276">
        <v>0</v>
      </c>
      <c r="KX276">
        <v>0</v>
      </c>
      <c r="KY276">
        <v>0</v>
      </c>
      <c r="KZ276">
        <v>0</v>
      </c>
      <c r="LA276">
        <v>0</v>
      </c>
      <c r="LB276">
        <v>0</v>
      </c>
      <c r="LC276">
        <v>0</v>
      </c>
      <c r="LD276">
        <v>0</v>
      </c>
      <c r="LE276">
        <v>0</v>
      </c>
      <c r="LF276">
        <v>0</v>
      </c>
      <c r="LG276">
        <v>0</v>
      </c>
      <c r="LH276">
        <v>0</v>
      </c>
      <c r="LI276">
        <v>0</v>
      </c>
      <c r="LJ276">
        <v>0</v>
      </c>
      <c r="LK276">
        <v>0</v>
      </c>
      <c r="LL276">
        <v>0</v>
      </c>
      <c r="LM276">
        <v>0</v>
      </c>
      <c r="LN276">
        <v>0</v>
      </c>
      <c r="LO276">
        <v>0</v>
      </c>
      <c r="LP276">
        <v>0</v>
      </c>
      <c r="LQ276">
        <v>0</v>
      </c>
      <c r="LR276">
        <v>0</v>
      </c>
      <c r="LS276">
        <v>0</v>
      </c>
      <c r="LT276">
        <v>0</v>
      </c>
      <c r="LU276">
        <v>0</v>
      </c>
      <c r="LV276">
        <v>0</v>
      </c>
      <c r="LW276">
        <v>0</v>
      </c>
      <c r="LX276">
        <v>0</v>
      </c>
      <c r="LY276">
        <v>0</v>
      </c>
      <c r="LZ276" s="9" t="s">
        <v>131</v>
      </c>
      <c r="MA276">
        <v>0</v>
      </c>
      <c r="MB276">
        <v>0</v>
      </c>
      <c r="MC276">
        <v>0</v>
      </c>
      <c r="MD276">
        <v>0</v>
      </c>
      <c r="ME276">
        <v>0</v>
      </c>
      <c r="MF276">
        <v>0</v>
      </c>
      <c r="MG276">
        <v>0</v>
      </c>
      <c r="MH276">
        <v>0</v>
      </c>
      <c r="MI276">
        <v>0</v>
      </c>
      <c r="MJ276">
        <v>0</v>
      </c>
      <c r="MK276">
        <v>0</v>
      </c>
      <c r="ML276">
        <v>0</v>
      </c>
      <c r="MM276">
        <v>0</v>
      </c>
      <c r="MN276">
        <v>0</v>
      </c>
      <c r="MO276">
        <v>0</v>
      </c>
      <c r="MP276">
        <v>0</v>
      </c>
      <c r="MQ276">
        <v>0</v>
      </c>
      <c r="MR276" s="35">
        <v>0</v>
      </c>
      <c r="MS276" s="69"/>
    </row>
    <row r="277" spans="1:357" ht="115.95" customHeight="1" x14ac:dyDescent="0.3">
      <c r="A277">
        <v>229</v>
      </c>
      <c r="B277" s="29" t="s">
        <v>108</v>
      </c>
      <c r="C277" s="25" t="s">
        <v>753</v>
      </c>
      <c r="D277" s="8" t="s">
        <v>1147</v>
      </c>
      <c r="E277" t="s">
        <v>1177</v>
      </c>
      <c r="F277" s="8" t="s">
        <v>1149</v>
      </c>
      <c r="G277" s="8" t="s">
        <v>849</v>
      </c>
      <c r="H277" s="8">
        <v>0</v>
      </c>
      <c r="I277" t="s">
        <v>136</v>
      </c>
      <c r="J277" s="8" t="s">
        <v>717</v>
      </c>
      <c r="K277" s="8">
        <f t="shared" si="1"/>
        <v>729600</v>
      </c>
      <c r="L277" s="8" t="e">
        <f>MROUND([1]!tbData[[#This Row],[Surface (mm2)]],10000)/1000000</f>
        <v>#REF!</v>
      </c>
      <c r="M277" s="8" t="s">
        <v>115</v>
      </c>
      <c r="N277" s="8" t="s">
        <v>144</v>
      </c>
      <c r="O277" s="8" t="s">
        <v>144</v>
      </c>
      <c r="P277" s="8" t="s">
        <v>117</v>
      </c>
      <c r="Q277" t="s">
        <v>119</v>
      </c>
      <c r="R277" t="s">
        <v>119</v>
      </c>
      <c r="S277" s="8">
        <v>0</v>
      </c>
      <c r="T277" t="s">
        <v>119</v>
      </c>
      <c r="U277" s="8" t="s">
        <v>198</v>
      </c>
      <c r="V277" s="8" t="s">
        <v>145</v>
      </c>
      <c r="W277" s="8">
        <v>0</v>
      </c>
      <c r="X277" s="8">
        <v>0</v>
      </c>
      <c r="Y277" s="8">
        <v>0</v>
      </c>
      <c r="Z277" s="8">
        <v>0</v>
      </c>
      <c r="AA277" s="8">
        <v>0</v>
      </c>
      <c r="AB277" s="8">
        <v>0</v>
      </c>
      <c r="AC277" s="8">
        <v>0</v>
      </c>
      <c r="AD277" s="8">
        <v>0</v>
      </c>
      <c r="AE277" s="8">
        <v>0</v>
      </c>
      <c r="AF277" s="8">
        <v>0</v>
      </c>
      <c r="AG277" s="8">
        <v>0</v>
      </c>
      <c r="AH277" s="8">
        <v>0</v>
      </c>
      <c r="AI277" s="8">
        <v>0</v>
      </c>
      <c r="AJ277" s="8">
        <v>0</v>
      </c>
      <c r="AK277" s="8" t="s">
        <v>117</v>
      </c>
      <c r="AL277" s="8">
        <v>0</v>
      </c>
      <c r="AM277" s="8">
        <v>0</v>
      </c>
      <c r="AN277" s="8">
        <v>0</v>
      </c>
      <c r="AO277" s="8">
        <v>0</v>
      </c>
      <c r="AP277" s="8">
        <v>0</v>
      </c>
      <c r="AQ277" s="8">
        <v>0</v>
      </c>
      <c r="AR277" s="8">
        <v>0</v>
      </c>
      <c r="AS277" s="8">
        <v>0</v>
      </c>
      <c r="AT277" s="8">
        <v>0</v>
      </c>
      <c r="AU277" s="8" t="s">
        <v>124</v>
      </c>
      <c r="AV277" s="8" t="s">
        <v>156</v>
      </c>
      <c r="AW277" s="8" t="s">
        <v>199</v>
      </c>
      <c r="AX277" s="8" t="s">
        <v>124</v>
      </c>
      <c r="AY277" s="8" t="s">
        <v>154</v>
      </c>
      <c r="AZ277" s="8">
        <v>1</v>
      </c>
      <c r="BA277" s="8" t="s">
        <v>684</v>
      </c>
      <c r="BB277" s="8">
        <v>0</v>
      </c>
      <c r="BC277" s="9" t="s">
        <v>124</v>
      </c>
      <c r="BD277" t="s">
        <v>246</v>
      </c>
      <c r="BE277" t="s">
        <v>147</v>
      </c>
      <c r="BF277">
        <v>0</v>
      </c>
      <c r="BG277">
        <v>0</v>
      </c>
      <c r="BH277">
        <v>0</v>
      </c>
      <c r="BI277" s="6" t="s">
        <v>1151</v>
      </c>
      <c r="BJ277" s="66"/>
      <c r="BK277" s="10" t="s">
        <v>51</v>
      </c>
      <c r="BL277" t="s">
        <v>122</v>
      </c>
      <c r="BM277" t="s">
        <v>123</v>
      </c>
      <c r="BN277" t="s">
        <v>117</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t="s">
        <v>51</v>
      </c>
      <c r="DC277" s="8" t="s">
        <v>123</v>
      </c>
      <c r="DD277" t="s">
        <v>117</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t="s">
        <v>117</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t="s">
        <v>117</v>
      </c>
      <c r="EV277">
        <v>0</v>
      </c>
      <c r="EW277">
        <v>0</v>
      </c>
      <c r="EX277">
        <v>0</v>
      </c>
      <c r="EY277">
        <v>0</v>
      </c>
      <c r="EZ277">
        <v>0</v>
      </c>
      <c r="FA277">
        <v>0</v>
      </c>
      <c r="FB277">
        <v>0</v>
      </c>
      <c r="FC277">
        <v>0</v>
      </c>
      <c r="FD277">
        <v>0</v>
      </c>
      <c r="FE277">
        <v>0</v>
      </c>
      <c r="FF277">
        <v>0</v>
      </c>
      <c r="FG277">
        <v>0</v>
      </c>
      <c r="FH277">
        <v>0</v>
      </c>
      <c r="FI277">
        <v>0</v>
      </c>
      <c r="FJ277">
        <v>0</v>
      </c>
      <c r="FK277">
        <v>0</v>
      </c>
      <c r="FL277">
        <v>0</v>
      </c>
      <c r="FM277">
        <v>0</v>
      </c>
      <c r="FN277">
        <v>0</v>
      </c>
      <c r="FO277">
        <v>0</v>
      </c>
      <c r="FP277">
        <v>0</v>
      </c>
      <c r="FQ277">
        <v>0</v>
      </c>
      <c r="FR277">
        <v>0</v>
      </c>
      <c r="FS277">
        <v>0</v>
      </c>
      <c r="FT277">
        <v>0</v>
      </c>
      <c r="FU277">
        <v>0</v>
      </c>
      <c r="FV277">
        <v>0</v>
      </c>
      <c r="FW277">
        <v>0</v>
      </c>
      <c r="FX277">
        <v>0</v>
      </c>
      <c r="FY277">
        <v>0</v>
      </c>
      <c r="FZ277">
        <v>0</v>
      </c>
      <c r="GA277">
        <v>0</v>
      </c>
      <c r="GB277">
        <v>0</v>
      </c>
      <c r="GC277">
        <v>0</v>
      </c>
      <c r="GD277">
        <v>0</v>
      </c>
      <c r="GE277" t="s">
        <v>117</v>
      </c>
      <c r="GF277">
        <v>0</v>
      </c>
      <c r="GG277">
        <v>0</v>
      </c>
      <c r="GH277">
        <v>0</v>
      </c>
      <c r="GI277">
        <v>0</v>
      </c>
      <c r="GJ277">
        <v>0</v>
      </c>
      <c r="GK277">
        <v>0</v>
      </c>
      <c r="GL277">
        <v>0</v>
      </c>
      <c r="GM277">
        <v>0</v>
      </c>
      <c r="GN277">
        <v>0</v>
      </c>
      <c r="GO277">
        <v>0</v>
      </c>
      <c r="GP277">
        <v>0</v>
      </c>
      <c r="GQ277">
        <v>0</v>
      </c>
      <c r="GR277">
        <v>0</v>
      </c>
      <c r="GS277">
        <v>0</v>
      </c>
      <c r="GT277">
        <v>0</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0</v>
      </c>
      <c r="IE277">
        <v>0</v>
      </c>
      <c r="IF277">
        <v>0</v>
      </c>
      <c r="IG277">
        <v>0</v>
      </c>
      <c r="IH277">
        <v>0</v>
      </c>
      <c r="II277">
        <v>0</v>
      </c>
      <c r="IJ277">
        <v>0</v>
      </c>
      <c r="IK277">
        <v>0</v>
      </c>
      <c r="IL277">
        <v>0</v>
      </c>
      <c r="IM277">
        <v>0</v>
      </c>
      <c r="IN277">
        <v>0</v>
      </c>
      <c r="IO277">
        <v>0</v>
      </c>
      <c r="IP277">
        <v>0</v>
      </c>
      <c r="IQ277">
        <v>0</v>
      </c>
      <c r="IR277">
        <v>0</v>
      </c>
      <c r="IS277">
        <v>0</v>
      </c>
      <c r="IT277">
        <v>0</v>
      </c>
      <c r="IU277">
        <v>0</v>
      </c>
      <c r="IV277">
        <v>0</v>
      </c>
      <c r="IW277">
        <v>0</v>
      </c>
      <c r="IX277">
        <v>0</v>
      </c>
      <c r="IY277">
        <v>0</v>
      </c>
      <c r="IZ277">
        <v>0</v>
      </c>
      <c r="JA277">
        <v>0</v>
      </c>
      <c r="JB277">
        <v>0</v>
      </c>
      <c r="JC277" s="8" t="s">
        <v>124</v>
      </c>
      <c r="JD277" s="8" t="s">
        <v>148</v>
      </c>
      <c r="JE277" s="8" t="s">
        <v>128</v>
      </c>
      <c r="JF277" s="8">
        <v>0</v>
      </c>
      <c r="JG277" s="8">
        <v>0</v>
      </c>
      <c r="JH277" s="8">
        <v>0</v>
      </c>
      <c r="JI277" s="8">
        <v>0</v>
      </c>
      <c r="JJ277" s="8">
        <v>0</v>
      </c>
      <c r="JK277" s="42">
        <v>0</v>
      </c>
      <c r="JL277" s="42">
        <v>0</v>
      </c>
      <c r="JM277" s="42">
        <v>0</v>
      </c>
      <c r="JN277" s="42">
        <v>0</v>
      </c>
      <c r="JO277" s="42">
        <v>0</v>
      </c>
      <c r="JP277" s="42">
        <v>0</v>
      </c>
      <c r="JQ277" s="42">
        <v>0</v>
      </c>
      <c r="JR277" s="42">
        <v>0</v>
      </c>
      <c r="JS277" s="42">
        <v>0</v>
      </c>
      <c r="JT277" s="42">
        <v>0</v>
      </c>
      <c r="JU277" s="42">
        <v>0</v>
      </c>
      <c r="JV277" s="42">
        <v>0</v>
      </c>
      <c r="JW277" s="42">
        <v>0</v>
      </c>
      <c r="JX277" s="42">
        <v>0</v>
      </c>
      <c r="JY277" s="42">
        <v>0</v>
      </c>
      <c r="JZ277" s="42">
        <v>0</v>
      </c>
      <c r="KA277" s="42">
        <v>0</v>
      </c>
      <c r="KB277" s="42">
        <v>0</v>
      </c>
      <c r="KC277" s="42">
        <v>0</v>
      </c>
      <c r="KD277" s="42">
        <v>0</v>
      </c>
      <c r="KE277" s="42">
        <v>0</v>
      </c>
      <c r="KF277" s="42">
        <v>0</v>
      </c>
      <c r="KG277" s="42">
        <v>0</v>
      </c>
      <c r="KH277" s="42">
        <v>0</v>
      </c>
      <c r="KI277" s="42">
        <v>0</v>
      </c>
      <c r="KJ277" s="42">
        <v>0</v>
      </c>
      <c r="KK277" s="42">
        <v>0</v>
      </c>
      <c r="KL277" s="42">
        <v>0</v>
      </c>
      <c r="KM277" s="42">
        <v>0</v>
      </c>
      <c r="KN277" s="8" t="s">
        <v>117</v>
      </c>
      <c r="KO277" s="8">
        <v>0</v>
      </c>
      <c r="KP277" s="8">
        <v>0</v>
      </c>
      <c r="KQ277" s="8" t="s">
        <v>117</v>
      </c>
      <c r="KR277">
        <v>0</v>
      </c>
      <c r="KS277">
        <v>0</v>
      </c>
      <c r="KT277">
        <v>0</v>
      </c>
      <c r="KU277">
        <v>0</v>
      </c>
      <c r="KV277">
        <v>0</v>
      </c>
      <c r="KW277">
        <v>0</v>
      </c>
      <c r="KX277">
        <v>0</v>
      </c>
      <c r="KY277">
        <v>0</v>
      </c>
      <c r="KZ277">
        <v>0</v>
      </c>
      <c r="LA277">
        <v>0</v>
      </c>
      <c r="LB277">
        <v>0</v>
      </c>
      <c r="LC277">
        <v>0</v>
      </c>
      <c r="LD277">
        <v>0</v>
      </c>
      <c r="LE277">
        <v>0</v>
      </c>
      <c r="LF277">
        <v>0</v>
      </c>
      <c r="LG277">
        <v>0</v>
      </c>
      <c r="LH277">
        <v>0</v>
      </c>
      <c r="LI277">
        <v>0</v>
      </c>
      <c r="LJ277">
        <v>0</v>
      </c>
      <c r="LK277">
        <v>0</v>
      </c>
      <c r="LL277">
        <v>0</v>
      </c>
      <c r="LM277">
        <v>0</v>
      </c>
      <c r="LN277">
        <v>0</v>
      </c>
      <c r="LO277">
        <v>0</v>
      </c>
      <c r="LP277">
        <v>0</v>
      </c>
      <c r="LQ277">
        <v>0</v>
      </c>
      <c r="LR277">
        <v>0</v>
      </c>
      <c r="LS277">
        <v>0</v>
      </c>
      <c r="LT277">
        <v>0</v>
      </c>
      <c r="LU277">
        <v>0</v>
      </c>
      <c r="LV277">
        <v>0</v>
      </c>
      <c r="LW277">
        <v>0</v>
      </c>
      <c r="LX277">
        <v>0</v>
      </c>
      <c r="LY277">
        <v>0</v>
      </c>
      <c r="LZ277" s="9" t="s">
        <v>131</v>
      </c>
      <c r="MA277">
        <v>0</v>
      </c>
      <c r="MB277">
        <v>0</v>
      </c>
      <c r="MC277">
        <v>0</v>
      </c>
      <c r="MD277">
        <v>0</v>
      </c>
      <c r="ME277">
        <v>0</v>
      </c>
      <c r="MF277">
        <v>0</v>
      </c>
      <c r="MG277">
        <v>0</v>
      </c>
      <c r="MH277">
        <v>0</v>
      </c>
      <c r="MI277">
        <v>0</v>
      </c>
      <c r="MJ277">
        <v>0</v>
      </c>
      <c r="MK277">
        <v>0</v>
      </c>
      <c r="ML277">
        <v>0</v>
      </c>
      <c r="MM277">
        <v>0</v>
      </c>
      <c r="MN277">
        <v>0</v>
      </c>
      <c r="MO277">
        <v>0</v>
      </c>
      <c r="MP277">
        <v>0</v>
      </c>
      <c r="MQ277">
        <v>0</v>
      </c>
      <c r="MR277" s="35">
        <v>0</v>
      </c>
      <c r="MS277" s="69"/>
    </row>
    <row r="278" spans="1:357" ht="43.2" x14ac:dyDescent="0.3">
      <c r="A278">
        <v>230</v>
      </c>
      <c r="B278" s="29" t="s">
        <v>108</v>
      </c>
      <c r="C278" s="25" t="s">
        <v>753</v>
      </c>
      <c r="D278" s="8" t="s">
        <v>1147</v>
      </c>
      <c r="E278" t="s">
        <v>1178</v>
      </c>
      <c r="F278" s="8" t="s">
        <v>1149</v>
      </c>
      <c r="G278" s="8" t="s">
        <v>849</v>
      </c>
      <c r="H278" s="8">
        <v>0</v>
      </c>
      <c r="I278" t="s">
        <v>136</v>
      </c>
      <c r="J278" s="8" t="s">
        <v>717</v>
      </c>
      <c r="K278" s="8">
        <f t="shared" si="1"/>
        <v>729600</v>
      </c>
      <c r="L278" s="8" t="e">
        <f>MROUND([1]!tbData[[#This Row],[Surface (mm2)]],10000)/1000000</f>
        <v>#REF!</v>
      </c>
      <c r="M278" s="8" t="s">
        <v>115</v>
      </c>
      <c r="N278" s="8" t="s">
        <v>144</v>
      </c>
      <c r="O278" s="8" t="s">
        <v>144</v>
      </c>
      <c r="P278" s="8" t="s">
        <v>117</v>
      </c>
      <c r="Q278" t="s">
        <v>119</v>
      </c>
      <c r="R278" t="s">
        <v>119</v>
      </c>
      <c r="S278" s="8">
        <v>0</v>
      </c>
      <c r="T278" t="s">
        <v>119</v>
      </c>
      <c r="U278" s="8" t="s">
        <v>198</v>
      </c>
      <c r="V278" s="8" t="s">
        <v>145</v>
      </c>
      <c r="W278" s="8">
        <v>0</v>
      </c>
      <c r="X278" s="8">
        <v>0</v>
      </c>
      <c r="Y278" s="8">
        <v>0</v>
      </c>
      <c r="Z278" s="8">
        <v>0</v>
      </c>
      <c r="AA278" s="8">
        <v>0</v>
      </c>
      <c r="AB278" s="8">
        <v>0</v>
      </c>
      <c r="AC278" s="8">
        <v>0</v>
      </c>
      <c r="AD278" s="8">
        <v>0</v>
      </c>
      <c r="AE278" s="8">
        <v>0</v>
      </c>
      <c r="AF278" s="8">
        <v>0</v>
      </c>
      <c r="AG278" s="8">
        <v>0</v>
      </c>
      <c r="AH278" s="8">
        <v>0</v>
      </c>
      <c r="AI278" s="8">
        <v>0</v>
      </c>
      <c r="AJ278" s="8">
        <v>0</v>
      </c>
      <c r="AK278" s="8" t="s">
        <v>117</v>
      </c>
      <c r="AL278" s="8">
        <v>0</v>
      </c>
      <c r="AM278" s="8">
        <v>0</v>
      </c>
      <c r="AN278" s="8">
        <v>0</v>
      </c>
      <c r="AO278" s="8">
        <v>0</v>
      </c>
      <c r="AP278" s="8">
        <v>0</v>
      </c>
      <c r="AQ278" s="8">
        <v>0</v>
      </c>
      <c r="AR278" s="8">
        <v>0</v>
      </c>
      <c r="AS278" s="8">
        <v>0</v>
      </c>
      <c r="AT278" s="8">
        <v>0</v>
      </c>
      <c r="AU278" s="8" t="s">
        <v>124</v>
      </c>
      <c r="AV278" s="8" t="s">
        <v>156</v>
      </c>
      <c r="AW278" s="8" t="s">
        <v>199</v>
      </c>
      <c r="AX278" s="8" t="s">
        <v>124</v>
      </c>
      <c r="AY278" s="8" t="s">
        <v>154</v>
      </c>
      <c r="AZ278" s="8">
        <v>1</v>
      </c>
      <c r="BA278" s="8" t="s">
        <v>684</v>
      </c>
      <c r="BB278" s="8">
        <v>0</v>
      </c>
      <c r="BC278" t="s">
        <v>124</v>
      </c>
      <c r="BD278" t="s">
        <v>246</v>
      </c>
      <c r="BE278" t="s">
        <v>147</v>
      </c>
      <c r="BF278">
        <v>0</v>
      </c>
      <c r="BG278">
        <v>0</v>
      </c>
      <c r="BH278">
        <v>0</v>
      </c>
      <c r="BI278" s="6" t="s">
        <v>1151</v>
      </c>
      <c r="BJ278" s="66"/>
      <c r="BK278" s="10" t="s">
        <v>51</v>
      </c>
      <c r="BL278" t="s">
        <v>122</v>
      </c>
      <c r="BM278" t="s">
        <v>123</v>
      </c>
      <c r="BN278" t="s">
        <v>117</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t="s">
        <v>51</v>
      </c>
      <c r="DC278" s="8" t="s">
        <v>123</v>
      </c>
      <c r="DD278" t="s">
        <v>117</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t="s">
        <v>117</v>
      </c>
      <c r="EA278">
        <v>0</v>
      </c>
      <c r="EB278">
        <v>0</v>
      </c>
      <c r="EC278">
        <v>0</v>
      </c>
      <c r="ED278">
        <v>0</v>
      </c>
      <c r="EE278">
        <v>0</v>
      </c>
      <c r="EF278">
        <v>0</v>
      </c>
      <c r="EG278">
        <v>0</v>
      </c>
      <c r="EH278">
        <v>0</v>
      </c>
      <c r="EI278">
        <v>0</v>
      </c>
      <c r="EJ278">
        <v>0</v>
      </c>
      <c r="EK278">
        <v>0</v>
      </c>
      <c r="EL278">
        <v>0</v>
      </c>
      <c r="EM278">
        <v>0</v>
      </c>
      <c r="EN278">
        <v>0</v>
      </c>
      <c r="EO278">
        <v>0</v>
      </c>
      <c r="EP278">
        <v>0</v>
      </c>
      <c r="EQ278">
        <v>0</v>
      </c>
      <c r="ER278">
        <v>0</v>
      </c>
      <c r="ES278">
        <v>0</v>
      </c>
      <c r="ET278">
        <v>0</v>
      </c>
      <c r="EU278" t="s">
        <v>117</v>
      </c>
      <c r="EV278">
        <v>0</v>
      </c>
      <c r="EW278">
        <v>0</v>
      </c>
      <c r="EX278">
        <v>0</v>
      </c>
      <c r="EY278">
        <v>0</v>
      </c>
      <c r="EZ278">
        <v>0</v>
      </c>
      <c r="FA278">
        <v>0</v>
      </c>
      <c r="FB278">
        <v>0</v>
      </c>
      <c r="FC278">
        <v>0</v>
      </c>
      <c r="FD278">
        <v>0</v>
      </c>
      <c r="FE278">
        <v>0</v>
      </c>
      <c r="FF278">
        <v>0</v>
      </c>
      <c r="FG278">
        <v>0</v>
      </c>
      <c r="FH278">
        <v>0</v>
      </c>
      <c r="FI278">
        <v>0</v>
      </c>
      <c r="FJ278">
        <v>0</v>
      </c>
      <c r="FK278">
        <v>0</v>
      </c>
      <c r="FL278">
        <v>0</v>
      </c>
      <c r="FM278">
        <v>0</v>
      </c>
      <c r="FN278">
        <v>0</v>
      </c>
      <c r="FO278">
        <v>0</v>
      </c>
      <c r="FP278">
        <v>0</v>
      </c>
      <c r="FQ278">
        <v>0</v>
      </c>
      <c r="FR278">
        <v>0</v>
      </c>
      <c r="FS278">
        <v>0</v>
      </c>
      <c r="FT278">
        <v>0</v>
      </c>
      <c r="FU278">
        <v>0</v>
      </c>
      <c r="FV278">
        <v>0</v>
      </c>
      <c r="FW278">
        <v>0</v>
      </c>
      <c r="FX278">
        <v>0</v>
      </c>
      <c r="FY278">
        <v>0</v>
      </c>
      <c r="FZ278">
        <v>0</v>
      </c>
      <c r="GA278">
        <v>0</v>
      </c>
      <c r="GB278">
        <v>0</v>
      </c>
      <c r="GC278">
        <v>0</v>
      </c>
      <c r="GD278">
        <v>0</v>
      </c>
      <c r="GE278" t="s">
        <v>117</v>
      </c>
      <c r="GF278">
        <v>0</v>
      </c>
      <c r="GG278">
        <v>0</v>
      </c>
      <c r="GH278">
        <v>0</v>
      </c>
      <c r="GI278">
        <v>0</v>
      </c>
      <c r="GJ278">
        <v>0</v>
      </c>
      <c r="GK278">
        <v>0</v>
      </c>
      <c r="GL278">
        <v>0</v>
      </c>
      <c r="GM278">
        <v>0</v>
      </c>
      <c r="GN278">
        <v>0</v>
      </c>
      <c r="GO278">
        <v>0</v>
      </c>
      <c r="GP278">
        <v>0</v>
      </c>
      <c r="GQ278">
        <v>0</v>
      </c>
      <c r="GR278">
        <v>0</v>
      </c>
      <c r="GS278">
        <v>0</v>
      </c>
      <c r="GT278">
        <v>0</v>
      </c>
      <c r="GU278">
        <v>0</v>
      </c>
      <c r="GV278">
        <v>0</v>
      </c>
      <c r="GW278">
        <v>0</v>
      </c>
      <c r="GX278">
        <v>0</v>
      </c>
      <c r="GY278">
        <v>0</v>
      </c>
      <c r="GZ278">
        <v>0</v>
      </c>
      <c r="HA278">
        <v>0</v>
      </c>
      <c r="HB278">
        <v>0</v>
      </c>
      <c r="HC278">
        <v>0</v>
      </c>
      <c r="HD278">
        <v>0</v>
      </c>
      <c r="HE278">
        <v>0</v>
      </c>
      <c r="HF278">
        <v>0</v>
      </c>
      <c r="HG278">
        <v>0</v>
      </c>
      <c r="HH278">
        <v>0</v>
      </c>
      <c r="HI278">
        <v>0</v>
      </c>
      <c r="HJ278">
        <v>0</v>
      </c>
      <c r="HK278">
        <v>0</v>
      </c>
      <c r="HL278">
        <v>0</v>
      </c>
      <c r="HM278">
        <v>0</v>
      </c>
      <c r="HN278">
        <v>0</v>
      </c>
      <c r="HO278">
        <v>0</v>
      </c>
      <c r="HP278">
        <v>0</v>
      </c>
      <c r="HQ278">
        <v>0</v>
      </c>
      <c r="HR278">
        <v>0</v>
      </c>
      <c r="HS278">
        <v>0</v>
      </c>
      <c r="HT278">
        <v>0</v>
      </c>
      <c r="HU278">
        <v>0</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0</v>
      </c>
      <c r="IP278">
        <v>0</v>
      </c>
      <c r="IQ278">
        <v>0</v>
      </c>
      <c r="IR278">
        <v>0</v>
      </c>
      <c r="IS278">
        <v>0</v>
      </c>
      <c r="IT278">
        <v>0</v>
      </c>
      <c r="IU278">
        <v>0</v>
      </c>
      <c r="IV278">
        <v>0</v>
      </c>
      <c r="IW278">
        <v>0</v>
      </c>
      <c r="IX278">
        <v>0</v>
      </c>
      <c r="IY278">
        <v>0</v>
      </c>
      <c r="IZ278">
        <v>0</v>
      </c>
      <c r="JA278">
        <v>0</v>
      </c>
      <c r="JB278">
        <v>0</v>
      </c>
      <c r="JC278" s="8" t="s">
        <v>124</v>
      </c>
      <c r="JD278" s="8" t="s">
        <v>148</v>
      </c>
      <c r="JE278" s="8" t="s">
        <v>128</v>
      </c>
      <c r="JF278" s="8">
        <v>0</v>
      </c>
      <c r="JG278" s="8">
        <v>0</v>
      </c>
      <c r="JH278" s="8">
        <v>0</v>
      </c>
      <c r="JI278" s="8">
        <v>0</v>
      </c>
      <c r="JJ278" s="8">
        <v>0</v>
      </c>
      <c r="JK278" s="42">
        <v>0</v>
      </c>
      <c r="JL278" s="42">
        <v>0</v>
      </c>
      <c r="JM278" s="42">
        <v>0</v>
      </c>
      <c r="JN278" s="42">
        <v>0</v>
      </c>
      <c r="JO278" s="42">
        <v>0</v>
      </c>
      <c r="JP278" s="42">
        <v>0</v>
      </c>
      <c r="JQ278" s="42">
        <v>0</v>
      </c>
      <c r="JR278" s="42">
        <v>0</v>
      </c>
      <c r="JS278" s="42">
        <v>0</v>
      </c>
      <c r="JT278" s="42">
        <v>0</v>
      </c>
      <c r="JU278" s="42">
        <v>0</v>
      </c>
      <c r="JV278" s="42">
        <v>0</v>
      </c>
      <c r="JW278" s="42">
        <v>0</v>
      </c>
      <c r="JX278" s="42">
        <v>0</v>
      </c>
      <c r="JY278" s="42">
        <v>0</v>
      </c>
      <c r="JZ278" s="42">
        <v>0</v>
      </c>
      <c r="KA278" s="42">
        <v>0</v>
      </c>
      <c r="KB278" s="42">
        <v>0</v>
      </c>
      <c r="KC278" s="42">
        <v>0</v>
      </c>
      <c r="KD278" s="42">
        <v>0</v>
      </c>
      <c r="KE278" s="42">
        <v>0</v>
      </c>
      <c r="KF278" s="42">
        <v>0</v>
      </c>
      <c r="KG278" s="42">
        <v>0</v>
      </c>
      <c r="KH278" s="42">
        <v>0</v>
      </c>
      <c r="KI278" s="42">
        <v>0</v>
      </c>
      <c r="KJ278" s="42">
        <v>0</v>
      </c>
      <c r="KK278" s="42">
        <v>0</v>
      </c>
      <c r="KL278" s="42">
        <v>0</v>
      </c>
      <c r="KM278" s="42">
        <v>0</v>
      </c>
      <c r="KN278" s="8" t="s">
        <v>117</v>
      </c>
      <c r="KO278" s="8">
        <v>0</v>
      </c>
      <c r="KP278" s="8">
        <v>0</v>
      </c>
      <c r="KQ278" s="8" t="s">
        <v>117</v>
      </c>
      <c r="KR278">
        <v>0</v>
      </c>
      <c r="KS278">
        <v>0</v>
      </c>
      <c r="KT278">
        <v>0</v>
      </c>
      <c r="KU278">
        <v>0</v>
      </c>
      <c r="KV278">
        <v>0</v>
      </c>
      <c r="KW278">
        <v>0</v>
      </c>
      <c r="KX278">
        <v>0</v>
      </c>
      <c r="KY278">
        <v>0</v>
      </c>
      <c r="KZ278">
        <v>0</v>
      </c>
      <c r="LA278">
        <v>0</v>
      </c>
      <c r="LB278">
        <v>0</v>
      </c>
      <c r="LC278">
        <v>0</v>
      </c>
      <c r="LD278">
        <v>0</v>
      </c>
      <c r="LE278">
        <v>0</v>
      </c>
      <c r="LF278">
        <v>0</v>
      </c>
      <c r="LG278">
        <v>0</v>
      </c>
      <c r="LH278">
        <v>0</v>
      </c>
      <c r="LI278">
        <v>0</v>
      </c>
      <c r="LJ278">
        <v>0</v>
      </c>
      <c r="LK278">
        <v>0</v>
      </c>
      <c r="LL278">
        <v>0</v>
      </c>
      <c r="LM278">
        <v>0</v>
      </c>
      <c r="LN278">
        <v>0</v>
      </c>
      <c r="LO278">
        <v>0</v>
      </c>
      <c r="LP278">
        <v>0</v>
      </c>
      <c r="LQ278">
        <v>0</v>
      </c>
      <c r="LR278">
        <v>0</v>
      </c>
      <c r="LS278">
        <v>0</v>
      </c>
      <c r="LT278">
        <v>0</v>
      </c>
      <c r="LU278">
        <v>0</v>
      </c>
      <c r="LV278">
        <v>0</v>
      </c>
      <c r="LW278">
        <v>0</v>
      </c>
      <c r="LX278">
        <v>0</v>
      </c>
      <c r="LY278">
        <v>0</v>
      </c>
      <c r="LZ278" s="9" t="s">
        <v>131</v>
      </c>
      <c r="MA278">
        <v>0</v>
      </c>
      <c r="MB278">
        <v>0</v>
      </c>
      <c r="MC278">
        <v>0</v>
      </c>
      <c r="MD278">
        <v>0</v>
      </c>
      <c r="ME278">
        <v>0</v>
      </c>
      <c r="MF278">
        <v>0</v>
      </c>
      <c r="MG278">
        <v>0</v>
      </c>
      <c r="MH278">
        <v>0</v>
      </c>
      <c r="MI278">
        <v>0</v>
      </c>
      <c r="MJ278">
        <v>0</v>
      </c>
      <c r="MK278">
        <v>0</v>
      </c>
      <c r="ML278">
        <v>0</v>
      </c>
      <c r="MM278">
        <v>0</v>
      </c>
      <c r="MN278">
        <v>0</v>
      </c>
      <c r="MO278">
        <v>0</v>
      </c>
      <c r="MP278">
        <v>0</v>
      </c>
      <c r="MQ278">
        <v>0</v>
      </c>
      <c r="MR278" s="35">
        <v>0</v>
      </c>
      <c r="MS278" s="69"/>
    </row>
    <row r="279" spans="1:357" ht="102" customHeight="1" x14ac:dyDescent="0.3">
      <c r="A279">
        <v>231</v>
      </c>
      <c r="B279" s="29" t="s">
        <v>108</v>
      </c>
      <c r="C279" s="25" t="s">
        <v>753</v>
      </c>
      <c r="D279" s="8" t="s">
        <v>1147</v>
      </c>
      <c r="E279" t="s">
        <v>1179</v>
      </c>
      <c r="F279" s="8" t="s">
        <v>1149</v>
      </c>
      <c r="G279" s="8" t="s">
        <v>849</v>
      </c>
      <c r="H279" s="8">
        <v>0</v>
      </c>
      <c r="I279" t="s">
        <v>136</v>
      </c>
      <c r="J279" s="8" t="s">
        <v>717</v>
      </c>
      <c r="K279" s="8">
        <f t="shared" si="1"/>
        <v>729600</v>
      </c>
      <c r="L279" s="8" t="e">
        <f>MROUND([1]!tbData[[#This Row],[Surface (mm2)]],10000)/1000000</f>
        <v>#REF!</v>
      </c>
      <c r="M279" s="8" t="s">
        <v>115</v>
      </c>
      <c r="N279" s="8" t="s">
        <v>144</v>
      </c>
      <c r="O279" s="8" t="s">
        <v>144</v>
      </c>
      <c r="P279" s="8" t="s">
        <v>117</v>
      </c>
      <c r="Q279" t="s">
        <v>119</v>
      </c>
      <c r="R279" t="s">
        <v>119</v>
      </c>
      <c r="S279" s="8">
        <v>0</v>
      </c>
      <c r="T279" t="s">
        <v>119</v>
      </c>
      <c r="U279" s="8" t="s">
        <v>198</v>
      </c>
      <c r="V279" s="8" t="s">
        <v>145</v>
      </c>
      <c r="W279" s="8">
        <v>0</v>
      </c>
      <c r="X279" s="8">
        <v>0</v>
      </c>
      <c r="Y279" s="8">
        <v>0</v>
      </c>
      <c r="Z279" s="8">
        <v>0</v>
      </c>
      <c r="AA279" s="8">
        <v>0</v>
      </c>
      <c r="AB279" s="8">
        <v>0</v>
      </c>
      <c r="AC279" s="8">
        <v>0</v>
      </c>
      <c r="AD279" s="8">
        <v>0</v>
      </c>
      <c r="AE279" s="8">
        <v>0</v>
      </c>
      <c r="AF279" s="8">
        <v>0</v>
      </c>
      <c r="AG279" s="8">
        <v>0</v>
      </c>
      <c r="AH279" s="8">
        <v>0</v>
      </c>
      <c r="AI279" s="8">
        <v>0</v>
      </c>
      <c r="AJ279" s="8">
        <v>0</v>
      </c>
      <c r="AK279" s="8" t="s">
        <v>117</v>
      </c>
      <c r="AL279" s="8">
        <v>0</v>
      </c>
      <c r="AM279" s="8">
        <v>0</v>
      </c>
      <c r="AN279" s="8">
        <v>0</v>
      </c>
      <c r="AO279" s="8">
        <v>0</v>
      </c>
      <c r="AP279" s="8">
        <v>0</v>
      </c>
      <c r="AQ279" s="8">
        <v>0</v>
      </c>
      <c r="AR279" s="8">
        <v>0</v>
      </c>
      <c r="AS279" s="8">
        <v>0</v>
      </c>
      <c r="AT279" s="8">
        <v>0</v>
      </c>
      <c r="AU279" s="8" t="s">
        <v>124</v>
      </c>
      <c r="AV279" s="8" t="s">
        <v>156</v>
      </c>
      <c r="AW279" s="8" t="s">
        <v>199</v>
      </c>
      <c r="AX279" s="8" t="s">
        <v>124</v>
      </c>
      <c r="AY279" s="8" t="s">
        <v>154</v>
      </c>
      <c r="AZ279" s="8">
        <v>1</v>
      </c>
      <c r="BA279" s="8" t="s">
        <v>684</v>
      </c>
      <c r="BB279" s="8">
        <v>0</v>
      </c>
      <c r="BC279" s="9" t="s">
        <v>124</v>
      </c>
      <c r="BD279" t="s">
        <v>246</v>
      </c>
      <c r="BE279" t="s">
        <v>147</v>
      </c>
      <c r="BF279">
        <v>0</v>
      </c>
      <c r="BG279">
        <v>0</v>
      </c>
      <c r="BH279">
        <v>0</v>
      </c>
      <c r="BI279" s="6" t="s">
        <v>1151</v>
      </c>
      <c r="BJ279" s="66"/>
      <c r="BK279" s="10" t="s">
        <v>51</v>
      </c>
      <c r="BL279" t="s">
        <v>122</v>
      </c>
      <c r="BM279" t="s">
        <v>123</v>
      </c>
      <c r="BN279" t="s">
        <v>117</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t="s">
        <v>51</v>
      </c>
      <c r="DC279" s="8" t="s">
        <v>123</v>
      </c>
      <c r="DD279" t="s">
        <v>117</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t="s">
        <v>117</v>
      </c>
      <c r="EA279">
        <v>0</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t="s">
        <v>117</v>
      </c>
      <c r="EV279">
        <v>0</v>
      </c>
      <c r="EW279">
        <v>0</v>
      </c>
      <c r="EX279">
        <v>0</v>
      </c>
      <c r="EY279">
        <v>0</v>
      </c>
      <c r="EZ279">
        <v>0</v>
      </c>
      <c r="FA279">
        <v>0</v>
      </c>
      <c r="FB279">
        <v>0</v>
      </c>
      <c r="FC279">
        <v>0</v>
      </c>
      <c r="FD279">
        <v>0</v>
      </c>
      <c r="FE279">
        <v>0</v>
      </c>
      <c r="FF279">
        <v>0</v>
      </c>
      <c r="FG279">
        <v>0</v>
      </c>
      <c r="FH279">
        <v>0</v>
      </c>
      <c r="FI279">
        <v>0</v>
      </c>
      <c r="FJ279">
        <v>0</v>
      </c>
      <c r="FK279">
        <v>0</v>
      </c>
      <c r="FL279">
        <v>0</v>
      </c>
      <c r="FM279">
        <v>0</v>
      </c>
      <c r="FN279">
        <v>0</v>
      </c>
      <c r="FO279">
        <v>0</v>
      </c>
      <c r="FP279">
        <v>0</v>
      </c>
      <c r="FQ279">
        <v>0</v>
      </c>
      <c r="FR279">
        <v>0</v>
      </c>
      <c r="FS279">
        <v>0</v>
      </c>
      <c r="FT279">
        <v>0</v>
      </c>
      <c r="FU279">
        <v>0</v>
      </c>
      <c r="FV279">
        <v>0</v>
      </c>
      <c r="FW279">
        <v>0</v>
      </c>
      <c r="FX279">
        <v>0</v>
      </c>
      <c r="FY279">
        <v>0</v>
      </c>
      <c r="FZ279">
        <v>0</v>
      </c>
      <c r="GA279">
        <v>0</v>
      </c>
      <c r="GB279">
        <v>0</v>
      </c>
      <c r="GC279">
        <v>0</v>
      </c>
      <c r="GD279">
        <v>0</v>
      </c>
      <c r="GE279" t="s">
        <v>117</v>
      </c>
      <c r="GF279">
        <v>0</v>
      </c>
      <c r="GG279">
        <v>0</v>
      </c>
      <c r="GH279">
        <v>0</v>
      </c>
      <c r="GI279">
        <v>0</v>
      </c>
      <c r="GJ279">
        <v>0</v>
      </c>
      <c r="GK279">
        <v>0</v>
      </c>
      <c r="GL279">
        <v>0</v>
      </c>
      <c r="GM279">
        <v>0</v>
      </c>
      <c r="GN279">
        <v>0</v>
      </c>
      <c r="GO279">
        <v>0</v>
      </c>
      <c r="GP279">
        <v>0</v>
      </c>
      <c r="GQ279">
        <v>0</v>
      </c>
      <c r="GR279">
        <v>0</v>
      </c>
      <c r="GS279">
        <v>0</v>
      </c>
      <c r="GT279">
        <v>0</v>
      </c>
      <c r="GU279">
        <v>0</v>
      </c>
      <c r="GV279">
        <v>0</v>
      </c>
      <c r="GW279">
        <v>0</v>
      </c>
      <c r="GX279">
        <v>0</v>
      </c>
      <c r="GY279">
        <v>0</v>
      </c>
      <c r="GZ279">
        <v>0</v>
      </c>
      <c r="HA279">
        <v>0</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0</v>
      </c>
      <c r="HU279">
        <v>0</v>
      </c>
      <c r="HV279">
        <v>0</v>
      </c>
      <c r="HW279">
        <v>0</v>
      </c>
      <c r="HX279">
        <v>0</v>
      </c>
      <c r="HY279">
        <v>0</v>
      </c>
      <c r="HZ279">
        <v>0</v>
      </c>
      <c r="IA279">
        <v>0</v>
      </c>
      <c r="IB279">
        <v>0</v>
      </c>
      <c r="IC279">
        <v>0</v>
      </c>
      <c r="ID279">
        <v>0</v>
      </c>
      <c r="IE279">
        <v>0</v>
      </c>
      <c r="IF279">
        <v>0</v>
      </c>
      <c r="IG279">
        <v>0</v>
      </c>
      <c r="IH279">
        <v>0</v>
      </c>
      <c r="II279">
        <v>0</v>
      </c>
      <c r="IJ279">
        <v>0</v>
      </c>
      <c r="IK279">
        <v>0</v>
      </c>
      <c r="IL279">
        <v>0</v>
      </c>
      <c r="IM279">
        <v>0</v>
      </c>
      <c r="IN279">
        <v>0</v>
      </c>
      <c r="IO279">
        <v>0</v>
      </c>
      <c r="IP279">
        <v>0</v>
      </c>
      <c r="IQ279">
        <v>0</v>
      </c>
      <c r="IR279">
        <v>0</v>
      </c>
      <c r="IS279">
        <v>0</v>
      </c>
      <c r="IT279">
        <v>0</v>
      </c>
      <c r="IU279">
        <v>0</v>
      </c>
      <c r="IV279">
        <v>0</v>
      </c>
      <c r="IW279">
        <v>0</v>
      </c>
      <c r="IX279">
        <v>0</v>
      </c>
      <c r="IY279">
        <v>0</v>
      </c>
      <c r="IZ279">
        <v>0</v>
      </c>
      <c r="JA279">
        <v>0</v>
      </c>
      <c r="JB279">
        <v>0</v>
      </c>
      <c r="JC279" s="8" t="s">
        <v>124</v>
      </c>
      <c r="JD279" s="8" t="s">
        <v>148</v>
      </c>
      <c r="JE279" s="8" t="s">
        <v>128</v>
      </c>
      <c r="JF279" s="8">
        <v>0</v>
      </c>
      <c r="JG279" s="8">
        <v>0</v>
      </c>
      <c r="JH279" s="8">
        <v>0</v>
      </c>
      <c r="JI279" s="8">
        <v>0</v>
      </c>
      <c r="JJ279" s="8">
        <v>0</v>
      </c>
      <c r="JK279" s="42">
        <v>0</v>
      </c>
      <c r="JL279" s="42">
        <v>0</v>
      </c>
      <c r="JM279" s="42">
        <v>0</v>
      </c>
      <c r="JN279" s="42">
        <v>0</v>
      </c>
      <c r="JO279" s="42">
        <v>0</v>
      </c>
      <c r="JP279" s="42">
        <v>0</v>
      </c>
      <c r="JQ279" s="42">
        <v>0</v>
      </c>
      <c r="JR279" s="42">
        <v>0</v>
      </c>
      <c r="JS279" s="42">
        <v>0</v>
      </c>
      <c r="JT279" s="42">
        <v>0</v>
      </c>
      <c r="JU279" s="42">
        <v>0</v>
      </c>
      <c r="JV279" s="42">
        <v>0</v>
      </c>
      <c r="JW279" s="42">
        <v>0</v>
      </c>
      <c r="JX279" s="42">
        <v>0</v>
      </c>
      <c r="JY279" s="42">
        <v>0</v>
      </c>
      <c r="JZ279" s="42">
        <v>0</v>
      </c>
      <c r="KA279" s="42">
        <v>0</v>
      </c>
      <c r="KB279" s="42">
        <v>0</v>
      </c>
      <c r="KC279" s="42">
        <v>0</v>
      </c>
      <c r="KD279" s="42">
        <v>0</v>
      </c>
      <c r="KE279" s="42">
        <v>0</v>
      </c>
      <c r="KF279" s="42">
        <v>0</v>
      </c>
      <c r="KG279" s="42">
        <v>0</v>
      </c>
      <c r="KH279" s="42">
        <v>0</v>
      </c>
      <c r="KI279" s="42">
        <v>0</v>
      </c>
      <c r="KJ279" s="42">
        <v>0</v>
      </c>
      <c r="KK279" s="42">
        <v>0</v>
      </c>
      <c r="KL279" s="42">
        <v>0</v>
      </c>
      <c r="KM279" s="42">
        <v>0</v>
      </c>
      <c r="KN279" s="8" t="s">
        <v>117</v>
      </c>
      <c r="KO279" s="8">
        <v>0</v>
      </c>
      <c r="KP279" s="8">
        <v>0</v>
      </c>
      <c r="KQ279" s="8" t="s">
        <v>117</v>
      </c>
      <c r="KR279">
        <v>0</v>
      </c>
      <c r="KS279">
        <v>0</v>
      </c>
      <c r="KT279">
        <v>0</v>
      </c>
      <c r="KU279">
        <v>0</v>
      </c>
      <c r="KV279">
        <v>0</v>
      </c>
      <c r="KW279">
        <v>0</v>
      </c>
      <c r="KX279">
        <v>0</v>
      </c>
      <c r="KY279">
        <v>0</v>
      </c>
      <c r="KZ279">
        <v>0</v>
      </c>
      <c r="LA279">
        <v>0</v>
      </c>
      <c r="LB279">
        <v>0</v>
      </c>
      <c r="LC279">
        <v>0</v>
      </c>
      <c r="LD279">
        <v>0</v>
      </c>
      <c r="LE279">
        <v>0</v>
      </c>
      <c r="LF279">
        <v>0</v>
      </c>
      <c r="LG279">
        <v>0</v>
      </c>
      <c r="LH279">
        <v>0</v>
      </c>
      <c r="LI279">
        <v>0</v>
      </c>
      <c r="LJ279">
        <v>0</v>
      </c>
      <c r="LK279">
        <v>0</v>
      </c>
      <c r="LL279">
        <v>0</v>
      </c>
      <c r="LM279">
        <v>0</v>
      </c>
      <c r="LN279">
        <v>0</v>
      </c>
      <c r="LO279">
        <v>0</v>
      </c>
      <c r="LP279">
        <v>0</v>
      </c>
      <c r="LQ279">
        <v>0</v>
      </c>
      <c r="LR279">
        <v>0</v>
      </c>
      <c r="LS279">
        <v>0</v>
      </c>
      <c r="LT279">
        <v>0</v>
      </c>
      <c r="LU279">
        <v>0</v>
      </c>
      <c r="LV279">
        <v>0</v>
      </c>
      <c r="LW279">
        <v>0</v>
      </c>
      <c r="LX279">
        <v>0</v>
      </c>
      <c r="LY279">
        <v>0</v>
      </c>
      <c r="LZ279" s="9" t="s">
        <v>131</v>
      </c>
      <c r="MA279">
        <v>0</v>
      </c>
      <c r="MB279">
        <v>0</v>
      </c>
      <c r="MC279">
        <v>0</v>
      </c>
      <c r="MD279">
        <v>0</v>
      </c>
      <c r="ME279">
        <v>0</v>
      </c>
      <c r="MF279">
        <v>0</v>
      </c>
      <c r="MG279">
        <v>0</v>
      </c>
      <c r="MH279">
        <v>0</v>
      </c>
      <c r="MI279">
        <v>0</v>
      </c>
      <c r="MJ279">
        <v>0</v>
      </c>
      <c r="MK279">
        <v>0</v>
      </c>
      <c r="ML279">
        <v>0</v>
      </c>
      <c r="MM279">
        <v>0</v>
      </c>
      <c r="MN279">
        <v>0</v>
      </c>
      <c r="MO279">
        <v>0</v>
      </c>
      <c r="MP279">
        <v>0</v>
      </c>
      <c r="MQ279">
        <v>0</v>
      </c>
      <c r="MR279" s="35">
        <v>0</v>
      </c>
      <c r="MS279" s="69"/>
    </row>
    <row r="280" spans="1:357" ht="82.95" customHeight="1" x14ac:dyDescent="0.3">
      <c r="A280">
        <v>232</v>
      </c>
      <c r="B280" s="29" t="s">
        <v>108</v>
      </c>
      <c r="C280" s="25" t="s">
        <v>753</v>
      </c>
      <c r="D280" s="8" t="s">
        <v>1147</v>
      </c>
      <c r="E280" t="s">
        <v>1180</v>
      </c>
      <c r="F280" s="8" t="s">
        <v>1149</v>
      </c>
      <c r="G280" s="8" t="s">
        <v>849</v>
      </c>
      <c r="H280" s="8">
        <v>0</v>
      </c>
      <c r="I280" t="s">
        <v>136</v>
      </c>
      <c r="J280" s="8" t="s">
        <v>717</v>
      </c>
      <c r="K280" s="8">
        <f t="shared" si="1"/>
        <v>729600</v>
      </c>
      <c r="L280" s="8" t="e">
        <f>MROUND([1]!tbData[[#This Row],[Surface (mm2)]],10000)/1000000</f>
        <v>#REF!</v>
      </c>
      <c r="M280" s="8" t="s">
        <v>115</v>
      </c>
      <c r="N280" s="8" t="s">
        <v>144</v>
      </c>
      <c r="O280" s="8" t="s">
        <v>144</v>
      </c>
      <c r="P280" s="8" t="s">
        <v>117</v>
      </c>
      <c r="Q280" t="s">
        <v>119</v>
      </c>
      <c r="R280" t="s">
        <v>119</v>
      </c>
      <c r="S280" s="8">
        <v>0</v>
      </c>
      <c r="T280" t="s">
        <v>119</v>
      </c>
      <c r="U280" s="8" t="s">
        <v>198</v>
      </c>
      <c r="V280" s="8" t="s">
        <v>145</v>
      </c>
      <c r="W280" s="8">
        <v>0</v>
      </c>
      <c r="X280" s="8">
        <v>0</v>
      </c>
      <c r="Y280" s="8">
        <v>0</v>
      </c>
      <c r="Z280" s="8">
        <v>0</v>
      </c>
      <c r="AA280" s="8">
        <v>0</v>
      </c>
      <c r="AB280" s="8">
        <v>0</v>
      </c>
      <c r="AC280" s="8">
        <v>0</v>
      </c>
      <c r="AD280" s="8">
        <v>0</v>
      </c>
      <c r="AE280" s="8">
        <v>0</v>
      </c>
      <c r="AF280" s="8">
        <v>0</v>
      </c>
      <c r="AG280" s="8">
        <v>0</v>
      </c>
      <c r="AH280" s="8">
        <v>0</v>
      </c>
      <c r="AI280" s="8">
        <v>0</v>
      </c>
      <c r="AJ280" s="8">
        <v>0</v>
      </c>
      <c r="AK280" s="8" t="s">
        <v>117</v>
      </c>
      <c r="AL280" s="8">
        <v>0</v>
      </c>
      <c r="AM280" s="8">
        <v>0</v>
      </c>
      <c r="AN280" s="8">
        <v>0</v>
      </c>
      <c r="AO280" s="8">
        <v>0</v>
      </c>
      <c r="AP280" s="8">
        <v>0</v>
      </c>
      <c r="AQ280" s="8">
        <v>0</v>
      </c>
      <c r="AR280" s="8">
        <v>0</v>
      </c>
      <c r="AS280" s="8">
        <v>0</v>
      </c>
      <c r="AT280" s="8">
        <v>0</v>
      </c>
      <c r="AU280" s="8" t="s">
        <v>124</v>
      </c>
      <c r="AV280" s="8" t="s">
        <v>156</v>
      </c>
      <c r="AW280" s="8" t="s">
        <v>199</v>
      </c>
      <c r="AX280" s="8" t="s">
        <v>124</v>
      </c>
      <c r="AY280" s="8" t="s">
        <v>154</v>
      </c>
      <c r="AZ280" s="8">
        <v>1</v>
      </c>
      <c r="BA280" s="8" t="s">
        <v>684</v>
      </c>
      <c r="BB280" s="8">
        <v>0</v>
      </c>
      <c r="BC280" s="9" t="s">
        <v>124</v>
      </c>
      <c r="BD280" t="s">
        <v>246</v>
      </c>
      <c r="BE280" t="s">
        <v>124</v>
      </c>
      <c r="BF280">
        <v>0</v>
      </c>
      <c r="BG280">
        <v>0</v>
      </c>
      <c r="BH280" t="s">
        <v>124</v>
      </c>
      <c r="BI280" s="6" t="s">
        <v>1181</v>
      </c>
      <c r="BJ280" s="66"/>
      <c r="BK280" s="10" t="s">
        <v>51</v>
      </c>
      <c r="BL280" t="s">
        <v>122</v>
      </c>
      <c r="BM280" t="s">
        <v>123</v>
      </c>
      <c r="BN280" t="s">
        <v>117</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t="s">
        <v>51</v>
      </c>
      <c r="DC280" s="8" t="s">
        <v>366</v>
      </c>
      <c r="DD280" t="s">
        <v>117</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t="s">
        <v>117</v>
      </c>
      <c r="EA280">
        <v>0</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t="s">
        <v>551</v>
      </c>
      <c r="EV280">
        <v>0</v>
      </c>
      <c r="EW280">
        <v>0</v>
      </c>
      <c r="EX280">
        <v>0</v>
      </c>
      <c r="EY280">
        <v>0</v>
      </c>
      <c r="EZ280">
        <v>0</v>
      </c>
      <c r="FA280">
        <v>0</v>
      </c>
      <c r="FB280">
        <v>0</v>
      </c>
      <c r="FC280">
        <v>0</v>
      </c>
      <c r="FD280">
        <v>0</v>
      </c>
      <c r="FE280">
        <v>0</v>
      </c>
      <c r="FF280">
        <v>0</v>
      </c>
      <c r="FG280">
        <v>0</v>
      </c>
      <c r="FH280">
        <v>0</v>
      </c>
      <c r="FI280">
        <v>0</v>
      </c>
      <c r="FJ280">
        <v>0</v>
      </c>
      <c r="FK280">
        <v>0</v>
      </c>
      <c r="FL280">
        <v>0</v>
      </c>
      <c r="FM280">
        <v>0</v>
      </c>
      <c r="FN280">
        <v>0</v>
      </c>
      <c r="FO280">
        <v>0</v>
      </c>
      <c r="FP280">
        <v>0</v>
      </c>
      <c r="FQ280">
        <v>0</v>
      </c>
      <c r="FR280">
        <v>0</v>
      </c>
      <c r="FS280">
        <v>0</v>
      </c>
      <c r="FT280">
        <v>0</v>
      </c>
      <c r="FU280">
        <v>0</v>
      </c>
      <c r="FV280">
        <v>0</v>
      </c>
      <c r="FW280" t="s">
        <v>124</v>
      </c>
      <c r="FX280" t="s">
        <v>552</v>
      </c>
      <c r="FY280">
        <v>0</v>
      </c>
      <c r="FZ280" t="s">
        <v>124</v>
      </c>
      <c r="GA280" t="s">
        <v>124</v>
      </c>
      <c r="GB280">
        <v>0</v>
      </c>
      <c r="GC280">
        <v>0</v>
      </c>
      <c r="GD280">
        <v>0</v>
      </c>
      <c r="GE280" t="s">
        <v>117</v>
      </c>
      <c r="GF280">
        <v>0</v>
      </c>
      <c r="GG280">
        <v>0</v>
      </c>
      <c r="GH280">
        <v>0</v>
      </c>
      <c r="GI280">
        <v>0</v>
      </c>
      <c r="GJ280">
        <v>0</v>
      </c>
      <c r="GK280">
        <v>0</v>
      </c>
      <c r="GL280">
        <v>0</v>
      </c>
      <c r="GM280">
        <v>0</v>
      </c>
      <c r="GN280">
        <v>0</v>
      </c>
      <c r="GO280">
        <v>0</v>
      </c>
      <c r="GP280">
        <v>0</v>
      </c>
      <c r="GQ280">
        <v>0</v>
      </c>
      <c r="GR280">
        <v>0</v>
      </c>
      <c r="GS280">
        <v>0</v>
      </c>
      <c r="GT280">
        <v>0</v>
      </c>
      <c r="GU280">
        <v>0</v>
      </c>
      <c r="GV280">
        <v>0</v>
      </c>
      <c r="GW280">
        <v>0</v>
      </c>
      <c r="GX280">
        <v>0</v>
      </c>
      <c r="GY280">
        <v>0</v>
      </c>
      <c r="GZ280">
        <v>0</v>
      </c>
      <c r="HA280">
        <v>0</v>
      </c>
      <c r="HB280">
        <v>0</v>
      </c>
      <c r="HC280">
        <v>0</v>
      </c>
      <c r="HD280">
        <v>0</v>
      </c>
      <c r="HE280">
        <v>0</v>
      </c>
      <c r="HF280">
        <v>0</v>
      </c>
      <c r="HG280">
        <v>0</v>
      </c>
      <c r="HH280">
        <v>0</v>
      </c>
      <c r="HI280">
        <v>0</v>
      </c>
      <c r="HJ280">
        <v>0</v>
      </c>
      <c r="HK280">
        <v>0</v>
      </c>
      <c r="HL280">
        <v>0</v>
      </c>
      <c r="HM280">
        <v>0</v>
      </c>
      <c r="HN280">
        <v>0</v>
      </c>
      <c r="HO280">
        <v>0</v>
      </c>
      <c r="HP280">
        <v>0</v>
      </c>
      <c r="HQ280">
        <v>0</v>
      </c>
      <c r="HR280">
        <v>0</v>
      </c>
      <c r="HS280">
        <v>0</v>
      </c>
      <c r="HT280">
        <v>0</v>
      </c>
      <c r="HU280">
        <v>0</v>
      </c>
      <c r="HV280">
        <v>0</v>
      </c>
      <c r="HW280">
        <v>0</v>
      </c>
      <c r="HX280">
        <v>0</v>
      </c>
      <c r="HY280">
        <v>0</v>
      </c>
      <c r="HZ280">
        <v>0</v>
      </c>
      <c r="IA280">
        <v>0</v>
      </c>
      <c r="IB280">
        <v>0</v>
      </c>
      <c r="IC280">
        <v>0</v>
      </c>
      <c r="ID280">
        <v>0</v>
      </c>
      <c r="IE280" t="s">
        <v>124</v>
      </c>
      <c r="IF280">
        <v>0</v>
      </c>
      <c r="IG280">
        <v>0</v>
      </c>
      <c r="IH280">
        <v>0</v>
      </c>
      <c r="II280">
        <v>0</v>
      </c>
      <c r="IJ280">
        <v>0</v>
      </c>
      <c r="IK280" t="s">
        <v>124</v>
      </c>
      <c r="IL280" t="s">
        <v>202</v>
      </c>
      <c r="IM280" t="s">
        <v>70</v>
      </c>
      <c r="IN280">
        <v>0</v>
      </c>
      <c r="IO280" t="s">
        <v>588</v>
      </c>
      <c r="IP280">
        <v>0</v>
      </c>
      <c r="IQ280">
        <v>0</v>
      </c>
      <c r="IR280">
        <v>0</v>
      </c>
      <c r="IS280">
        <v>0</v>
      </c>
      <c r="IT280">
        <v>0</v>
      </c>
      <c r="IU280">
        <v>0</v>
      </c>
      <c r="IV280">
        <v>0</v>
      </c>
      <c r="IW280">
        <v>0</v>
      </c>
      <c r="IX280">
        <v>0</v>
      </c>
      <c r="IY280">
        <v>0</v>
      </c>
      <c r="IZ280" t="s">
        <v>124</v>
      </c>
      <c r="JA280" t="s">
        <v>70</v>
      </c>
      <c r="JB280" t="s">
        <v>1182</v>
      </c>
      <c r="JC280" s="8" t="s">
        <v>124</v>
      </c>
      <c r="JD280" s="8" t="s">
        <v>148</v>
      </c>
      <c r="JE280" s="8" t="s">
        <v>128</v>
      </c>
      <c r="JF280" s="8">
        <v>0</v>
      </c>
      <c r="JG280" s="8">
        <v>0</v>
      </c>
      <c r="JH280" s="8">
        <v>0</v>
      </c>
      <c r="JI280" s="8">
        <v>0</v>
      </c>
      <c r="JJ280" s="8">
        <v>0</v>
      </c>
      <c r="JK280" s="42">
        <v>0</v>
      </c>
      <c r="JL280" s="42">
        <v>0</v>
      </c>
      <c r="JM280" s="42">
        <v>0</v>
      </c>
      <c r="JN280" s="42">
        <v>0</v>
      </c>
      <c r="JO280" s="42">
        <v>0</v>
      </c>
      <c r="JP280" s="42">
        <v>0</v>
      </c>
      <c r="JQ280" s="42">
        <v>0</v>
      </c>
      <c r="JR280" s="42">
        <v>0</v>
      </c>
      <c r="JS280" s="42">
        <v>0</v>
      </c>
      <c r="JT280" s="42">
        <v>0</v>
      </c>
      <c r="JU280" s="42">
        <v>0</v>
      </c>
      <c r="JV280" s="42">
        <v>0</v>
      </c>
      <c r="JW280" s="42">
        <v>0</v>
      </c>
      <c r="JX280" s="42">
        <v>0</v>
      </c>
      <c r="JY280" s="42">
        <v>0</v>
      </c>
      <c r="JZ280" s="42">
        <v>0</v>
      </c>
      <c r="KA280" s="42">
        <v>0</v>
      </c>
      <c r="KB280" s="42">
        <v>0</v>
      </c>
      <c r="KC280" s="42">
        <v>0</v>
      </c>
      <c r="KD280" s="42">
        <v>0</v>
      </c>
      <c r="KE280" s="42">
        <v>0</v>
      </c>
      <c r="KF280" s="42">
        <v>0</v>
      </c>
      <c r="KG280" s="42">
        <v>0</v>
      </c>
      <c r="KH280" s="42">
        <v>0</v>
      </c>
      <c r="KI280" s="42">
        <v>0</v>
      </c>
      <c r="KJ280" s="42">
        <v>0</v>
      </c>
      <c r="KK280" s="42">
        <v>0</v>
      </c>
      <c r="KL280" s="42">
        <v>0</v>
      </c>
      <c r="KM280" s="42">
        <v>0</v>
      </c>
      <c r="KN280" s="8" t="s">
        <v>117</v>
      </c>
      <c r="KO280" s="8">
        <v>0</v>
      </c>
      <c r="KP280" s="8">
        <v>0</v>
      </c>
      <c r="KQ280" s="8" t="s">
        <v>117</v>
      </c>
      <c r="KR280">
        <v>0</v>
      </c>
      <c r="KS280">
        <v>0</v>
      </c>
      <c r="KT280">
        <v>0</v>
      </c>
      <c r="KU280">
        <v>0</v>
      </c>
      <c r="KV280">
        <v>0</v>
      </c>
      <c r="KW280">
        <v>0</v>
      </c>
      <c r="KX280">
        <v>0</v>
      </c>
      <c r="KY280">
        <v>0</v>
      </c>
      <c r="KZ280">
        <v>0</v>
      </c>
      <c r="LA280">
        <v>0</v>
      </c>
      <c r="LB280">
        <v>0</v>
      </c>
      <c r="LC280">
        <v>0</v>
      </c>
      <c r="LD280">
        <v>0</v>
      </c>
      <c r="LE280">
        <v>0</v>
      </c>
      <c r="LF280">
        <v>0</v>
      </c>
      <c r="LG280">
        <v>0</v>
      </c>
      <c r="LH280">
        <v>0</v>
      </c>
      <c r="LI280">
        <v>0</v>
      </c>
      <c r="LJ280">
        <v>0</v>
      </c>
      <c r="LK280">
        <v>0</v>
      </c>
      <c r="LL280">
        <v>0</v>
      </c>
      <c r="LM280">
        <v>0</v>
      </c>
      <c r="LN280">
        <v>0</v>
      </c>
      <c r="LO280">
        <v>0</v>
      </c>
      <c r="LP280">
        <v>0</v>
      </c>
      <c r="LQ280">
        <v>0</v>
      </c>
      <c r="LR280">
        <v>0</v>
      </c>
      <c r="LS280">
        <v>0</v>
      </c>
      <c r="LT280">
        <v>0</v>
      </c>
      <c r="LU280">
        <v>0</v>
      </c>
      <c r="LV280">
        <v>0</v>
      </c>
      <c r="LW280">
        <v>0</v>
      </c>
      <c r="LX280">
        <v>0</v>
      </c>
      <c r="LY280">
        <v>0</v>
      </c>
      <c r="LZ280" s="9" t="s">
        <v>131</v>
      </c>
      <c r="MA280">
        <v>0</v>
      </c>
      <c r="MB280">
        <v>0</v>
      </c>
      <c r="MC280">
        <v>0</v>
      </c>
      <c r="MD280">
        <v>0</v>
      </c>
      <c r="ME280">
        <v>0</v>
      </c>
      <c r="MF280">
        <v>0</v>
      </c>
      <c r="MG280">
        <v>0</v>
      </c>
      <c r="MH280">
        <v>0</v>
      </c>
      <c r="MI280">
        <v>0</v>
      </c>
      <c r="MJ280">
        <v>0</v>
      </c>
      <c r="MK280">
        <v>0</v>
      </c>
      <c r="ML280">
        <v>0</v>
      </c>
      <c r="MM280">
        <v>0</v>
      </c>
      <c r="MN280">
        <v>0</v>
      </c>
      <c r="MO280">
        <v>0</v>
      </c>
      <c r="MP280">
        <v>0</v>
      </c>
      <c r="MQ280">
        <v>0</v>
      </c>
      <c r="MR280" s="35">
        <v>0</v>
      </c>
      <c r="MS280" s="69"/>
    </row>
    <row r="281" spans="1:357" ht="127.2" customHeight="1" x14ac:dyDescent="0.3">
      <c r="A281">
        <v>233</v>
      </c>
      <c r="B281" s="29" t="s">
        <v>108</v>
      </c>
      <c r="C281" s="25" t="s">
        <v>753</v>
      </c>
      <c r="D281" s="8" t="s">
        <v>1147</v>
      </c>
      <c r="E281" t="s">
        <v>1183</v>
      </c>
      <c r="F281" s="8" t="s">
        <v>1149</v>
      </c>
      <c r="G281" s="8" t="s">
        <v>849</v>
      </c>
      <c r="H281" s="8">
        <v>0</v>
      </c>
      <c r="I281" t="s">
        <v>136</v>
      </c>
      <c r="J281" s="8" t="s">
        <v>717</v>
      </c>
      <c r="K281" s="8">
        <f t="shared" si="1"/>
        <v>729600</v>
      </c>
      <c r="L281" s="8" t="e">
        <f>MROUND([1]!tbData[[#This Row],[Surface (mm2)]],10000)/1000000</f>
        <v>#REF!</v>
      </c>
      <c r="M281" s="8" t="s">
        <v>115</v>
      </c>
      <c r="N281" s="8" t="s">
        <v>144</v>
      </c>
      <c r="O281" s="8" t="s">
        <v>144</v>
      </c>
      <c r="P281" s="8" t="s">
        <v>117</v>
      </c>
      <c r="Q281" t="s">
        <v>119</v>
      </c>
      <c r="R281" t="s">
        <v>119</v>
      </c>
      <c r="S281" s="8">
        <v>0</v>
      </c>
      <c r="T281" t="s">
        <v>119</v>
      </c>
      <c r="U281" s="8" t="s">
        <v>198</v>
      </c>
      <c r="V281" s="8" t="s">
        <v>145</v>
      </c>
      <c r="W281" s="8">
        <v>0</v>
      </c>
      <c r="X281" s="8">
        <v>0</v>
      </c>
      <c r="Y281" s="8">
        <v>0</v>
      </c>
      <c r="Z281" s="8">
        <v>0</v>
      </c>
      <c r="AA281" s="8">
        <v>0</v>
      </c>
      <c r="AB281" s="8">
        <v>0</v>
      </c>
      <c r="AC281" s="8">
        <v>0</v>
      </c>
      <c r="AD281" s="8">
        <v>0</v>
      </c>
      <c r="AE281" s="8">
        <v>0</v>
      </c>
      <c r="AF281" s="8">
        <v>0</v>
      </c>
      <c r="AG281" s="8">
        <v>0</v>
      </c>
      <c r="AH281" s="8">
        <v>0</v>
      </c>
      <c r="AI281" s="8">
        <v>0</v>
      </c>
      <c r="AJ281" s="8">
        <v>0</v>
      </c>
      <c r="AK281" s="8" t="s">
        <v>117</v>
      </c>
      <c r="AL281" s="8">
        <v>0</v>
      </c>
      <c r="AM281" s="8">
        <v>0</v>
      </c>
      <c r="AN281" s="8">
        <v>0</v>
      </c>
      <c r="AO281" s="8">
        <v>0</v>
      </c>
      <c r="AP281" s="8">
        <v>0</v>
      </c>
      <c r="AQ281" s="8">
        <v>0</v>
      </c>
      <c r="AR281" s="8">
        <v>0</v>
      </c>
      <c r="AS281" s="8">
        <v>0</v>
      </c>
      <c r="AT281" s="8">
        <v>0</v>
      </c>
      <c r="AU281" s="8" t="s">
        <v>124</v>
      </c>
      <c r="AV281" s="8" t="s">
        <v>156</v>
      </c>
      <c r="AW281" s="8" t="s">
        <v>199</v>
      </c>
      <c r="AX281" s="8" t="s">
        <v>124</v>
      </c>
      <c r="AY281" s="8" t="s">
        <v>154</v>
      </c>
      <c r="AZ281" s="8">
        <v>1</v>
      </c>
      <c r="BA281" s="8" t="s">
        <v>684</v>
      </c>
      <c r="BB281" s="8">
        <v>0</v>
      </c>
      <c r="BC281" s="9" t="s">
        <v>124</v>
      </c>
      <c r="BD281" t="s">
        <v>246</v>
      </c>
      <c r="BE281" t="s">
        <v>147</v>
      </c>
      <c r="BF281">
        <v>0</v>
      </c>
      <c r="BG281">
        <v>0</v>
      </c>
      <c r="BH281">
        <v>0</v>
      </c>
      <c r="BI281" s="6" t="s">
        <v>1151</v>
      </c>
      <c r="BJ281" s="66"/>
      <c r="BK281" s="10" t="s">
        <v>51</v>
      </c>
      <c r="BL281" t="s">
        <v>122</v>
      </c>
      <c r="BM281" t="s">
        <v>123</v>
      </c>
      <c r="BN281" t="s">
        <v>117</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t="s">
        <v>51</v>
      </c>
      <c r="DC281" s="8" t="s">
        <v>123</v>
      </c>
      <c r="DD281" t="s">
        <v>117</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t="s">
        <v>117</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t="s">
        <v>117</v>
      </c>
      <c r="EV281">
        <v>0</v>
      </c>
      <c r="EW281">
        <v>0</v>
      </c>
      <c r="EX281">
        <v>0</v>
      </c>
      <c r="EY281">
        <v>0</v>
      </c>
      <c r="EZ281">
        <v>0</v>
      </c>
      <c r="FA281">
        <v>0</v>
      </c>
      <c r="FB281">
        <v>0</v>
      </c>
      <c r="FC281">
        <v>0</v>
      </c>
      <c r="FD281">
        <v>0</v>
      </c>
      <c r="FE281">
        <v>0</v>
      </c>
      <c r="FF281">
        <v>0</v>
      </c>
      <c r="FG281">
        <v>0</v>
      </c>
      <c r="FH281">
        <v>0</v>
      </c>
      <c r="FI281">
        <v>0</v>
      </c>
      <c r="FJ281">
        <v>0</v>
      </c>
      <c r="FK281">
        <v>0</v>
      </c>
      <c r="FL281">
        <v>0</v>
      </c>
      <c r="FM281">
        <v>0</v>
      </c>
      <c r="FN281">
        <v>0</v>
      </c>
      <c r="FO281">
        <v>0</v>
      </c>
      <c r="FP281">
        <v>0</v>
      </c>
      <c r="FQ281">
        <v>0</v>
      </c>
      <c r="FR281">
        <v>0</v>
      </c>
      <c r="FS281">
        <v>0</v>
      </c>
      <c r="FT281">
        <v>0</v>
      </c>
      <c r="FU281">
        <v>0</v>
      </c>
      <c r="FV281">
        <v>0</v>
      </c>
      <c r="FW281">
        <v>0</v>
      </c>
      <c r="FX281">
        <v>0</v>
      </c>
      <c r="FY281">
        <v>0</v>
      </c>
      <c r="FZ281">
        <v>0</v>
      </c>
      <c r="GA281">
        <v>0</v>
      </c>
      <c r="GB281">
        <v>0</v>
      </c>
      <c r="GC281">
        <v>0</v>
      </c>
      <c r="GD281">
        <v>0</v>
      </c>
      <c r="GE281" t="s">
        <v>117</v>
      </c>
      <c r="GF281">
        <v>0</v>
      </c>
      <c r="GG281">
        <v>0</v>
      </c>
      <c r="GH281">
        <v>0</v>
      </c>
      <c r="GI281">
        <v>0</v>
      </c>
      <c r="GJ281">
        <v>0</v>
      </c>
      <c r="GK281">
        <v>0</v>
      </c>
      <c r="GL281">
        <v>0</v>
      </c>
      <c r="GM281">
        <v>0</v>
      </c>
      <c r="GN281">
        <v>0</v>
      </c>
      <c r="GO281">
        <v>0</v>
      </c>
      <c r="GP281">
        <v>0</v>
      </c>
      <c r="GQ281">
        <v>0</v>
      </c>
      <c r="GR281">
        <v>0</v>
      </c>
      <c r="GS281">
        <v>0</v>
      </c>
      <c r="GT281">
        <v>0</v>
      </c>
      <c r="GU281">
        <v>0</v>
      </c>
      <c r="GV281">
        <v>0</v>
      </c>
      <c r="GW281">
        <v>0</v>
      </c>
      <c r="GX281">
        <v>0</v>
      </c>
      <c r="GY281">
        <v>0</v>
      </c>
      <c r="GZ281">
        <v>0</v>
      </c>
      <c r="HA281">
        <v>0</v>
      </c>
      <c r="HB281">
        <v>0</v>
      </c>
      <c r="HC281">
        <v>0</v>
      </c>
      <c r="HD281">
        <v>0</v>
      </c>
      <c r="HE281">
        <v>0</v>
      </c>
      <c r="HF281">
        <v>0</v>
      </c>
      <c r="HG281">
        <v>0</v>
      </c>
      <c r="HH281">
        <v>0</v>
      </c>
      <c r="HI281">
        <v>0</v>
      </c>
      <c r="HJ281">
        <v>0</v>
      </c>
      <c r="HK281">
        <v>0</v>
      </c>
      <c r="HL281">
        <v>0</v>
      </c>
      <c r="HM281">
        <v>0</v>
      </c>
      <c r="HN281">
        <v>0</v>
      </c>
      <c r="HO281">
        <v>0</v>
      </c>
      <c r="HP281">
        <v>0</v>
      </c>
      <c r="HQ281">
        <v>0</v>
      </c>
      <c r="HR281">
        <v>0</v>
      </c>
      <c r="HS281">
        <v>0</v>
      </c>
      <c r="HT281">
        <v>0</v>
      </c>
      <c r="HU281">
        <v>0</v>
      </c>
      <c r="HV281">
        <v>0</v>
      </c>
      <c r="HW281">
        <v>0</v>
      </c>
      <c r="HX281">
        <v>0</v>
      </c>
      <c r="HY281">
        <v>0</v>
      </c>
      <c r="HZ281">
        <v>0</v>
      </c>
      <c r="IA281">
        <v>0</v>
      </c>
      <c r="IB281">
        <v>0</v>
      </c>
      <c r="IC281">
        <v>0</v>
      </c>
      <c r="ID281">
        <v>0</v>
      </c>
      <c r="IE281">
        <v>0</v>
      </c>
      <c r="IF281">
        <v>0</v>
      </c>
      <c r="IG281">
        <v>0</v>
      </c>
      <c r="IH281">
        <v>0</v>
      </c>
      <c r="II281">
        <v>0</v>
      </c>
      <c r="IJ281">
        <v>0</v>
      </c>
      <c r="IK281">
        <v>0</v>
      </c>
      <c r="IL281">
        <v>0</v>
      </c>
      <c r="IM281">
        <v>0</v>
      </c>
      <c r="IN281">
        <v>0</v>
      </c>
      <c r="IO281">
        <v>0</v>
      </c>
      <c r="IP281">
        <v>0</v>
      </c>
      <c r="IQ281">
        <v>0</v>
      </c>
      <c r="IR281">
        <v>0</v>
      </c>
      <c r="IS281">
        <v>0</v>
      </c>
      <c r="IT281">
        <v>0</v>
      </c>
      <c r="IU281">
        <v>0</v>
      </c>
      <c r="IV281">
        <v>0</v>
      </c>
      <c r="IW281">
        <v>0</v>
      </c>
      <c r="IX281">
        <v>0</v>
      </c>
      <c r="IY281">
        <v>0</v>
      </c>
      <c r="IZ281">
        <v>0</v>
      </c>
      <c r="JA281">
        <v>0</v>
      </c>
      <c r="JB281">
        <v>0</v>
      </c>
      <c r="JC281" s="8" t="s">
        <v>124</v>
      </c>
      <c r="JD281" s="8" t="s">
        <v>148</v>
      </c>
      <c r="JE281" s="8" t="s">
        <v>128</v>
      </c>
      <c r="JF281" s="8">
        <v>0</v>
      </c>
      <c r="JG281" s="8">
        <v>0</v>
      </c>
      <c r="JH281" s="8">
        <v>0</v>
      </c>
      <c r="JI281" s="8">
        <v>0</v>
      </c>
      <c r="JJ281" s="8">
        <v>0</v>
      </c>
      <c r="JK281" s="42">
        <v>0</v>
      </c>
      <c r="JL281" s="42">
        <v>0</v>
      </c>
      <c r="JM281" s="42">
        <v>0</v>
      </c>
      <c r="JN281" s="42">
        <v>0</v>
      </c>
      <c r="JO281" s="42">
        <v>0</v>
      </c>
      <c r="JP281" s="42">
        <v>0</v>
      </c>
      <c r="JQ281" s="42">
        <v>0</v>
      </c>
      <c r="JR281" s="42">
        <v>0</v>
      </c>
      <c r="JS281" s="42">
        <v>0</v>
      </c>
      <c r="JT281" s="42">
        <v>0</v>
      </c>
      <c r="JU281" s="42">
        <v>0</v>
      </c>
      <c r="JV281" s="42">
        <v>0</v>
      </c>
      <c r="JW281" s="42">
        <v>0</v>
      </c>
      <c r="JX281" s="42">
        <v>0</v>
      </c>
      <c r="JY281" s="42">
        <v>0</v>
      </c>
      <c r="JZ281" s="42">
        <v>0</v>
      </c>
      <c r="KA281" s="42">
        <v>0</v>
      </c>
      <c r="KB281" s="42">
        <v>0</v>
      </c>
      <c r="KC281" s="42">
        <v>0</v>
      </c>
      <c r="KD281" s="42">
        <v>0</v>
      </c>
      <c r="KE281" s="42">
        <v>0</v>
      </c>
      <c r="KF281" s="42">
        <v>0</v>
      </c>
      <c r="KG281" s="42">
        <v>0</v>
      </c>
      <c r="KH281" s="42">
        <v>0</v>
      </c>
      <c r="KI281" s="42">
        <v>0</v>
      </c>
      <c r="KJ281" s="42">
        <v>0</v>
      </c>
      <c r="KK281" s="42">
        <v>0</v>
      </c>
      <c r="KL281" s="42">
        <v>0</v>
      </c>
      <c r="KM281" s="42">
        <v>0</v>
      </c>
      <c r="KN281" s="8" t="s">
        <v>117</v>
      </c>
      <c r="KO281" s="8">
        <v>0</v>
      </c>
      <c r="KP281" s="8">
        <v>0</v>
      </c>
      <c r="KQ281" s="8" t="s">
        <v>117</v>
      </c>
      <c r="KR281">
        <v>0</v>
      </c>
      <c r="KS281">
        <v>0</v>
      </c>
      <c r="KT281">
        <v>0</v>
      </c>
      <c r="KU281">
        <v>0</v>
      </c>
      <c r="KV281">
        <v>0</v>
      </c>
      <c r="KW281">
        <v>0</v>
      </c>
      <c r="KX281">
        <v>0</v>
      </c>
      <c r="KY281">
        <v>0</v>
      </c>
      <c r="KZ281">
        <v>0</v>
      </c>
      <c r="LA281">
        <v>0</v>
      </c>
      <c r="LB281">
        <v>0</v>
      </c>
      <c r="LC281">
        <v>0</v>
      </c>
      <c r="LD281">
        <v>0</v>
      </c>
      <c r="LE281">
        <v>0</v>
      </c>
      <c r="LF281">
        <v>0</v>
      </c>
      <c r="LG281">
        <v>0</v>
      </c>
      <c r="LH281">
        <v>0</v>
      </c>
      <c r="LI281">
        <v>0</v>
      </c>
      <c r="LJ281">
        <v>0</v>
      </c>
      <c r="LK281">
        <v>0</v>
      </c>
      <c r="LL281">
        <v>0</v>
      </c>
      <c r="LM281">
        <v>0</v>
      </c>
      <c r="LN281">
        <v>0</v>
      </c>
      <c r="LO281">
        <v>0</v>
      </c>
      <c r="LP281">
        <v>0</v>
      </c>
      <c r="LQ281">
        <v>0</v>
      </c>
      <c r="LR281">
        <v>0</v>
      </c>
      <c r="LS281">
        <v>0</v>
      </c>
      <c r="LT281">
        <v>0</v>
      </c>
      <c r="LU281">
        <v>0</v>
      </c>
      <c r="LV281">
        <v>0</v>
      </c>
      <c r="LW281">
        <v>0</v>
      </c>
      <c r="LX281">
        <v>0</v>
      </c>
      <c r="LY281">
        <v>0</v>
      </c>
      <c r="LZ281" s="9" t="s">
        <v>131</v>
      </c>
      <c r="MA281">
        <v>0</v>
      </c>
      <c r="MB281">
        <v>0</v>
      </c>
      <c r="MC281">
        <v>0</v>
      </c>
      <c r="MD281">
        <v>0</v>
      </c>
      <c r="ME281">
        <v>0</v>
      </c>
      <c r="MF281">
        <v>0</v>
      </c>
      <c r="MG281">
        <v>0</v>
      </c>
      <c r="MH281">
        <v>0</v>
      </c>
      <c r="MI281">
        <v>0</v>
      </c>
      <c r="MJ281">
        <v>0</v>
      </c>
      <c r="MK281">
        <v>0</v>
      </c>
      <c r="ML281">
        <v>0</v>
      </c>
      <c r="MM281">
        <v>0</v>
      </c>
      <c r="MN281">
        <v>0</v>
      </c>
      <c r="MO281">
        <v>0</v>
      </c>
      <c r="MP281">
        <v>0</v>
      </c>
      <c r="MQ281">
        <v>0</v>
      </c>
      <c r="MR281" s="35">
        <v>0</v>
      </c>
      <c r="MS281" s="69"/>
    </row>
    <row r="282" spans="1:357" ht="133.94999999999999" customHeight="1" x14ac:dyDescent="0.3">
      <c r="A282">
        <v>234</v>
      </c>
      <c r="B282" s="29" t="s">
        <v>108</v>
      </c>
      <c r="C282" s="25" t="s">
        <v>753</v>
      </c>
      <c r="D282" s="8" t="s">
        <v>1147</v>
      </c>
      <c r="E282" t="s">
        <v>1184</v>
      </c>
      <c r="F282" s="8" t="s">
        <v>1149</v>
      </c>
      <c r="G282" s="8" t="s">
        <v>849</v>
      </c>
      <c r="H282" s="8">
        <v>0</v>
      </c>
      <c r="I282" t="s">
        <v>136</v>
      </c>
      <c r="J282" s="8" t="s">
        <v>717</v>
      </c>
      <c r="K282" s="8">
        <f t="shared" si="1"/>
        <v>729600</v>
      </c>
      <c r="L282" s="8" t="e">
        <f>MROUND([1]!tbData[[#This Row],[Surface (mm2)]],10000)/1000000</f>
        <v>#REF!</v>
      </c>
      <c r="M282" s="8" t="s">
        <v>115</v>
      </c>
      <c r="N282" s="8" t="s">
        <v>144</v>
      </c>
      <c r="O282" s="8" t="s">
        <v>144</v>
      </c>
      <c r="P282" s="8" t="s">
        <v>117</v>
      </c>
      <c r="Q282" t="s">
        <v>119</v>
      </c>
      <c r="R282" t="s">
        <v>119</v>
      </c>
      <c r="S282" s="8">
        <v>0</v>
      </c>
      <c r="T282" t="s">
        <v>119</v>
      </c>
      <c r="U282" s="8" t="s">
        <v>198</v>
      </c>
      <c r="V282" s="8" t="s">
        <v>145</v>
      </c>
      <c r="W282" s="8">
        <v>0</v>
      </c>
      <c r="X282" s="8">
        <v>0</v>
      </c>
      <c r="Y282" s="8">
        <v>0</v>
      </c>
      <c r="Z282" s="8">
        <v>0</v>
      </c>
      <c r="AA282" s="8">
        <v>0</v>
      </c>
      <c r="AB282" s="8">
        <v>0</v>
      </c>
      <c r="AC282" s="8">
        <v>0</v>
      </c>
      <c r="AD282" s="8">
        <v>0</v>
      </c>
      <c r="AE282" s="8">
        <v>0</v>
      </c>
      <c r="AF282" s="8">
        <v>0</v>
      </c>
      <c r="AG282" s="8">
        <v>0</v>
      </c>
      <c r="AH282" s="8">
        <v>0</v>
      </c>
      <c r="AI282" s="8">
        <v>0</v>
      </c>
      <c r="AJ282" s="8">
        <v>0</v>
      </c>
      <c r="AK282" s="8" t="s">
        <v>117</v>
      </c>
      <c r="AL282" s="8">
        <v>0</v>
      </c>
      <c r="AM282" s="8">
        <v>0</v>
      </c>
      <c r="AN282" s="8">
        <v>0</v>
      </c>
      <c r="AO282" s="8">
        <v>0</v>
      </c>
      <c r="AP282" s="8">
        <v>0</v>
      </c>
      <c r="AQ282" s="8">
        <v>0</v>
      </c>
      <c r="AR282" s="8">
        <v>0</v>
      </c>
      <c r="AS282" s="8">
        <v>0</v>
      </c>
      <c r="AT282" s="8">
        <v>0</v>
      </c>
      <c r="AU282" s="8" t="s">
        <v>124</v>
      </c>
      <c r="AV282" s="8" t="s">
        <v>156</v>
      </c>
      <c r="AW282" s="8" t="s">
        <v>199</v>
      </c>
      <c r="AX282" s="8" t="s">
        <v>124</v>
      </c>
      <c r="AY282" s="8" t="s">
        <v>154</v>
      </c>
      <c r="AZ282" s="8">
        <v>1</v>
      </c>
      <c r="BA282" s="8" t="s">
        <v>684</v>
      </c>
      <c r="BB282" s="8">
        <v>0</v>
      </c>
      <c r="BC282" s="9" t="s">
        <v>124</v>
      </c>
      <c r="BD282" t="s">
        <v>246</v>
      </c>
      <c r="BE282" t="s">
        <v>147</v>
      </c>
      <c r="BF282">
        <v>0</v>
      </c>
      <c r="BG282">
        <v>0</v>
      </c>
      <c r="BH282">
        <v>0</v>
      </c>
      <c r="BI282" s="6" t="s">
        <v>1151</v>
      </c>
      <c r="BJ282" s="66"/>
      <c r="BK282" s="10" t="s">
        <v>51</v>
      </c>
      <c r="BL282" t="s">
        <v>122</v>
      </c>
      <c r="BM282" t="s">
        <v>123</v>
      </c>
      <c r="BN282" t="s">
        <v>117</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t="s">
        <v>51</v>
      </c>
      <c r="DC282" s="8" t="s">
        <v>123</v>
      </c>
      <c r="DD282" t="s">
        <v>124</v>
      </c>
      <c r="DE282">
        <v>0</v>
      </c>
      <c r="DF282">
        <v>0</v>
      </c>
      <c r="DG282">
        <v>0</v>
      </c>
      <c r="DH282">
        <v>0</v>
      </c>
      <c r="DI282">
        <v>0</v>
      </c>
      <c r="DJ282">
        <v>0</v>
      </c>
      <c r="DK282">
        <v>0</v>
      </c>
      <c r="DL282">
        <v>0</v>
      </c>
      <c r="DM282">
        <v>0</v>
      </c>
      <c r="DN282">
        <v>0</v>
      </c>
      <c r="DO282" t="s">
        <v>124</v>
      </c>
      <c r="DP282">
        <v>0</v>
      </c>
      <c r="DQ282" t="s">
        <v>197</v>
      </c>
      <c r="DR282">
        <v>0</v>
      </c>
      <c r="DS282">
        <v>0</v>
      </c>
      <c r="DT282">
        <v>0</v>
      </c>
      <c r="DU282">
        <v>0</v>
      </c>
      <c r="DV282">
        <v>0</v>
      </c>
      <c r="DW282">
        <v>0</v>
      </c>
      <c r="DX282">
        <v>0</v>
      </c>
      <c r="DY282">
        <v>0</v>
      </c>
      <c r="DZ282" t="s">
        <v>117</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t="s">
        <v>117</v>
      </c>
      <c r="EV282">
        <v>0</v>
      </c>
      <c r="EW282">
        <v>0</v>
      </c>
      <c r="EX282">
        <v>0</v>
      </c>
      <c r="EY282">
        <v>0</v>
      </c>
      <c r="EZ282">
        <v>0</v>
      </c>
      <c r="FA282">
        <v>0</v>
      </c>
      <c r="FB282">
        <v>0</v>
      </c>
      <c r="FC282">
        <v>0</v>
      </c>
      <c r="FD282">
        <v>0</v>
      </c>
      <c r="FE282">
        <v>0</v>
      </c>
      <c r="FF282">
        <v>0</v>
      </c>
      <c r="FG282">
        <v>0</v>
      </c>
      <c r="FH282">
        <v>0</v>
      </c>
      <c r="FI282">
        <v>0</v>
      </c>
      <c r="FJ282">
        <v>0</v>
      </c>
      <c r="FK282">
        <v>0</v>
      </c>
      <c r="FL282">
        <v>0</v>
      </c>
      <c r="FM282">
        <v>0</v>
      </c>
      <c r="FN282">
        <v>0</v>
      </c>
      <c r="FO282">
        <v>0</v>
      </c>
      <c r="FP282">
        <v>0</v>
      </c>
      <c r="FQ282">
        <v>0</v>
      </c>
      <c r="FR282">
        <v>0</v>
      </c>
      <c r="FS282">
        <v>0</v>
      </c>
      <c r="FT282">
        <v>0</v>
      </c>
      <c r="FU282">
        <v>0</v>
      </c>
      <c r="FV282">
        <v>0</v>
      </c>
      <c r="FW282">
        <v>0</v>
      </c>
      <c r="FX282">
        <v>0</v>
      </c>
      <c r="FY282">
        <v>0</v>
      </c>
      <c r="FZ282">
        <v>0</v>
      </c>
      <c r="GA282">
        <v>0</v>
      </c>
      <c r="GB282">
        <v>0</v>
      </c>
      <c r="GC282">
        <v>0</v>
      </c>
      <c r="GD282">
        <v>0</v>
      </c>
      <c r="GE282" t="s">
        <v>117</v>
      </c>
      <c r="GF282">
        <v>0</v>
      </c>
      <c r="GG282">
        <v>0</v>
      </c>
      <c r="GH282">
        <v>0</v>
      </c>
      <c r="GI282">
        <v>0</v>
      </c>
      <c r="GJ282">
        <v>0</v>
      </c>
      <c r="GK282">
        <v>0</v>
      </c>
      <c r="GL282">
        <v>0</v>
      </c>
      <c r="GM282">
        <v>0</v>
      </c>
      <c r="GN282">
        <v>0</v>
      </c>
      <c r="GO282">
        <v>0</v>
      </c>
      <c r="GP282">
        <v>0</v>
      </c>
      <c r="GQ282">
        <v>0</v>
      </c>
      <c r="GR282">
        <v>0</v>
      </c>
      <c r="GS282">
        <v>0</v>
      </c>
      <c r="GT282">
        <v>0</v>
      </c>
      <c r="GU282">
        <v>0</v>
      </c>
      <c r="GV282">
        <v>0</v>
      </c>
      <c r="GW282">
        <v>0</v>
      </c>
      <c r="GX282">
        <v>0</v>
      </c>
      <c r="GY282">
        <v>0</v>
      </c>
      <c r="GZ282">
        <v>0</v>
      </c>
      <c r="HA282">
        <v>0</v>
      </c>
      <c r="HB282">
        <v>0</v>
      </c>
      <c r="HC282">
        <v>0</v>
      </c>
      <c r="HD282">
        <v>0</v>
      </c>
      <c r="HE282">
        <v>0</v>
      </c>
      <c r="HF282">
        <v>0</v>
      </c>
      <c r="HG282">
        <v>0</v>
      </c>
      <c r="HH282">
        <v>0</v>
      </c>
      <c r="HI282">
        <v>0</v>
      </c>
      <c r="HJ282">
        <v>0</v>
      </c>
      <c r="HK282">
        <v>0</v>
      </c>
      <c r="HL282">
        <v>0</v>
      </c>
      <c r="HM282">
        <v>0</v>
      </c>
      <c r="HN282">
        <v>0</v>
      </c>
      <c r="HO282">
        <v>0</v>
      </c>
      <c r="HP282">
        <v>0</v>
      </c>
      <c r="HQ282">
        <v>0</v>
      </c>
      <c r="HR282">
        <v>0</v>
      </c>
      <c r="HS282">
        <v>0</v>
      </c>
      <c r="HT282">
        <v>0</v>
      </c>
      <c r="HU282">
        <v>0</v>
      </c>
      <c r="HV282">
        <v>0</v>
      </c>
      <c r="HW282">
        <v>0</v>
      </c>
      <c r="HX282">
        <v>0</v>
      </c>
      <c r="HY282">
        <v>0</v>
      </c>
      <c r="HZ282">
        <v>0</v>
      </c>
      <c r="IA282">
        <v>0</v>
      </c>
      <c r="IB282">
        <v>0</v>
      </c>
      <c r="IC282">
        <v>0</v>
      </c>
      <c r="ID282">
        <v>0</v>
      </c>
      <c r="IE282">
        <v>0</v>
      </c>
      <c r="IF282">
        <v>0</v>
      </c>
      <c r="IG282">
        <v>0</v>
      </c>
      <c r="IH282">
        <v>0</v>
      </c>
      <c r="II282">
        <v>0</v>
      </c>
      <c r="IJ282">
        <v>0</v>
      </c>
      <c r="IK282">
        <v>0</v>
      </c>
      <c r="IL282">
        <v>0</v>
      </c>
      <c r="IM282">
        <v>0</v>
      </c>
      <c r="IN282">
        <v>0</v>
      </c>
      <c r="IO282">
        <v>0</v>
      </c>
      <c r="IP282">
        <v>0</v>
      </c>
      <c r="IQ282">
        <v>0</v>
      </c>
      <c r="IR282">
        <v>0</v>
      </c>
      <c r="IS282">
        <v>0</v>
      </c>
      <c r="IT282">
        <v>0</v>
      </c>
      <c r="IU282">
        <v>0</v>
      </c>
      <c r="IV282">
        <v>0</v>
      </c>
      <c r="IW282">
        <v>0</v>
      </c>
      <c r="IX282">
        <v>0</v>
      </c>
      <c r="IY282">
        <v>0</v>
      </c>
      <c r="IZ282">
        <v>0</v>
      </c>
      <c r="JA282">
        <v>0</v>
      </c>
      <c r="JB282">
        <v>0</v>
      </c>
      <c r="JC282" s="8" t="s">
        <v>124</v>
      </c>
      <c r="JD282" s="8" t="s">
        <v>127</v>
      </c>
      <c r="JE282" s="8" t="s">
        <v>128</v>
      </c>
      <c r="JF282" s="8">
        <v>0</v>
      </c>
      <c r="JG282" s="8">
        <v>0</v>
      </c>
      <c r="JH282" s="8">
        <v>0</v>
      </c>
      <c r="JI282" s="8">
        <v>0</v>
      </c>
      <c r="JJ282" s="8">
        <v>0</v>
      </c>
      <c r="JK282" s="42" t="s">
        <v>124</v>
      </c>
      <c r="JL282" s="42" t="s">
        <v>129</v>
      </c>
      <c r="JM282" s="42" t="s">
        <v>124</v>
      </c>
      <c r="JN282" s="42" t="s">
        <v>124</v>
      </c>
      <c r="JO282" s="42" t="s">
        <v>124</v>
      </c>
      <c r="JP282" s="42" t="s">
        <v>124</v>
      </c>
      <c r="JQ282" s="42">
        <v>0</v>
      </c>
      <c r="JR282" s="42">
        <v>0</v>
      </c>
      <c r="JS282" s="42">
        <v>0</v>
      </c>
      <c r="JT282" s="42">
        <v>0</v>
      </c>
      <c r="JU282" s="42">
        <v>0</v>
      </c>
      <c r="JV282" s="42">
        <v>0</v>
      </c>
      <c r="JW282" s="42">
        <v>0</v>
      </c>
      <c r="JX282" s="42">
        <v>0</v>
      </c>
      <c r="JY282" s="42">
        <v>0</v>
      </c>
      <c r="JZ282" s="42">
        <v>0</v>
      </c>
      <c r="KA282" s="42">
        <v>0</v>
      </c>
      <c r="KB282" s="42">
        <v>0</v>
      </c>
      <c r="KC282" s="42">
        <v>0</v>
      </c>
      <c r="KD282" s="42">
        <v>0</v>
      </c>
      <c r="KE282" s="42">
        <v>0</v>
      </c>
      <c r="KF282" s="42">
        <v>0</v>
      </c>
      <c r="KG282" s="42">
        <v>0</v>
      </c>
      <c r="KH282" s="42">
        <v>0</v>
      </c>
      <c r="KI282" s="42">
        <v>0</v>
      </c>
      <c r="KJ282" s="42">
        <v>0</v>
      </c>
      <c r="KK282" s="42">
        <v>0</v>
      </c>
      <c r="KL282" s="42">
        <v>0</v>
      </c>
      <c r="KM282" s="42">
        <v>0</v>
      </c>
      <c r="KN282" s="8" t="s">
        <v>117</v>
      </c>
      <c r="KO282" s="8">
        <v>0</v>
      </c>
      <c r="KP282" s="8">
        <v>0</v>
      </c>
      <c r="KQ282" s="8" t="s">
        <v>117</v>
      </c>
      <c r="KR282">
        <v>0</v>
      </c>
      <c r="KS282">
        <v>0</v>
      </c>
      <c r="KT282">
        <v>0</v>
      </c>
      <c r="KU282">
        <v>0</v>
      </c>
      <c r="KV282">
        <v>0</v>
      </c>
      <c r="KW282">
        <v>0</v>
      </c>
      <c r="KX282">
        <v>0</v>
      </c>
      <c r="KY282">
        <v>0</v>
      </c>
      <c r="KZ282">
        <v>0</v>
      </c>
      <c r="LA282">
        <v>0</v>
      </c>
      <c r="LB282">
        <v>0</v>
      </c>
      <c r="LC282">
        <v>0</v>
      </c>
      <c r="LD282">
        <v>0</v>
      </c>
      <c r="LE282">
        <v>0</v>
      </c>
      <c r="LF282">
        <v>0</v>
      </c>
      <c r="LG282">
        <v>0</v>
      </c>
      <c r="LH282">
        <v>0</v>
      </c>
      <c r="LI282">
        <v>0</v>
      </c>
      <c r="LJ282">
        <v>0</v>
      </c>
      <c r="LK282">
        <v>0</v>
      </c>
      <c r="LL282">
        <v>0</v>
      </c>
      <c r="LM282">
        <v>0</v>
      </c>
      <c r="LN282">
        <v>0</v>
      </c>
      <c r="LO282">
        <v>0</v>
      </c>
      <c r="LP282">
        <v>0</v>
      </c>
      <c r="LQ282">
        <v>0</v>
      </c>
      <c r="LR282">
        <v>0</v>
      </c>
      <c r="LS282">
        <v>0</v>
      </c>
      <c r="LT282">
        <v>0</v>
      </c>
      <c r="LU282">
        <v>0</v>
      </c>
      <c r="LV282">
        <v>0</v>
      </c>
      <c r="LW282">
        <v>0</v>
      </c>
      <c r="LX282">
        <v>0</v>
      </c>
      <c r="LY282">
        <v>0</v>
      </c>
      <c r="LZ282" s="9" t="s">
        <v>131</v>
      </c>
      <c r="MA282">
        <v>0</v>
      </c>
      <c r="MB282">
        <v>0</v>
      </c>
      <c r="MC282">
        <v>0</v>
      </c>
      <c r="MD282">
        <v>0</v>
      </c>
      <c r="ME282">
        <v>0</v>
      </c>
      <c r="MF282">
        <v>0</v>
      </c>
      <c r="MG282">
        <v>0</v>
      </c>
      <c r="MH282">
        <v>0</v>
      </c>
      <c r="MI282">
        <v>0</v>
      </c>
      <c r="MJ282">
        <v>0</v>
      </c>
      <c r="MK282">
        <v>0</v>
      </c>
      <c r="ML282">
        <v>0</v>
      </c>
      <c r="MM282">
        <v>0</v>
      </c>
      <c r="MN282">
        <v>0</v>
      </c>
      <c r="MO282">
        <v>0</v>
      </c>
      <c r="MP282">
        <v>0</v>
      </c>
      <c r="MQ282">
        <v>0</v>
      </c>
      <c r="MR282" s="35">
        <v>0</v>
      </c>
      <c r="MS282" s="69"/>
    </row>
    <row r="283" spans="1:357" ht="83.4" customHeight="1" x14ac:dyDescent="0.3">
      <c r="A283">
        <v>235</v>
      </c>
      <c r="B283" s="29" t="s">
        <v>108</v>
      </c>
      <c r="C283" s="25" t="s">
        <v>753</v>
      </c>
      <c r="D283" s="8" t="s">
        <v>1115</v>
      </c>
      <c r="E283" t="s">
        <v>1185</v>
      </c>
      <c r="F283" s="21" t="s">
        <v>1186</v>
      </c>
      <c r="G283" s="8" t="s">
        <v>1187</v>
      </c>
      <c r="H283" s="8">
        <v>0</v>
      </c>
      <c r="I283" t="s">
        <v>113</v>
      </c>
      <c r="J283" s="8" t="s">
        <v>1188</v>
      </c>
      <c r="K283" s="8">
        <f>525*1491</f>
        <v>782775</v>
      </c>
      <c r="L283" s="8" t="e">
        <f>MROUND([1]!tbData[[#This Row],[Surface (mm2)]],10000)/1000000</f>
        <v>#REF!</v>
      </c>
      <c r="M283" s="8" t="s">
        <v>115</v>
      </c>
      <c r="N283" s="8" t="s">
        <v>144</v>
      </c>
      <c r="O283" s="8" t="s">
        <v>144</v>
      </c>
      <c r="P283" s="8" t="s">
        <v>117</v>
      </c>
      <c r="Q283" t="s">
        <v>119</v>
      </c>
      <c r="R283" t="s">
        <v>119</v>
      </c>
      <c r="S283" s="8">
        <v>0</v>
      </c>
      <c r="T283" t="s">
        <v>119</v>
      </c>
      <c r="U283" s="8" t="s">
        <v>1025</v>
      </c>
      <c r="V283" s="8" t="s">
        <v>116</v>
      </c>
      <c r="W283" s="8">
        <v>0</v>
      </c>
      <c r="X283" s="8">
        <v>0</v>
      </c>
      <c r="Y283" s="8">
        <v>0</v>
      </c>
      <c r="Z283" s="8">
        <v>0</v>
      </c>
      <c r="AA283" s="8">
        <v>0</v>
      </c>
      <c r="AB283" s="8">
        <v>0</v>
      </c>
      <c r="AC283" s="8" t="s">
        <v>184</v>
      </c>
      <c r="AD283" s="8" t="s">
        <v>145</v>
      </c>
      <c r="AE283" s="8">
        <v>0</v>
      </c>
      <c r="AF283" s="8">
        <v>0</v>
      </c>
      <c r="AG283" s="8">
        <v>0</v>
      </c>
      <c r="AH283" s="8">
        <v>0</v>
      </c>
      <c r="AI283" s="8">
        <v>0</v>
      </c>
      <c r="AJ283" s="8" t="s">
        <v>1189</v>
      </c>
      <c r="AK283" s="8" t="s">
        <v>124</v>
      </c>
      <c r="AL283" s="8" t="s">
        <v>269</v>
      </c>
      <c r="AM283" s="8" t="s">
        <v>121</v>
      </c>
      <c r="AN283" s="8" t="s">
        <v>1190</v>
      </c>
      <c r="AO283" s="8">
        <v>0</v>
      </c>
      <c r="AP283" s="8">
        <v>0</v>
      </c>
      <c r="AQ283" s="8">
        <v>0</v>
      </c>
      <c r="AR283" s="8">
        <v>0</v>
      </c>
      <c r="AS283" s="8">
        <v>0</v>
      </c>
      <c r="AT283" s="8">
        <v>0</v>
      </c>
      <c r="AU283" s="8" t="s">
        <v>124</v>
      </c>
      <c r="AV283" s="8" t="s">
        <v>156</v>
      </c>
      <c r="AW283" s="8" t="s">
        <v>199</v>
      </c>
      <c r="AX283" s="8" t="s">
        <v>117</v>
      </c>
      <c r="AY283" s="8">
        <v>0</v>
      </c>
      <c r="AZ283" s="8">
        <v>0</v>
      </c>
      <c r="BA283" s="8">
        <v>0</v>
      </c>
      <c r="BB283" s="8">
        <v>0</v>
      </c>
      <c r="BC283" s="9" t="s">
        <v>119</v>
      </c>
      <c r="BD283">
        <v>0</v>
      </c>
      <c r="BE283" t="s">
        <v>124</v>
      </c>
      <c r="BF283" t="s">
        <v>124</v>
      </c>
      <c r="BG283">
        <v>0</v>
      </c>
      <c r="BH283" t="s">
        <v>124</v>
      </c>
      <c r="BI283" s="6">
        <v>0</v>
      </c>
      <c r="BJ283" s="66"/>
      <c r="BK283" s="10" t="s">
        <v>51</v>
      </c>
      <c r="BL283" t="s">
        <v>174</v>
      </c>
      <c r="BM283" t="s">
        <v>123</v>
      </c>
      <c r="BN283" t="s">
        <v>51</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t="s">
        <v>51</v>
      </c>
      <c r="DC283" s="8" t="s">
        <v>123</v>
      </c>
      <c r="DD283" t="s">
        <v>117</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t="s">
        <v>156</v>
      </c>
      <c r="EA283">
        <v>0</v>
      </c>
      <c r="EB283">
        <v>0</v>
      </c>
      <c r="EC283" t="s">
        <v>124</v>
      </c>
      <c r="ED283" t="s">
        <v>124</v>
      </c>
      <c r="EE283" t="s">
        <v>124</v>
      </c>
      <c r="EF283" t="s">
        <v>124</v>
      </c>
      <c r="EG283" t="s">
        <v>124</v>
      </c>
      <c r="EH283" t="s">
        <v>124</v>
      </c>
      <c r="EI283">
        <v>0</v>
      </c>
      <c r="EJ283">
        <v>0</v>
      </c>
      <c r="EK283">
        <v>0</v>
      </c>
      <c r="EL283">
        <v>0</v>
      </c>
      <c r="EM283">
        <v>0</v>
      </c>
      <c r="EN283">
        <v>0</v>
      </c>
      <c r="EO283">
        <v>0</v>
      </c>
      <c r="EP283">
        <v>0</v>
      </c>
      <c r="EQ283">
        <v>0</v>
      </c>
      <c r="ER283">
        <v>0</v>
      </c>
      <c r="ES283">
        <v>0</v>
      </c>
      <c r="ET283">
        <v>0</v>
      </c>
      <c r="EU283" t="s">
        <v>124</v>
      </c>
      <c r="EV283">
        <v>0</v>
      </c>
      <c r="EW283">
        <v>0</v>
      </c>
      <c r="EX283">
        <v>0</v>
      </c>
      <c r="EY283">
        <v>0</v>
      </c>
      <c r="EZ283">
        <v>0</v>
      </c>
      <c r="FA283">
        <v>0</v>
      </c>
      <c r="FB283">
        <v>0</v>
      </c>
      <c r="FC283">
        <v>0</v>
      </c>
      <c r="FD283">
        <v>0</v>
      </c>
      <c r="FE283">
        <v>0</v>
      </c>
      <c r="FF283">
        <v>0</v>
      </c>
      <c r="FG283">
        <v>0</v>
      </c>
      <c r="FH283">
        <v>0</v>
      </c>
      <c r="FI283">
        <v>0</v>
      </c>
      <c r="FJ283">
        <v>0</v>
      </c>
      <c r="FK283">
        <v>0</v>
      </c>
      <c r="FL283">
        <v>0</v>
      </c>
      <c r="FM283">
        <v>0</v>
      </c>
      <c r="FN283">
        <v>0</v>
      </c>
      <c r="FO283">
        <v>0</v>
      </c>
      <c r="FP283" t="s">
        <v>124</v>
      </c>
      <c r="FQ283" t="s">
        <v>879</v>
      </c>
      <c r="FR283">
        <v>0</v>
      </c>
      <c r="FS283" t="s">
        <v>124</v>
      </c>
      <c r="FT283">
        <v>0</v>
      </c>
      <c r="FU283" t="s">
        <v>124</v>
      </c>
      <c r="FV283">
        <v>0</v>
      </c>
      <c r="FW283">
        <v>0</v>
      </c>
      <c r="FX283">
        <v>0</v>
      </c>
      <c r="FY283">
        <v>0</v>
      </c>
      <c r="FZ283">
        <v>0</v>
      </c>
      <c r="GA283">
        <v>0</v>
      </c>
      <c r="GB283">
        <v>0</v>
      </c>
      <c r="GC283">
        <v>0</v>
      </c>
      <c r="GD283">
        <v>0</v>
      </c>
      <c r="GE283" t="s">
        <v>124</v>
      </c>
      <c r="GF283">
        <v>0</v>
      </c>
      <c r="GG283">
        <v>0</v>
      </c>
      <c r="GH283">
        <v>0</v>
      </c>
      <c r="GI283">
        <v>0</v>
      </c>
      <c r="GJ283">
        <v>0</v>
      </c>
      <c r="GK283">
        <v>0</v>
      </c>
      <c r="GL283">
        <v>0</v>
      </c>
      <c r="GM283" t="s">
        <v>124</v>
      </c>
      <c r="GN283">
        <v>0</v>
      </c>
      <c r="GO283" t="s">
        <v>124</v>
      </c>
      <c r="GP283" t="s">
        <v>124</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0</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s="8" t="s">
        <v>124</v>
      </c>
      <c r="JD283" s="8" t="s">
        <v>127</v>
      </c>
      <c r="JE283" s="8" t="s">
        <v>128</v>
      </c>
      <c r="JF283" s="8">
        <v>0</v>
      </c>
      <c r="JG283" s="8">
        <v>0</v>
      </c>
      <c r="JH283" s="8">
        <v>0</v>
      </c>
      <c r="JI283" s="8">
        <v>0</v>
      </c>
      <c r="JJ283" s="8">
        <v>0</v>
      </c>
      <c r="JK283" s="42">
        <v>0</v>
      </c>
      <c r="JL283" s="42">
        <v>0</v>
      </c>
      <c r="JM283" s="42">
        <v>0</v>
      </c>
      <c r="JN283" s="42">
        <v>0</v>
      </c>
      <c r="JO283" s="42">
        <v>0</v>
      </c>
      <c r="JP283" s="42">
        <v>0</v>
      </c>
      <c r="JQ283" s="42">
        <v>0</v>
      </c>
      <c r="JR283" s="42">
        <v>0</v>
      </c>
      <c r="JS283" s="42">
        <v>0</v>
      </c>
      <c r="JT283" s="42">
        <v>0</v>
      </c>
      <c r="JU283" s="42">
        <v>0</v>
      </c>
      <c r="JV283" s="42">
        <v>0</v>
      </c>
      <c r="JW283" s="42">
        <v>0</v>
      </c>
      <c r="JX283" s="42">
        <v>0</v>
      </c>
      <c r="JY283" s="42">
        <v>0</v>
      </c>
      <c r="JZ283" s="42">
        <v>0</v>
      </c>
      <c r="KA283" s="42">
        <v>0</v>
      </c>
      <c r="KB283" s="42">
        <v>0</v>
      </c>
      <c r="KC283" s="42">
        <v>0</v>
      </c>
      <c r="KD283" s="42">
        <v>0</v>
      </c>
      <c r="KE283" s="42" t="s">
        <v>124</v>
      </c>
      <c r="KF283" s="42" t="s">
        <v>288</v>
      </c>
      <c r="KG283" s="42">
        <v>0</v>
      </c>
      <c r="KH283" s="42">
        <v>0</v>
      </c>
      <c r="KI283" s="42">
        <v>0</v>
      </c>
      <c r="KJ283" s="42">
        <v>0</v>
      </c>
      <c r="KK283" s="42">
        <v>0</v>
      </c>
      <c r="KL283" s="42">
        <v>0</v>
      </c>
      <c r="KM283" s="42">
        <v>0</v>
      </c>
      <c r="KN283" s="8" t="s">
        <v>117</v>
      </c>
      <c r="KO283" s="8">
        <v>0</v>
      </c>
      <c r="KP283" s="8">
        <v>0</v>
      </c>
      <c r="KQ283" s="8" t="s">
        <v>117</v>
      </c>
      <c r="KR283">
        <v>0</v>
      </c>
      <c r="KS283">
        <v>0</v>
      </c>
      <c r="KT283">
        <v>0</v>
      </c>
      <c r="KU283">
        <v>0</v>
      </c>
      <c r="KV283">
        <v>0</v>
      </c>
      <c r="KW283">
        <v>0</v>
      </c>
      <c r="KX283">
        <v>0</v>
      </c>
      <c r="KY283">
        <v>0</v>
      </c>
      <c r="KZ283">
        <v>0</v>
      </c>
      <c r="LA283">
        <v>0</v>
      </c>
      <c r="LB283">
        <v>0</v>
      </c>
      <c r="LC283">
        <v>0</v>
      </c>
      <c r="LD283">
        <v>0</v>
      </c>
      <c r="LE283">
        <v>0</v>
      </c>
      <c r="LF283">
        <v>0</v>
      </c>
      <c r="LG283">
        <v>0</v>
      </c>
      <c r="LH283">
        <v>0</v>
      </c>
      <c r="LI283">
        <v>0</v>
      </c>
      <c r="LJ283">
        <v>0</v>
      </c>
      <c r="LK283">
        <v>0</v>
      </c>
      <c r="LL283">
        <v>0</v>
      </c>
      <c r="LM283">
        <v>0</v>
      </c>
      <c r="LN283">
        <v>0</v>
      </c>
      <c r="LO283">
        <v>0</v>
      </c>
      <c r="LP283">
        <v>0</v>
      </c>
      <c r="LQ283">
        <v>0</v>
      </c>
      <c r="LR283">
        <v>0</v>
      </c>
      <c r="LS283">
        <v>0</v>
      </c>
      <c r="LT283">
        <v>0</v>
      </c>
      <c r="LU283">
        <v>0</v>
      </c>
      <c r="LV283">
        <v>0</v>
      </c>
      <c r="LW283">
        <v>0</v>
      </c>
      <c r="LX283">
        <v>0</v>
      </c>
      <c r="LY283">
        <v>0</v>
      </c>
      <c r="LZ283" s="9" t="s">
        <v>174</v>
      </c>
      <c r="MA283">
        <v>0</v>
      </c>
      <c r="MB283">
        <v>0</v>
      </c>
      <c r="MC283">
        <v>0</v>
      </c>
      <c r="MD283">
        <v>0</v>
      </c>
      <c r="ME283">
        <v>0</v>
      </c>
      <c r="MF283">
        <v>0</v>
      </c>
      <c r="MG283">
        <v>0</v>
      </c>
      <c r="MH283">
        <v>0</v>
      </c>
      <c r="MI283">
        <v>0</v>
      </c>
      <c r="MJ283">
        <v>0</v>
      </c>
      <c r="MK283">
        <v>0</v>
      </c>
      <c r="ML283">
        <v>0</v>
      </c>
      <c r="MM283">
        <v>0</v>
      </c>
      <c r="MN283">
        <v>0</v>
      </c>
      <c r="MO283">
        <v>0</v>
      </c>
      <c r="MP283">
        <v>0</v>
      </c>
      <c r="MQ283">
        <v>0</v>
      </c>
      <c r="MR283" s="35">
        <v>0</v>
      </c>
      <c r="MS283" s="69"/>
    </row>
    <row r="284" spans="1:357" ht="85.95" customHeight="1" x14ac:dyDescent="0.3">
      <c r="A284">
        <v>236</v>
      </c>
      <c r="B284" s="29" t="s">
        <v>108</v>
      </c>
      <c r="C284" s="25" t="s">
        <v>753</v>
      </c>
      <c r="D284" s="8" t="s">
        <v>1191</v>
      </c>
      <c r="E284" t="s">
        <v>1192</v>
      </c>
      <c r="F284" s="8" t="s">
        <v>1193</v>
      </c>
      <c r="G284" s="8" t="s">
        <v>895</v>
      </c>
      <c r="H284" s="8">
        <v>0</v>
      </c>
      <c r="I284" t="s">
        <v>136</v>
      </c>
      <c r="J284" s="8" t="s">
        <v>1194</v>
      </c>
      <c r="K284" s="8">
        <f>1011*777</f>
        <v>785547</v>
      </c>
      <c r="L284" s="8" t="e">
        <f>MROUND([1]!tbData[[#This Row],[Surface (mm2)]],10000)/1000000</f>
        <v>#REF!</v>
      </c>
      <c r="M284" s="8" t="s">
        <v>115</v>
      </c>
      <c r="N284" s="8" t="s">
        <v>144</v>
      </c>
      <c r="O284" s="8" t="s">
        <v>144</v>
      </c>
      <c r="P284" s="8" t="s">
        <v>117</v>
      </c>
      <c r="Q284" t="s">
        <v>119</v>
      </c>
      <c r="R284" t="s">
        <v>119</v>
      </c>
      <c r="S284" s="8">
        <v>0</v>
      </c>
      <c r="T284" t="s">
        <v>119</v>
      </c>
      <c r="U284" s="8" t="s">
        <v>198</v>
      </c>
      <c r="V284" s="8" t="s">
        <v>296</v>
      </c>
      <c r="W284" s="8">
        <v>0</v>
      </c>
      <c r="X284" s="8">
        <v>0</v>
      </c>
      <c r="Y284" s="8">
        <v>0</v>
      </c>
      <c r="Z284" s="8">
        <v>0</v>
      </c>
      <c r="AA284" s="8">
        <v>0</v>
      </c>
      <c r="AB284" s="8">
        <v>0</v>
      </c>
      <c r="AC284" s="8" t="s">
        <v>575</v>
      </c>
      <c r="AD284" s="8" t="s">
        <v>1195</v>
      </c>
      <c r="AE284" s="8">
        <v>0</v>
      </c>
      <c r="AF284" s="8">
        <v>0</v>
      </c>
      <c r="AG284" s="8">
        <v>0</v>
      </c>
      <c r="AH284" s="8">
        <v>0</v>
      </c>
      <c r="AI284" s="8">
        <v>0</v>
      </c>
      <c r="AJ284" s="8">
        <v>0</v>
      </c>
      <c r="AK284" s="8" t="s">
        <v>117</v>
      </c>
      <c r="AL284" s="8">
        <v>0</v>
      </c>
      <c r="AM284" s="8">
        <v>0</v>
      </c>
      <c r="AN284" s="8">
        <v>0</v>
      </c>
      <c r="AO284" s="8">
        <v>0</v>
      </c>
      <c r="AP284" s="8">
        <v>0</v>
      </c>
      <c r="AQ284" s="8">
        <v>0</v>
      </c>
      <c r="AR284" s="8">
        <v>0</v>
      </c>
      <c r="AS284" s="8">
        <v>0</v>
      </c>
      <c r="AT284" s="8">
        <v>0</v>
      </c>
      <c r="AU284" s="8" t="s">
        <v>124</v>
      </c>
      <c r="AV284" s="8" t="s">
        <v>156</v>
      </c>
      <c r="AW284" s="8" t="s">
        <v>199</v>
      </c>
      <c r="AX284" s="8" t="s">
        <v>124</v>
      </c>
      <c r="AY284" s="8" t="s">
        <v>154</v>
      </c>
      <c r="AZ284" s="8">
        <v>1</v>
      </c>
      <c r="BA284" s="8" t="s">
        <v>898</v>
      </c>
      <c r="BB284" s="8">
        <v>0</v>
      </c>
      <c r="BC284" s="9" t="s">
        <v>119</v>
      </c>
      <c r="BD284">
        <v>0</v>
      </c>
      <c r="BE284" t="s">
        <v>124</v>
      </c>
      <c r="BF284">
        <v>0</v>
      </c>
      <c r="BG284">
        <v>0</v>
      </c>
      <c r="BH284" t="s">
        <v>124</v>
      </c>
      <c r="BI284" s="6">
        <v>0</v>
      </c>
      <c r="BJ284" s="66"/>
      <c r="BK284" s="10" t="s">
        <v>51</v>
      </c>
      <c r="BL284" t="s">
        <v>122</v>
      </c>
      <c r="BM284" t="s">
        <v>123</v>
      </c>
      <c r="BN284" t="s">
        <v>117</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t="s">
        <v>117</v>
      </c>
      <c r="DC284" s="8">
        <v>0</v>
      </c>
      <c r="DD284" t="s">
        <v>117</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t="s">
        <v>117</v>
      </c>
      <c r="EA284">
        <v>0</v>
      </c>
      <c r="EB284">
        <v>0</v>
      </c>
      <c r="EC284">
        <v>0</v>
      </c>
      <c r="ED284">
        <v>0</v>
      </c>
      <c r="EE284">
        <v>0</v>
      </c>
      <c r="EF284">
        <v>0</v>
      </c>
      <c r="EG284">
        <v>0</v>
      </c>
      <c r="EH284">
        <v>0</v>
      </c>
      <c r="EI284">
        <v>0</v>
      </c>
      <c r="EJ284">
        <v>0</v>
      </c>
      <c r="EK284">
        <v>0</v>
      </c>
      <c r="EL284">
        <v>0</v>
      </c>
      <c r="EM284">
        <v>0</v>
      </c>
      <c r="EN284">
        <v>0</v>
      </c>
      <c r="EO284">
        <v>0</v>
      </c>
      <c r="EP284">
        <v>0</v>
      </c>
      <c r="EQ284">
        <v>0</v>
      </c>
      <c r="ER284">
        <v>0</v>
      </c>
      <c r="ES284">
        <v>0</v>
      </c>
      <c r="ET284">
        <v>0</v>
      </c>
      <c r="EU284" t="s">
        <v>551</v>
      </c>
      <c r="EV284">
        <v>0</v>
      </c>
      <c r="EW284" t="s">
        <v>124</v>
      </c>
      <c r="EX284" t="s">
        <v>552</v>
      </c>
      <c r="EY284">
        <v>0</v>
      </c>
      <c r="EZ284" t="s">
        <v>124</v>
      </c>
      <c r="FA284" t="s">
        <v>124</v>
      </c>
      <c r="FB284" t="s">
        <v>124</v>
      </c>
      <c r="FC284" t="s">
        <v>124</v>
      </c>
      <c r="FD284">
        <v>0</v>
      </c>
      <c r="FE284">
        <v>0</v>
      </c>
      <c r="FF284">
        <v>0</v>
      </c>
      <c r="FG284">
        <v>0</v>
      </c>
      <c r="FH284">
        <v>0</v>
      </c>
      <c r="FI284">
        <v>0</v>
      </c>
      <c r="FJ284">
        <v>0</v>
      </c>
      <c r="FK284">
        <v>0</v>
      </c>
      <c r="FL284">
        <v>0</v>
      </c>
      <c r="FM284">
        <v>0</v>
      </c>
      <c r="FN284">
        <v>0</v>
      </c>
      <c r="FO284">
        <v>0</v>
      </c>
      <c r="FP284">
        <v>0</v>
      </c>
      <c r="FQ284">
        <v>0</v>
      </c>
      <c r="FR284">
        <v>0</v>
      </c>
      <c r="FS284">
        <v>0</v>
      </c>
      <c r="FT284">
        <v>0</v>
      </c>
      <c r="FU284">
        <v>0</v>
      </c>
      <c r="FV284">
        <v>0</v>
      </c>
      <c r="FW284">
        <v>0</v>
      </c>
      <c r="FX284">
        <v>0</v>
      </c>
      <c r="FY284">
        <v>0</v>
      </c>
      <c r="FZ284">
        <v>0</v>
      </c>
      <c r="GA284">
        <v>0</v>
      </c>
      <c r="GB284">
        <v>0</v>
      </c>
      <c r="GC284">
        <v>0</v>
      </c>
      <c r="GD284">
        <v>0</v>
      </c>
      <c r="GE284" t="s">
        <v>117</v>
      </c>
      <c r="GF284">
        <v>0</v>
      </c>
      <c r="GG284">
        <v>0</v>
      </c>
      <c r="GH284">
        <v>0</v>
      </c>
      <c r="GI284">
        <v>0</v>
      </c>
      <c r="GJ284">
        <v>0</v>
      </c>
      <c r="GK284">
        <v>0</v>
      </c>
      <c r="GL284">
        <v>0</v>
      </c>
      <c r="GM284">
        <v>0</v>
      </c>
      <c r="GN284">
        <v>0</v>
      </c>
      <c r="GO284">
        <v>0</v>
      </c>
      <c r="GP284">
        <v>0</v>
      </c>
      <c r="GQ284">
        <v>0</v>
      </c>
      <c r="GR284">
        <v>0</v>
      </c>
      <c r="GS284">
        <v>0</v>
      </c>
      <c r="GT284">
        <v>0</v>
      </c>
      <c r="GU284">
        <v>0</v>
      </c>
      <c r="GV284">
        <v>0</v>
      </c>
      <c r="GW284">
        <v>0</v>
      </c>
      <c r="GX284">
        <v>0</v>
      </c>
      <c r="GY284">
        <v>0</v>
      </c>
      <c r="GZ284">
        <v>0</v>
      </c>
      <c r="HA284">
        <v>0</v>
      </c>
      <c r="HB284">
        <v>0</v>
      </c>
      <c r="HC284">
        <v>0</v>
      </c>
      <c r="HD284">
        <v>0</v>
      </c>
      <c r="HE284">
        <v>0</v>
      </c>
      <c r="HF284">
        <v>0</v>
      </c>
      <c r="HG284">
        <v>0</v>
      </c>
      <c r="HH284">
        <v>0</v>
      </c>
      <c r="HI284">
        <v>0</v>
      </c>
      <c r="HJ284">
        <v>0</v>
      </c>
      <c r="HK284">
        <v>0</v>
      </c>
      <c r="HL284">
        <v>0</v>
      </c>
      <c r="HM284">
        <v>0</v>
      </c>
      <c r="HN284">
        <v>0</v>
      </c>
      <c r="HO284">
        <v>0</v>
      </c>
      <c r="HP284">
        <v>0</v>
      </c>
      <c r="HQ284">
        <v>0</v>
      </c>
      <c r="HR284">
        <v>0</v>
      </c>
      <c r="HS284">
        <v>0</v>
      </c>
      <c r="HT284">
        <v>0</v>
      </c>
      <c r="HU284">
        <v>0</v>
      </c>
      <c r="HV284">
        <v>0</v>
      </c>
      <c r="HW284">
        <v>0</v>
      </c>
      <c r="HX284">
        <v>0</v>
      </c>
      <c r="HY284">
        <v>0</v>
      </c>
      <c r="HZ284">
        <v>0</v>
      </c>
      <c r="IA284">
        <v>0</v>
      </c>
      <c r="IB284">
        <v>0</v>
      </c>
      <c r="IC284">
        <v>0</v>
      </c>
      <c r="ID284">
        <v>0</v>
      </c>
      <c r="IE284">
        <v>0</v>
      </c>
      <c r="IF284">
        <v>0</v>
      </c>
      <c r="IG284">
        <v>0</v>
      </c>
      <c r="IH284">
        <v>0</v>
      </c>
      <c r="II284">
        <v>0</v>
      </c>
      <c r="IJ284">
        <v>0</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s="8" t="s">
        <v>124</v>
      </c>
      <c r="JD284" s="8" t="s">
        <v>127</v>
      </c>
      <c r="JE284" s="8" t="s">
        <v>128</v>
      </c>
      <c r="JF284" s="8">
        <v>0</v>
      </c>
      <c r="JG284" s="8">
        <v>0</v>
      </c>
      <c r="JH284" s="8">
        <v>0</v>
      </c>
      <c r="JI284" s="8">
        <v>0</v>
      </c>
      <c r="JJ284" s="8">
        <v>0</v>
      </c>
      <c r="JK284" s="42">
        <v>0</v>
      </c>
      <c r="JL284" s="42">
        <v>0</v>
      </c>
      <c r="JM284" s="42">
        <v>0</v>
      </c>
      <c r="JN284" s="42">
        <v>0</v>
      </c>
      <c r="JO284" s="42">
        <v>0</v>
      </c>
      <c r="JP284" s="42">
        <v>0</v>
      </c>
      <c r="JQ284" s="42">
        <v>0</v>
      </c>
      <c r="JR284" s="42">
        <v>0</v>
      </c>
      <c r="JS284" s="42">
        <v>0</v>
      </c>
      <c r="JT284" s="42">
        <v>0</v>
      </c>
      <c r="JU284" s="42">
        <v>0</v>
      </c>
      <c r="JV284" s="42" t="s">
        <v>124</v>
      </c>
      <c r="JW284" s="42" t="s">
        <v>204</v>
      </c>
      <c r="JX284" s="42">
        <v>0</v>
      </c>
      <c r="JY284" s="42" t="s">
        <v>124</v>
      </c>
      <c r="JZ284" s="42">
        <v>0</v>
      </c>
      <c r="KA284" s="42">
        <v>0</v>
      </c>
      <c r="KB284" s="42">
        <v>0</v>
      </c>
      <c r="KC284" s="42">
        <v>0</v>
      </c>
      <c r="KD284" s="42">
        <v>0</v>
      </c>
      <c r="KE284" s="42">
        <v>0</v>
      </c>
      <c r="KF284" s="42">
        <v>0</v>
      </c>
      <c r="KG284" s="42">
        <v>0</v>
      </c>
      <c r="KH284" s="42">
        <v>0</v>
      </c>
      <c r="KI284" s="42">
        <v>0</v>
      </c>
      <c r="KJ284" s="42">
        <v>0</v>
      </c>
      <c r="KK284" s="42">
        <v>0</v>
      </c>
      <c r="KL284" s="42">
        <v>0</v>
      </c>
      <c r="KM284" s="42">
        <v>0</v>
      </c>
      <c r="KN284" s="8" t="s">
        <v>117</v>
      </c>
      <c r="KO284" s="8">
        <v>0</v>
      </c>
      <c r="KP284" s="8">
        <v>0</v>
      </c>
      <c r="KQ284" s="8" t="s">
        <v>117</v>
      </c>
      <c r="KR284">
        <v>0</v>
      </c>
      <c r="KS284">
        <v>0</v>
      </c>
      <c r="KT284">
        <v>0</v>
      </c>
      <c r="KU284">
        <v>0</v>
      </c>
      <c r="KV284">
        <v>0</v>
      </c>
      <c r="KW284">
        <v>0</v>
      </c>
      <c r="KX284">
        <v>0</v>
      </c>
      <c r="KY284">
        <v>0</v>
      </c>
      <c r="KZ284">
        <v>0</v>
      </c>
      <c r="LA284">
        <v>0</v>
      </c>
      <c r="LB284">
        <v>0</v>
      </c>
      <c r="LC284">
        <v>0</v>
      </c>
      <c r="LD284">
        <v>0</v>
      </c>
      <c r="LE284">
        <v>0</v>
      </c>
      <c r="LF284">
        <v>0</v>
      </c>
      <c r="LG284">
        <v>0</v>
      </c>
      <c r="LH284">
        <v>0</v>
      </c>
      <c r="LI284">
        <v>0</v>
      </c>
      <c r="LJ284">
        <v>0</v>
      </c>
      <c r="LK284">
        <v>0</v>
      </c>
      <c r="LL284">
        <v>0</v>
      </c>
      <c r="LM284">
        <v>0</v>
      </c>
      <c r="LN284">
        <v>0</v>
      </c>
      <c r="LO284">
        <v>0</v>
      </c>
      <c r="LP284">
        <v>0</v>
      </c>
      <c r="LQ284">
        <v>0</v>
      </c>
      <c r="LR284">
        <v>0</v>
      </c>
      <c r="LS284">
        <v>0</v>
      </c>
      <c r="LT284">
        <v>0</v>
      </c>
      <c r="LU284" t="s">
        <v>124</v>
      </c>
      <c r="LV284">
        <v>0</v>
      </c>
      <c r="LW284" t="s">
        <v>124</v>
      </c>
      <c r="LX284">
        <v>0</v>
      </c>
      <c r="LY284">
        <v>0</v>
      </c>
      <c r="LZ284" s="9" t="s">
        <v>131</v>
      </c>
      <c r="MA284">
        <v>0</v>
      </c>
      <c r="MB284">
        <v>0</v>
      </c>
      <c r="MC284">
        <v>0</v>
      </c>
      <c r="MD284">
        <v>0</v>
      </c>
      <c r="ME284">
        <v>0</v>
      </c>
      <c r="MF284">
        <v>0</v>
      </c>
      <c r="MG284">
        <v>0</v>
      </c>
      <c r="MH284">
        <v>0</v>
      </c>
      <c r="MI284">
        <v>0</v>
      </c>
      <c r="MJ284">
        <v>0</v>
      </c>
      <c r="MK284">
        <v>0</v>
      </c>
      <c r="ML284">
        <v>0</v>
      </c>
      <c r="MM284">
        <v>0</v>
      </c>
      <c r="MN284">
        <v>0</v>
      </c>
      <c r="MO284">
        <v>0</v>
      </c>
      <c r="MP284">
        <v>0</v>
      </c>
      <c r="MQ284">
        <v>0</v>
      </c>
      <c r="MR284" s="35">
        <v>0</v>
      </c>
      <c r="MS284" s="69"/>
    </row>
    <row r="285" spans="1:357" ht="108" customHeight="1" x14ac:dyDescent="0.3">
      <c r="A285">
        <v>114</v>
      </c>
      <c r="B285" s="29" t="s">
        <v>108</v>
      </c>
      <c r="C285" s="24" t="s">
        <v>109</v>
      </c>
      <c r="D285" s="8" t="s">
        <v>723</v>
      </c>
      <c r="E285" t="s">
        <v>723</v>
      </c>
      <c r="F285" s="8" t="s">
        <v>630</v>
      </c>
      <c r="G285" s="8">
        <v>0</v>
      </c>
      <c r="H285" s="8">
        <v>0</v>
      </c>
      <c r="I285" t="s">
        <v>163</v>
      </c>
      <c r="J285" s="8" t="s">
        <v>724</v>
      </c>
      <c r="K285" s="8">
        <f>770*1060</f>
        <v>816200</v>
      </c>
      <c r="L285" s="8" t="e">
        <f>MROUND([1]!tbData[[#This Row],[Surface (mm2)]],10000)/1000000</f>
        <v>#REF!</v>
      </c>
      <c r="M285" s="8" t="s">
        <v>115</v>
      </c>
      <c r="N285" s="8" t="s">
        <v>144</v>
      </c>
      <c r="O285" s="8" t="s">
        <v>144</v>
      </c>
      <c r="P285" s="8" t="s">
        <v>117</v>
      </c>
      <c r="Q285" t="s">
        <v>119</v>
      </c>
      <c r="R285" t="s">
        <v>119</v>
      </c>
      <c r="S285" s="8">
        <v>0</v>
      </c>
      <c r="T285" t="s">
        <v>550</v>
      </c>
      <c r="U285" s="8" t="s">
        <v>120</v>
      </c>
      <c r="V285" s="8" t="s">
        <v>145</v>
      </c>
      <c r="W285" s="8" t="s">
        <v>121</v>
      </c>
      <c r="X285" s="8" t="s">
        <v>324</v>
      </c>
      <c r="Y285" s="8">
        <v>0</v>
      </c>
      <c r="Z285" s="8">
        <v>0</v>
      </c>
      <c r="AA285" s="8">
        <v>0</v>
      </c>
      <c r="AB285" s="8">
        <v>0</v>
      </c>
      <c r="AC285" s="8">
        <v>0</v>
      </c>
      <c r="AD285" s="8">
        <v>0</v>
      </c>
      <c r="AE285" s="8">
        <v>0</v>
      </c>
      <c r="AF285" s="8">
        <v>0</v>
      </c>
      <c r="AG285" s="8">
        <v>0</v>
      </c>
      <c r="AH285" s="8">
        <v>0</v>
      </c>
      <c r="AI285" s="8">
        <v>0</v>
      </c>
      <c r="AJ285" s="8" t="s">
        <v>629</v>
      </c>
      <c r="AK285" s="8" t="s">
        <v>117</v>
      </c>
      <c r="AL285" s="8">
        <v>0</v>
      </c>
      <c r="AM285" s="8">
        <v>0</v>
      </c>
      <c r="AN285" s="8">
        <v>0</v>
      </c>
      <c r="AO285" s="8">
        <v>0</v>
      </c>
      <c r="AP285" s="8">
        <v>0</v>
      </c>
      <c r="AQ285" s="8">
        <v>0</v>
      </c>
      <c r="AR285" s="8">
        <v>0</v>
      </c>
      <c r="AS285" s="8">
        <v>0</v>
      </c>
      <c r="AT285" s="8">
        <v>0</v>
      </c>
      <c r="AU285" s="8" t="s">
        <v>124</v>
      </c>
      <c r="AV285" s="8" t="s">
        <v>156</v>
      </c>
      <c r="AW285" s="8" t="s">
        <v>623</v>
      </c>
      <c r="AX285" s="8" t="s">
        <v>117</v>
      </c>
      <c r="AY285" s="8">
        <v>0</v>
      </c>
      <c r="AZ285" s="8">
        <v>0</v>
      </c>
      <c r="BA285" s="8">
        <v>0</v>
      </c>
      <c r="BB285" s="8">
        <v>0</v>
      </c>
      <c r="BC285" t="s">
        <v>119</v>
      </c>
      <c r="BD285">
        <v>0</v>
      </c>
      <c r="BE285" t="s">
        <v>124</v>
      </c>
      <c r="BF285">
        <v>0</v>
      </c>
      <c r="BG285" t="s">
        <v>124</v>
      </c>
      <c r="BH285">
        <v>0</v>
      </c>
      <c r="BI285" s="6" t="s">
        <v>725</v>
      </c>
      <c r="BJ285" s="66"/>
      <c r="BK285" s="10" t="s">
        <v>51</v>
      </c>
      <c r="BL285" t="s">
        <v>122</v>
      </c>
      <c r="BM285" t="s">
        <v>123</v>
      </c>
      <c r="BN285" t="s">
        <v>117</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t="s">
        <v>117</v>
      </c>
      <c r="DC285" s="8">
        <v>0</v>
      </c>
      <c r="DD285" t="s">
        <v>117</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t="s">
        <v>117</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t="s">
        <v>124</v>
      </c>
      <c r="EV285">
        <v>0</v>
      </c>
      <c r="EW285" t="s">
        <v>124</v>
      </c>
      <c r="EX285" t="s">
        <v>726</v>
      </c>
      <c r="EY285" t="s">
        <v>169</v>
      </c>
      <c r="EZ285" t="s">
        <v>124</v>
      </c>
      <c r="FA285">
        <v>0</v>
      </c>
      <c r="FB285" t="s">
        <v>124</v>
      </c>
      <c r="FC285">
        <v>0</v>
      </c>
      <c r="FD285" t="s">
        <v>228</v>
      </c>
      <c r="FE285" t="s">
        <v>169</v>
      </c>
      <c r="FF285" t="s">
        <v>124</v>
      </c>
      <c r="FG285">
        <v>0</v>
      </c>
      <c r="FH285">
        <v>0</v>
      </c>
      <c r="FI285">
        <v>0</v>
      </c>
      <c r="FJ285">
        <v>0</v>
      </c>
      <c r="FK285">
        <v>0</v>
      </c>
      <c r="FL285">
        <v>0</v>
      </c>
      <c r="FM285">
        <v>0</v>
      </c>
      <c r="FN285">
        <v>0</v>
      </c>
      <c r="FO285">
        <v>0</v>
      </c>
      <c r="FP285" t="s">
        <v>124</v>
      </c>
      <c r="FQ285" t="s">
        <v>228</v>
      </c>
      <c r="FR285">
        <v>0</v>
      </c>
      <c r="FS285">
        <v>0</v>
      </c>
      <c r="FT285">
        <v>0</v>
      </c>
      <c r="FU285" t="s">
        <v>124</v>
      </c>
      <c r="FV285">
        <v>0</v>
      </c>
      <c r="FW285">
        <v>0</v>
      </c>
      <c r="FX285">
        <v>0</v>
      </c>
      <c r="FY285">
        <v>0</v>
      </c>
      <c r="FZ285">
        <v>0</v>
      </c>
      <c r="GA285">
        <v>0</v>
      </c>
      <c r="GB285">
        <v>0</v>
      </c>
      <c r="GC285">
        <v>0</v>
      </c>
      <c r="GD285">
        <v>0</v>
      </c>
      <c r="GE285" t="s">
        <v>124</v>
      </c>
      <c r="GF285">
        <v>0</v>
      </c>
      <c r="GG285">
        <v>0</v>
      </c>
      <c r="GH285">
        <v>0</v>
      </c>
      <c r="GI285">
        <v>0</v>
      </c>
      <c r="GJ285">
        <v>0</v>
      </c>
      <c r="GK285">
        <v>0</v>
      </c>
      <c r="GL285">
        <v>0</v>
      </c>
      <c r="GM285" t="s">
        <v>124</v>
      </c>
      <c r="GN285">
        <v>0</v>
      </c>
      <c r="GO285" t="s">
        <v>124</v>
      </c>
      <c r="GP285" t="s">
        <v>124</v>
      </c>
      <c r="GQ285" t="s">
        <v>124</v>
      </c>
      <c r="GR285" t="s">
        <v>124</v>
      </c>
      <c r="GS285">
        <v>0</v>
      </c>
      <c r="GT285">
        <v>0</v>
      </c>
      <c r="GU285">
        <v>0</v>
      </c>
      <c r="GV285">
        <v>0</v>
      </c>
      <c r="GW285">
        <v>0</v>
      </c>
      <c r="GX285">
        <v>0</v>
      </c>
      <c r="GY285">
        <v>0</v>
      </c>
      <c r="GZ285">
        <v>0</v>
      </c>
      <c r="HA285">
        <v>0</v>
      </c>
      <c r="HB285">
        <v>0</v>
      </c>
      <c r="HC285">
        <v>0</v>
      </c>
      <c r="HD285">
        <v>0</v>
      </c>
      <c r="HE285">
        <v>0</v>
      </c>
      <c r="HF285">
        <v>0</v>
      </c>
      <c r="HG285">
        <v>0</v>
      </c>
      <c r="HH285">
        <v>0</v>
      </c>
      <c r="HI285">
        <v>0</v>
      </c>
      <c r="HJ285">
        <v>0</v>
      </c>
      <c r="HK285">
        <v>0</v>
      </c>
      <c r="HL285">
        <v>0</v>
      </c>
      <c r="HM285" t="s">
        <v>124</v>
      </c>
      <c r="HN285" t="s">
        <v>124</v>
      </c>
      <c r="HO285">
        <v>0</v>
      </c>
      <c r="HP285" t="s">
        <v>124</v>
      </c>
      <c r="HQ285">
        <v>0</v>
      </c>
      <c r="HR285" t="s">
        <v>124</v>
      </c>
      <c r="HS285">
        <v>0</v>
      </c>
      <c r="HT285">
        <v>0</v>
      </c>
      <c r="HU285">
        <v>0</v>
      </c>
      <c r="HV285">
        <v>0</v>
      </c>
      <c r="HW285">
        <v>0</v>
      </c>
      <c r="HX285">
        <v>0</v>
      </c>
      <c r="HY285">
        <v>0</v>
      </c>
      <c r="HZ285">
        <v>0</v>
      </c>
      <c r="IA285">
        <v>0</v>
      </c>
      <c r="IB285">
        <v>0</v>
      </c>
      <c r="IC285">
        <v>0</v>
      </c>
      <c r="ID285">
        <v>0</v>
      </c>
      <c r="IE285" t="s">
        <v>124</v>
      </c>
      <c r="IF285">
        <v>0</v>
      </c>
      <c r="IG285">
        <v>0</v>
      </c>
      <c r="IH285">
        <v>0</v>
      </c>
      <c r="II285">
        <v>0</v>
      </c>
      <c r="IJ285">
        <v>0</v>
      </c>
      <c r="IK285" t="s">
        <v>124</v>
      </c>
      <c r="IL285" t="s">
        <v>202</v>
      </c>
      <c r="IM285" t="s">
        <v>70</v>
      </c>
      <c r="IN285">
        <v>0</v>
      </c>
      <c r="IO285" t="s">
        <v>727</v>
      </c>
      <c r="IP285">
        <v>0</v>
      </c>
      <c r="IQ285">
        <v>0</v>
      </c>
      <c r="IR285">
        <v>0</v>
      </c>
      <c r="IS285">
        <v>0</v>
      </c>
      <c r="IT285">
        <v>0</v>
      </c>
      <c r="IU285">
        <v>0</v>
      </c>
      <c r="IV285">
        <v>0</v>
      </c>
      <c r="IW285">
        <v>0</v>
      </c>
      <c r="IX285">
        <v>0</v>
      </c>
      <c r="IY285">
        <v>0</v>
      </c>
      <c r="IZ285">
        <v>0</v>
      </c>
      <c r="JA285">
        <v>0</v>
      </c>
      <c r="JB285">
        <v>0</v>
      </c>
      <c r="JC285" s="8" t="s">
        <v>124</v>
      </c>
      <c r="JD285" s="8" t="s">
        <v>127</v>
      </c>
      <c r="JE285" s="8" t="s">
        <v>128</v>
      </c>
      <c r="JF285" s="8">
        <v>0</v>
      </c>
      <c r="JG285" s="8">
        <v>0</v>
      </c>
      <c r="JH285" s="8">
        <v>0</v>
      </c>
      <c r="JI285" s="8">
        <v>0</v>
      </c>
      <c r="JJ285" s="8">
        <v>0</v>
      </c>
      <c r="JK285" s="42">
        <v>0</v>
      </c>
      <c r="JL285" s="42">
        <v>0</v>
      </c>
      <c r="JM285" s="42">
        <v>0</v>
      </c>
      <c r="JN285" s="42">
        <v>0</v>
      </c>
      <c r="JO285" s="42">
        <v>0</v>
      </c>
      <c r="JP285" s="42">
        <v>0</v>
      </c>
      <c r="JQ285" s="42">
        <v>0</v>
      </c>
      <c r="JR285" s="42">
        <v>0</v>
      </c>
      <c r="JS285" s="42">
        <v>0</v>
      </c>
      <c r="JT285" s="42">
        <v>0</v>
      </c>
      <c r="JU285" s="42">
        <v>0</v>
      </c>
      <c r="JV285" s="42">
        <v>0</v>
      </c>
      <c r="JW285" s="42">
        <v>0</v>
      </c>
      <c r="JX285" s="42">
        <v>0</v>
      </c>
      <c r="JY285" s="42">
        <v>0</v>
      </c>
      <c r="JZ285" s="42">
        <v>0</v>
      </c>
      <c r="KA285" s="42">
        <v>0</v>
      </c>
      <c r="KB285" s="42">
        <v>0</v>
      </c>
      <c r="KC285" s="42">
        <v>0</v>
      </c>
      <c r="KD285" s="42">
        <v>0</v>
      </c>
      <c r="KE285" s="42" t="s">
        <v>124</v>
      </c>
      <c r="KF285" s="42">
        <v>0</v>
      </c>
      <c r="KG285" s="42">
        <v>0</v>
      </c>
      <c r="KH285" s="42">
        <v>0</v>
      </c>
      <c r="KI285" s="42" t="s">
        <v>124</v>
      </c>
      <c r="KJ285" s="42">
        <v>0</v>
      </c>
      <c r="KK285" s="42">
        <v>0</v>
      </c>
      <c r="KL285" s="42">
        <v>0</v>
      </c>
      <c r="KM285" s="42">
        <v>0</v>
      </c>
      <c r="KN285" s="8" t="s">
        <v>117</v>
      </c>
      <c r="KO285" s="8">
        <v>0</v>
      </c>
      <c r="KP285" s="8">
        <v>0</v>
      </c>
      <c r="KQ285" s="8" t="s">
        <v>117</v>
      </c>
      <c r="KR285">
        <v>0</v>
      </c>
      <c r="KS285">
        <v>0</v>
      </c>
      <c r="KT285">
        <v>0</v>
      </c>
      <c r="KU285">
        <v>0</v>
      </c>
      <c r="KV285">
        <v>0</v>
      </c>
      <c r="KW285">
        <v>0</v>
      </c>
      <c r="KX285">
        <v>0</v>
      </c>
      <c r="KY285">
        <v>0</v>
      </c>
      <c r="KZ285">
        <v>0</v>
      </c>
      <c r="LA285">
        <v>0</v>
      </c>
      <c r="LB285">
        <v>0</v>
      </c>
      <c r="LC285">
        <v>0</v>
      </c>
      <c r="LD285">
        <v>0</v>
      </c>
      <c r="LE285">
        <v>0</v>
      </c>
      <c r="LF285">
        <v>0</v>
      </c>
      <c r="LG285">
        <v>0</v>
      </c>
      <c r="LH285">
        <v>0</v>
      </c>
      <c r="LI285">
        <v>0</v>
      </c>
      <c r="LJ285">
        <v>0</v>
      </c>
      <c r="LK285">
        <v>0</v>
      </c>
      <c r="LL285">
        <v>0</v>
      </c>
      <c r="LM285">
        <v>0</v>
      </c>
      <c r="LN285">
        <v>0</v>
      </c>
      <c r="LO285">
        <v>0</v>
      </c>
      <c r="LP285">
        <v>0</v>
      </c>
      <c r="LQ285">
        <v>0</v>
      </c>
      <c r="LR285">
        <v>0</v>
      </c>
      <c r="LS285">
        <v>0</v>
      </c>
      <c r="LT285">
        <v>0</v>
      </c>
      <c r="LU285">
        <v>0</v>
      </c>
      <c r="LV285">
        <v>0</v>
      </c>
      <c r="LW285">
        <v>0</v>
      </c>
      <c r="LX285">
        <v>0</v>
      </c>
      <c r="LY285">
        <v>0</v>
      </c>
      <c r="LZ285" s="9" t="s">
        <v>131</v>
      </c>
      <c r="MA285">
        <v>0</v>
      </c>
      <c r="MB285">
        <v>0</v>
      </c>
      <c r="MC285">
        <v>0</v>
      </c>
      <c r="MD285">
        <v>0</v>
      </c>
      <c r="ME285">
        <v>0</v>
      </c>
      <c r="MF285">
        <v>0</v>
      </c>
      <c r="MG285">
        <v>0</v>
      </c>
      <c r="MH285">
        <v>0</v>
      </c>
      <c r="MI285">
        <v>0</v>
      </c>
      <c r="MJ285">
        <v>0</v>
      </c>
      <c r="MK285">
        <v>0</v>
      </c>
      <c r="ML285">
        <v>0</v>
      </c>
      <c r="MM285">
        <v>0</v>
      </c>
      <c r="MN285">
        <v>0</v>
      </c>
      <c r="MO285">
        <v>0</v>
      </c>
      <c r="MP285">
        <v>0</v>
      </c>
      <c r="MQ285">
        <v>0</v>
      </c>
      <c r="MR285" s="35">
        <v>0</v>
      </c>
      <c r="MS285" s="69"/>
    </row>
    <row r="286" spans="1:357" ht="150" customHeight="1" x14ac:dyDescent="0.3">
      <c r="A286">
        <v>57</v>
      </c>
      <c r="B286" s="29" t="s">
        <v>108</v>
      </c>
      <c r="C286" s="22" t="s">
        <v>109</v>
      </c>
      <c r="D286" s="8" t="s">
        <v>482</v>
      </c>
      <c r="E286" s="8" t="s">
        <v>483</v>
      </c>
      <c r="F286" s="8" t="s">
        <v>484</v>
      </c>
      <c r="G286" s="8" t="s">
        <v>485</v>
      </c>
      <c r="H286" s="8">
        <v>0</v>
      </c>
      <c r="I286" t="s">
        <v>113</v>
      </c>
      <c r="J286" s="8" t="s">
        <v>486</v>
      </c>
      <c r="K286" s="8">
        <f>795*1186</f>
        <v>942870</v>
      </c>
      <c r="L286" s="8" t="e">
        <f>MROUND([1]!tbData[[#This Row],[Surface (mm2)]],10000)/1000000</f>
        <v>#REF!</v>
      </c>
      <c r="M286" s="8" t="s">
        <v>115</v>
      </c>
      <c r="N286" s="8" t="s">
        <v>144</v>
      </c>
      <c r="O286" s="8" t="s">
        <v>144</v>
      </c>
      <c r="P286" s="8" t="s">
        <v>262</v>
      </c>
      <c r="Q286" t="s">
        <v>487</v>
      </c>
      <c r="R286" t="s">
        <v>119</v>
      </c>
      <c r="S286" s="8">
        <v>0</v>
      </c>
      <c r="T286" t="s">
        <v>119</v>
      </c>
      <c r="U286" s="8" t="s">
        <v>120</v>
      </c>
      <c r="V286" s="8" t="s">
        <v>121</v>
      </c>
      <c r="W286" s="8" t="s">
        <v>145</v>
      </c>
      <c r="X286" s="8">
        <v>0</v>
      </c>
      <c r="Y286" s="8">
        <v>0</v>
      </c>
      <c r="Z286" s="8">
        <v>0</v>
      </c>
      <c r="AA286" s="8">
        <v>0</v>
      </c>
      <c r="AB286" s="8">
        <v>0</v>
      </c>
      <c r="AC286" s="8">
        <v>0</v>
      </c>
      <c r="AD286" s="8">
        <v>0</v>
      </c>
      <c r="AE286" s="8">
        <v>0</v>
      </c>
      <c r="AF286" s="8">
        <v>0</v>
      </c>
      <c r="AG286" s="8">
        <v>0</v>
      </c>
      <c r="AH286" s="8">
        <v>0</v>
      </c>
      <c r="AI286" s="8">
        <v>0</v>
      </c>
      <c r="AJ286" s="8">
        <v>0</v>
      </c>
      <c r="AK286" s="8" t="s">
        <v>117</v>
      </c>
      <c r="AL286" s="8">
        <v>0</v>
      </c>
      <c r="AM286" s="8">
        <v>0</v>
      </c>
      <c r="AN286" s="8">
        <v>0</v>
      </c>
      <c r="AO286" s="8">
        <v>0</v>
      </c>
      <c r="AP286" s="8">
        <v>0</v>
      </c>
      <c r="AQ286" s="8">
        <v>0</v>
      </c>
      <c r="AR286" s="8">
        <v>0</v>
      </c>
      <c r="AS286" s="8">
        <v>0</v>
      </c>
      <c r="AT286" s="8">
        <v>0</v>
      </c>
      <c r="AU286" s="8">
        <v>0</v>
      </c>
      <c r="AV286" s="8">
        <v>0</v>
      </c>
      <c r="AW286" s="8">
        <v>0</v>
      </c>
      <c r="AX286" s="8" t="s">
        <v>117</v>
      </c>
      <c r="AY286" s="8">
        <v>0</v>
      </c>
      <c r="AZ286" s="8">
        <v>0</v>
      </c>
      <c r="BA286" s="8">
        <v>0</v>
      </c>
      <c r="BB286" s="8">
        <v>0</v>
      </c>
      <c r="BC286" s="9" t="s">
        <v>124</v>
      </c>
      <c r="BD286" t="s">
        <v>155</v>
      </c>
      <c r="BE286" t="s">
        <v>124</v>
      </c>
      <c r="BF286" t="s">
        <v>124</v>
      </c>
      <c r="BG286">
        <v>0</v>
      </c>
      <c r="BH286">
        <v>0</v>
      </c>
      <c r="BI286" s="6" t="s">
        <v>488</v>
      </c>
      <c r="BJ286" s="66"/>
      <c r="BK286" s="10" t="s">
        <v>51</v>
      </c>
      <c r="BL286" t="s">
        <v>174</v>
      </c>
      <c r="BM286" t="s">
        <v>123</v>
      </c>
      <c r="BN286" t="s">
        <v>124</v>
      </c>
      <c r="BO286">
        <v>0</v>
      </c>
      <c r="BP286">
        <v>0</v>
      </c>
      <c r="BQ286">
        <v>0</v>
      </c>
      <c r="BR286">
        <v>0</v>
      </c>
      <c r="BS286">
        <v>0</v>
      </c>
      <c r="BT286">
        <v>0</v>
      </c>
      <c r="BU286">
        <v>0</v>
      </c>
      <c r="BV286">
        <v>0</v>
      </c>
      <c r="BW286">
        <v>0</v>
      </c>
      <c r="BX286">
        <v>0</v>
      </c>
      <c r="BY286">
        <v>0</v>
      </c>
      <c r="BZ286">
        <v>0</v>
      </c>
      <c r="CA286">
        <v>0</v>
      </c>
      <c r="CB286">
        <v>0</v>
      </c>
      <c r="CC286">
        <v>0</v>
      </c>
      <c r="CD286">
        <v>0</v>
      </c>
      <c r="CE286">
        <v>0</v>
      </c>
      <c r="CF286" t="s">
        <v>124</v>
      </c>
      <c r="CG286" t="s">
        <v>50</v>
      </c>
      <c r="CH286">
        <v>0</v>
      </c>
      <c r="CI286" t="s">
        <v>124</v>
      </c>
      <c r="CJ286">
        <v>0</v>
      </c>
      <c r="CK286">
        <v>0</v>
      </c>
      <c r="CL286">
        <v>0</v>
      </c>
      <c r="CM286" t="s">
        <v>121</v>
      </c>
      <c r="CN286">
        <v>0</v>
      </c>
      <c r="CO286">
        <v>0</v>
      </c>
      <c r="CP286">
        <v>0</v>
      </c>
      <c r="CQ286">
        <v>0</v>
      </c>
      <c r="CR286">
        <v>0</v>
      </c>
      <c r="CS286">
        <v>0</v>
      </c>
      <c r="CT286">
        <v>0</v>
      </c>
      <c r="CU286">
        <v>0</v>
      </c>
      <c r="CV286">
        <v>0</v>
      </c>
      <c r="CW286">
        <v>0</v>
      </c>
      <c r="CX286">
        <v>0</v>
      </c>
      <c r="CY286">
        <v>0</v>
      </c>
      <c r="CZ286">
        <v>0</v>
      </c>
      <c r="DA286">
        <v>0</v>
      </c>
      <c r="DB286" t="s">
        <v>117</v>
      </c>
      <c r="DC286" s="8">
        <v>0</v>
      </c>
      <c r="DD286" t="s">
        <v>117</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t="s">
        <v>51</v>
      </c>
      <c r="EA286" t="s">
        <v>156</v>
      </c>
      <c r="EB286" t="s">
        <v>124</v>
      </c>
      <c r="EC286">
        <v>0</v>
      </c>
      <c r="ED286">
        <v>0</v>
      </c>
      <c r="EE286">
        <v>0</v>
      </c>
      <c r="EF286">
        <v>0</v>
      </c>
      <c r="EG286">
        <v>0</v>
      </c>
      <c r="EH286">
        <v>0</v>
      </c>
      <c r="EI286">
        <v>0</v>
      </c>
      <c r="EJ286">
        <v>0</v>
      </c>
      <c r="EK286">
        <v>0</v>
      </c>
      <c r="EL286">
        <v>0</v>
      </c>
      <c r="EM286">
        <v>0</v>
      </c>
      <c r="EN286">
        <v>0</v>
      </c>
      <c r="EO286">
        <v>0</v>
      </c>
      <c r="EP286">
        <v>0</v>
      </c>
      <c r="EQ286">
        <v>0</v>
      </c>
      <c r="ER286">
        <v>0</v>
      </c>
      <c r="ES286">
        <v>0</v>
      </c>
      <c r="ET286">
        <v>0</v>
      </c>
      <c r="EU286" t="s">
        <v>117</v>
      </c>
      <c r="EV286">
        <v>0</v>
      </c>
      <c r="EW286">
        <v>0</v>
      </c>
      <c r="EX286">
        <v>0</v>
      </c>
      <c r="EY286">
        <v>0</v>
      </c>
      <c r="EZ286">
        <v>0</v>
      </c>
      <c r="FA286">
        <v>0</v>
      </c>
      <c r="FB286">
        <v>0</v>
      </c>
      <c r="FC286">
        <v>0</v>
      </c>
      <c r="FD286">
        <v>0</v>
      </c>
      <c r="FE286">
        <v>0</v>
      </c>
      <c r="FF286">
        <v>0</v>
      </c>
      <c r="FG286">
        <v>0</v>
      </c>
      <c r="FH286">
        <v>0</v>
      </c>
      <c r="FI286">
        <v>0</v>
      </c>
      <c r="FJ286">
        <v>0</v>
      </c>
      <c r="FK286">
        <v>0</v>
      </c>
      <c r="FL286">
        <v>0</v>
      </c>
      <c r="FM286">
        <v>0</v>
      </c>
      <c r="FN286">
        <v>0</v>
      </c>
      <c r="FO286">
        <v>0</v>
      </c>
      <c r="FP286">
        <v>0</v>
      </c>
      <c r="FQ286">
        <v>0</v>
      </c>
      <c r="FR286">
        <v>0</v>
      </c>
      <c r="FS286">
        <v>0</v>
      </c>
      <c r="FT286">
        <v>0</v>
      </c>
      <c r="FU286">
        <v>0</v>
      </c>
      <c r="FV286">
        <v>0</v>
      </c>
      <c r="FW286">
        <v>0</v>
      </c>
      <c r="FX286">
        <v>0</v>
      </c>
      <c r="FY286">
        <v>0</v>
      </c>
      <c r="FZ286">
        <v>0</v>
      </c>
      <c r="GA286">
        <v>0</v>
      </c>
      <c r="GB286">
        <v>0</v>
      </c>
      <c r="GC286">
        <v>0</v>
      </c>
      <c r="GD286">
        <v>0</v>
      </c>
      <c r="GE286" t="s">
        <v>124</v>
      </c>
      <c r="GF286" t="s">
        <v>124</v>
      </c>
      <c r="GG286" t="s">
        <v>202</v>
      </c>
      <c r="GH286" t="s">
        <v>124</v>
      </c>
      <c r="GI286">
        <v>0</v>
      </c>
      <c r="GJ286">
        <v>0</v>
      </c>
      <c r="GK286">
        <v>0</v>
      </c>
      <c r="GL286">
        <v>0</v>
      </c>
      <c r="GM286" t="s">
        <v>124</v>
      </c>
      <c r="GN286" t="s">
        <v>202</v>
      </c>
      <c r="GO286" t="s">
        <v>124</v>
      </c>
      <c r="GP286" t="s">
        <v>124</v>
      </c>
      <c r="GQ286" t="s">
        <v>124</v>
      </c>
      <c r="GR286" t="s">
        <v>124</v>
      </c>
      <c r="GS286">
        <v>0</v>
      </c>
      <c r="GT286">
        <v>0</v>
      </c>
      <c r="GU286">
        <v>0</v>
      </c>
      <c r="GV286">
        <v>0</v>
      </c>
      <c r="GW286">
        <v>0</v>
      </c>
      <c r="GX286">
        <v>0</v>
      </c>
      <c r="GY286">
        <v>0</v>
      </c>
      <c r="GZ286">
        <v>0</v>
      </c>
      <c r="HA286">
        <v>0</v>
      </c>
      <c r="HB286">
        <v>0</v>
      </c>
      <c r="HC286">
        <v>0</v>
      </c>
      <c r="HD286">
        <v>0</v>
      </c>
      <c r="HE286">
        <v>0</v>
      </c>
      <c r="HF286">
        <v>0</v>
      </c>
      <c r="HG286">
        <v>0</v>
      </c>
      <c r="HH286">
        <v>0</v>
      </c>
      <c r="HI286">
        <v>0</v>
      </c>
      <c r="HJ286">
        <v>0</v>
      </c>
      <c r="HK286">
        <v>0</v>
      </c>
      <c r="HL286">
        <v>0</v>
      </c>
      <c r="HM286" t="s">
        <v>124</v>
      </c>
      <c r="HN286">
        <v>0</v>
      </c>
      <c r="HO286">
        <v>0</v>
      </c>
      <c r="HP286">
        <v>0</v>
      </c>
      <c r="HQ286">
        <v>0</v>
      </c>
      <c r="HR286">
        <v>0</v>
      </c>
      <c r="HS286" t="s">
        <v>124</v>
      </c>
      <c r="HT286">
        <v>0</v>
      </c>
      <c r="HU286" t="s">
        <v>124</v>
      </c>
      <c r="HV286">
        <v>0</v>
      </c>
      <c r="HW286">
        <v>0</v>
      </c>
      <c r="HX286">
        <v>0</v>
      </c>
      <c r="HY286">
        <v>0</v>
      </c>
      <c r="HZ286">
        <v>0</v>
      </c>
      <c r="IA286">
        <v>0</v>
      </c>
      <c r="IB286">
        <v>0</v>
      </c>
      <c r="IC286">
        <v>0</v>
      </c>
      <c r="ID286">
        <v>0</v>
      </c>
      <c r="IE286" t="s">
        <v>124</v>
      </c>
      <c r="IF286" t="s">
        <v>124</v>
      </c>
      <c r="IG286" t="s">
        <v>119</v>
      </c>
      <c r="IH286" t="s">
        <v>189</v>
      </c>
      <c r="II286">
        <v>0</v>
      </c>
      <c r="IJ286" t="s">
        <v>489</v>
      </c>
      <c r="IK286">
        <v>0</v>
      </c>
      <c r="IL286">
        <v>0</v>
      </c>
      <c r="IM286">
        <v>0</v>
      </c>
      <c r="IN286">
        <v>0</v>
      </c>
      <c r="IO286">
        <v>0</v>
      </c>
      <c r="IP286">
        <v>0</v>
      </c>
      <c r="IQ286">
        <v>0</v>
      </c>
      <c r="IR286">
        <v>0</v>
      </c>
      <c r="IS286">
        <v>0</v>
      </c>
      <c r="IT286">
        <v>0</v>
      </c>
      <c r="IU286">
        <v>0</v>
      </c>
      <c r="IV286">
        <v>0</v>
      </c>
      <c r="IW286">
        <v>0</v>
      </c>
      <c r="IX286">
        <v>0</v>
      </c>
      <c r="IY286">
        <v>0</v>
      </c>
      <c r="IZ286">
        <v>0</v>
      </c>
      <c r="JA286">
        <v>0</v>
      </c>
      <c r="JB286">
        <v>0</v>
      </c>
      <c r="JC286" s="8" t="s">
        <v>124</v>
      </c>
      <c r="JD286" s="8" t="s">
        <v>127</v>
      </c>
      <c r="JE286" s="8" t="s">
        <v>128</v>
      </c>
      <c r="JF286" s="8">
        <v>0</v>
      </c>
      <c r="JG286" s="8">
        <v>0</v>
      </c>
      <c r="JH286" s="8" t="s">
        <v>124</v>
      </c>
      <c r="JI286" s="8" t="s">
        <v>168</v>
      </c>
      <c r="JJ286" s="8">
        <v>0</v>
      </c>
      <c r="JK286" s="42">
        <v>0</v>
      </c>
      <c r="JL286" s="42">
        <v>0</v>
      </c>
      <c r="JM286" s="42">
        <v>0</v>
      </c>
      <c r="JN286" s="42">
        <v>0</v>
      </c>
      <c r="JO286" s="42">
        <v>0</v>
      </c>
      <c r="JP286" s="42">
        <v>0</v>
      </c>
      <c r="JQ286" s="42">
        <v>0</v>
      </c>
      <c r="JR286" s="42">
        <v>0</v>
      </c>
      <c r="JS286" s="42">
        <v>0</v>
      </c>
      <c r="JT286" s="42">
        <v>0</v>
      </c>
      <c r="JU286" s="42">
        <v>0</v>
      </c>
      <c r="JV286" s="42">
        <v>0</v>
      </c>
      <c r="JW286" s="42">
        <v>0</v>
      </c>
      <c r="JX286" s="42">
        <v>0</v>
      </c>
      <c r="JY286" s="42">
        <v>0</v>
      </c>
      <c r="JZ286" s="42">
        <v>0</v>
      </c>
      <c r="KA286" s="42">
        <v>0</v>
      </c>
      <c r="KB286" s="42">
        <v>0</v>
      </c>
      <c r="KC286" s="42">
        <v>0</v>
      </c>
      <c r="KD286" s="42">
        <v>0</v>
      </c>
      <c r="KE286" s="42" t="s">
        <v>124</v>
      </c>
      <c r="KF286" s="42" t="s">
        <v>204</v>
      </c>
      <c r="KG286" s="42">
        <v>0</v>
      </c>
      <c r="KH286" s="42">
        <v>0</v>
      </c>
      <c r="KI286" s="42">
        <v>0</v>
      </c>
      <c r="KJ286" s="42">
        <v>0</v>
      </c>
      <c r="KK286" s="42">
        <v>0</v>
      </c>
      <c r="KL286" s="42">
        <v>0</v>
      </c>
      <c r="KM286" s="42">
        <v>0</v>
      </c>
      <c r="KN286" s="8" t="s">
        <v>124</v>
      </c>
      <c r="KO286" s="8">
        <v>0</v>
      </c>
      <c r="KP286" s="8">
        <v>0</v>
      </c>
      <c r="KQ286" s="8" t="s">
        <v>124</v>
      </c>
      <c r="KR286">
        <v>0</v>
      </c>
      <c r="KS286" t="s">
        <v>156</v>
      </c>
      <c r="KT286">
        <v>0</v>
      </c>
      <c r="KU286">
        <v>0</v>
      </c>
      <c r="KV286">
        <v>0</v>
      </c>
      <c r="KW286">
        <v>0</v>
      </c>
      <c r="KX286">
        <v>0</v>
      </c>
      <c r="KY286">
        <v>0</v>
      </c>
      <c r="KZ286">
        <v>0</v>
      </c>
      <c r="LA286">
        <v>0</v>
      </c>
      <c r="LB286">
        <v>0</v>
      </c>
      <c r="LC286">
        <v>0</v>
      </c>
      <c r="LD286" t="s">
        <v>124</v>
      </c>
      <c r="LE286" t="s">
        <v>124</v>
      </c>
      <c r="LF286">
        <v>0</v>
      </c>
      <c r="LG286">
        <v>0</v>
      </c>
      <c r="LH286">
        <v>0</v>
      </c>
      <c r="LI286">
        <v>0</v>
      </c>
      <c r="LJ286">
        <v>0</v>
      </c>
      <c r="LK286">
        <v>0</v>
      </c>
      <c r="LL286">
        <v>0</v>
      </c>
      <c r="LM286">
        <v>0</v>
      </c>
      <c r="LN286">
        <v>0</v>
      </c>
      <c r="LO286">
        <v>0</v>
      </c>
      <c r="LP286">
        <v>0</v>
      </c>
      <c r="LQ286">
        <v>0</v>
      </c>
      <c r="LR286">
        <v>0</v>
      </c>
      <c r="LS286">
        <v>0</v>
      </c>
      <c r="LT286">
        <v>0</v>
      </c>
      <c r="LU286">
        <v>0</v>
      </c>
      <c r="LV286">
        <v>0</v>
      </c>
      <c r="LW286">
        <v>0</v>
      </c>
      <c r="LX286">
        <v>0</v>
      </c>
      <c r="LY286">
        <v>0</v>
      </c>
      <c r="LZ286" s="9" t="s">
        <v>174</v>
      </c>
      <c r="MA286">
        <v>0</v>
      </c>
      <c r="MB286">
        <v>0</v>
      </c>
      <c r="MC286">
        <v>0</v>
      </c>
      <c r="MD286">
        <v>0</v>
      </c>
      <c r="ME286">
        <v>0</v>
      </c>
      <c r="MF286">
        <v>0</v>
      </c>
      <c r="MG286">
        <v>0</v>
      </c>
      <c r="MH286">
        <v>0</v>
      </c>
      <c r="MI286">
        <v>0</v>
      </c>
      <c r="MJ286">
        <v>0</v>
      </c>
      <c r="MK286">
        <v>0</v>
      </c>
      <c r="ML286">
        <v>0</v>
      </c>
      <c r="MM286">
        <v>0</v>
      </c>
      <c r="MN286">
        <v>0</v>
      </c>
      <c r="MO286">
        <v>0</v>
      </c>
      <c r="MP286">
        <v>0</v>
      </c>
      <c r="MQ286">
        <v>0</v>
      </c>
      <c r="MR286" s="35" t="s">
        <v>490</v>
      </c>
      <c r="MS286" s="69"/>
    </row>
    <row r="287" spans="1:357" ht="102.6" customHeight="1" x14ac:dyDescent="0.3">
      <c r="A287">
        <v>58</v>
      </c>
      <c r="B287" s="29" t="s">
        <v>108</v>
      </c>
      <c r="C287" s="22" t="s">
        <v>109</v>
      </c>
      <c r="D287" s="8" t="s">
        <v>491</v>
      </c>
      <c r="E287" s="8" t="s">
        <v>491</v>
      </c>
      <c r="F287" s="8" t="s">
        <v>484</v>
      </c>
      <c r="G287" s="8" t="s">
        <v>485</v>
      </c>
      <c r="H287" s="8">
        <v>0</v>
      </c>
      <c r="I287" t="s">
        <v>113</v>
      </c>
      <c r="J287" s="8" t="s">
        <v>492</v>
      </c>
      <c r="K287" s="8">
        <f>792*1192</f>
        <v>944064</v>
      </c>
      <c r="L287" s="8" t="e">
        <f>MROUND([1]!tbData[[#This Row],[Surface (mm2)]],10000)/1000000</f>
        <v>#REF!</v>
      </c>
      <c r="M287" s="8" t="s">
        <v>115</v>
      </c>
      <c r="N287" s="8" t="s">
        <v>144</v>
      </c>
      <c r="O287" s="8" t="s">
        <v>144</v>
      </c>
      <c r="P287" s="8" t="s">
        <v>262</v>
      </c>
      <c r="Q287" t="s">
        <v>119</v>
      </c>
      <c r="R287" t="s">
        <v>119</v>
      </c>
      <c r="S287" s="8">
        <v>0</v>
      </c>
      <c r="T287" t="s">
        <v>119</v>
      </c>
      <c r="U287" s="8" t="s">
        <v>120</v>
      </c>
      <c r="V287" s="8" t="s">
        <v>121</v>
      </c>
      <c r="W287" s="8" t="s">
        <v>145</v>
      </c>
      <c r="X287" s="8">
        <v>0</v>
      </c>
      <c r="Y287" s="8">
        <v>0</v>
      </c>
      <c r="Z287" s="8">
        <v>0</v>
      </c>
      <c r="AA287" s="8">
        <v>0</v>
      </c>
      <c r="AB287" s="8">
        <v>0</v>
      </c>
      <c r="AC287" s="8">
        <v>0</v>
      </c>
      <c r="AD287" s="8">
        <v>0</v>
      </c>
      <c r="AE287" s="8">
        <v>0</v>
      </c>
      <c r="AF287" s="8">
        <v>0</v>
      </c>
      <c r="AG287" s="8">
        <v>0</v>
      </c>
      <c r="AH287" s="8">
        <v>0</v>
      </c>
      <c r="AI287" s="8">
        <v>0</v>
      </c>
      <c r="AJ287" s="8">
        <v>0</v>
      </c>
      <c r="AK287" s="8" t="s">
        <v>117</v>
      </c>
      <c r="AL287" s="8">
        <v>0</v>
      </c>
      <c r="AM287" s="8">
        <v>0</v>
      </c>
      <c r="AN287" s="8">
        <v>0</v>
      </c>
      <c r="AO287" s="8">
        <v>0</v>
      </c>
      <c r="AP287" s="8">
        <v>0</v>
      </c>
      <c r="AQ287" s="8">
        <v>0</v>
      </c>
      <c r="AR287" s="8">
        <v>0</v>
      </c>
      <c r="AS287" s="8">
        <v>0</v>
      </c>
      <c r="AT287" s="8">
        <v>0</v>
      </c>
      <c r="AU287" s="8" t="s">
        <v>124</v>
      </c>
      <c r="AV287" s="8" t="s">
        <v>156</v>
      </c>
      <c r="AW287" s="8" t="s">
        <v>199</v>
      </c>
      <c r="AX287" s="8" t="s">
        <v>117</v>
      </c>
      <c r="AY287" s="8">
        <v>0</v>
      </c>
      <c r="AZ287" s="8">
        <v>0</v>
      </c>
      <c r="BA287" s="8">
        <v>0</v>
      </c>
      <c r="BB287" s="8">
        <v>0</v>
      </c>
      <c r="BC287" s="9" t="s">
        <v>124</v>
      </c>
      <c r="BD287" t="s">
        <v>155</v>
      </c>
      <c r="BE287" t="s">
        <v>124</v>
      </c>
      <c r="BF287" t="s">
        <v>124</v>
      </c>
      <c r="BG287">
        <v>0</v>
      </c>
      <c r="BH287">
        <v>0</v>
      </c>
      <c r="BI287" s="6">
        <v>0</v>
      </c>
      <c r="BJ287" s="66"/>
      <c r="BK287" s="10" t="s">
        <v>51</v>
      </c>
      <c r="BL287" t="s">
        <v>174</v>
      </c>
      <c r="BM287" t="s">
        <v>444</v>
      </c>
      <c r="BN287" t="s">
        <v>117</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t="s">
        <v>124</v>
      </c>
      <c r="CW287" t="s">
        <v>435</v>
      </c>
      <c r="CX287">
        <v>0</v>
      </c>
      <c r="CY287">
        <v>0</v>
      </c>
      <c r="CZ287" t="s">
        <v>156</v>
      </c>
      <c r="DA287">
        <v>0</v>
      </c>
      <c r="DB287" t="s">
        <v>117</v>
      </c>
      <c r="DC287" s="8">
        <v>0</v>
      </c>
      <c r="DD287" t="s">
        <v>124</v>
      </c>
      <c r="DE287">
        <v>0</v>
      </c>
      <c r="DF287">
        <v>0</v>
      </c>
      <c r="DG287">
        <v>0</v>
      </c>
      <c r="DH287">
        <v>0</v>
      </c>
      <c r="DI287">
        <v>0</v>
      </c>
      <c r="DJ287">
        <v>0</v>
      </c>
      <c r="DK287">
        <v>0</v>
      </c>
      <c r="DL287">
        <v>0</v>
      </c>
      <c r="DM287">
        <v>0</v>
      </c>
      <c r="DN287">
        <v>0</v>
      </c>
      <c r="DO287" t="s">
        <v>124</v>
      </c>
      <c r="DP287" t="s">
        <v>169</v>
      </c>
      <c r="DQ287" t="s">
        <v>144</v>
      </c>
      <c r="DR287">
        <v>0</v>
      </c>
      <c r="DS287">
        <v>0</v>
      </c>
      <c r="DT287">
        <v>0</v>
      </c>
      <c r="DU287">
        <v>0</v>
      </c>
      <c r="DV287">
        <v>0</v>
      </c>
      <c r="DW287">
        <v>0</v>
      </c>
      <c r="DX287">
        <v>0</v>
      </c>
      <c r="DY287">
        <v>0</v>
      </c>
      <c r="DZ287" t="s">
        <v>51</v>
      </c>
      <c r="EA287" t="s">
        <v>50</v>
      </c>
      <c r="EB287" t="s">
        <v>124</v>
      </c>
      <c r="EC287">
        <v>0</v>
      </c>
      <c r="ED287">
        <v>0</v>
      </c>
      <c r="EE287">
        <v>0</v>
      </c>
      <c r="EF287">
        <v>0</v>
      </c>
      <c r="EG287">
        <v>0</v>
      </c>
      <c r="EH287">
        <v>0</v>
      </c>
      <c r="EI287">
        <v>0</v>
      </c>
      <c r="EJ287">
        <v>0</v>
      </c>
      <c r="EK287">
        <v>0</v>
      </c>
      <c r="EL287">
        <v>0</v>
      </c>
      <c r="EM287">
        <v>0</v>
      </c>
      <c r="EN287">
        <v>0</v>
      </c>
      <c r="EO287">
        <v>0</v>
      </c>
      <c r="EP287">
        <v>0</v>
      </c>
      <c r="EQ287">
        <v>0</v>
      </c>
      <c r="ER287">
        <v>0</v>
      </c>
      <c r="ES287">
        <v>0</v>
      </c>
      <c r="ET287" t="s">
        <v>176</v>
      </c>
      <c r="EU287" t="s">
        <v>117</v>
      </c>
      <c r="EV287">
        <v>0</v>
      </c>
      <c r="EW287">
        <v>0</v>
      </c>
      <c r="EX287">
        <v>0</v>
      </c>
      <c r="EY287">
        <v>0</v>
      </c>
      <c r="EZ287">
        <v>0</v>
      </c>
      <c r="FA287">
        <v>0</v>
      </c>
      <c r="FB287">
        <v>0</v>
      </c>
      <c r="FC287">
        <v>0</v>
      </c>
      <c r="FD287">
        <v>0</v>
      </c>
      <c r="FE287">
        <v>0</v>
      </c>
      <c r="FF287">
        <v>0</v>
      </c>
      <c r="FG287">
        <v>0</v>
      </c>
      <c r="FH287">
        <v>0</v>
      </c>
      <c r="FI287">
        <v>0</v>
      </c>
      <c r="FJ287">
        <v>0</v>
      </c>
      <c r="FK287">
        <v>0</v>
      </c>
      <c r="FL287">
        <v>0</v>
      </c>
      <c r="FM287">
        <v>0</v>
      </c>
      <c r="FN287">
        <v>0</v>
      </c>
      <c r="FO287">
        <v>0</v>
      </c>
      <c r="FP287">
        <v>0</v>
      </c>
      <c r="FQ287">
        <v>0</v>
      </c>
      <c r="FR287">
        <v>0</v>
      </c>
      <c r="FS287">
        <v>0</v>
      </c>
      <c r="FT287">
        <v>0</v>
      </c>
      <c r="FU287">
        <v>0</v>
      </c>
      <c r="FV287">
        <v>0</v>
      </c>
      <c r="FW287">
        <v>0</v>
      </c>
      <c r="FX287">
        <v>0</v>
      </c>
      <c r="FY287">
        <v>0</v>
      </c>
      <c r="FZ287">
        <v>0</v>
      </c>
      <c r="GA287">
        <v>0</v>
      </c>
      <c r="GB287">
        <v>0</v>
      </c>
      <c r="GC287">
        <v>0</v>
      </c>
      <c r="GD287">
        <v>0</v>
      </c>
      <c r="GE287" t="s">
        <v>124</v>
      </c>
      <c r="GF287">
        <v>0</v>
      </c>
      <c r="GG287">
        <v>0</v>
      </c>
      <c r="GH287">
        <v>0</v>
      </c>
      <c r="GI287">
        <v>0</v>
      </c>
      <c r="GJ287">
        <v>0</v>
      </c>
      <c r="GK287">
        <v>0</v>
      </c>
      <c r="GL287">
        <v>0</v>
      </c>
      <c r="GM287" t="s">
        <v>124</v>
      </c>
      <c r="GN287" t="s">
        <v>125</v>
      </c>
      <c r="GO287">
        <v>0</v>
      </c>
      <c r="GP287">
        <v>0</v>
      </c>
      <c r="GQ287" t="s">
        <v>124</v>
      </c>
      <c r="GR287" t="s">
        <v>124</v>
      </c>
      <c r="GS287">
        <v>0</v>
      </c>
      <c r="GT287">
        <v>0</v>
      </c>
      <c r="GU287">
        <v>0</v>
      </c>
      <c r="GV287">
        <v>0</v>
      </c>
      <c r="GW287">
        <v>0</v>
      </c>
      <c r="GX287">
        <v>0</v>
      </c>
      <c r="GY287">
        <v>0</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0</v>
      </c>
      <c r="IK287">
        <v>0</v>
      </c>
      <c r="IL287">
        <v>0</v>
      </c>
      <c r="IM287">
        <v>0</v>
      </c>
      <c r="IN287">
        <v>0</v>
      </c>
      <c r="IO287">
        <v>0</v>
      </c>
      <c r="IP287">
        <v>0</v>
      </c>
      <c r="IQ287">
        <v>0</v>
      </c>
      <c r="IR287">
        <v>0</v>
      </c>
      <c r="IS287">
        <v>0</v>
      </c>
      <c r="IT287">
        <v>0</v>
      </c>
      <c r="IU287">
        <v>0</v>
      </c>
      <c r="IV287">
        <v>0</v>
      </c>
      <c r="IW287">
        <v>0</v>
      </c>
      <c r="IX287">
        <v>0</v>
      </c>
      <c r="IY287">
        <v>0</v>
      </c>
      <c r="IZ287">
        <v>0</v>
      </c>
      <c r="JA287">
        <v>0</v>
      </c>
      <c r="JB287">
        <v>0</v>
      </c>
      <c r="JC287" s="8" t="s">
        <v>124</v>
      </c>
      <c r="JD287" s="8" t="s">
        <v>127</v>
      </c>
      <c r="JE287" s="8" t="s">
        <v>128</v>
      </c>
      <c r="JF287" s="8" t="s">
        <v>124</v>
      </c>
      <c r="JG287" s="8">
        <v>0</v>
      </c>
      <c r="JH287" s="8">
        <v>0</v>
      </c>
      <c r="JI287" s="8">
        <v>0</v>
      </c>
      <c r="JJ287" s="8">
        <v>0</v>
      </c>
      <c r="JK287" s="42" t="s">
        <v>124</v>
      </c>
      <c r="JL287" s="42" t="s">
        <v>129</v>
      </c>
      <c r="JM287" s="42">
        <v>0</v>
      </c>
      <c r="JN287" s="42">
        <v>0</v>
      </c>
      <c r="JO287" s="42" t="s">
        <v>124</v>
      </c>
      <c r="JP287" s="42" t="s">
        <v>124</v>
      </c>
      <c r="JQ287" s="42">
        <v>0</v>
      </c>
      <c r="JR287" s="42">
        <v>0</v>
      </c>
      <c r="JS287" s="42">
        <v>0</v>
      </c>
      <c r="JT287" s="42">
        <v>0</v>
      </c>
      <c r="JU287" s="42">
        <v>0</v>
      </c>
      <c r="JV287" s="42" t="s">
        <v>124</v>
      </c>
      <c r="JW287" s="42" t="s">
        <v>204</v>
      </c>
      <c r="JX287" s="42">
        <v>0</v>
      </c>
      <c r="JY287" s="42">
        <v>0</v>
      </c>
      <c r="JZ287" s="42">
        <v>0</v>
      </c>
      <c r="KA287" s="42" t="s">
        <v>124</v>
      </c>
      <c r="KB287" s="42">
        <v>0</v>
      </c>
      <c r="KC287" s="42">
        <v>0</v>
      </c>
      <c r="KD287" s="42">
        <v>0</v>
      </c>
      <c r="KE287" s="42">
        <v>0</v>
      </c>
      <c r="KF287" s="42">
        <v>0</v>
      </c>
      <c r="KG287" s="42">
        <v>0</v>
      </c>
      <c r="KH287" s="42">
        <v>0</v>
      </c>
      <c r="KI287" s="42">
        <v>0</v>
      </c>
      <c r="KJ287" s="42">
        <v>0</v>
      </c>
      <c r="KK287" s="42">
        <v>0</v>
      </c>
      <c r="KL287" s="42">
        <v>0</v>
      </c>
      <c r="KM287" s="42">
        <v>0</v>
      </c>
      <c r="KN287" s="8" t="s">
        <v>124</v>
      </c>
      <c r="KO287" s="8">
        <v>0</v>
      </c>
      <c r="KP287" s="8">
        <v>0</v>
      </c>
      <c r="KQ287" s="8" t="s">
        <v>117</v>
      </c>
      <c r="KR287">
        <v>0</v>
      </c>
      <c r="KS287">
        <v>0</v>
      </c>
      <c r="KT287">
        <v>0</v>
      </c>
      <c r="KU287">
        <v>0</v>
      </c>
      <c r="KV287">
        <v>0</v>
      </c>
      <c r="KW287">
        <v>0</v>
      </c>
      <c r="KX287">
        <v>0</v>
      </c>
      <c r="KY287">
        <v>0</v>
      </c>
      <c r="KZ287">
        <v>0</v>
      </c>
      <c r="LA287">
        <v>0</v>
      </c>
      <c r="LB287">
        <v>0</v>
      </c>
      <c r="LC287">
        <v>0</v>
      </c>
      <c r="LD287">
        <v>0</v>
      </c>
      <c r="LE287">
        <v>0</v>
      </c>
      <c r="LF287">
        <v>0</v>
      </c>
      <c r="LG287">
        <v>0</v>
      </c>
      <c r="LH287">
        <v>0</v>
      </c>
      <c r="LI287">
        <v>0</v>
      </c>
      <c r="LJ287">
        <v>0</v>
      </c>
      <c r="LK287">
        <v>0</v>
      </c>
      <c r="LL287">
        <v>0</v>
      </c>
      <c r="LM287">
        <v>0</v>
      </c>
      <c r="LN287">
        <v>0</v>
      </c>
      <c r="LO287">
        <v>0</v>
      </c>
      <c r="LP287">
        <v>0</v>
      </c>
      <c r="LQ287">
        <v>0</v>
      </c>
      <c r="LR287">
        <v>0</v>
      </c>
      <c r="LS287">
        <v>0</v>
      </c>
      <c r="LT287">
        <v>0</v>
      </c>
      <c r="LU287">
        <v>0</v>
      </c>
      <c r="LV287">
        <v>0</v>
      </c>
      <c r="LW287">
        <v>0</v>
      </c>
      <c r="LX287">
        <v>0</v>
      </c>
      <c r="LY287">
        <v>0</v>
      </c>
      <c r="LZ287" s="9" t="s">
        <v>174</v>
      </c>
      <c r="MA287">
        <v>0</v>
      </c>
      <c r="MB287">
        <v>0</v>
      </c>
      <c r="MC287">
        <v>0</v>
      </c>
      <c r="MD287">
        <v>0</v>
      </c>
      <c r="ME287">
        <v>0</v>
      </c>
      <c r="MF287">
        <v>0</v>
      </c>
      <c r="MG287">
        <v>0</v>
      </c>
      <c r="MH287">
        <v>0</v>
      </c>
      <c r="MI287">
        <v>0</v>
      </c>
      <c r="MJ287">
        <v>0</v>
      </c>
      <c r="MK287">
        <v>0</v>
      </c>
      <c r="ML287">
        <v>0</v>
      </c>
      <c r="MM287">
        <v>0</v>
      </c>
      <c r="MN287">
        <v>0</v>
      </c>
      <c r="MO287">
        <v>0</v>
      </c>
      <c r="MP287">
        <v>0</v>
      </c>
      <c r="MQ287">
        <v>0</v>
      </c>
      <c r="MR287" s="35">
        <v>0</v>
      </c>
      <c r="MS287" s="69"/>
    </row>
    <row r="288" spans="1:357" ht="132" customHeight="1" x14ac:dyDescent="0.3">
      <c r="A288">
        <v>237</v>
      </c>
      <c r="B288" s="29" t="s">
        <v>108</v>
      </c>
      <c r="C288" s="25" t="s">
        <v>753</v>
      </c>
      <c r="D288" s="8" t="s">
        <v>1196</v>
      </c>
      <c r="E288" t="s">
        <v>1197</v>
      </c>
      <c r="F288" s="8" t="s">
        <v>937</v>
      </c>
      <c r="G288" s="8" t="s">
        <v>895</v>
      </c>
      <c r="H288" s="8">
        <v>0</v>
      </c>
      <c r="I288" t="s">
        <v>136</v>
      </c>
      <c r="J288" s="8" t="s">
        <v>1198</v>
      </c>
      <c r="K288" s="8">
        <f>1103*850</f>
        <v>937550</v>
      </c>
      <c r="L288" s="8" t="e">
        <f>MROUND([1]!tbData[[#This Row],[Surface (mm2)]],10000)/1000000</f>
        <v>#REF!</v>
      </c>
      <c r="M288" s="8" t="s">
        <v>115</v>
      </c>
      <c r="N288" s="8" t="s">
        <v>144</v>
      </c>
      <c r="O288" s="8" t="s">
        <v>144</v>
      </c>
      <c r="P288" s="8" t="s">
        <v>117</v>
      </c>
      <c r="Q288" t="s">
        <v>119</v>
      </c>
      <c r="R288" t="s">
        <v>119</v>
      </c>
      <c r="S288" s="8" t="s">
        <v>1199</v>
      </c>
      <c r="T288" t="s">
        <v>119</v>
      </c>
      <c r="U288" s="8" t="s">
        <v>198</v>
      </c>
      <c r="V288" s="8" t="s">
        <v>145</v>
      </c>
      <c r="W288" s="8">
        <v>0</v>
      </c>
      <c r="X288" s="8">
        <v>0</v>
      </c>
      <c r="Y288" s="8">
        <v>0</v>
      </c>
      <c r="Z288" s="8">
        <v>0</v>
      </c>
      <c r="AA288" s="8">
        <v>0</v>
      </c>
      <c r="AB288" s="8">
        <v>0</v>
      </c>
      <c r="AC288" s="8">
        <v>0</v>
      </c>
      <c r="AD288" s="8">
        <v>0</v>
      </c>
      <c r="AE288" s="8">
        <v>0</v>
      </c>
      <c r="AF288" s="8">
        <v>0</v>
      </c>
      <c r="AG288" s="8">
        <v>0</v>
      </c>
      <c r="AH288" s="8">
        <v>0</v>
      </c>
      <c r="AI288" s="8">
        <v>0</v>
      </c>
      <c r="AJ288" s="8">
        <v>0</v>
      </c>
      <c r="AK288" s="8" t="s">
        <v>117</v>
      </c>
      <c r="AL288" s="8">
        <v>0</v>
      </c>
      <c r="AM288" s="8">
        <v>0</v>
      </c>
      <c r="AN288" s="8">
        <v>0</v>
      </c>
      <c r="AO288" s="8">
        <v>0</v>
      </c>
      <c r="AP288" s="8">
        <v>0</v>
      </c>
      <c r="AQ288" s="8">
        <v>0</v>
      </c>
      <c r="AR288" s="8">
        <v>0</v>
      </c>
      <c r="AS288" s="8">
        <v>0</v>
      </c>
      <c r="AT288" s="8">
        <v>0</v>
      </c>
      <c r="AU288" s="8" t="s">
        <v>124</v>
      </c>
      <c r="AV288" s="8" t="s">
        <v>156</v>
      </c>
      <c r="AW288" s="8" t="s">
        <v>199</v>
      </c>
      <c r="AX288" s="8" t="s">
        <v>124</v>
      </c>
      <c r="AY288" s="8" t="s">
        <v>154</v>
      </c>
      <c r="AZ288" s="8">
        <v>1</v>
      </c>
      <c r="BA288" s="8" t="s">
        <v>898</v>
      </c>
      <c r="BB288" s="8">
        <v>0</v>
      </c>
      <c r="BC288" s="9" t="s">
        <v>124</v>
      </c>
      <c r="BD288" t="s">
        <v>155</v>
      </c>
      <c r="BE288" t="s">
        <v>124</v>
      </c>
      <c r="BF288">
        <v>0</v>
      </c>
      <c r="BG288" t="s">
        <v>124</v>
      </c>
      <c r="BH288">
        <v>0</v>
      </c>
      <c r="BI288" s="6">
        <v>0</v>
      </c>
      <c r="BJ288" s="66"/>
      <c r="BK288" s="10" t="s">
        <v>51</v>
      </c>
      <c r="BL288" t="s">
        <v>122</v>
      </c>
      <c r="BM288" t="s">
        <v>123</v>
      </c>
      <c r="BN288" t="s">
        <v>117</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t="s">
        <v>51</v>
      </c>
      <c r="DC288" s="8" t="s">
        <v>263</v>
      </c>
      <c r="DD288" t="s">
        <v>117</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t="s">
        <v>117</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t="s">
        <v>117</v>
      </c>
      <c r="EV288">
        <v>0</v>
      </c>
      <c r="EW288">
        <v>0</v>
      </c>
      <c r="EX288">
        <v>0</v>
      </c>
      <c r="EY288">
        <v>0</v>
      </c>
      <c r="EZ288">
        <v>0</v>
      </c>
      <c r="FA288">
        <v>0</v>
      </c>
      <c r="FB288">
        <v>0</v>
      </c>
      <c r="FC288">
        <v>0</v>
      </c>
      <c r="FD288">
        <v>0</v>
      </c>
      <c r="FE288">
        <v>0</v>
      </c>
      <c r="FF288">
        <v>0</v>
      </c>
      <c r="FG288">
        <v>0</v>
      </c>
      <c r="FH288">
        <v>0</v>
      </c>
      <c r="FI288">
        <v>0</v>
      </c>
      <c r="FJ288">
        <v>0</v>
      </c>
      <c r="FK288">
        <v>0</v>
      </c>
      <c r="FL288">
        <v>0</v>
      </c>
      <c r="FM288">
        <v>0</v>
      </c>
      <c r="FN288">
        <v>0</v>
      </c>
      <c r="FO288">
        <v>0</v>
      </c>
      <c r="FP288">
        <v>0</v>
      </c>
      <c r="FQ288">
        <v>0</v>
      </c>
      <c r="FR288">
        <v>0</v>
      </c>
      <c r="FS288">
        <v>0</v>
      </c>
      <c r="FT288">
        <v>0</v>
      </c>
      <c r="FU288">
        <v>0</v>
      </c>
      <c r="FV288">
        <v>0</v>
      </c>
      <c r="FW288">
        <v>0</v>
      </c>
      <c r="FX288">
        <v>0</v>
      </c>
      <c r="FY288">
        <v>0</v>
      </c>
      <c r="FZ288">
        <v>0</v>
      </c>
      <c r="GA288">
        <v>0</v>
      </c>
      <c r="GB288">
        <v>0</v>
      </c>
      <c r="GC288">
        <v>0</v>
      </c>
      <c r="GD288">
        <v>0</v>
      </c>
      <c r="GE288" t="s">
        <v>124</v>
      </c>
      <c r="GF288">
        <v>0</v>
      </c>
      <c r="GG288">
        <v>0</v>
      </c>
      <c r="GH288">
        <v>0</v>
      </c>
      <c r="GI288">
        <v>0</v>
      </c>
      <c r="GJ288">
        <v>0</v>
      </c>
      <c r="GK288">
        <v>0</v>
      </c>
      <c r="GL288">
        <v>0</v>
      </c>
      <c r="GM288" t="s">
        <v>124</v>
      </c>
      <c r="GN288">
        <v>0</v>
      </c>
      <c r="GO288" t="s">
        <v>124</v>
      </c>
      <c r="GP288" t="s">
        <v>124</v>
      </c>
      <c r="GQ288" t="s">
        <v>124</v>
      </c>
      <c r="GR288" t="s">
        <v>124</v>
      </c>
      <c r="GS288">
        <v>0</v>
      </c>
      <c r="GT288">
        <v>0</v>
      </c>
      <c r="GU288">
        <v>0</v>
      </c>
      <c r="GV288">
        <v>0</v>
      </c>
      <c r="GW288">
        <v>0</v>
      </c>
      <c r="GX288">
        <v>0</v>
      </c>
      <c r="GY288">
        <v>0</v>
      </c>
      <c r="GZ288">
        <v>0</v>
      </c>
      <c r="HA288">
        <v>0</v>
      </c>
      <c r="HB288">
        <v>0</v>
      </c>
      <c r="HC288">
        <v>0</v>
      </c>
      <c r="HD288">
        <v>0</v>
      </c>
      <c r="HE288">
        <v>0</v>
      </c>
      <c r="HF288">
        <v>0</v>
      </c>
      <c r="HG288" t="s">
        <v>124</v>
      </c>
      <c r="HH288">
        <v>0</v>
      </c>
      <c r="HI288">
        <v>0</v>
      </c>
      <c r="HJ288" t="s">
        <v>124</v>
      </c>
      <c r="HK288">
        <v>0</v>
      </c>
      <c r="HL288">
        <v>0</v>
      </c>
      <c r="HM288" t="s">
        <v>124</v>
      </c>
      <c r="HN288" t="s">
        <v>124</v>
      </c>
      <c r="HO288">
        <v>0</v>
      </c>
      <c r="HP288">
        <v>0</v>
      </c>
      <c r="HQ288">
        <v>0</v>
      </c>
      <c r="HR288" t="s">
        <v>124</v>
      </c>
      <c r="HS288" t="s">
        <v>124</v>
      </c>
      <c r="HT288">
        <v>0</v>
      </c>
      <c r="HU288">
        <v>0</v>
      </c>
      <c r="HV288" t="s">
        <v>124</v>
      </c>
      <c r="HW288">
        <v>0</v>
      </c>
      <c r="HX288">
        <v>0</v>
      </c>
      <c r="HY288">
        <v>0</v>
      </c>
      <c r="HZ288">
        <v>0</v>
      </c>
      <c r="IA288">
        <v>0</v>
      </c>
      <c r="IB288">
        <v>0</v>
      </c>
      <c r="IC288">
        <v>0</v>
      </c>
      <c r="ID288">
        <v>0</v>
      </c>
      <c r="IE288" t="s">
        <v>124</v>
      </c>
      <c r="IF288">
        <v>0</v>
      </c>
      <c r="IG288">
        <v>0</v>
      </c>
      <c r="IH288">
        <v>0</v>
      </c>
      <c r="II288">
        <v>0</v>
      </c>
      <c r="IJ288">
        <v>0</v>
      </c>
      <c r="IK288" t="s">
        <v>124</v>
      </c>
      <c r="IL288" t="s">
        <v>202</v>
      </c>
      <c r="IM288" t="s">
        <v>70</v>
      </c>
      <c r="IN288">
        <v>0</v>
      </c>
      <c r="IO288" s="8" t="s">
        <v>1200</v>
      </c>
      <c r="IP288">
        <v>0</v>
      </c>
      <c r="IQ288">
        <v>0</v>
      </c>
      <c r="IR288">
        <v>0</v>
      </c>
      <c r="IS288">
        <v>0</v>
      </c>
      <c r="IT288">
        <v>0</v>
      </c>
      <c r="IU288">
        <v>0</v>
      </c>
      <c r="IV288">
        <v>0</v>
      </c>
      <c r="IW288">
        <v>0</v>
      </c>
      <c r="IX288">
        <v>0</v>
      </c>
      <c r="IY288">
        <v>0</v>
      </c>
      <c r="IZ288" t="s">
        <v>124</v>
      </c>
      <c r="JA288" t="s">
        <v>71</v>
      </c>
      <c r="JB288" t="s">
        <v>1201</v>
      </c>
      <c r="JC288" s="8" t="s">
        <v>124</v>
      </c>
      <c r="JD288" s="8" t="s">
        <v>127</v>
      </c>
      <c r="JE288" s="8" t="s">
        <v>128</v>
      </c>
      <c r="JF288" s="8">
        <v>0</v>
      </c>
      <c r="JG288" s="8" t="s">
        <v>124</v>
      </c>
      <c r="JH288" s="8">
        <v>0</v>
      </c>
      <c r="JI288" s="8">
        <v>0</v>
      </c>
      <c r="JJ288" s="8">
        <v>0</v>
      </c>
      <c r="JK288" s="42">
        <v>0</v>
      </c>
      <c r="JL288" s="42">
        <v>0</v>
      </c>
      <c r="JM288" s="42">
        <v>0</v>
      </c>
      <c r="JN288" s="42">
        <v>0</v>
      </c>
      <c r="JO288" s="42">
        <v>0</v>
      </c>
      <c r="JP288" s="42">
        <v>0</v>
      </c>
      <c r="JQ288" s="42">
        <v>0</v>
      </c>
      <c r="JR288" s="42">
        <v>0</v>
      </c>
      <c r="JS288" s="42">
        <v>0</v>
      </c>
      <c r="JT288" s="42">
        <v>0</v>
      </c>
      <c r="JU288" s="42">
        <v>0</v>
      </c>
      <c r="JV288" s="42" t="s">
        <v>124</v>
      </c>
      <c r="JW288" s="42">
        <v>0</v>
      </c>
      <c r="JX288" s="42">
        <v>0</v>
      </c>
      <c r="JY288" s="42">
        <v>0</v>
      </c>
      <c r="JZ288" s="42" t="s">
        <v>124</v>
      </c>
      <c r="KA288" s="42" t="s">
        <v>124</v>
      </c>
      <c r="KB288" s="42">
        <v>0</v>
      </c>
      <c r="KC288" s="42">
        <v>0</v>
      </c>
      <c r="KD288" s="42">
        <v>0</v>
      </c>
      <c r="KE288" s="42">
        <v>0</v>
      </c>
      <c r="KF288" s="42">
        <v>0</v>
      </c>
      <c r="KG288" s="42">
        <v>0</v>
      </c>
      <c r="KH288" s="42">
        <v>0</v>
      </c>
      <c r="KI288" s="42">
        <v>0</v>
      </c>
      <c r="KJ288" s="42">
        <v>0</v>
      </c>
      <c r="KK288" s="42">
        <v>0</v>
      </c>
      <c r="KL288" s="42">
        <v>0</v>
      </c>
      <c r="KM288" s="42">
        <v>0</v>
      </c>
      <c r="KN288" s="8" t="s">
        <v>117</v>
      </c>
      <c r="KO288" s="8">
        <v>0</v>
      </c>
      <c r="KP288" s="8">
        <v>0</v>
      </c>
      <c r="KQ288" s="8" t="s">
        <v>117</v>
      </c>
      <c r="KR288">
        <v>0</v>
      </c>
      <c r="KS288">
        <v>0</v>
      </c>
      <c r="KT288">
        <v>0</v>
      </c>
      <c r="KU288">
        <v>0</v>
      </c>
      <c r="KV288">
        <v>0</v>
      </c>
      <c r="KW288">
        <v>0</v>
      </c>
      <c r="KX288">
        <v>0</v>
      </c>
      <c r="KY288">
        <v>0</v>
      </c>
      <c r="KZ288">
        <v>0</v>
      </c>
      <c r="LA288">
        <v>0</v>
      </c>
      <c r="LB288">
        <v>0</v>
      </c>
      <c r="LC288">
        <v>0</v>
      </c>
      <c r="LD288">
        <v>0</v>
      </c>
      <c r="LE288">
        <v>0</v>
      </c>
      <c r="LF288">
        <v>0</v>
      </c>
      <c r="LG288">
        <v>0</v>
      </c>
      <c r="LH288">
        <v>0</v>
      </c>
      <c r="LI288">
        <v>0</v>
      </c>
      <c r="LJ288">
        <v>0</v>
      </c>
      <c r="LK288">
        <v>0</v>
      </c>
      <c r="LL288">
        <v>0</v>
      </c>
      <c r="LM288">
        <v>0</v>
      </c>
      <c r="LN288">
        <v>0</v>
      </c>
      <c r="LO288">
        <v>0</v>
      </c>
      <c r="LP288">
        <v>0</v>
      </c>
      <c r="LQ288">
        <v>0</v>
      </c>
      <c r="LR288">
        <v>0</v>
      </c>
      <c r="LS288">
        <v>0</v>
      </c>
      <c r="LT288">
        <v>0</v>
      </c>
      <c r="LU288">
        <v>0</v>
      </c>
      <c r="LV288">
        <v>0</v>
      </c>
      <c r="LW288">
        <v>0</v>
      </c>
      <c r="LX288">
        <v>0</v>
      </c>
      <c r="LY288">
        <v>0</v>
      </c>
      <c r="LZ288" s="9" t="s">
        <v>131</v>
      </c>
      <c r="MA288">
        <v>0</v>
      </c>
      <c r="MB288">
        <v>0</v>
      </c>
      <c r="MC288">
        <v>0</v>
      </c>
      <c r="MD288">
        <v>0</v>
      </c>
      <c r="ME288">
        <v>0</v>
      </c>
      <c r="MF288">
        <v>0</v>
      </c>
      <c r="MG288">
        <v>0</v>
      </c>
      <c r="MH288">
        <v>0</v>
      </c>
      <c r="MI288">
        <v>0</v>
      </c>
      <c r="MJ288">
        <v>0</v>
      </c>
      <c r="MK288">
        <v>0</v>
      </c>
      <c r="ML288">
        <v>0</v>
      </c>
      <c r="MM288">
        <v>0</v>
      </c>
      <c r="MN288">
        <v>0</v>
      </c>
      <c r="MO288">
        <v>0</v>
      </c>
      <c r="MP288">
        <v>0</v>
      </c>
      <c r="MQ288">
        <v>0</v>
      </c>
      <c r="MR288" s="35">
        <v>0</v>
      </c>
      <c r="MS288" s="69"/>
    </row>
    <row r="289" spans="1:357" ht="127.2" customHeight="1" x14ac:dyDescent="0.3">
      <c r="A289">
        <v>59</v>
      </c>
      <c r="B289" s="29" t="s">
        <v>108</v>
      </c>
      <c r="C289" s="22" t="s">
        <v>109</v>
      </c>
      <c r="D289" s="8" t="s">
        <v>493</v>
      </c>
      <c r="E289" s="8" t="s">
        <v>493</v>
      </c>
      <c r="F289" s="8" t="s">
        <v>484</v>
      </c>
      <c r="G289" s="8" t="s">
        <v>485</v>
      </c>
      <c r="H289" s="8">
        <v>0</v>
      </c>
      <c r="I289" t="s">
        <v>113</v>
      </c>
      <c r="J289" s="8" t="s">
        <v>494</v>
      </c>
      <c r="K289" s="8">
        <f>793*1195</f>
        <v>947635</v>
      </c>
      <c r="L289" s="8" t="e">
        <f>MROUND([1]!tbData[[#This Row],[Surface (mm2)]],10000)/1000000</f>
        <v>#REF!</v>
      </c>
      <c r="M289" s="8" t="s">
        <v>115</v>
      </c>
      <c r="N289" s="8" t="s">
        <v>144</v>
      </c>
      <c r="O289" s="8" t="s">
        <v>144</v>
      </c>
      <c r="P289" s="8" t="s">
        <v>262</v>
      </c>
      <c r="Q289" t="s">
        <v>119</v>
      </c>
      <c r="R289" t="s">
        <v>119</v>
      </c>
      <c r="S289" s="8">
        <v>0</v>
      </c>
      <c r="T289" t="s">
        <v>119</v>
      </c>
      <c r="U289" s="8" t="s">
        <v>120</v>
      </c>
      <c r="V289" s="8" t="s">
        <v>121</v>
      </c>
      <c r="W289" s="8" t="s">
        <v>145</v>
      </c>
      <c r="X289" s="8">
        <v>0</v>
      </c>
      <c r="Y289" s="8">
        <v>0</v>
      </c>
      <c r="Z289" s="8">
        <v>0</v>
      </c>
      <c r="AA289" s="8">
        <v>0</v>
      </c>
      <c r="AB289" s="8">
        <v>0</v>
      </c>
      <c r="AC289" s="8">
        <v>0</v>
      </c>
      <c r="AD289" s="8">
        <v>0</v>
      </c>
      <c r="AE289" s="8">
        <v>0</v>
      </c>
      <c r="AF289" s="8">
        <v>0</v>
      </c>
      <c r="AG289" s="8">
        <v>0</v>
      </c>
      <c r="AH289" s="8">
        <v>0</v>
      </c>
      <c r="AI289" s="8">
        <v>0</v>
      </c>
      <c r="AJ289" s="8">
        <v>0</v>
      </c>
      <c r="AK289" s="8" t="s">
        <v>117</v>
      </c>
      <c r="AL289" s="8">
        <v>0</v>
      </c>
      <c r="AM289" s="8">
        <v>0</v>
      </c>
      <c r="AN289" s="8">
        <v>0</v>
      </c>
      <c r="AO289" s="8">
        <v>0</v>
      </c>
      <c r="AP289" s="8">
        <v>0</v>
      </c>
      <c r="AQ289" s="8">
        <v>0</v>
      </c>
      <c r="AR289" s="8">
        <v>0</v>
      </c>
      <c r="AS289" s="8">
        <v>0</v>
      </c>
      <c r="AT289" s="8">
        <v>0</v>
      </c>
      <c r="AU289" s="8">
        <v>0</v>
      </c>
      <c r="AV289" s="8">
        <v>0</v>
      </c>
      <c r="AW289" s="8">
        <v>0</v>
      </c>
      <c r="AX289" s="8" t="s">
        <v>117</v>
      </c>
      <c r="AY289" s="8">
        <v>0</v>
      </c>
      <c r="AZ289" s="8">
        <v>0</v>
      </c>
      <c r="BA289" s="8">
        <v>0</v>
      </c>
      <c r="BB289" s="8">
        <v>0</v>
      </c>
      <c r="BC289" s="9" t="s">
        <v>124</v>
      </c>
      <c r="BD289" t="s">
        <v>155</v>
      </c>
      <c r="BE289" t="s">
        <v>147</v>
      </c>
      <c r="BF289">
        <v>0</v>
      </c>
      <c r="BG289">
        <v>0</v>
      </c>
      <c r="BH289">
        <v>0</v>
      </c>
      <c r="BI289" s="6">
        <v>0</v>
      </c>
      <c r="BJ289" s="66"/>
      <c r="BK289" s="10" t="s">
        <v>51</v>
      </c>
      <c r="BL289" t="s">
        <v>122</v>
      </c>
      <c r="BM289" t="s">
        <v>123</v>
      </c>
      <c r="BN289" t="s">
        <v>117</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t="s">
        <v>124</v>
      </c>
      <c r="CW289">
        <v>0</v>
      </c>
      <c r="CX289" t="s">
        <v>121</v>
      </c>
      <c r="CY289" t="s">
        <v>324</v>
      </c>
      <c r="CZ289" t="s">
        <v>156</v>
      </c>
      <c r="DA289">
        <v>0</v>
      </c>
      <c r="DB289" t="s">
        <v>117</v>
      </c>
      <c r="DC289" s="8">
        <v>0</v>
      </c>
      <c r="DD289" t="s">
        <v>117</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t="s">
        <v>117</v>
      </c>
      <c r="EA289">
        <v>0</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0</v>
      </c>
      <c r="EU289" t="s">
        <v>117</v>
      </c>
      <c r="EV289">
        <v>0</v>
      </c>
      <c r="EW289">
        <v>0</v>
      </c>
      <c r="EX289">
        <v>0</v>
      </c>
      <c r="EY289">
        <v>0</v>
      </c>
      <c r="EZ289">
        <v>0</v>
      </c>
      <c r="FA289">
        <v>0</v>
      </c>
      <c r="FB289">
        <v>0</v>
      </c>
      <c r="FC289">
        <v>0</v>
      </c>
      <c r="FD289">
        <v>0</v>
      </c>
      <c r="FE289">
        <v>0</v>
      </c>
      <c r="FF289">
        <v>0</v>
      </c>
      <c r="FG289">
        <v>0</v>
      </c>
      <c r="FH289">
        <v>0</v>
      </c>
      <c r="FI289">
        <v>0</v>
      </c>
      <c r="FJ289">
        <v>0</v>
      </c>
      <c r="FK289">
        <v>0</v>
      </c>
      <c r="FL289">
        <v>0</v>
      </c>
      <c r="FM289">
        <v>0</v>
      </c>
      <c r="FN289">
        <v>0</v>
      </c>
      <c r="FO289">
        <v>0</v>
      </c>
      <c r="FP289">
        <v>0</v>
      </c>
      <c r="FQ289">
        <v>0</v>
      </c>
      <c r="FR289">
        <v>0</v>
      </c>
      <c r="FS289">
        <v>0</v>
      </c>
      <c r="FT289">
        <v>0</v>
      </c>
      <c r="FU289">
        <v>0</v>
      </c>
      <c r="FV289">
        <v>0</v>
      </c>
      <c r="FW289">
        <v>0</v>
      </c>
      <c r="FX289">
        <v>0</v>
      </c>
      <c r="FY289">
        <v>0</v>
      </c>
      <c r="FZ289">
        <v>0</v>
      </c>
      <c r="GA289">
        <v>0</v>
      </c>
      <c r="GB289">
        <v>0</v>
      </c>
      <c r="GC289">
        <v>0</v>
      </c>
      <c r="GD289">
        <v>0</v>
      </c>
      <c r="GE289" t="s">
        <v>124</v>
      </c>
      <c r="GF289">
        <v>0</v>
      </c>
      <c r="GG289">
        <v>0</v>
      </c>
      <c r="GH289">
        <v>0</v>
      </c>
      <c r="GI289">
        <v>0</v>
      </c>
      <c r="GJ289">
        <v>0</v>
      </c>
      <c r="GK289">
        <v>0</v>
      </c>
      <c r="GL289">
        <v>0</v>
      </c>
      <c r="GM289" t="s">
        <v>124</v>
      </c>
      <c r="GN289" t="s">
        <v>125</v>
      </c>
      <c r="GO289">
        <v>0</v>
      </c>
      <c r="GP289" t="s">
        <v>124</v>
      </c>
      <c r="GQ289" t="s">
        <v>124</v>
      </c>
      <c r="GR289">
        <v>0</v>
      </c>
      <c r="GS289">
        <v>0</v>
      </c>
      <c r="GT289">
        <v>0</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0</v>
      </c>
      <c r="HW289">
        <v>0</v>
      </c>
      <c r="HX289">
        <v>0</v>
      </c>
      <c r="HY289">
        <v>0</v>
      </c>
      <c r="HZ289">
        <v>0</v>
      </c>
      <c r="IA289">
        <v>0</v>
      </c>
      <c r="IB289">
        <v>0</v>
      </c>
      <c r="IC289">
        <v>0</v>
      </c>
      <c r="ID289">
        <v>0</v>
      </c>
      <c r="IE289" t="s">
        <v>124</v>
      </c>
      <c r="IF289" t="s">
        <v>124</v>
      </c>
      <c r="IG289" t="s">
        <v>119</v>
      </c>
      <c r="IH289" t="s">
        <v>189</v>
      </c>
      <c r="II289" t="s">
        <v>71</v>
      </c>
      <c r="IJ289" s="8" t="s">
        <v>495</v>
      </c>
      <c r="IK289" s="8">
        <v>0</v>
      </c>
      <c r="IL289" s="8">
        <v>0</v>
      </c>
      <c r="IM289" s="8">
        <v>0</v>
      </c>
      <c r="IN289">
        <v>0</v>
      </c>
      <c r="IO289" s="8">
        <v>0</v>
      </c>
      <c r="IP289" s="8">
        <v>0</v>
      </c>
      <c r="IQ289" s="8">
        <v>0</v>
      </c>
      <c r="IR289" s="8">
        <v>0</v>
      </c>
      <c r="IS289" s="8">
        <v>0</v>
      </c>
      <c r="IT289" s="8">
        <v>0</v>
      </c>
      <c r="IU289" s="8">
        <v>0</v>
      </c>
      <c r="IV289" s="8">
        <v>0</v>
      </c>
      <c r="IW289" s="8">
        <v>0</v>
      </c>
      <c r="IX289" s="8">
        <v>0</v>
      </c>
      <c r="IY289" s="8">
        <v>0</v>
      </c>
      <c r="IZ289" s="8">
        <v>0</v>
      </c>
      <c r="JA289" s="8">
        <v>0</v>
      </c>
      <c r="JB289" s="8">
        <v>0</v>
      </c>
      <c r="JC289" s="8" t="s">
        <v>124</v>
      </c>
      <c r="JD289" s="8" t="s">
        <v>127</v>
      </c>
      <c r="JE289" s="8" t="s">
        <v>128</v>
      </c>
      <c r="JF289" s="8" t="s">
        <v>124</v>
      </c>
      <c r="JG289" s="8">
        <v>0</v>
      </c>
      <c r="JH289" s="8" t="s">
        <v>124</v>
      </c>
      <c r="JI289" s="8" t="s">
        <v>168</v>
      </c>
      <c r="JJ289" s="8">
        <v>0</v>
      </c>
      <c r="JK289" s="42" t="s">
        <v>124</v>
      </c>
      <c r="JL289" s="42" t="s">
        <v>129</v>
      </c>
      <c r="JM289" s="42">
        <v>0</v>
      </c>
      <c r="JN289" s="42">
        <v>0</v>
      </c>
      <c r="JO289" s="42">
        <v>0</v>
      </c>
      <c r="JP289" s="42" t="s">
        <v>124</v>
      </c>
      <c r="JQ289" s="42">
        <v>0</v>
      </c>
      <c r="JR289" s="42">
        <v>0</v>
      </c>
      <c r="JS289" s="42">
        <v>0</v>
      </c>
      <c r="JT289" s="42">
        <v>0</v>
      </c>
      <c r="JU289" s="42">
        <v>0</v>
      </c>
      <c r="JV289" s="42">
        <v>0</v>
      </c>
      <c r="JW289" s="42">
        <v>0</v>
      </c>
      <c r="JX289" s="42">
        <v>0</v>
      </c>
      <c r="JY289" s="42">
        <v>0</v>
      </c>
      <c r="JZ289" s="42">
        <v>0</v>
      </c>
      <c r="KA289" s="42">
        <v>0</v>
      </c>
      <c r="KB289" s="42">
        <v>0</v>
      </c>
      <c r="KC289" s="42">
        <v>0</v>
      </c>
      <c r="KD289" s="42">
        <v>0</v>
      </c>
      <c r="KE289" s="42" t="s">
        <v>124</v>
      </c>
      <c r="KF289" s="42" t="s">
        <v>204</v>
      </c>
      <c r="KG289" s="42">
        <v>0</v>
      </c>
      <c r="KH289" s="42" t="s">
        <v>124</v>
      </c>
      <c r="KI289" s="42">
        <v>0</v>
      </c>
      <c r="KJ289" s="42">
        <v>0</v>
      </c>
      <c r="KK289" s="42">
        <v>0</v>
      </c>
      <c r="KL289" s="42">
        <v>0</v>
      </c>
      <c r="KM289" s="42">
        <v>0</v>
      </c>
      <c r="KN289" s="8" t="s">
        <v>117</v>
      </c>
      <c r="KO289" s="8">
        <v>0</v>
      </c>
      <c r="KP289" s="8">
        <v>0</v>
      </c>
      <c r="KQ289" s="8" t="s">
        <v>117</v>
      </c>
      <c r="KR289">
        <v>0</v>
      </c>
      <c r="KS289">
        <v>0</v>
      </c>
      <c r="KT289">
        <v>0</v>
      </c>
      <c r="KU289">
        <v>0</v>
      </c>
      <c r="KV289">
        <v>0</v>
      </c>
      <c r="KW289">
        <v>0</v>
      </c>
      <c r="KX289">
        <v>0</v>
      </c>
      <c r="KY289">
        <v>0</v>
      </c>
      <c r="KZ289">
        <v>0</v>
      </c>
      <c r="LA289">
        <v>0</v>
      </c>
      <c r="LB289">
        <v>0</v>
      </c>
      <c r="LC289">
        <v>0</v>
      </c>
      <c r="LD289">
        <v>0</v>
      </c>
      <c r="LE289">
        <v>0</v>
      </c>
      <c r="LF289">
        <v>0</v>
      </c>
      <c r="LG289">
        <v>0</v>
      </c>
      <c r="LH289">
        <v>0</v>
      </c>
      <c r="LI289">
        <v>0</v>
      </c>
      <c r="LJ289">
        <v>0</v>
      </c>
      <c r="LK289">
        <v>0</v>
      </c>
      <c r="LL289">
        <v>0</v>
      </c>
      <c r="LM289">
        <v>0</v>
      </c>
      <c r="LN289">
        <v>0</v>
      </c>
      <c r="LO289">
        <v>0</v>
      </c>
      <c r="LP289">
        <v>0</v>
      </c>
      <c r="LQ289">
        <v>0</v>
      </c>
      <c r="LR289">
        <v>0</v>
      </c>
      <c r="LS289">
        <v>0</v>
      </c>
      <c r="LT289">
        <v>0</v>
      </c>
      <c r="LU289">
        <v>0</v>
      </c>
      <c r="LV289">
        <v>0</v>
      </c>
      <c r="LW289">
        <v>0</v>
      </c>
      <c r="LX289">
        <v>0</v>
      </c>
      <c r="LY289">
        <v>0</v>
      </c>
      <c r="LZ289" s="9" t="s">
        <v>131</v>
      </c>
      <c r="MA289">
        <v>0</v>
      </c>
      <c r="MB289">
        <v>0</v>
      </c>
      <c r="MC289">
        <v>0</v>
      </c>
      <c r="MD289">
        <v>0</v>
      </c>
      <c r="ME289">
        <v>0</v>
      </c>
      <c r="MF289">
        <v>0</v>
      </c>
      <c r="MG289">
        <v>0</v>
      </c>
      <c r="MH289">
        <v>0</v>
      </c>
      <c r="MI289">
        <v>0</v>
      </c>
      <c r="MJ289">
        <v>0</v>
      </c>
      <c r="MK289">
        <v>0</v>
      </c>
      <c r="ML289">
        <v>0</v>
      </c>
      <c r="MM289">
        <v>0</v>
      </c>
      <c r="MN289">
        <v>0</v>
      </c>
      <c r="MO289">
        <v>0</v>
      </c>
      <c r="MP289">
        <v>0</v>
      </c>
      <c r="MQ289">
        <v>0</v>
      </c>
      <c r="MR289" s="35">
        <v>0</v>
      </c>
      <c r="MS289" s="69"/>
    </row>
    <row r="290" spans="1:357" ht="75.599999999999994" customHeight="1" x14ac:dyDescent="0.3">
      <c r="A290">
        <v>60</v>
      </c>
      <c r="B290" s="29" t="s">
        <v>108</v>
      </c>
      <c r="C290" s="22" t="s">
        <v>109</v>
      </c>
      <c r="D290" s="8" t="s">
        <v>496</v>
      </c>
      <c r="E290" s="8" t="s">
        <v>497</v>
      </c>
      <c r="F290" s="8" t="s">
        <v>484</v>
      </c>
      <c r="G290" s="8" t="s">
        <v>485</v>
      </c>
      <c r="H290" s="8">
        <v>0</v>
      </c>
      <c r="I290" t="s">
        <v>113</v>
      </c>
      <c r="J290" s="8" t="s">
        <v>498</v>
      </c>
      <c r="K290" s="8">
        <f>794*1195</f>
        <v>948830</v>
      </c>
      <c r="L290" s="8" t="e">
        <f>MROUND([1]!tbData[[#This Row],[Surface (mm2)]],10000)/1000000</f>
        <v>#REF!</v>
      </c>
      <c r="M290" s="8" t="s">
        <v>115</v>
      </c>
      <c r="N290" s="8" t="s">
        <v>144</v>
      </c>
      <c r="O290" s="8" t="s">
        <v>144</v>
      </c>
      <c r="P290" s="8" t="s">
        <v>262</v>
      </c>
      <c r="Q290" t="s">
        <v>119</v>
      </c>
      <c r="R290" t="s">
        <v>119</v>
      </c>
      <c r="S290" s="8">
        <v>0</v>
      </c>
      <c r="T290" t="s">
        <v>119</v>
      </c>
      <c r="U290" s="8" t="s">
        <v>120</v>
      </c>
      <c r="V290" s="8" t="s">
        <v>121</v>
      </c>
      <c r="W290" s="8" t="s">
        <v>145</v>
      </c>
      <c r="X290" s="8">
        <v>0</v>
      </c>
      <c r="Y290" s="8">
        <v>0</v>
      </c>
      <c r="Z290" s="8">
        <v>0</v>
      </c>
      <c r="AA290" s="8">
        <v>0</v>
      </c>
      <c r="AB290" s="8">
        <v>0</v>
      </c>
      <c r="AC290" s="8">
        <v>0</v>
      </c>
      <c r="AD290" s="8">
        <v>0</v>
      </c>
      <c r="AE290" s="8">
        <v>0</v>
      </c>
      <c r="AF290" s="8">
        <v>0</v>
      </c>
      <c r="AG290" s="8">
        <v>0</v>
      </c>
      <c r="AH290" s="8">
        <v>0</v>
      </c>
      <c r="AI290" s="8">
        <v>0</v>
      </c>
      <c r="AJ290" s="8">
        <v>0</v>
      </c>
      <c r="AK290" s="8" t="s">
        <v>124</v>
      </c>
      <c r="AL290" s="8" t="s">
        <v>166</v>
      </c>
      <c r="AM290" s="8" t="s">
        <v>121</v>
      </c>
      <c r="AN290" s="8" t="s">
        <v>499</v>
      </c>
      <c r="AO290" s="8">
        <v>0</v>
      </c>
      <c r="AP290" s="8">
        <v>0</v>
      </c>
      <c r="AQ290" s="8">
        <v>0</v>
      </c>
      <c r="AR290" s="8">
        <v>0</v>
      </c>
      <c r="AS290" s="8">
        <v>0</v>
      </c>
      <c r="AT290" s="8">
        <v>0</v>
      </c>
      <c r="AU290" s="8">
        <v>0</v>
      </c>
      <c r="AV290" s="8">
        <v>0</v>
      </c>
      <c r="AW290" s="8">
        <v>0</v>
      </c>
      <c r="AX290" s="8" t="s">
        <v>124</v>
      </c>
      <c r="AY290" s="8" t="s">
        <v>121</v>
      </c>
      <c r="AZ290" s="8">
        <v>1</v>
      </c>
      <c r="BA290" s="8" t="s">
        <v>500</v>
      </c>
      <c r="BB290" s="8">
        <v>0</v>
      </c>
      <c r="BC290" s="9" t="s">
        <v>124</v>
      </c>
      <c r="BD290" t="s">
        <v>155</v>
      </c>
      <c r="BE290" t="s">
        <v>147</v>
      </c>
      <c r="BF290">
        <v>0</v>
      </c>
      <c r="BG290">
        <v>0</v>
      </c>
      <c r="BH290">
        <v>0</v>
      </c>
      <c r="BI290" s="6">
        <v>0</v>
      </c>
      <c r="BJ290" s="66"/>
      <c r="BK290" s="10" t="s">
        <v>51</v>
      </c>
      <c r="BL290" t="s">
        <v>122</v>
      </c>
      <c r="BM290" t="s">
        <v>123</v>
      </c>
      <c r="BN290" t="s">
        <v>124</v>
      </c>
      <c r="BO290">
        <v>0</v>
      </c>
      <c r="BP290">
        <v>0</v>
      </c>
      <c r="BQ290">
        <v>0</v>
      </c>
      <c r="BR290">
        <v>0</v>
      </c>
      <c r="BS290">
        <v>0</v>
      </c>
      <c r="BT290">
        <v>0</v>
      </c>
      <c r="BU290">
        <v>0</v>
      </c>
      <c r="BV290" t="s">
        <v>124</v>
      </c>
      <c r="BW290" t="s">
        <v>156</v>
      </c>
      <c r="BX290" t="s">
        <v>124</v>
      </c>
      <c r="BY290" t="s">
        <v>124</v>
      </c>
      <c r="BZ290" t="s">
        <v>124</v>
      </c>
      <c r="CA290" t="s">
        <v>124</v>
      </c>
      <c r="CB290" t="s">
        <v>121</v>
      </c>
      <c r="CC290" t="s">
        <v>124</v>
      </c>
      <c r="CD290" t="s">
        <v>156</v>
      </c>
      <c r="CE290" t="s">
        <v>121</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t="s">
        <v>117</v>
      </c>
      <c r="DC290" s="8">
        <v>0</v>
      </c>
      <c r="DD290" t="s">
        <v>117</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t="s">
        <v>117</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t="s">
        <v>117</v>
      </c>
      <c r="EV290">
        <v>0</v>
      </c>
      <c r="EW290">
        <v>0</v>
      </c>
      <c r="EX290">
        <v>0</v>
      </c>
      <c r="EY290">
        <v>0</v>
      </c>
      <c r="EZ290">
        <v>0</v>
      </c>
      <c r="FA290">
        <v>0</v>
      </c>
      <c r="FB290">
        <v>0</v>
      </c>
      <c r="FC290">
        <v>0</v>
      </c>
      <c r="FD290">
        <v>0</v>
      </c>
      <c r="FE290">
        <v>0</v>
      </c>
      <c r="FF290">
        <v>0</v>
      </c>
      <c r="FG290">
        <v>0</v>
      </c>
      <c r="FH290">
        <v>0</v>
      </c>
      <c r="FI290">
        <v>0</v>
      </c>
      <c r="FJ290">
        <v>0</v>
      </c>
      <c r="FK290">
        <v>0</v>
      </c>
      <c r="FL290">
        <v>0</v>
      </c>
      <c r="FM290">
        <v>0</v>
      </c>
      <c r="FN290">
        <v>0</v>
      </c>
      <c r="FO290">
        <v>0</v>
      </c>
      <c r="FP290">
        <v>0</v>
      </c>
      <c r="FQ290">
        <v>0</v>
      </c>
      <c r="FR290">
        <v>0</v>
      </c>
      <c r="FS290">
        <v>0</v>
      </c>
      <c r="FT290">
        <v>0</v>
      </c>
      <c r="FU290">
        <v>0</v>
      </c>
      <c r="FV290">
        <v>0</v>
      </c>
      <c r="FW290">
        <v>0</v>
      </c>
      <c r="FX290">
        <v>0</v>
      </c>
      <c r="FY290">
        <v>0</v>
      </c>
      <c r="FZ290">
        <v>0</v>
      </c>
      <c r="GA290">
        <v>0</v>
      </c>
      <c r="GB290">
        <v>0</v>
      </c>
      <c r="GC290">
        <v>0</v>
      </c>
      <c r="GD290">
        <v>0</v>
      </c>
      <c r="GE290" t="s">
        <v>124</v>
      </c>
      <c r="GF290">
        <v>0</v>
      </c>
      <c r="GG290">
        <v>0</v>
      </c>
      <c r="GH290">
        <v>0</v>
      </c>
      <c r="GI290">
        <v>0</v>
      </c>
      <c r="GJ290">
        <v>0</v>
      </c>
      <c r="GK290">
        <v>0</v>
      </c>
      <c r="GL290">
        <v>0</v>
      </c>
      <c r="GM290" t="s">
        <v>124</v>
      </c>
      <c r="GN290" t="s">
        <v>202</v>
      </c>
      <c r="GO290" t="s">
        <v>124</v>
      </c>
      <c r="GP290" t="s">
        <v>124</v>
      </c>
      <c r="GQ290" t="s">
        <v>124</v>
      </c>
      <c r="GR290" t="s">
        <v>124</v>
      </c>
      <c r="GS290">
        <v>0</v>
      </c>
      <c r="GT290">
        <v>0</v>
      </c>
      <c r="GU290">
        <v>0</v>
      </c>
      <c r="GV290">
        <v>0</v>
      </c>
      <c r="GW290">
        <v>0</v>
      </c>
      <c r="GX290">
        <v>0</v>
      </c>
      <c r="GY290">
        <v>0</v>
      </c>
      <c r="GZ290">
        <v>0</v>
      </c>
      <c r="HA290">
        <v>0</v>
      </c>
      <c r="HB290">
        <v>0</v>
      </c>
      <c r="HC290">
        <v>0</v>
      </c>
      <c r="HD290">
        <v>0</v>
      </c>
      <c r="HE290">
        <v>0</v>
      </c>
      <c r="HF290">
        <v>0</v>
      </c>
      <c r="HG290" t="s">
        <v>124</v>
      </c>
      <c r="HH290">
        <v>0</v>
      </c>
      <c r="HI290">
        <v>0</v>
      </c>
      <c r="HJ290" t="s">
        <v>124</v>
      </c>
      <c r="HK290">
        <v>0</v>
      </c>
      <c r="HL290">
        <v>0</v>
      </c>
      <c r="HM290">
        <v>0</v>
      </c>
      <c r="HN290">
        <v>0</v>
      </c>
      <c r="HO290">
        <v>0</v>
      </c>
      <c r="HP290">
        <v>0</v>
      </c>
      <c r="HQ290">
        <v>0</v>
      </c>
      <c r="HR290">
        <v>0</v>
      </c>
      <c r="HS290">
        <v>0</v>
      </c>
      <c r="HT290">
        <v>0</v>
      </c>
      <c r="HU290">
        <v>0</v>
      </c>
      <c r="HV290">
        <v>0</v>
      </c>
      <c r="HW290">
        <v>0</v>
      </c>
      <c r="HX290">
        <v>0</v>
      </c>
      <c r="HY290">
        <v>0</v>
      </c>
      <c r="HZ290">
        <v>0</v>
      </c>
      <c r="IA290">
        <v>0</v>
      </c>
      <c r="IB290">
        <v>0</v>
      </c>
      <c r="IC290">
        <v>0</v>
      </c>
      <c r="ID290">
        <v>0</v>
      </c>
      <c r="IE290" t="s">
        <v>124</v>
      </c>
      <c r="IF290" t="s">
        <v>124</v>
      </c>
      <c r="IG290" t="s">
        <v>119</v>
      </c>
      <c r="IH290" t="s">
        <v>70</v>
      </c>
      <c r="II290">
        <v>0</v>
      </c>
      <c r="IJ290" s="8" t="s">
        <v>501</v>
      </c>
      <c r="IK290" s="8">
        <v>0</v>
      </c>
      <c r="IL290" s="8">
        <v>0</v>
      </c>
      <c r="IM290" s="8">
        <v>0</v>
      </c>
      <c r="IN290">
        <v>0</v>
      </c>
      <c r="IO290" s="8">
        <v>0</v>
      </c>
      <c r="IP290" s="8">
        <v>0</v>
      </c>
      <c r="IQ290" s="8">
        <v>0</v>
      </c>
      <c r="IR290" s="8">
        <v>0</v>
      </c>
      <c r="IS290" s="8">
        <v>0</v>
      </c>
      <c r="IT290" s="8">
        <v>0</v>
      </c>
      <c r="IU290" s="8">
        <v>0</v>
      </c>
      <c r="IV290" s="8">
        <v>0</v>
      </c>
      <c r="IW290" s="8">
        <v>0</v>
      </c>
      <c r="IX290" s="8">
        <v>0</v>
      </c>
      <c r="IY290" s="8">
        <v>0</v>
      </c>
      <c r="IZ290" s="8">
        <v>0</v>
      </c>
      <c r="JA290" s="8">
        <v>0</v>
      </c>
      <c r="JB290" s="8">
        <v>0</v>
      </c>
      <c r="JC290" s="8" t="s">
        <v>124</v>
      </c>
      <c r="JD290" s="8" t="s">
        <v>127</v>
      </c>
      <c r="JE290" s="8" t="s">
        <v>128</v>
      </c>
      <c r="JF290" s="8" t="s">
        <v>124</v>
      </c>
      <c r="JG290" s="8">
        <v>0</v>
      </c>
      <c r="JH290" s="8" t="s">
        <v>124</v>
      </c>
      <c r="JI290" s="8" t="s">
        <v>168</v>
      </c>
      <c r="JJ290" s="8">
        <v>0</v>
      </c>
      <c r="JK290" s="42">
        <v>0</v>
      </c>
      <c r="JL290" s="42">
        <v>0</v>
      </c>
      <c r="JM290" s="42">
        <v>0</v>
      </c>
      <c r="JN290" s="42">
        <v>0</v>
      </c>
      <c r="JO290" s="42">
        <v>0</v>
      </c>
      <c r="JP290" s="42">
        <v>0</v>
      </c>
      <c r="JQ290" s="42">
        <v>0</v>
      </c>
      <c r="JR290" s="42">
        <v>0</v>
      </c>
      <c r="JS290" s="42">
        <v>0</v>
      </c>
      <c r="JT290" s="42">
        <v>0</v>
      </c>
      <c r="JU290" s="42">
        <v>0</v>
      </c>
      <c r="JV290" s="42" t="s">
        <v>124</v>
      </c>
      <c r="JW290" s="42">
        <v>0</v>
      </c>
      <c r="JX290" s="42">
        <v>0</v>
      </c>
      <c r="JY290" s="42">
        <v>0</v>
      </c>
      <c r="JZ290" s="42">
        <v>0</v>
      </c>
      <c r="KA290" s="42">
        <v>0</v>
      </c>
      <c r="KB290" s="42">
        <v>0</v>
      </c>
      <c r="KC290" s="42">
        <v>0</v>
      </c>
      <c r="KD290" s="42">
        <v>0</v>
      </c>
      <c r="KE290" s="42">
        <v>0</v>
      </c>
      <c r="KF290" s="42">
        <v>0</v>
      </c>
      <c r="KG290" s="42">
        <v>0</v>
      </c>
      <c r="KH290" s="42">
        <v>0</v>
      </c>
      <c r="KI290" s="42">
        <v>0</v>
      </c>
      <c r="KJ290" s="42">
        <v>0</v>
      </c>
      <c r="KK290" s="42">
        <v>0</v>
      </c>
      <c r="KL290" s="42">
        <v>0</v>
      </c>
      <c r="KM290" s="42">
        <v>0</v>
      </c>
      <c r="KN290" s="8" t="s">
        <v>117</v>
      </c>
      <c r="KO290" s="8">
        <v>0</v>
      </c>
      <c r="KP290" s="8">
        <v>0</v>
      </c>
      <c r="KQ290" s="8" t="s">
        <v>117</v>
      </c>
      <c r="KR290">
        <v>0</v>
      </c>
      <c r="KS290">
        <v>0</v>
      </c>
      <c r="KT290">
        <v>0</v>
      </c>
      <c r="KU290">
        <v>0</v>
      </c>
      <c r="KV290">
        <v>0</v>
      </c>
      <c r="KW290">
        <v>0</v>
      </c>
      <c r="KX290">
        <v>0</v>
      </c>
      <c r="KY290">
        <v>0</v>
      </c>
      <c r="KZ290">
        <v>0</v>
      </c>
      <c r="LA290">
        <v>0</v>
      </c>
      <c r="LB290">
        <v>0</v>
      </c>
      <c r="LC290">
        <v>0</v>
      </c>
      <c r="LD290">
        <v>0</v>
      </c>
      <c r="LE290">
        <v>0</v>
      </c>
      <c r="LF290">
        <v>0</v>
      </c>
      <c r="LG290">
        <v>0</v>
      </c>
      <c r="LH290">
        <v>0</v>
      </c>
      <c r="LI290">
        <v>0</v>
      </c>
      <c r="LJ290">
        <v>0</v>
      </c>
      <c r="LK290">
        <v>0</v>
      </c>
      <c r="LL290">
        <v>0</v>
      </c>
      <c r="LM290">
        <v>0</v>
      </c>
      <c r="LN290">
        <v>0</v>
      </c>
      <c r="LO290">
        <v>0</v>
      </c>
      <c r="LP290">
        <v>0</v>
      </c>
      <c r="LQ290">
        <v>0</v>
      </c>
      <c r="LR290">
        <v>0</v>
      </c>
      <c r="LS290">
        <v>0</v>
      </c>
      <c r="LT290">
        <v>0</v>
      </c>
      <c r="LU290">
        <v>0</v>
      </c>
      <c r="LV290">
        <v>0</v>
      </c>
      <c r="LW290">
        <v>0</v>
      </c>
      <c r="LX290">
        <v>0</v>
      </c>
      <c r="LY290">
        <v>0</v>
      </c>
      <c r="LZ290" s="9" t="s">
        <v>131</v>
      </c>
      <c r="MA290">
        <v>0</v>
      </c>
      <c r="MB290">
        <v>0</v>
      </c>
      <c r="MC290">
        <v>0</v>
      </c>
      <c r="MD290">
        <v>0</v>
      </c>
      <c r="ME290">
        <v>0</v>
      </c>
      <c r="MF290">
        <v>0</v>
      </c>
      <c r="MG290">
        <v>0</v>
      </c>
      <c r="MH290">
        <v>0</v>
      </c>
      <c r="MI290">
        <v>0</v>
      </c>
      <c r="MJ290">
        <v>0</v>
      </c>
      <c r="MK290">
        <v>0</v>
      </c>
      <c r="ML290">
        <v>0</v>
      </c>
      <c r="MM290">
        <v>0</v>
      </c>
      <c r="MN290">
        <v>0</v>
      </c>
      <c r="MO290">
        <v>0</v>
      </c>
      <c r="MP290">
        <v>0</v>
      </c>
      <c r="MQ290">
        <v>0</v>
      </c>
      <c r="MR290" s="35">
        <v>0</v>
      </c>
      <c r="MS290" s="69"/>
    </row>
    <row r="291" spans="1:357" ht="57.6" x14ac:dyDescent="0.3">
      <c r="A291">
        <v>61</v>
      </c>
      <c r="B291" s="29" t="s">
        <v>108</v>
      </c>
      <c r="C291" s="22" t="s">
        <v>109</v>
      </c>
      <c r="D291" s="8" t="s">
        <v>503</v>
      </c>
      <c r="E291" s="8" t="s">
        <v>503</v>
      </c>
      <c r="F291" s="8" t="s">
        <v>484</v>
      </c>
      <c r="G291" s="8" t="s">
        <v>485</v>
      </c>
      <c r="H291" s="8">
        <v>0</v>
      </c>
      <c r="I291" t="s">
        <v>113</v>
      </c>
      <c r="J291" s="8" t="s">
        <v>504</v>
      </c>
      <c r="K291" s="8">
        <f>794*1196</f>
        <v>949624</v>
      </c>
      <c r="L291" s="8" t="e">
        <f>MROUND([1]!tbData[[#This Row],[Surface (mm2)]],10000)/1000000</f>
        <v>#REF!</v>
      </c>
      <c r="M291" s="8" t="s">
        <v>115</v>
      </c>
      <c r="N291" s="8" t="s">
        <v>144</v>
      </c>
      <c r="O291" s="8" t="s">
        <v>144</v>
      </c>
      <c r="P291" s="8" t="s">
        <v>262</v>
      </c>
      <c r="Q291" t="s">
        <v>119</v>
      </c>
      <c r="R291" t="s">
        <v>119</v>
      </c>
      <c r="S291" s="8">
        <v>0</v>
      </c>
      <c r="T291" t="s">
        <v>119</v>
      </c>
      <c r="U291" s="8" t="s">
        <v>120</v>
      </c>
      <c r="V291" s="8" t="s">
        <v>121</v>
      </c>
      <c r="W291" s="8" t="s">
        <v>145</v>
      </c>
      <c r="X291" s="8">
        <v>0</v>
      </c>
      <c r="Y291" s="8">
        <v>0</v>
      </c>
      <c r="Z291" s="8">
        <v>0</v>
      </c>
      <c r="AA291" s="8">
        <v>0</v>
      </c>
      <c r="AB291" s="8">
        <v>0</v>
      </c>
      <c r="AC291" s="8">
        <v>0</v>
      </c>
      <c r="AD291" s="8">
        <v>0</v>
      </c>
      <c r="AE291" s="8">
        <v>0</v>
      </c>
      <c r="AF291" s="8">
        <v>0</v>
      </c>
      <c r="AG291" s="8">
        <v>0</v>
      </c>
      <c r="AH291" s="8">
        <v>0</v>
      </c>
      <c r="AI291" s="8">
        <v>0</v>
      </c>
      <c r="AJ291" s="8">
        <v>0</v>
      </c>
      <c r="AK291" s="8" t="s">
        <v>117</v>
      </c>
      <c r="AL291" s="8">
        <v>0</v>
      </c>
      <c r="AM291" s="8">
        <v>0</v>
      </c>
      <c r="AN291" s="8">
        <v>0</v>
      </c>
      <c r="AO291" s="8">
        <v>0</v>
      </c>
      <c r="AP291" s="8">
        <v>0</v>
      </c>
      <c r="AQ291" s="8">
        <v>0</v>
      </c>
      <c r="AR291" s="8">
        <v>0</v>
      </c>
      <c r="AS291" s="8">
        <v>0</v>
      </c>
      <c r="AT291" s="8">
        <v>0</v>
      </c>
      <c r="AU291" s="8">
        <v>0</v>
      </c>
      <c r="AV291" s="8">
        <v>0</v>
      </c>
      <c r="AW291" s="8">
        <v>0</v>
      </c>
      <c r="AX291" s="8" t="s">
        <v>117</v>
      </c>
      <c r="AY291" s="8">
        <v>0</v>
      </c>
      <c r="AZ291" s="8">
        <v>0</v>
      </c>
      <c r="BA291" s="8">
        <v>0</v>
      </c>
      <c r="BB291" s="8">
        <v>0</v>
      </c>
      <c r="BC291" s="9" t="s">
        <v>124</v>
      </c>
      <c r="BD291" t="s">
        <v>155</v>
      </c>
      <c r="BE291" t="s">
        <v>147</v>
      </c>
      <c r="BF291">
        <v>0</v>
      </c>
      <c r="BG291">
        <v>0</v>
      </c>
      <c r="BH291">
        <v>0</v>
      </c>
      <c r="BI291" s="6">
        <v>0</v>
      </c>
      <c r="BJ291" s="66"/>
      <c r="BK291" s="10" t="s">
        <v>51</v>
      </c>
      <c r="BL291" t="s">
        <v>122</v>
      </c>
      <c r="BM291" t="s">
        <v>123</v>
      </c>
      <c r="BN291" t="s">
        <v>117</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t="s">
        <v>117</v>
      </c>
      <c r="DC291" s="8">
        <v>0</v>
      </c>
      <c r="DD291" t="s">
        <v>117</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t="s">
        <v>117</v>
      </c>
      <c r="EA291">
        <v>0</v>
      </c>
      <c r="EB291">
        <v>0</v>
      </c>
      <c r="EC291">
        <v>0</v>
      </c>
      <c r="ED291">
        <v>0</v>
      </c>
      <c r="EE291">
        <v>0</v>
      </c>
      <c r="EF291">
        <v>0</v>
      </c>
      <c r="EG291">
        <v>0</v>
      </c>
      <c r="EH291">
        <v>0</v>
      </c>
      <c r="EI291">
        <v>0</v>
      </c>
      <c r="EJ291">
        <v>0</v>
      </c>
      <c r="EK291">
        <v>0</v>
      </c>
      <c r="EL291">
        <v>0</v>
      </c>
      <c r="EM291">
        <v>0</v>
      </c>
      <c r="EN291">
        <v>0</v>
      </c>
      <c r="EO291">
        <v>0</v>
      </c>
      <c r="EP291">
        <v>0</v>
      </c>
      <c r="EQ291">
        <v>0</v>
      </c>
      <c r="ER291">
        <v>0</v>
      </c>
      <c r="ES291">
        <v>0</v>
      </c>
      <c r="ET291">
        <v>0</v>
      </c>
      <c r="EU291" t="s">
        <v>117</v>
      </c>
      <c r="EV291">
        <v>0</v>
      </c>
      <c r="EW291">
        <v>0</v>
      </c>
      <c r="EX291">
        <v>0</v>
      </c>
      <c r="EY291">
        <v>0</v>
      </c>
      <c r="EZ291">
        <v>0</v>
      </c>
      <c r="FA291">
        <v>0</v>
      </c>
      <c r="FB291">
        <v>0</v>
      </c>
      <c r="FC291">
        <v>0</v>
      </c>
      <c r="FD291">
        <v>0</v>
      </c>
      <c r="FE291">
        <v>0</v>
      </c>
      <c r="FF291">
        <v>0</v>
      </c>
      <c r="FG291">
        <v>0</v>
      </c>
      <c r="FH291">
        <v>0</v>
      </c>
      <c r="FI291">
        <v>0</v>
      </c>
      <c r="FJ291">
        <v>0</v>
      </c>
      <c r="FK291">
        <v>0</v>
      </c>
      <c r="FL291">
        <v>0</v>
      </c>
      <c r="FM291">
        <v>0</v>
      </c>
      <c r="FN291">
        <v>0</v>
      </c>
      <c r="FO291">
        <v>0</v>
      </c>
      <c r="FP291">
        <v>0</v>
      </c>
      <c r="FQ291">
        <v>0</v>
      </c>
      <c r="FR291">
        <v>0</v>
      </c>
      <c r="FS291">
        <v>0</v>
      </c>
      <c r="FT291">
        <v>0</v>
      </c>
      <c r="FU291">
        <v>0</v>
      </c>
      <c r="FV291">
        <v>0</v>
      </c>
      <c r="FW291">
        <v>0</v>
      </c>
      <c r="FX291">
        <v>0</v>
      </c>
      <c r="FY291">
        <v>0</v>
      </c>
      <c r="FZ291">
        <v>0</v>
      </c>
      <c r="GA291">
        <v>0</v>
      </c>
      <c r="GB291">
        <v>0</v>
      </c>
      <c r="GC291">
        <v>0</v>
      </c>
      <c r="GD291">
        <v>0</v>
      </c>
      <c r="GE291" t="s">
        <v>124</v>
      </c>
      <c r="GF291">
        <v>0</v>
      </c>
      <c r="GG291">
        <v>0</v>
      </c>
      <c r="GH291">
        <v>0</v>
      </c>
      <c r="GI291">
        <v>0</v>
      </c>
      <c r="GJ291">
        <v>0</v>
      </c>
      <c r="GK291">
        <v>0</v>
      </c>
      <c r="GL291">
        <v>0</v>
      </c>
      <c r="GM291" t="s">
        <v>124</v>
      </c>
      <c r="GN291" t="s">
        <v>125</v>
      </c>
      <c r="GO291">
        <v>0</v>
      </c>
      <c r="GP291">
        <v>0</v>
      </c>
      <c r="GQ291">
        <v>0</v>
      </c>
      <c r="GR291" t="s">
        <v>124</v>
      </c>
      <c r="GS291">
        <v>0</v>
      </c>
      <c r="GT291">
        <v>0</v>
      </c>
      <c r="GU291">
        <v>0</v>
      </c>
      <c r="GV291">
        <v>0</v>
      </c>
      <c r="GW291">
        <v>0</v>
      </c>
      <c r="GX291">
        <v>0</v>
      </c>
      <c r="GY291">
        <v>0</v>
      </c>
      <c r="GZ291">
        <v>0</v>
      </c>
      <c r="HA291">
        <v>0</v>
      </c>
      <c r="HB291">
        <v>0</v>
      </c>
      <c r="HC291">
        <v>0</v>
      </c>
      <c r="HD291">
        <v>0</v>
      </c>
      <c r="HE291">
        <v>0</v>
      </c>
      <c r="HF291">
        <v>0</v>
      </c>
      <c r="HG291">
        <v>0</v>
      </c>
      <c r="HH291" t="s">
        <v>124</v>
      </c>
      <c r="HI291" t="s">
        <v>125</v>
      </c>
      <c r="HJ291">
        <v>0</v>
      </c>
      <c r="HK291">
        <v>0</v>
      </c>
      <c r="HL291">
        <v>0</v>
      </c>
      <c r="HM291">
        <v>0</v>
      </c>
      <c r="HN291">
        <v>0</v>
      </c>
      <c r="HO291">
        <v>0</v>
      </c>
      <c r="HP291">
        <v>0</v>
      </c>
      <c r="HQ291">
        <v>0</v>
      </c>
      <c r="HR291">
        <v>0</v>
      </c>
      <c r="HS291">
        <v>0</v>
      </c>
      <c r="HT291">
        <v>0</v>
      </c>
      <c r="HU291">
        <v>0</v>
      </c>
      <c r="HV291">
        <v>0</v>
      </c>
      <c r="HW291">
        <v>0</v>
      </c>
      <c r="HX291">
        <v>0</v>
      </c>
      <c r="HY291">
        <v>0</v>
      </c>
      <c r="HZ291">
        <v>0</v>
      </c>
      <c r="IA291">
        <v>0</v>
      </c>
      <c r="IB291">
        <v>0</v>
      </c>
      <c r="IC291">
        <v>0</v>
      </c>
      <c r="ID291">
        <v>0</v>
      </c>
      <c r="IE291" t="s">
        <v>124</v>
      </c>
      <c r="IF291" t="s">
        <v>124</v>
      </c>
      <c r="IG291" t="s">
        <v>119</v>
      </c>
      <c r="IH291" t="s">
        <v>71</v>
      </c>
      <c r="II291">
        <v>0</v>
      </c>
      <c r="IJ291" s="8" t="s">
        <v>146</v>
      </c>
      <c r="IK291" s="8">
        <v>0</v>
      </c>
      <c r="IL291" s="8">
        <v>0</v>
      </c>
      <c r="IM291" s="8">
        <v>0</v>
      </c>
      <c r="IN291">
        <v>0</v>
      </c>
      <c r="IO291" s="8">
        <v>0</v>
      </c>
      <c r="IP291" s="8">
        <v>0</v>
      </c>
      <c r="IQ291" s="8">
        <v>0</v>
      </c>
      <c r="IR291" s="8">
        <v>0</v>
      </c>
      <c r="IS291" s="8">
        <v>0</v>
      </c>
      <c r="IT291" s="8">
        <v>0</v>
      </c>
      <c r="IU291" s="8">
        <v>0</v>
      </c>
      <c r="IV291" s="8">
        <v>0</v>
      </c>
      <c r="IW291" s="8">
        <v>0</v>
      </c>
      <c r="IX291" s="8">
        <v>0</v>
      </c>
      <c r="IY291" s="8">
        <v>0</v>
      </c>
      <c r="IZ291" s="8">
        <v>0</v>
      </c>
      <c r="JA291" s="8">
        <v>0</v>
      </c>
      <c r="JB291" s="8">
        <v>0</v>
      </c>
      <c r="JC291" s="8" t="s">
        <v>124</v>
      </c>
      <c r="JD291" s="8" t="s">
        <v>127</v>
      </c>
      <c r="JE291" s="8" t="s">
        <v>128</v>
      </c>
      <c r="JF291" s="8">
        <v>0</v>
      </c>
      <c r="JG291" s="8">
        <v>0</v>
      </c>
      <c r="JH291" s="8" t="s">
        <v>124</v>
      </c>
      <c r="JI291" s="8" t="s">
        <v>168</v>
      </c>
      <c r="JJ291" s="8">
        <v>0</v>
      </c>
      <c r="JK291" s="42">
        <v>0</v>
      </c>
      <c r="JL291" s="42">
        <v>0</v>
      </c>
      <c r="JM291" s="42">
        <v>0</v>
      </c>
      <c r="JN291" s="42">
        <v>0</v>
      </c>
      <c r="JO291" s="42">
        <v>0</v>
      </c>
      <c r="JP291" s="42">
        <v>0</v>
      </c>
      <c r="JQ291" s="42">
        <v>0</v>
      </c>
      <c r="JR291" s="42">
        <v>0</v>
      </c>
      <c r="JS291" s="42">
        <v>0</v>
      </c>
      <c r="JT291" s="42">
        <v>0</v>
      </c>
      <c r="JU291" s="42">
        <v>0</v>
      </c>
      <c r="JV291" s="42" t="s">
        <v>124</v>
      </c>
      <c r="JW291" s="42" t="s">
        <v>204</v>
      </c>
      <c r="JX291" s="42">
        <v>0</v>
      </c>
      <c r="JY291" s="42">
        <v>0</v>
      </c>
      <c r="JZ291" s="42">
        <v>0</v>
      </c>
      <c r="KA291" s="42" t="s">
        <v>124</v>
      </c>
      <c r="KB291" s="42">
        <v>0</v>
      </c>
      <c r="KC291" s="42">
        <v>0</v>
      </c>
      <c r="KD291" s="42">
        <v>0</v>
      </c>
      <c r="KE291" s="42">
        <v>0</v>
      </c>
      <c r="KF291" s="42">
        <v>0</v>
      </c>
      <c r="KG291" s="42">
        <v>0</v>
      </c>
      <c r="KH291" s="42">
        <v>0</v>
      </c>
      <c r="KI291" s="42">
        <v>0</v>
      </c>
      <c r="KJ291" s="42">
        <v>0</v>
      </c>
      <c r="KK291" s="42">
        <v>0</v>
      </c>
      <c r="KL291" s="42">
        <v>0</v>
      </c>
      <c r="KM291" s="42">
        <v>0</v>
      </c>
      <c r="KN291" s="8" t="s">
        <v>117</v>
      </c>
      <c r="KO291" s="8">
        <v>0</v>
      </c>
      <c r="KP291" s="8">
        <v>0</v>
      </c>
      <c r="KQ291" s="8" t="s">
        <v>117</v>
      </c>
      <c r="KR291">
        <v>0</v>
      </c>
      <c r="KS291">
        <v>0</v>
      </c>
      <c r="KT291">
        <v>0</v>
      </c>
      <c r="KU291">
        <v>0</v>
      </c>
      <c r="KV291">
        <v>0</v>
      </c>
      <c r="KW291">
        <v>0</v>
      </c>
      <c r="KX291">
        <v>0</v>
      </c>
      <c r="KY291">
        <v>0</v>
      </c>
      <c r="KZ291">
        <v>0</v>
      </c>
      <c r="LA291">
        <v>0</v>
      </c>
      <c r="LB291">
        <v>0</v>
      </c>
      <c r="LC291">
        <v>0</v>
      </c>
      <c r="LD291">
        <v>0</v>
      </c>
      <c r="LE291">
        <v>0</v>
      </c>
      <c r="LF291">
        <v>0</v>
      </c>
      <c r="LG291">
        <v>0</v>
      </c>
      <c r="LH291">
        <v>0</v>
      </c>
      <c r="LI291">
        <v>0</v>
      </c>
      <c r="LJ291">
        <v>0</v>
      </c>
      <c r="LK291">
        <v>0</v>
      </c>
      <c r="LL291">
        <v>0</v>
      </c>
      <c r="LM291">
        <v>0</v>
      </c>
      <c r="LN291">
        <v>0</v>
      </c>
      <c r="LO291">
        <v>0</v>
      </c>
      <c r="LP291">
        <v>0</v>
      </c>
      <c r="LQ291">
        <v>0</v>
      </c>
      <c r="LR291">
        <v>0</v>
      </c>
      <c r="LS291">
        <v>0</v>
      </c>
      <c r="LT291">
        <v>0</v>
      </c>
      <c r="LU291">
        <v>0</v>
      </c>
      <c r="LV291">
        <v>0</v>
      </c>
      <c r="LW291">
        <v>0</v>
      </c>
      <c r="LX291">
        <v>0</v>
      </c>
      <c r="LY291">
        <v>0</v>
      </c>
      <c r="LZ291" s="9" t="s">
        <v>131</v>
      </c>
      <c r="MA291">
        <v>0</v>
      </c>
      <c r="MB291">
        <v>0</v>
      </c>
      <c r="MC291">
        <v>0</v>
      </c>
      <c r="MD291">
        <v>0</v>
      </c>
      <c r="ME291">
        <v>0</v>
      </c>
      <c r="MF291">
        <v>0</v>
      </c>
      <c r="MG291">
        <v>0</v>
      </c>
      <c r="MH291">
        <v>0</v>
      </c>
      <c r="MI291">
        <v>0</v>
      </c>
      <c r="MJ291">
        <v>0</v>
      </c>
      <c r="MK291">
        <v>0</v>
      </c>
      <c r="ML291">
        <v>0</v>
      </c>
      <c r="MM291">
        <v>0</v>
      </c>
      <c r="MN291">
        <v>0</v>
      </c>
      <c r="MO291">
        <v>0</v>
      </c>
      <c r="MP291">
        <v>0</v>
      </c>
      <c r="MQ291">
        <v>0</v>
      </c>
      <c r="MR291" s="35">
        <v>0</v>
      </c>
      <c r="MS291" s="69"/>
    </row>
    <row r="292" spans="1:357" ht="138.6" customHeight="1" x14ac:dyDescent="0.3">
      <c r="A292">
        <v>62</v>
      </c>
      <c r="B292" s="29" t="s">
        <v>108</v>
      </c>
      <c r="C292" s="22" t="s">
        <v>109</v>
      </c>
      <c r="D292" s="8" t="s">
        <v>493</v>
      </c>
      <c r="E292" s="8" t="s">
        <v>493</v>
      </c>
      <c r="F292" s="8" t="s">
        <v>484</v>
      </c>
      <c r="G292" s="8" t="s">
        <v>485</v>
      </c>
      <c r="H292" s="8">
        <v>0</v>
      </c>
      <c r="I292" t="s">
        <v>113</v>
      </c>
      <c r="J292" s="8" t="s">
        <v>505</v>
      </c>
      <c r="K292" s="8">
        <f>795*1195</f>
        <v>950025</v>
      </c>
      <c r="L292" s="8" t="e">
        <f>MROUND([1]!tbData[[#This Row],[Surface (mm2)]],10000)/1000000</f>
        <v>#REF!</v>
      </c>
      <c r="M292" s="8" t="s">
        <v>115</v>
      </c>
      <c r="N292" s="8" t="s">
        <v>144</v>
      </c>
      <c r="O292" s="8" t="s">
        <v>144</v>
      </c>
      <c r="P292" s="8" t="s">
        <v>262</v>
      </c>
      <c r="Q292" t="s">
        <v>119</v>
      </c>
      <c r="R292" t="s">
        <v>119</v>
      </c>
      <c r="S292" s="8">
        <v>0</v>
      </c>
      <c r="T292" t="s">
        <v>119</v>
      </c>
      <c r="U292" s="8" t="s">
        <v>120</v>
      </c>
      <c r="V292" s="8" t="s">
        <v>121</v>
      </c>
      <c r="W292" s="8" t="s">
        <v>145</v>
      </c>
      <c r="X292" s="8">
        <v>0</v>
      </c>
      <c r="Y292" s="8">
        <v>0</v>
      </c>
      <c r="Z292" s="8">
        <v>0</v>
      </c>
      <c r="AA292" s="8">
        <v>0</v>
      </c>
      <c r="AB292" s="8">
        <v>0</v>
      </c>
      <c r="AC292" s="8">
        <v>0</v>
      </c>
      <c r="AD292" s="8">
        <v>0</v>
      </c>
      <c r="AE292" s="8">
        <v>0</v>
      </c>
      <c r="AF292" s="8">
        <v>0</v>
      </c>
      <c r="AG292" s="8">
        <v>0</v>
      </c>
      <c r="AH292" s="8">
        <v>0</v>
      </c>
      <c r="AI292" s="8">
        <v>0</v>
      </c>
      <c r="AJ292" s="8">
        <v>0</v>
      </c>
      <c r="AK292" s="8" t="s">
        <v>117</v>
      </c>
      <c r="AL292" s="8">
        <v>0</v>
      </c>
      <c r="AM292" s="8">
        <v>0</v>
      </c>
      <c r="AN292" s="8">
        <v>0</v>
      </c>
      <c r="AO292" s="8">
        <v>0</v>
      </c>
      <c r="AP292" s="8">
        <v>0</v>
      </c>
      <c r="AQ292" s="8">
        <v>0</v>
      </c>
      <c r="AR292" s="8">
        <v>0</v>
      </c>
      <c r="AS292" s="8">
        <v>0</v>
      </c>
      <c r="AT292" s="8">
        <v>0</v>
      </c>
      <c r="AU292" s="8">
        <v>0</v>
      </c>
      <c r="AV292" s="8">
        <v>0</v>
      </c>
      <c r="AW292" s="8">
        <v>0</v>
      </c>
      <c r="AX292" s="8" t="s">
        <v>117</v>
      </c>
      <c r="AY292" s="8">
        <v>0</v>
      </c>
      <c r="AZ292" s="8">
        <v>0</v>
      </c>
      <c r="BA292" s="8">
        <v>0</v>
      </c>
      <c r="BB292" s="8">
        <v>0</v>
      </c>
      <c r="BC292" s="9" t="s">
        <v>124</v>
      </c>
      <c r="BD292" t="s">
        <v>155</v>
      </c>
      <c r="BE292" t="s">
        <v>147</v>
      </c>
      <c r="BF292">
        <v>0</v>
      </c>
      <c r="BG292">
        <v>0</v>
      </c>
      <c r="BH292">
        <v>0</v>
      </c>
      <c r="BI292" s="6">
        <v>0</v>
      </c>
      <c r="BJ292" s="66"/>
      <c r="BK292" s="10" t="s">
        <v>51</v>
      </c>
      <c r="BL292" t="s">
        <v>122</v>
      </c>
      <c r="BM292" t="s">
        <v>123</v>
      </c>
      <c r="BN292" t="s">
        <v>117</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t="s">
        <v>124</v>
      </c>
      <c r="CW292">
        <v>0</v>
      </c>
      <c r="CX292" t="s">
        <v>121</v>
      </c>
      <c r="CY292" t="s">
        <v>324</v>
      </c>
      <c r="CZ292" t="s">
        <v>156</v>
      </c>
      <c r="DA292">
        <v>0</v>
      </c>
      <c r="DB292" t="s">
        <v>117</v>
      </c>
      <c r="DC292" s="8">
        <v>0</v>
      </c>
      <c r="DD292" t="s">
        <v>117</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t="s">
        <v>117</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t="s">
        <v>117</v>
      </c>
      <c r="EV292">
        <v>0</v>
      </c>
      <c r="EW292">
        <v>0</v>
      </c>
      <c r="EX292">
        <v>0</v>
      </c>
      <c r="EY292">
        <v>0</v>
      </c>
      <c r="EZ292">
        <v>0</v>
      </c>
      <c r="FA292">
        <v>0</v>
      </c>
      <c r="FB292">
        <v>0</v>
      </c>
      <c r="FC292">
        <v>0</v>
      </c>
      <c r="FD292">
        <v>0</v>
      </c>
      <c r="FE292">
        <v>0</v>
      </c>
      <c r="FF292">
        <v>0</v>
      </c>
      <c r="FG292">
        <v>0</v>
      </c>
      <c r="FH292">
        <v>0</v>
      </c>
      <c r="FI292">
        <v>0</v>
      </c>
      <c r="FJ292">
        <v>0</v>
      </c>
      <c r="FK292">
        <v>0</v>
      </c>
      <c r="FL292">
        <v>0</v>
      </c>
      <c r="FM292">
        <v>0</v>
      </c>
      <c r="FN292">
        <v>0</v>
      </c>
      <c r="FO292">
        <v>0</v>
      </c>
      <c r="FP292">
        <v>0</v>
      </c>
      <c r="FQ292">
        <v>0</v>
      </c>
      <c r="FR292">
        <v>0</v>
      </c>
      <c r="FS292">
        <v>0</v>
      </c>
      <c r="FT292">
        <v>0</v>
      </c>
      <c r="FU292">
        <v>0</v>
      </c>
      <c r="FV292">
        <v>0</v>
      </c>
      <c r="FW292">
        <v>0</v>
      </c>
      <c r="FX292">
        <v>0</v>
      </c>
      <c r="FY292">
        <v>0</v>
      </c>
      <c r="FZ292">
        <v>0</v>
      </c>
      <c r="GA292">
        <v>0</v>
      </c>
      <c r="GB292">
        <v>0</v>
      </c>
      <c r="GC292">
        <v>0</v>
      </c>
      <c r="GD292">
        <v>0</v>
      </c>
      <c r="GE292" t="s">
        <v>117</v>
      </c>
      <c r="GF292">
        <v>0</v>
      </c>
      <c r="GG292">
        <v>0</v>
      </c>
      <c r="GH292">
        <v>0</v>
      </c>
      <c r="GI292">
        <v>0</v>
      </c>
      <c r="GJ292">
        <v>0</v>
      </c>
      <c r="GK292">
        <v>0</v>
      </c>
      <c r="GL292">
        <v>0</v>
      </c>
      <c r="GM292" t="s">
        <v>124</v>
      </c>
      <c r="GN292" t="s">
        <v>125</v>
      </c>
      <c r="GO292">
        <v>0</v>
      </c>
      <c r="GP292" t="s">
        <v>124</v>
      </c>
      <c r="GQ292">
        <v>0</v>
      </c>
      <c r="GR292">
        <v>0</v>
      </c>
      <c r="GS292">
        <v>0</v>
      </c>
      <c r="GT292">
        <v>0</v>
      </c>
      <c r="GU292">
        <v>0</v>
      </c>
      <c r="GV292">
        <v>0</v>
      </c>
      <c r="GW292">
        <v>0</v>
      </c>
      <c r="GX292">
        <v>0</v>
      </c>
      <c r="GY292">
        <v>0</v>
      </c>
      <c r="GZ292">
        <v>0</v>
      </c>
      <c r="HA292">
        <v>0</v>
      </c>
      <c r="HB292">
        <v>0</v>
      </c>
      <c r="HC292">
        <v>0</v>
      </c>
      <c r="HD292">
        <v>0</v>
      </c>
      <c r="HE292">
        <v>0</v>
      </c>
      <c r="HF292">
        <v>0</v>
      </c>
      <c r="HG292">
        <v>0</v>
      </c>
      <c r="HH292">
        <v>0</v>
      </c>
      <c r="HI292">
        <v>0</v>
      </c>
      <c r="HJ292">
        <v>0</v>
      </c>
      <c r="HK292">
        <v>0</v>
      </c>
      <c r="HL292">
        <v>0</v>
      </c>
      <c r="HM292">
        <v>0</v>
      </c>
      <c r="HN292">
        <v>0</v>
      </c>
      <c r="HO292">
        <v>0</v>
      </c>
      <c r="HP292">
        <v>0</v>
      </c>
      <c r="HQ292">
        <v>0</v>
      </c>
      <c r="HR292">
        <v>0</v>
      </c>
      <c r="HS292">
        <v>0</v>
      </c>
      <c r="HT292">
        <v>0</v>
      </c>
      <c r="HU292">
        <v>0</v>
      </c>
      <c r="HV292">
        <v>0</v>
      </c>
      <c r="HW292">
        <v>0</v>
      </c>
      <c r="HX292">
        <v>0</v>
      </c>
      <c r="HY292">
        <v>0</v>
      </c>
      <c r="HZ292">
        <v>0</v>
      </c>
      <c r="IA292">
        <v>0</v>
      </c>
      <c r="IB292">
        <v>0</v>
      </c>
      <c r="IC292">
        <v>0</v>
      </c>
      <c r="ID292">
        <v>0</v>
      </c>
      <c r="IE292" t="s">
        <v>124</v>
      </c>
      <c r="IF292" t="s">
        <v>124</v>
      </c>
      <c r="IG292" t="s">
        <v>119</v>
      </c>
      <c r="IH292" t="s">
        <v>71</v>
      </c>
      <c r="II292" t="s">
        <v>189</v>
      </c>
      <c r="IJ292" s="8" t="s">
        <v>495</v>
      </c>
      <c r="IK292" s="8">
        <v>0</v>
      </c>
      <c r="IL292" s="8">
        <v>0</v>
      </c>
      <c r="IM292" s="8">
        <v>0</v>
      </c>
      <c r="IN292">
        <v>0</v>
      </c>
      <c r="IO292" s="8">
        <v>0</v>
      </c>
      <c r="IP292" s="8">
        <v>0</v>
      </c>
      <c r="IQ292" s="8">
        <v>0</v>
      </c>
      <c r="IR292" s="8">
        <v>0</v>
      </c>
      <c r="IS292" s="8">
        <v>0</v>
      </c>
      <c r="IT292" s="8">
        <v>0</v>
      </c>
      <c r="IU292" s="8">
        <v>0</v>
      </c>
      <c r="IV292" s="8">
        <v>0</v>
      </c>
      <c r="IW292" s="8">
        <v>0</v>
      </c>
      <c r="IX292" s="8">
        <v>0</v>
      </c>
      <c r="IY292" s="8">
        <v>0</v>
      </c>
      <c r="IZ292" s="8">
        <v>0</v>
      </c>
      <c r="JA292" s="8">
        <v>0</v>
      </c>
      <c r="JB292" s="8">
        <v>0</v>
      </c>
      <c r="JC292" s="8" t="s">
        <v>124</v>
      </c>
      <c r="JD292" s="8" t="s">
        <v>127</v>
      </c>
      <c r="JE292" s="8" t="s">
        <v>128</v>
      </c>
      <c r="JF292" s="8" t="s">
        <v>124</v>
      </c>
      <c r="JG292" s="8">
        <v>0</v>
      </c>
      <c r="JH292" s="8" t="s">
        <v>124</v>
      </c>
      <c r="JI292" s="8" t="s">
        <v>168</v>
      </c>
      <c r="JJ292" s="8">
        <v>0</v>
      </c>
      <c r="JK292" s="42" t="s">
        <v>124</v>
      </c>
      <c r="JL292" s="42" t="s">
        <v>129</v>
      </c>
      <c r="JM292" s="42">
        <v>0</v>
      </c>
      <c r="JN292" s="42">
        <v>0</v>
      </c>
      <c r="JO292" s="42">
        <v>0</v>
      </c>
      <c r="JP292" s="42" t="s">
        <v>124</v>
      </c>
      <c r="JQ292" s="42">
        <v>0</v>
      </c>
      <c r="JR292" s="42">
        <v>0</v>
      </c>
      <c r="JS292" s="42">
        <v>0</v>
      </c>
      <c r="JT292" s="42">
        <v>0</v>
      </c>
      <c r="JU292" s="42">
        <v>0</v>
      </c>
      <c r="JV292" s="42">
        <v>0</v>
      </c>
      <c r="JW292" s="42">
        <v>0</v>
      </c>
      <c r="JX292" s="42">
        <v>0</v>
      </c>
      <c r="JY292" s="42">
        <v>0</v>
      </c>
      <c r="JZ292" s="42">
        <v>0</v>
      </c>
      <c r="KA292" s="42">
        <v>0</v>
      </c>
      <c r="KB292" s="42">
        <v>0</v>
      </c>
      <c r="KC292" s="42">
        <v>0</v>
      </c>
      <c r="KD292" s="42">
        <v>0</v>
      </c>
      <c r="KE292" s="42" t="s">
        <v>124</v>
      </c>
      <c r="KF292" s="42" t="s">
        <v>204</v>
      </c>
      <c r="KG292" s="42">
        <v>0</v>
      </c>
      <c r="KH292" s="42" t="s">
        <v>124</v>
      </c>
      <c r="KI292" s="42">
        <v>0</v>
      </c>
      <c r="KJ292" s="42">
        <v>0</v>
      </c>
      <c r="KK292" s="42">
        <v>0</v>
      </c>
      <c r="KL292" s="42">
        <v>0</v>
      </c>
      <c r="KM292" s="42">
        <v>0</v>
      </c>
      <c r="KN292" s="8" t="s">
        <v>117</v>
      </c>
      <c r="KO292" s="8">
        <v>0</v>
      </c>
      <c r="KP292" s="8">
        <v>0</v>
      </c>
      <c r="KQ292" s="8" t="s">
        <v>117</v>
      </c>
      <c r="KR292">
        <v>0</v>
      </c>
      <c r="KS292">
        <v>0</v>
      </c>
      <c r="KT292">
        <v>0</v>
      </c>
      <c r="KU292">
        <v>0</v>
      </c>
      <c r="KV292">
        <v>0</v>
      </c>
      <c r="KW292">
        <v>0</v>
      </c>
      <c r="KX292">
        <v>0</v>
      </c>
      <c r="KY292">
        <v>0</v>
      </c>
      <c r="KZ292">
        <v>0</v>
      </c>
      <c r="LA292">
        <v>0</v>
      </c>
      <c r="LB292">
        <v>0</v>
      </c>
      <c r="LC292">
        <v>0</v>
      </c>
      <c r="LD292">
        <v>0</v>
      </c>
      <c r="LE292">
        <v>0</v>
      </c>
      <c r="LF292">
        <v>0</v>
      </c>
      <c r="LG292">
        <v>0</v>
      </c>
      <c r="LH292">
        <v>0</v>
      </c>
      <c r="LI292">
        <v>0</v>
      </c>
      <c r="LJ292">
        <v>0</v>
      </c>
      <c r="LK292">
        <v>0</v>
      </c>
      <c r="LL292">
        <v>0</v>
      </c>
      <c r="LM292">
        <v>0</v>
      </c>
      <c r="LN292">
        <v>0</v>
      </c>
      <c r="LO292">
        <v>0</v>
      </c>
      <c r="LP292">
        <v>0</v>
      </c>
      <c r="LQ292">
        <v>0</v>
      </c>
      <c r="LR292">
        <v>0</v>
      </c>
      <c r="LS292">
        <v>0</v>
      </c>
      <c r="LT292">
        <v>0</v>
      </c>
      <c r="LU292">
        <v>0</v>
      </c>
      <c r="LV292">
        <v>0</v>
      </c>
      <c r="LW292">
        <v>0</v>
      </c>
      <c r="LX292">
        <v>0</v>
      </c>
      <c r="LY292">
        <v>0</v>
      </c>
      <c r="LZ292" s="9" t="s">
        <v>131</v>
      </c>
      <c r="MA292">
        <v>0</v>
      </c>
      <c r="MB292">
        <v>0</v>
      </c>
      <c r="MC292">
        <v>0</v>
      </c>
      <c r="MD292">
        <v>0</v>
      </c>
      <c r="ME292">
        <v>0</v>
      </c>
      <c r="MF292">
        <v>0</v>
      </c>
      <c r="MG292">
        <v>0</v>
      </c>
      <c r="MH292">
        <v>0</v>
      </c>
      <c r="MI292">
        <v>0</v>
      </c>
      <c r="MJ292">
        <v>0</v>
      </c>
      <c r="MK292">
        <v>0</v>
      </c>
      <c r="ML292">
        <v>0</v>
      </c>
      <c r="MM292">
        <v>0</v>
      </c>
      <c r="MN292">
        <v>0</v>
      </c>
      <c r="MO292">
        <v>0</v>
      </c>
      <c r="MP292">
        <v>0</v>
      </c>
      <c r="MQ292">
        <v>0</v>
      </c>
      <c r="MR292" s="35">
        <v>0</v>
      </c>
      <c r="MS292" s="69"/>
    </row>
    <row r="293" spans="1:357" ht="57.6" x14ac:dyDescent="0.3">
      <c r="A293">
        <v>63</v>
      </c>
      <c r="B293" s="29" t="s">
        <v>108</v>
      </c>
      <c r="C293" s="22" t="s">
        <v>109</v>
      </c>
      <c r="D293" s="8" t="s">
        <v>493</v>
      </c>
      <c r="E293" s="8" t="s">
        <v>493</v>
      </c>
      <c r="F293" s="8" t="s">
        <v>484</v>
      </c>
      <c r="G293" s="8" t="s">
        <v>485</v>
      </c>
      <c r="H293" s="8">
        <v>0</v>
      </c>
      <c r="I293" t="s">
        <v>113</v>
      </c>
      <c r="J293" s="8" t="s">
        <v>505</v>
      </c>
      <c r="K293" s="8">
        <f>795*1195</f>
        <v>950025</v>
      </c>
      <c r="L293" s="8" t="e">
        <f>MROUND([1]!tbData[[#This Row],[Surface (mm2)]],10000)/1000000</f>
        <v>#REF!</v>
      </c>
      <c r="M293" s="8" t="s">
        <v>115</v>
      </c>
      <c r="N293" s="8" t="s">
        <v>144</v>
      </c>
      <c r="O293" s="8" t="s">
        <v>144</v>
      </c>
      <c r="P293" s="8" t="s">
        <v>262</v>
      </c>
      <c r="Q293" t="s">
        <v>119</v>
      </c>
      <c r="R293" t="s">
        <v>119</v>
      </c>
      <c r="S293" s="8">
        <v>0</v>
      </c>
      <c r="T293" t="s">
        <v>119</v>
      </c>
      <c r="U293" s="8" t="s">
        <v>120</v>
      </c>
      <c r="V293" s="8" t="s">
        <v>121</v>
      </c>
      <c r="W293" s="8" t="s">
        <v>145</v>
      </c>
      <c r="X293" s="8">
        <v>0</v>
      </c>
      <c r="Y293" s="8">
        <v>0</v>
      </c>
      <c r="Z293" s="8">
        <v>0</v>
      </c>
      <c r="AA293" s="8">
        <v>0</v>
      </c>
      <c r="AB293" s="8">
        <v>0</v>
      </c>
      <c r="AC293" s="8">
        <v>0</v>
      </c>
      <c r="AD293" s="8">
        <v>0</v>
      </c>
      <c r="AE293" s="8">
        <v>0</v>
      </c>
      <c r="AF293" s="8">
        <v>0</v>
      </c>
      <c r="AG293" s="8">
        <v>0</v>
      </c>
      <c r="AH293" s="8">
        <v>0</v>
      </c>
      <c r="AI293" s="8">
        <v>0</v>
      </c>
      <c r="AJ293" s="8">
        <v>0</v>
      </c>
      <c r="AK293" s="8" t="s">
        <v>117</v>
      </c>
      <c r="AL293" s="8">
        <v>0</v>
      </c>
      <c r="AM293" s="8">
        <v>0</v>
      </c>
      <c r="AN293" s="8">
        <v>0</v>
      </c>
      <c r="AO293" s="8">
        <v>0</v>
      </c>
      <c r="AP293" s="8">
        <v>0</v>
      </c>
      <c r="AQ293" s="8">
        <v>0</v>
      </c>
      <c r="AR293" s="8">
        <v>0</v>
      </c>
      <c r="AS293" s="8">
        <v>0</v>
      </c>
      <c r="AT293" s="8">
        <v>0</v>
      </c>
      <c r="AU293" s="8">
        <v>0</v>
      </c>
      <c r="AV293" s="8">
        <v>0</v>
      </c>
      <c r="AW293" s="8">
        <v>0</v>
      </c>
      <c r="AX293" s="8" t="s">
        <v>117</v>
      </c>
      <c r="AY293" s="8">
        <v>0</v>
      </c>
      <c r="AZ293" s="8">
        <v>0</v>
      </c>
      <c r="BA293" s="8">
        <v>0</v>
      </c>
      <c r="BB293" s="8">
        <v>0</v>
      </c>
      <c r="BC293" s="9" t="s">
        <v>124</v>
      </c>
      <c r="BD293" t="s">
        <v>155</v>
      </c>
      <c r="BE293" t="s">
        <v>147</v>
      </c>
      <c r="BF293">
        <v>0</v>
      </c>
      <c r="BG293">
        <v>0</v>
      </c>
      <c r="BH293">
        <v>0</v>
      </c>
      <c r="BI293" s="6">
        <v>0</v>
      </c>
      <c r="BJ293" s="66"/>
      <c r="BK293" s="10" t="s">
        <v>51</v>
      </c>
      <c r="BL293" t="s">
        <v>122</v>
      </c>
      <c r="BM293" t="s">
        <v>506</v>
      </c>
      <c r="BN293" t="s">
        <v>117</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t="s">
        <v>124</v>
      </c>
      <c r="CW293">
        <v>0</v>
      </c>
      <c r="CX293" t="s">
        <v>121</v>
      </c>
      <c r="CY293" t="s">
        <v>324</v>
      </c>
      <c r="CZ293" t="s">
        <v>156</v>
      </c>
      <c r="DA293">
        <v>0</v>
      </c>
      <c r="DB293" t="s">
        <v>117</v>
      </c>
      <c r="DC293" s="8">
        <v>0</v>
      </c>
      <c r="DD293" t="s">
        <v>117</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t="s">
        <v>117</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t="s">
        <v>117</v>
      </c>
      <c r="EV293">
        <v>0</v>
      </c>
      <c r="EW293">
        <v>0</v>
      </c>
      <c r="EX293">
        <v>0</v>
      </c>
      <c r="EY293">
        <v>0</v>
      </c>
      <c r="EZ293">
        <v>0</v>
      </c>
      <c r="FA293">
        <v>0</v>
      </c>
      <c r="FB293">
        <v>0</v>
      </c>
      <c r="FC293">
        <v>0</v>
      </c>
      <c r="FD293">
        <v>0</v>
      </c>
      <c r="FE293">
        <v>0</v>
      </c>
      <c r="FF293">
        <v>0</v>
      </c>
      <c r="FG293">
        <v>0</v>
      </c>
      <c r="FH293">
        <v>0</v>
      </c>
      <c r="FI293">
        <v>0</v>
      </c>
      <c r="FJ293">
        <v>0</v>
      </c>
      <c r="FK293">
        <v>0</v>
      </c>
      <c r="FL293">
        <v>0</v>
      </c>
      <c r="FM293">
        <v>0</v>
      </c>
      <c r="FN293">
        <v>0</v>
      </c>
      <c r="FO293">
        <v>0</v>
      </c>
      <c r="FP293">
        <v>0</v>
      </c>
      <c r="FQ293">
        <v>0</v>
      </c>
      <c r="FR293">
        <v>0</v>
      </c>
      <c r="FS293">
        <v>0</v>
      </c>
      <c r="FT293">
        <v>0</v>
      </c>
      <c r="FU293">
        <v>0</v>
      </c>
      <c r="FV293">
        <v>0</v>
      </c>
      <c r="FW293">
        <v>0</v>
      </c>
      <c r="FX293">
        <v>0</v>
      </c>
      <c r="FY293">
        <v>0</v>
      </c>
      <c r="FZ293">
        <v>0</v>
      </c>
      <c r="GA293">
        <v>0</v>
      </c>
      <c r="GB293">
        <v>0</v>
      </c>
      <c r="GC293">
        <v>0</v>
      </c>
      <c r="GD293">
        <v>0</v>
      </c>
      <c r="GE293" t="s">
        <v>124</v>
      </c>
      <c r="GF293">
        <v>0</v>
      </c>
      <c r="GG293">
        <v>0</v>
      </c>
      <c r="GH293">
        <v>0</v>
      </c>
      <c r="GI293">
        <v>0</v>
      </c>
      <c r="GJ293">
        <v>0</v>
      </c>
      <c r="GK293">
        <v>0</v>
      </c>
      <c r="GL293">
        <v>0</v>
      </c>
      <c r="GM293" t="s">
        <v>124</v>
      </c>
      <c r="GN293" t="s">
        <v>125</v>
      </c>
      <c r="GO293">
        <v>0</v>
      </c>
      <c r="GP293" t="s">
        <v>124</v>
      </c>
      <c r="GQ293">
        <v>0</v>
      </c>
      <c r="GR293" t="s">
        <v>124</v>
      </c>
      <c r="GS293">
        <v>0</v>
      </c>
      <c r="GT293">
        <v>0</v>
      </c>
      <c r="GU293">
        <v>0</v>
      </c>
      <c r="GV293">
        <v>0</v>
      </c>
      <c r="GW293">
        <v>0</v>
      </c>
      <c r="GX293">
        <v>0</v>
      </c>
      <c r="GY293">
        <v>0</v>
      </c>
      <c r="GZ293">
        <v>0</v>
      </c>
      <c r="HA293">
        <v>0</v>
      </c>
      <c r="HB293">
        <v>0</v>
      </c>
      <c r="HC293">
        <v>0</v>
      </c>
      <c r="HD293">
        <v>0</v>
      </c>
      <c r="HE293">
        <v>0</v>
      </c>
      <c r="HF293">
        <v>0</v>
      </c>
      <c r="HG293">
        <v>0</v>
      </c>
      <c r="HH293">
        <v>0</v>
      </c>
      <c r="HI293">
        <v>0</v>
      </c>
      <c r="HJ293">
        <v>0</v>
      </c>
      <c r="HK293">
        <v>0</v>
      </c>
      <c r="HL293">
        <v>0</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t="s">
        <v>124</v>
      </c>
      <c r="IF293" t="s">
        <v>124</v>
      </c>
      <c r="IG293" t="s">
        <v>119</v>
      </c>
      <c r="IH293" t="s">
        <v>71</v>
      </c>
      <c r="II293" t="s">
        <v>189</v>
      </c>
      <c r="IJ293" s="8" t="s">
        <v>495</v>
      </c>
      <c r="IK293" s="8">
        <v>0</v>
      </c>
      <c r="IL293" s="8">
        <v>0</v>
      </c>
      <c r="IM293" s="8">
        <v>0</v>
      </c>
      <c r="IN293">
        <v>0</v>
      </c>
      <c r="IO293" s="8">
        <v>0</v>
      </c>
      <c r="IP293" s="8">
        <v>0</v>
      </c>
      <c r="IQ293" s="8">
        <v>0</v>
      </c>
      <c r="IR293" s="8">
        <v>0</v>
      </c>
      <c r="IS293" s="8">
        <v>0</v>
      </c>
      <c r="IT293" s="8">
        <v>0</v>
      </c>
      <c r="IU293" s="8">
        <v>0</v>
      </c>
      <c r="IV293" s="8">
        <v>0</v>
      </c>
      <c r="IW293" s="8">
        <v>0</v>
      </c>
      <c r="IX293" s="8">
        <v>0</v>
      </c>
      <c r="IY293" s="8">
        <v>0</v>
      </c>
      <c r="IZ293" s="8">
        <v>0</v>
      </c>
      <c r="JA293" s="8">
        <v>0</v>
      </c>
      <c r="JB293" s="8">
        <v>0</v>
      </c>
      <c r="JC293" s="8" t="s">
        <v>124</v>
      </c>
      <c r="JD293" s="8" t="s">
        <v>127</v>
      </c>
      <c r="JE293" s="8" t="s">
        <v>128</v>
      </c>
      <c r="JF293" s="8" t="s">
        <v>124</v>
      </c>
      <c r="JG293" s="8" t="s">
        <v>124</v>
      </c>
      <c r="JH293" s="8" t="s">
        <v>124</v>
      </c>
      <c r="JI293" s="8" t="s">
        <v>168</v>
      </c>
      <c r="JJ293" s="8">
        <v>0</v>
      </c>
      <c r="JK293" s="42" t="s">
        <v>124</v>
      </c>
      <c r="JL293" s="42" t="s">
        <v>129</v>
      </c>
      <c r="JM293" s="42">
        <v>0</v>
      </c>
      <c r="JN293" s="42">
        <v>0</v>
      </c>
      <c r="JO293" s="42" t="s">
        <v>124</v>
      </c>
      <c r="JP293" s="42" t="s">
        <v>124</v>
      </c>
      <c r="JQ293" s="42">
        <v>0</v>
      </c>
      <c r="JR293" s="42">
        <v>0</v>
      </c>
      <c r="JS293" s="42">
        <v>0</v>
      </c>
      <c r="JT293" s="42">
        <v>0</v>
      </c>
      <c r="JU293" s="42">
        <v>0</v>
      </c>
      <c r="JV293" s="42">
        <v>0</v>
      </c>
      <c r="JW293" s="42">
        <v>0</v>
      </c>
      <c r="JX293" s="42">
        <v>0</v>
      </c>
      <c r="JY293" s="42">
        <v>0</v>
      </c>
      <c r="JZ293" s="42">
        <v>0</v>
      </c>
      <c r="KA293" s="42">
        <v>0</v>
      </c>
      <c r="KB293" s="42">
        <v>0</v>
      </c>
      <c r="KC293" s="42">
        <v>0</v>
      </c>
      <c r="KD293" s="42">
        <v>0</v>
      </c>
      <c r="KE293" s="42" t="s">
        <v>124</v>
      </c>
      <c r="KF293" s="42" t="s">
        <v>204</v>
      </c>
      <c r="KG293" s="42">
        <v>0</v>
      </c>
      <c r="KH293" s="42" t="s">
        <v>124</v>
      </c>
      <c r="KI293" s="42">
        <v>0</v>
      </c>
      <c r="KJ293" s="42">
        <v>0</v>
      </c>
      <c r="KK293" s="42">
        <v>0</v>
      </c>
      <c r="KL293" s="42">
        <v>0</v>
      </c>
      <c r="KM293" s="42">
        <v>0</v>
      </c>
      <c r="KN293" s="8" t="s">
        <v>117</v>
      </c>
      <c r="KO293" s="8">
        <v>0</v>
      </c>
      <c r="KP293" s="8">
        <v>0</v>
      </c>
      <c r="KQ293" s="8" t="s">
        <v>117</v>
      </c>
      <c r="KR293">
        <v>0</v>
      </c>
      <c r="KS293">
        <v>0</v>
      </c>
      <c r="KT293">
        <v>0</v>
      </c>
      <c r="KU293">
        <v>0</v>
      </c>
      <c r="KV293">
        <v>0</v>
      </c>
      <c r="KW293">
        <v>0</v>
      </c>
      <c r="KX293">
        <v>0</v>
      </c>
      <c r="KY293">
        <v>0</v>
      </c>
      <c r="KZ293">
        <v>0</v>
      </c>
      <c r="LA293">
        <v>0</v>
      </c>
      <c r="LB293">
        <v>0</v>
      </c>
      <c r="LC293">
        <v>0</v>
      </c>
      <c r="LD293">
        <v>0</v>
      </c>
      <c r="LE293">
        <v>0</v>
      </c>
      <c r="LF293">
        <v>0</v>
      </c>
      <c r="LG293">
        <v>0</v>
      </c>
      <c r="LH293">
        <v>0</v>
      </c>
      <c r="LI293">
        <v>0</v>
      </c>
      <c r="LJ293">
        <v>0</v>
      </c>
      <c r="LK293">
        <v>0</v>
      </c>
      <c r="LL293">
        <v>0</v>
      </c>
      <c r="LM293">
        <v>0</v>
      </c>
      <c r="LN293">
        <v>0</v>
      </c>
      <c r="LO293">
        <v>0</v>
      </c>
      <c r="LP293">
        <v>0</v>
      </c>
      <c r="LQ293">
        <v>0</v>
      </c>
      <c r="LR293">
        <v>0</v>
      </c>
      <c r="LS293">
        <v>0</v>
      </c>
      <c r="LT293">
        <v>0</v>
      </c>
      <c r="LU293">
        <v>0</v>
      </c>
      <c r="LV293">
        <v>0</v>
      </c>
      <c r="LW293">
        <v>0</v>
      </c>
      <c r="LX293">
        <v>0</v>
      </c>
      <c r="LY293">
        <v>0</v>
      </c>
      <c r="LZ293" s="9" t="s">
        <v>131</v>
      </c>
      <c r="MA293">
        <v>0</v>
      </c>
      <c r="MB293">
        <v>0</v>
      </c>
      <c r="MC293">
        <v>0</v>
      </c>
      <c r="MD293">
        <v>0</v>
      </c>
      <c r="ME293">
        <v>0</v>
      </c>
      <c r="MF293">
        <v>0</v>
      </c>
      <c r="MG293">
        <v>0</v>
      </c>
      <c r="MH293">
        <v>0</v>
      </c>
      <c r="MI293">
        <v>0</v>
      </c>
      <c r="MJ293">
        <v>0</v>
      </c>
      <c r="MK293">
        <v>0</v>
      </c>
      <c r="ML293">
        <v>0</v>
      </c>
      <c r="MM293">
        <v>0</v>
      </c>
      <c r="MN293">
        <v>0</v>
      </c>
      <c r="MO293">
        <v>0</v>
      </c>
      <c r="MP293">
        <v>0</v>
      </c>
      <c r="MQ293">
        <v>0</v>
      </c>
      <c r="MR293" s="35">
        <v>0</v>
      </c>
      <c r="MS293" s="69"/>
    </row>
    <row r="294" spans="1:357" ht="109.2" customHeight="1" x14ac:dyDescent="0.3">
      <c r="A294">
        <v>238</v>
      </c>
      <c r="B294" s="29" t="s">
        <v>108</v>
      </c>
      <c r="C294" s="25" t="s">
        <v>753</v>
      </c>
      <c r="D294" s="8" t="s">
        <v>1196</v>
      </c>
      <c r="E294" t="s">
        <v>1202</v>
      </c>
      <c r="F294" s="8" t="s">
        <v>937</v>
      </c>
      <c r="G294" s="8" t="s">
        <v>895</v>
      </c>
      <c r="H294" s="8">
        <v>0</v>
      </c>
      <c r="I294" t="s">
        <v>136</v>
      </c>
      <c r="J294" s="8" t="s">
        <v>1203</v>
      </c>
      <c r="K294" s="8">
        <f>1118*850</f>
        <v>950300</v>
      </c>
      <c r="L294" s="8" t="e">
        <f>MROUND([1]!tbData[[#This Row],[Surface (mm2)]],10000)/1000000</f>
        <v>#REF!</v>
      </c>
      <c r="M294" s="8" t="s">
        <v>115</v>
      </c>
      <c r="N294" s="8" t="s">
        <v>144</v>
      </c>
      <c r="O294" s="8" t="s">
        <v>144</v>
      </c>
      <c r="P294" s="8" t="s">
        <v>117</v>
      </c>
      <c r="Q294" t="s">
        <v>119</v>
      </c>
      <c r="R294" t="s">
        <v>119</v>
      </c>
      <c r="S294" s="8" t="s">
        <v>1199</v>
      </c>
      <c r="T294" t="s">
        <v>119</v>
      </c>
      <c r="U294" s="8" t="s">
        <v>198</v>
      </c>
      <c r="V294" s="8" t="s">
        <v>145</v>
      </c>
      <c r="W294" s="8">
        <v>0</v>
      </c>
      <c r="X294" s="8">
        <v>0</v>
      </c>
      <c r="Y294" s="8">
        <v>0</v>
      </c>
      <c r="Z294" s="8">
        <v>0</v>
      </c>
      <c r="AA294" s="8">
        <v>0</v>
      </c>
      <c r="AB294" s="8">
        <v>0</v>
      </c>
      <c r="AC294" s="8">
        <v>0</v>
      </c>
      <c r="AD294" s="8">
        <v>0</v>
      </c>
      <c r="AE294" s="8">
        <v>0</v>
      </c>
      <c r="AF294" s="8">
        <v>0</v>
      </c>
      <c r="AG294" s="8">
        <v>0</v>
      </c>
      <c r="AH294" s="8">
        <v>0</v>
      </c>
      <c r="AI294" s="8">
        <v>0</v>
      </c>
      <c r="AJ294" s="8">
        <v>0</v>
      </c>
      <c r="AK294" s="8" t="s">
        <v>117</v>
      </c>
      <c r="AL294" s="8">
        <v>0</v>
      </c>
      <c r="AM294" s="8">
        <v>0</v>
      </c>
      <c r="AN294" s="8">
        <v>0</v>
      </c>
      <c r="AO294" s="8">
        <v>0</v>
      </c>
      <c r="AP294" s="8">
        <v>0</v>
      </c>
      <c r="AQ294" s="8">
        <v>0</v>
      </c>
      <c r="AR294" s="8">
        <v>0</v>
      </c>
      <c r="AS294" s="8">
        <v>0</v>
      </c>
      <c r="AT294" s="8">
        <v>0</v>
      </c>
      <c r="AU294" s="8" t="s">
        <v>124</v>
      </c>
      <c r="AV294" s="8" t="s">
        <v>156</v>
      </c>
      <c r="AW294" s="8" t="s">
        <v>199</v>
      </c>
      <c r="AX294" s="8" t="s">
        <v>124</v>
      </c>
      <c r="AY294" s="8" t="s">
        <v>154</v>
      </c>
      <c r="AZ294" s="8">
        <v>1</v>
      </c>
      <c r="BA294" s="8" t="s">
        <v>898</v>
      </c>
      <c r="BB294" s="8">
        <v>0</v>
      </c>
      <c r="BC294" s="9" t="s">
        <v>124</v>
      </c>
      <c r="BD294" t="s">
        <v>155</v>
      </c>
      <c r="BE294" t="s">
        <v>124</v>
      </c>
      <c r="BF294">
        <v>0</v>
      </c>
      <c r="BG294">
        <v>0</v>
      </c>
      <c r="BH294" t="s">
        <v>124</v>
      </c>
      <c r="BI294" s="6">
        <v>0</v>
      </c>
      <c r="BJ294" s="66"/>
      <c r="BK294" s="10" t="s">
        <v>51</v>
      </c>
      <c r="BL294" t="s">
        <v>122</v>
      </c>
      <c r="BM294" t="s">
        <v>123</v>
      </c>
      <c r="BN294" t="s">
        <v>117</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t="s">
        <v>51</v>
      </c>
      <c r="DC294" s="8" t="s">
        <v>123</v>
      </c>
      <c r="DD294" t="s">
        <v>117</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t="s">
        <v>117</v>
      </c>
      <c r="EA294">
        <v>0</v>
      </c>
      <c r="EB294">
        <v>0</v>
      </c>
      <c r="EC294">
        <v>0</v>
      </c>
      <c r="ED294">
        <v>0</v>
      </c>
      <c r="EE294">
        <v>0</v>
      </c>
      <c r="EF294">
        <v>0</v>
      </c>
      <c r="EG294">
        <v>0</v>
      </c>
      <c r="EH294">
        <v>0</v>
      </c>
      <c r="EI294">
        <v>0</v>
      </c>
      <c r="EJ294">
        <v>0</v>
      </c>
      <c r="EK294">
        <v>0</v>
      </c>
      <c r="EL294">
        <v>0</v>
      </c>
      <c r="EM294">
        <v>0</v>
      </c>
      <c r="EN294">
        <v>0</v>
      </c>
      <c r="EO294">
        <v>0</v>
      </c>
      <c r="EP294">
        <v>0</v>
      </c>
      <c r="EQ294">
        <v>0</v>
      </c>
      <c r="ER294">
        <v>0</v>
      </c>
      <c r="ES294">
        <v>0</v>
      </c>
      <c r="ET294">
        <v>0</v>
      </c>
      <c r="EU294" t="s">
        <v>551</v>
      </c>
      <c r="EV294">
        <v>0</v>
      </c>
      <c r="EW294" t="s">
        <v>124</v>
      </c>
      <c r="EX294" t="s">
        <v>552</v>
      </c>
      <c r="EY294">
        <v>0</v>
      </c>
      <c r="EZ294" t="s">
        <v>124</v>
      </c>
      <c r="FA294" t="s">
        <v>124</v>
      </c>
      <c r="FB294" t="s">
        <v>124</v>
      </c>
      <c r="FC294">
        <v>0</v>
      </c>
      <c r="FD294">
        <v>0</v>
      </c>
      <c r="FE294">
        <v>0</v>
      </c>
      <c r="FF294">
        <v>0</v>
      </c>
      <c r="FG294">
        <v>0</v>
      </c>
      <c r="FH294">
        <v>0</v>
      </c>
      <c r="FI294">
        <v>0</v>
      </c>
      <c r="FJ294">
        <v>0</v>
      </c>
      <c r="FK294">
        <v>0</v>
      </c>
      <c r="FL294">
        <v>0</v>
      </c>
      <c r="FM294">
        <v>0</v>
      </c>
      <c r="FN294">
        <v>0</v>
      </c>
      <c r="FO294">
        <v>0</v>
      </c>
      <c r="FP294" t="s">
        <v>124</v>
      </c>
      <c r="FQ294" t="s">
        <v>552</v>
      </c>
      <c r="FR294">
        <v>0</v>
      </c>
      <c r="FS294" t="s">
        <v>124</v>
      </c>
      <c r="FT294">
        <v>0</v>
      </c>
      <c r="FU294">
        <v>0</v>
      </c>
      <c r="FV294">
        <v>0</v>
      </c>
      <c r="FW294">
        <v>0</v>
      </c>
      <c r="FX294">
        <v>0</v>
      </c>
      <c r="FY294">
        <v>0</v>
      </c>
      <c r="FZ294">
        <v>0</v>
      </c>
      <c r="GA294">
        <v>0</v>
      </c>
      <c r="GB294">
        <v>0</v>
      </c>
      <c r="GC294">
        <v>0</v>
      </c>
      <c r="GD294">
        <v>0</v>
      </c>
      <c r="GE294" t="s">
        <v>124</v>
      </c>
      <c r="GF294">
        <v>0</v>
      </c>
      <c r="GG294">
        <v>0</v>
      </c>
      <c r="GH294">
        <v>0</v>
      </c>
      <c r="GI294">
        <v>0</v>
      </c>
      <c r="GJ294">
        <v>0</v>
      </c>
      <c r="GK294">
        <v>0</v>
      </c>
      <c r="GL294">
        <v>0</v>
      </c>
      <c r="GM294" t="s">
        <v>124</v>
      </c>
      <c r="GN294">
        <v>0</v>
      </c>
      <c r="GO294" t="s">
        <v>124</v>
      </c>
      <c r="GP294" t="s">
        <v>124</v>
      </c>
      <c r="GQ294" t="s">
        <v>124</v>
      </c>
      <c r="GR294" t="s">
        <v>124</v>
      </c>
      <c r="GS294">
        <v>0</v>
      </c>
      <c r="GT294">
        <v>0</v>
      </c>
      <c r="GU294">
        <v>0</v>
      </c>
      <c r="GV294">
        <v>0</v>
      </c>
      <c r="GW294">
        <v>0</v>
      </c>
      <c r="GX294">
        <v>0</v>
      </c>
      <c r="GY294">
        <v>0</v>
      </c>
      <c r="GZ294">
        <v>0</v>
      </c>
      <c r="HA294">
        <v>0</v>
      </c>
      <c r="HB294">
        <v>0</v>
      </c>
      <c r="HC294">
        <v>0</v>
      </c>
      <c r="HD294">
        <v>0</v>
      </c>
      <c r="HE294">
        <v>0</v>
      </c>
      <c r="HF294">
        <v>0</v>
      </c>
      <c r="HG294">
        <v>0</v>
      </c>
      <c r="HH294">
        <v>0</v>
      </c>
      <c r="HI294">
        <v>0</v>
      </c>
      <c r="HJ294">
        <v>0</v>
      </c>
      <c r="HK294">
        <v>0</v>
      </c>
      <c r="HL294">
        <v>0</v>
      </c>
      <c r="HM294" t="s">
        <v>124</v>
      </c>
      <c r="HN294" t="s">
        <v>124</v>
      </c>
      <c r="HO294">
        <v>0</v>
      </c>
      <c r="HP294">
        <v>0</v>
      </c>
      <c r="HQ294" t="s">
        <v>124</v>
      </c>
      <c r="HR294" t="s">
        <v>124</v>
      </c>
      <c r="HS294" t="s">
        <v>124</v>
      </c>
      <c r="HT294">
        <v>0</v>
      </c>
      <c r="HU294">
        <v>0</v>
      </c>
      <c r="HV294">
        <v>0</v>
      </c>
      <c r="HW294" t="s">
        <v>124</v>
      </c>
      <c r="HX294">
        <v>0</v>
      </c>
      <c r="HY294">
        <v>0</v>
      </c>
      <c r="HZ294">
        <v>0</v>
      </c>
      <c r="IA294">
        <v>0</v>
      </c>
      <c r="IB294">
        <v>0</v>
      </c>
      <c r="IC294">
        <v>0</v>
      </c>
      <c r="ID294">
        <v>0</v>
      </c>
      <c r="IE294">
        <v>0</v>
      </c>
      <c r="IF294">
        <v>0</v>
      </c>
      <c r="IG294">
        <v>0</v>
      </c>
      <c r="IH294">
        <v>0</v>
      </c>
      <c r="II294">
        <v>0</v>
      </c>
      <c r="IJ294">
        <v>0</v>
      </c>
      <c r="IK294">
        <v>0</v>
      </c>
      <c r="IL294">
        <v>0</v>
      </c>
      <c r="IM294">
        <v>0</v>
      </c>
      <c r="IN294">
        <v>0</v>
      </c>
      <c r="IO294">
        <v>0</v>
      </c>
      <c r="IP294">
        <v>0</v>
      </c>
      <c r="IQ294">
        <v>0</v>
      </c>
      <c r="IR294">
        <v>0</v>
      </c>
      <c r="IS294">
        <v>0</v>
      </c>
      <c r="IT294">
        <v>0</v>
      </c>
      <c r="IU294">
        <v>0</v>
      </c>
      <c r="IV294">
        <v>0</v>
      </c>
      <c r="IW294">
        <v>0</v>
      </c>
      <c r="IX294">
        <v>0</v>
      </c>
      <c r="IY294">
        <v>0</v>
      </c>
      <c r="IZ294">
        <v>0</v>
      </c>
      <c r="JA294">
        <v>0</v>
      </c>
      <c r="JB294">
        <v>0</v>
      </c>
      <c r="JC294" s="8" t="s">
        <v>124</v>
      </c>
      <c r="JD294" s="8" t="s">
        <v>127</v>
      </c>
      <c r="JE294" s="8" t="s">
        <v>128</v>
      </c>
      <c r="JF294" s="8">
        <v>0</v>
      </c>
      <c r="JG294" s="8" t="s">
        <v>124</v>
      </c>
      <c r="JH294" s="8" t="s">
        <v>124</v>
      </c>
      <c r="JI294" s="8" t="s">
        <v>204</v>
      </c>
      <c r="JJ294" s="8">
        <v>0</v>
      </c>
      <c r="JK294" s="42" t="s">
        <v>124</v>
      </c>
      <c r="JL294" s="42">
        <v>0</v>
      </c>
      <c r="JM294" s="42">
        <v>0</v>
      </c>
      <c r="JN294" s="42" t="s">
        <v>124</v>
      </c>
      <c r="JO294" s="42">
        <v>0</v>
      </c>
      <c r="JP294" s="42" t="s">
        <v>124</v>
      </c>
      <c r="JQ294" s="42" t="s">
        <v>129</v>
      </c>
      <c r="JR294" s="42">
        <v>0</v>
      </c>
      <c r="JS294" s="42">
        <v>0</v>
      </c>
      <c r="JT294" s="42">
        <v>0</v>
      </c>
      <c r="JU294" s="42">
        <v>0</v>
      </c>
      <c r="JV294" s="42">
        <v>0</v>
      </c>
      <c r="JW294" s="42">
        <v>0</v>
      </c>
      <c r="JX294" s="42">
        <v>0</v>
      </c>
      <c r="JY294" s="42">
        <v>0</v>
      </c>
      <c r="JZ294" s="42">
        <v>0</v>
      </c>
      <c r="KA294" s="42">
        <v>0</v>
      </c>
      <c r="KB294" s="42">
        <v>0</v>
      </c>
      <c r="KC294" s="42">
        <v>0</v>
      </c>
      <c r="KD294" s="42">
        <v>0</v>
      </c>
      <c r="KE294" s="42">
        <v>0</v>
      </c>
      <c r="KF294" s="42">
        <v>0</v>
      </c>
      <c r="KG294" s="42">
        <v>0</v>
      </c>
      <c r="KH294" s="42">
        <v>0</v>
      </c>
      <c r="KI294" s="42">
        <v>0</v>
      </c>
      <c r="KJ294" s="42">
        <v>0</v>
      </c>
      <c r="KK294" s="42">
        <v>0</v>
      </c>
      <c r="KL294" s="42">
        <v>0</v>
      </c>
      <c r="KM294" s="42">
        <v>0</v>
      </c>
      <c r="KN294" s="8" t="s">
        <v>117</v>
      </c>
      <c r="KO294" s="8">
        <v>0</v>
      </c>
      <c r="KP294" s="8">
        <v>0</v>
      </c>
      <c r="KQ294" s="8" t="s">
        <v>117</v>
      </c>
      <c r="KR294">
        <v>0</v>
      </c>
      <c r="KS294">
        <v>0</v>
      </c>
      <c r="KT294">
        <v>0</v>
      </c>
      <c r="KU294">
        <v>0</v>
      </c>
      <c r="KV294">
        <v>0</v>
      </c>
      <c r="KW294">
        <v>0</v>
      </c>
      <c r="KX294">
        <v>0</v>
      </c>
      <c r="KY294">
        <v>0</v>
      </c>
      <c r="KZ294">
        <v>0</v>
      </c>
      <c r="LA294">
        <v>0</v>
      </c>
      <c r="LB294">
        <v>0</v>
      </c>
      <c r="LC294">
        <v>0</v>
      </c>
      <c r="LD294">
        <v>0</v>
      </c>
      <c r="LE294">
        <v>0</v>
      </c>
      <c r="LF294">
        <v>0</v>
      </c>
      <c r="LG294">
        <v>0</v>
      </c>
      <c r="LH294">
        <v>0</v>
      </c>
      <c r="LI294">
        <v>0</v>
      </c>
      <c r="LJ294">
        <v>0</v>
      </c>
      <c r="LK294">
        <v>0</v>
      </c>
      <c r="LL294">
        <v>0</v>
      </c>
      <c r="LM294">
        <v>0</v>
      </c>
      <c r="LN294">
        <v>0</v>
      </c>
      <c r="LO294">
        <v>0</v>
      </c>
      <c r="LP294">
        <v>0</v>
      </c>
      <c r="LQ294">
        <v>0</v>
      </c>
      <c r="LR294">
        <v>0</v>
      </c>
      <c r="LS294">
        <v>0</v>
      </c>
      <c r="LT294">
        <v>0</v>
      </c>
      <c r="LU294">
        <v>0</v>
      </c>
      <c r="LV294">
        <v>0</v>
      </c>
      <c r="LW294">
        <v>0</v>
      </c>
      <c r="LX294">
        <v>0</v>
      </c>
      <c r="LY294">
        <v>0</v>
      </c>
      <c r="LZ294" s="9" t="s">
        <v>131</v>
      </c>
      <c r="MA294">
        <v>0</v>
      </c>
      <c r="MB294">
        <v>0</v>
      </c>
      <c r="MC294">
        <v>0</v>
      </c>
      <c r="MD294">
        <v>0</v>
      </c>
      <c r="ME294">
        <v>0</v>
      </c>
      <c r="MF294">
        <v>0</v>
      </c>
      <c r="MG294">
        <v>0</v>
      </c>
      <c r="MH294">
        <v>0</v>
      </c>
      <c r="MI294">
        <v>0</v>
      </c>
      <c r="MJ294">
        <v>0</v>
      </c>
      <c r="MK294">
        <v>0</v>
      </c>
      <c r="ML294">
        <v>0</v>
      </c>
      <c r="MM294">
        <v>0</v>
      </c>
      <c r="MN294">
        <v>0</v>
      </c>
      <c r="MO294">
        <v>0</v>
      </c>
      <c r="MP294">
        <v>0</v>
      </c>
      <c r="MQ294">
        <v>0</v>
      </c>
      <c r="MR294" s="35">
        <v>0</v>
      </c>
      <c r="MS294" s="69"/>
    </row>
    <row r="295" spans="1:357" ht="145.94999999999999" customHeight="1" x14ac:dyDescent="0.3">
      <c r="A295">
        <v>294</v>
      </c>
      <c r="B295" s="29" t="s">
        <v>108</v>
      </c>
      <c r="C295" s="27" t="s">
        <v>1217</v>
      </c>
      <c r="D295" s="8" t="s">
        <v>1505</v>
      </c>
      <c r="E295" s="8" t="s">
        <v>1505</v>
      </c>
      <c r="F295" s="8" t="s">
        <v>1506</v>
      </c>
      <c r="G295" s="8" t="s">
        <v>1370</v>
      </c>
      <c r="H295" s="8">
        <v>0</v>
      </c>
      <c r="I295" t="s">
        <v>113</v>
      </c>
      <c r="J295" s="8" t="s">
        <v>1507</v>
      </c>
      <c r="K295" s="8">
        <f>855*1115</f>
        <v>953325</v>
      </c>
      <c r="L295" s="8" t="e">
        <f>MROUND([1]!tbData[[#This Row],[Surface (mm2)]],10000)/1000000</f>
        <v>#REF!</v>
      </c>
      <c r="M295" s="8" t="s">
        <v>115</v>
      </c>
      <c r="N295" s="8" t="s">
        <v>144</v>
      </c>
      <c r="O295" s="8" t="s">
        <v>144</v>
      </c>
      <c r="P295" s="8" t="s">
        <v>117</v>
      </c>
      <c r="Q295" t="s">
        <v>118</v>
      </c>
      <c r="R295" t="s">
        <v>119</v>
      </c>
      <c r="S295" s="8">
        <v>0</v>
      </c>
      <c r="T295" t="s">
        <v>119</v>
      </c>
      <c r="U295" s="8" t="s">
        <v>184</v>
      </c>
      <c r="V295" s="8" t="s">
        <v>121</v>
      </c>
      <c r="W295" s="8" t="s">
        <v>145</v>
      </c>
      <c r="X295" s="8">
        <v>0</v>
      </c>
      <c r="Y295" s="8">
        <v>0</v>
      </c>
      <c r="Z295" s="8">
        <v>0</v>
      </c>
      <c r="AA295" s="8">
        <v>0</v>
      </c>
      <c r="AB295" s="8">
        <v>0</v>
      </c>
      <c r="AC295" s="8" t="s">
        <v>120</v>
      </c>
      <c r="AD295" s="8" t="s">
        <v>121</v>
      </c>
      <c r="AE295" s="8" t="s">
        <v>222</v>
      </c>
      <c r="AF295" s="8">
        <v>0</v>
      </c>
      <c r="AG295" s="8">
        <v>0</v>
      </c>
      <c r="AH295" s="8">
        <v>0</v>
      </c>
      <c r="AI295" s="8">
        <v>0</v>
      </c>
      <c r="AJ295" s="8">
        <v>0</v>
      </c>
      <c r="AK295" s="8" t="s">
        <v>117</v>
      </c>
      <c r="AL295" s="8">
        <v>0</v>
      </c>
      <c r="AM295" s="8">
        <v>0</v>
      </c>
      <c r="AN295" s="8">
        <v>0</v>
      </c>
      <c r="AO295" s="8">
        <v>0</v>
      </c>
      <c r="AP295" s="8">
        <v>0</v>
      </c>
      <c r="AQ295" s="8">
        <v>0</v>
      </c>
      <c r="AR295" s="8">
        <v>0</v>
      </c>
      <c r="AS295" s="8">
        <v>0</v>
      </c>
      <c r="AT295" s="8">
        <v>0</v>
      </c>
      <c r="AU295" s="8" t="s">
        <v>124</v>
      </c>
      <c r="AV295" s="8" t="s">
        <v>156</v>
      </c>
      <c r="AW295" s="8" t="s">
        <v>199</v>
      </c>
      <c r="AX295" s="8" t="s">
        <v>117</v>
      </c>
      <c r="AY295" s="8">
        <v>0</v>
      </c>
      <c r="AZ295" s="8">
        <v>0</v>
      </c>
      <c r="BA295" s="8">
        <v>0</v>
      </c>
      <c r="BB295" s="8">
        <v>0</v>
      </c>
      <c r="BC295" s="9" t="s">
        <v>119</v>
      </c>
      <c r="BD295">
        <v>0</v>
      </c>
      <c r="BE295" t="s">
        <v>124</v>
      </c>
      <c r="BF295" t="s">
        <v>124</v>
      </c>
      <c r="BG295">
        <v>0</v>
      </c>
      <c r="BH295">
        <v>0</v>
      </c>
      <c r="BI295" s="6" t="s">
        <v>1508</v>
      </c>
      <c r="BJ295" s="66"/>
      <c r="BK295" s="10" t="s">
        <v>117</v>
      </c>
      <c r="BL295">
        <v>0</v>
      </c>
      <c r="BM295">
        <v>0</v>
      </c>
      <c r="BN295" t="s">
        <v>117</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t="s">
        <v>51</v>
      </c>
      <c r="DC295" s="8">
        <v>0</v>
      </c>
      <c r="DD295" t="s">
        <v>117</v>
      </c>
      <c r="DE295">
        <v>0</v>
      </c>
      <c r="DF295">
        <v>0</v>
      </c>
      <c r="DG295">
        <v>0</v>
      </c>
      <c r="DH295">
        <v>0</v>
      </c>
      <c r="DI295">
        <v>0</v>
      </c>
      <c r="DJ295">
        <v>0</v>
      </c>
      <c r="DK295">
        <v>0</v>
      </c>
      <c r="DL295">
        <v>0</v>
      </c>
      <c r="DM295">
        <v>0</v>
      </c>
      <c r="DN295">
        <v>0</v>
      </c>
      <c r="DO295">
        <v>0</v>
      </c>
      <c r="DP295">
        <v>0</v>
      </c>
      <c r="DQ295">
        <v>0</v>
      </c>
      <c r="DR295">
        <v>0</v>
      </c>
      <c r="DS295">
        <v>0</v>
      </c>
      <c r="DT295">
        <v>0</v>
      </c>
      <c r="DU295" t="s">
        <v>124</v>
      </c>
      <c r="DV295">
        <v>0</v>
      </c>
      <c r="DW295">
        <v>0</v>
      </c>
      <c r="DX295">
        <v>0</v>
      </c>
      <c r="DY295">
        <v>0</v>
      </c>
      <c r="DZ295" t="s">
        <v>117</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t="s">
        <v>117</v>
      </c>
      <c r="EV295">
        <v>0</v>
      </c>
      <c r="EW295">
        <v>0</v>
      </c>
      <c r="EX295">
        <v>0</v>
      </c>
      <c r="EY295">
        <v>0</v>
      </c>
      <c r="EZ295">
        <v>0</v>
      </c>
      <c r="FA295">
        <v>0</v>
      </c>
      <c r="FB295">
        <v>0</v>
      </c>
      <c r="FC295">
        <v>0</v>
      </c>
      <c r="FD295">
        <v>0</v>
      </c>
      <c r="FE295">
        <v>0</v>
      </c>
      <c r="FF295">
        <v>0</v>
      </c>
      <c r="FG295">
        <v>0</v>
      </c>
      <c r="FH295">
        <v>0</v>
      </c>
      <c r="FI295">
        <v>0</v>
      </c>
      <c r="FJ295">
        <v>0</v>
      </c>
      <c r="FK295">
        <v>0</v>
      </c>
      <c r="FL295">
        <v>0</v>
      </c>
      <c r="FM295">
        <v>0</v>
      </c>
      <c r="FN295">
        <v>0</v>
      </c>
      <c r="FO295">
        <v>0</v>
      </c>
      <c r="FP295">
        <v>0</v>
      </c>
      <c r="FQ295">
        <v>0</v>
      </c>
      <c r="FR295">
        <v>0</v>
      </c>
      <c r="FS295">
        <v>0</v>
      </c>
      <c r="FT295">
        <v>0</v>
      </c>
      <c r="FU295">
        <v>0</v>
      </c>
      <c r="FV295">
        <v>0</v>
      </c>
      <c r="FW295">
        <v>0</v>
      </c>
      <c r="FX295">
        <v>0</v>
      </c>
      <c r="FY295">
        <v>0</v>
      </c>
      <c r="FZ295">
        <v>0</v>
      </c>
      <c r="GA295">
        <v>0</v>
      </c>
      <c r="GB295">
        <v>0</v>
      </c>
      <c r="GC295">
        <v>0</v>
      </c>
      <c r="GD295">
        <v>0</v>
      </c>
      <c r="GE295" t="s">
        <v>124</v>
      </c>
      <c r="GF295">
        <v>0</v>
      </c>
      <c r="GG295">
        <v>0</v>
      </c>
      <c r="GH295">
        <v>0</v>
      </c>
      <c r="GI295">
        <v>0</v>
      </c>
      <c r="GJ295">
        <v>0</v>
      </c>
      <c r="GK295">
        <v>0</v>
      </c>
      <c r="GL295">
        <v>0</v>
      </c>
      <c r="GM295" t="s">
        <v>124</v>
      </c>
      <c r="GN295">
        <v>0</v>
      </c>
      <c r="GO295" t="s">
        <v>124</v>
      </c>
      <c r="GP295" t="s">
        <v>124</v>
      </c>
      <c r="GQ295" t="s">
        <v>124</v>
      </c>
      <c r="GR295" t="s">
        <v>124</v>
      </c>
      <c r="GS295">
        <v>0</v>
      </c>
      <c r="GT295">
        <v>0</v>
      </c>
      <c r="GU295">
        <v>0</v>
      </c>
      <c r="GV295">
        <v>0</v>
      </c>
      <c r="GW295">
        <v>0</v>
      </c>
      <c r="GX295">
        <v>0</v>
      </c>
      <c r="GY295">
        <v>0</v>
      </c>
      <c r="GZ295">
        <v>0</v>
      </c>
      <c r="HA295">
        <v>0</v>
      </c>
      <c r="HB295">
        <v>0</v>
      </c>
      <c r="HC295">
        <v>0</v>
      </c>
      <c r="HD295">
        <v>0</v>
      </c>
      <c r="HE295">
        <v>0</v>
      </c>
      <c r="HF295">
        <v>0</v>
      </c>
      <c r="HG295">
        <v>0</v>
      </c>
      <c r="HH295">
        <v>0</v>
      </c>
      <c r="HI295">
        <v>0</v>
      </c>
      <c r="HJ295">
        <v>0</v>
      </c>
      <c r="HK295">
        <v>0</v>
      </c>
      <c r="HL295">
        <v>0</v>
      </c>
      <c r="HM295" t="s">
        <v>124</v>
      </c>
      <c r="HN295">
        <v>0</v>
      </c>
      <c r="HO295">
        <v>0</v>
      </c>
      <c r="HP295">
        <v>0</v>
      </c>
      <c r="HQ295">
        <v>0</v>
      </c>
      <c r="HR295">
        <v>0</v>
      </c>
      <c r="HS295" t="s">
        <v>124</v>
      </c>
      <c r="HT295">
        <v>0</v>
      </c>
      <c r="HU295" t="s">
        <v>124</v>
      </c>
      <c r="HV295" t="s">
        <v>124</v>
      </c>
      <c r="HW295">
        <v>0</v>
      </c>
      <c r="HX295" t="s">
        <v>124</v>
      </c>
      <c r="HY295">
        <v>0</v>
      </c>
      <c r="HZ295" t="s">
        <v>124</v>
      </c>
      <c r="IA295" t="s">
        <v>124</v>
      </c>
      <c r="IB295">
        <v>0</v>
      </c>
      <c r="IC295">
        <v>0</v>
      </c>
      <c r="ID295">
        <v>0</v>
      </c>
      <c r="IE295">
        <v>0</v>
      </c>
      <c r="IF295">
        <v>0</v>
      </c>
      <c r="IG295">
        <v>0</v>
      </c>
      <c r="IH295">
        <v>0</v>
      </c>
      <c r="II295">
        <v>0</v>
      </c>
      <c r="IJ295">
        <v>0</v>
      </c>
      <c r="IK295">
        <v>0</v>
      </c>
      <c r="IL295">
        <v>0</v>
      </c>
      <c r="IM295">
        <v>0</v>
      </c>
      <c r="IN295">
        <v>0</v>
      </c>
      <c r="IO295">
        <v>0</v>
      </c>
      <c r="IP295">
        <v>0</v>
      </c>
      <c r="IQ295">
        <v>0</v>
      </c>
      <c r="IR295">
        <v>0</v>
      </c>
      <c r="IS295">
        <v>0</v>
      </c>
      <c r="IT295">
        <v>0</v>
      </c>
      <c r="IU295">
        <v>0</v>
      </c>
      <c r="IV295">
        <v>0</v>
      </c>
      <c r="IW295">
        <v>0</v>
      </c>
      <c r="IX295">
        <v>0</v>
      </c>
      <c r="IY295">
        <v>0</v>
      </c>
      <c r="IZ295">
        <v>0</v>
      </c>
      <c r="JA295">
        <v>0</v>
      </c>
      <c r="JB295">
        <v>0</v>
      </c>
      <c r="JC295" s="8" t="s">
        <v>124</v>
      </c>
      <c r="JD295" s="8" t="s">
        <v>582</v>
      </c>
      <c r="JE295" s="8">
        <v>0</v>
      </c>
      <c r="JF295" s="8">
        <v>0</v>
      </c>
      <c r="JG295" s="8">
        <v>0</v>
      </c>
      <c r="JH295" s="8">
        <v>0</v>
      </c>
      <c r="JI295" s="8">
        <v>0</v>
      </c>
      <c r="JJ295" s="8">
        <v>0</v>
      </c>
      <c r="JK295" s="42">
        <v>0</v>
      </c>
      <c r="JL295" s="42">
        <v>0</v>
      </c>
      <c r="JM295" s="42">
        <v>0</v>
      </c>
      <c r="JN295" s="42">
        <v>0</v>
      </c>
      <c r="JO295" s="42">
        <v>0</v>
      </c>
      <c r="JP295" s="42">
        <v>0</v>
      </c>
      <c r="JQ295" s="42">
        <v>0</v>
      </c>
      <c r="JR295" s="42">
        <v>0</v>
      </c>
      <c r="JS295" s="42">
        <v>0</v>
      </c>
      <c r="JT295" s="42">
        <v>0</v>
      </c>
      <c r="JU295" s="42">
        <v>0</v>
      </c>
      <c r="JV295" s="42">
        <v>0</v>
      </c>
      <c r="JW295" s="42">
        <v>0</v>
      </c>
      <c r="JX295" s="42">
        <v>0</v>
      </c>
      <c r="JY295" s="42">
        <v>0</v>
      </c>
      <c r="JZ295" s="42">
        <v>0</v>
      </c>
      <c r="KA295" s="42">
        <v>0</v>
      </c>
      <c r="KB295" s="42">
        <v>0</v>
      </c>
      <c r="KC295" s="42">
        <v>0</v>
      </c>
      <c r="KD295" s="42">
        <v>0</v>
      </c>
      <c r="KE295" s="42">
        <v>0</v>
      </c>
      <c r="KF295" s="42">
        <v>0</v>
      </c>
      <c r="KG295" s="42">
        <v>0</v>
      </c>
      <c r="KH295" s="42">
        <v>0</v>
      </c>
      <c r="KI295" s="42">
        <v>0</v>
      </c>
      <c r="KJ295" s="42">
        <v>0</v>
      </c>
      <c r="KK295" s="42">
        <v>0</v>
      </c>
      <c r="KL295" s="42">
        <v>0</v>
      </c>
      <c r="KM295" s="42">
        <v>0</v>
      </c>
      <c r="KN295" s="8" t="s">
        <v>124</v>
      </c>
      <c r="KO295" s="8">
        <v>0</v>
      </c>
      <c r="KP295" s="8">
        <v>0</v>
      </c>
      <c r="KQ295" s="8" t="s">
        <v>124</v>
      </c>
      <c r="KR295" t="s">
        <v>124</v>
      </c>
      <c r="KS295" t="s">
        <v>156</v>
      </c>
      <c r="KT295">
        <v>0</v>
      </c>
      <c r="KU295">
        <v>0</v>
      </c>
      <c r="KV295">
        <v>0</v>
      </c>
      <c r="KW295">
        <v>0</v>
      </c>
      <c r="KX295">
        <v>0</v>
      </c>
      <c r="KY295">
        <v>0</v>
      </c>
      <c r="KZ295">
        <v>0</v>
      </c>
      <c r="LA295">
        <v>0</v>
      </c>
      <c r="LB295">
        <v>0</v>
      </c>
      <c r="LC295">
        <v>0</v>
      </c>
      <c r="LD295" t="s">
        <v>124</v>
      </c>
      <c r="LE295">
        <v>0</v>
      </c>
      <c r="LF295">
        <v>0</v>
      </c>
      <c r="LG295">
        <v>0</v>
      </c>
      <c r="LH295">
        <v>0</v>
      </c>
      <c r="LI295">
        <v>0</v>
      </c>
      <c r="LJ295">
        <v>0</v>
      </c>
      <c r="LK295">
        <v>0</v>
      </c>
      <c r="LL295">
        <v>0</v>
      </c>
      <c r="LM295">
        <v>0</v>
      </c>
      <c r="LN295">
        <v>0</v>
      </c>
      <c r="LO295">
        <v>0</v>
      </c>
      <c r="LP295">
        <v>0</v>
      </c>
      <c r="LQ295">
        <v>0</v>
      </c>
      <c r="LR295">
        <v>0</v>
      </c>
      <c r="LS295">
        <v>0</v>
      </c>
      <c r="LT295">
        <v>0</v>
      </c>
      <c r="LU295">
        <v>0</v>
      </c>
      <c r="LV295">
        <v>0</v>
      </c>
      <c r="LW295">
        <v>0</v>
      </c>
      <c r="LX295">
        <v>0</v>
      </c>
      <c r="LY295">
        <v>0</v>
      </c>
      <c r="LZ295" s="9" t="s">
        <v>131</v>
      </c>
      <c r="MA295">
        <v>0</v>
      </c>
      <c r="MB295">
        <v>0</v>
      </c>
      <c r="MC295">
        <v>0</v>
      </c>
      <c r="MD295">
        <v>0</v>
      </c>
      <c r="ME295">
        <v>0</v>
      </c>
      <c r="MF295">
        <v>0</v>
      </c>
      <c r="MG295">
        <v>0</v>
      </c>
      <c r="MH295">
        <v>0</v>
      </c>
      <c r="MI295">
        <v>0</v>
      </c>
      <c r="MJ295">
        <v>0</v>
      </c>
      <c r="MK295">
        <v>0</v>
      </c>
      <c r="ML295">
        <v>0</v>
      </c>
      <c r="MM295">
        <v>0</v>
      </c>
      <c r="MN295">
        <v>0</v>
      </c>
      <c r="MO295">
        <v>0</v>
      </c>
      <c r="MP295">
        <v>0</v>
      </c>
      <c r="MQ295">
        <v>0</v>
      </c>
      <c r="MR295" s="35" t="s">
        <v>1509</v>
      </c>
      <c r="MS295" s="69"/>
    </row>
    <row r="296" spans="1:357" ht="94.95" customHeight="1" x14ac:dyDescent="0.3">
      <c r="A296">
        <v>115</v>
      </c>
      <c r="B296" s="29" t="s">
        <v>108</v>
      </c>
      <c r="C296" s="24" t="s">
        <v>109</v>
      </c>
      <c r="D296" s="8" t="s">
        <v>728</v>
      </c>
      <c r="E296" s="8" t="s">
        <v>728</v>
      </c>
      <c r="F296" s="8" t="s">
        <v>729</v>
      </c>
      <c r="G296" s="8" t="s">
        <v>548</v>
      </c>
      <c r="H296" s="8" t="s">
        <v>730</v>
      </c>
      <c r="I296" t="s">
        <v>163</v>
      </c>
      <c r="J296" s="8" t="s">
        <v>731</v>
      </c>
      <c r="K296" s="8">
        <f>(1000*650)+(495*650)</f>
        <v>971750</v>
      </c>
      <c r="L296" s="8" t="e">
        <f>MROUND([1]!tbData[[#This Row],[Surface (mm2)]],10000)/1000000</f>
        <v>#REF!</v>
      </c>
      <c r="M296" s="8" t="s">
        <v>115</v>
      </c>
      <c r="N296" s="8" t="s">
        <v>144</v>
      </c>
      <c r="O296" s="8" t="s">
        <v>144</v>
      </c>
      <c r="P296" s="8" t="s">
        <v>117</v>
      </c>
      <c r="Q296" t="s">
        <v>118</v>
      </c>
      <c r="R296" t="s">
        <v>119</v>
      </c>
      <c r="S296" s="8">
        <v>0</v>
      </c>
      <c r="T296" t="s">
        <v>550</v>
      </c>
      <c r="U296" s="8" t="s">
        <v>166</v>
      </c>
      <c r="V296" s="8" t="s">
        <v>121</v>
      </c>
      <c r="W296" s="8" t="s">
        <v>145</v>
      </c>
      <c r="X296" s="8" t="s">
        <v>154</v>
      </c>
      <c r="Y296" s="8">
        <v>0</v>
      </c>
      <c r="Z296" s="8">
        <v>0</v>
      </c>
      <c r="AA296" s="8">
        <v>0</v>
      </c>
      <c r="AB296" s="8">
        <v>0</v>
      </c>
      <c r="AC296" s="8" t="s">
        <v>120</v>
      </c>
      <c r="AD296" s="8" t="s">
        <v>121</v>
      </c>
      <c r="AE296" s="8">
        <v>0</v>
      </c>
      <c r="AF296" s="8">
        <v>0</v>
      </c>
      <c r="AG296" s="8" t="s">
        <v>269</v>
      </c>
      <c r="AH296" s="8" t="s">
        <v>154</v>
      </c>
      <c r="AI296" s="8">
        <v>0</v>
      </c>
      <c r="AJ296" s="8">
        <v>0</v>
      </c>
      <c r="AK296" s="8" t="s">
        <v>124</v>
      </c>
      <c r="AL296" s="8" t="s">
        <v>269</v>
      </c>
      <c r="AM296" s="8" t="s">
        <v>121</v>
      </c>
      <c r="AN296" s="8" t="s">
        <v>732</v>
      </c>
      <c r="AO296" s="8">
        <v>0</v>
      </c>
      <c r="AP296" s="8">
        <v>0</v>
      </c>
      <c r="AQ296" s="8">
        <v>0</v>
      </c>
      <c r="AR296" s="8">
        <v>0</v>
      </c>
      <c r="AS296" s="8">
        <v>0</v>
      </c>
      <c r="AT296" s="8">
        <v>0</v>
      </c>
      <c r="AU296" s="8" t="s">
        <v>124</v>
      </c>
      <c r="AV296" s="8" t="s">
        <v>156</v>
      </c>
      <c r="AW296" s="8" t="s">
        <v>199</v>
      </c>
      <c r="AX296" s="8" t="s">
        <v>117</v>
      </c>
      <c r="AY296" s="8">
        <v>0</v>
      </c>
      <c r="AZ296" s="8">
        <v>0</v>
      </c>
      <c r="BA296" s="8">
        <v>0</v>
      </c>
      <c r="BB296" s="8">
        <v>0</v>
      </c>
      <c r="BC296" s="9" t="s">
        <v>119</v>
      </c>
      <c r="BD296">
        <v>0</v>
      </c>
      <c r="BE296" t="s">
        <v>124</v>
      </c>
      <c r="BF296">
        <v>0</v>
      </c>
      <c r="BG296">
        <v>0</v>
      </c>
      <c r="BH296" t="s">
        <v>124</v>
      </c>
      <c r="BI296" s="6" t="s">
        <v>733</v>
      </c>
      <c r="BJ296" s="66"/>
      <c r="BK296" s="10" t="s">
        <v>117</v>
      </c>
      <c r="BL296">
        <v>0</v>
      </c>
      <c r="BM296">
        <v>0</v>
      </c>
      <c r="BN296" t="s">
        <v>117</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t="s">
        <v>117</v>
      </c>
      <c r="DC296" s="8">
        <v>0</v>
      </c>
      <c r="DD296" t="s">
        <v>117</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t="s">
        <v>117</v>
      </c>
      <c r="EA296">
        <v>0</v>
      </c>
      <c r="EB296">
        <v>0</v>
      </c>
      <c r="EC296">
        <v>0</v>
      </c>
      <c r="ED296">
        <v>0</v>
      </c>
      <c r="EE296">
        <v>0</v>
      </c>
      <c r="EF296">
        <v>0</v>
      </c>
      <c r="EG296">
        <v>0</v>
      </c>
      <c r="EH296">
        <v>0</v>
      </c>
      <c r="EI296">
        <v>0</v>
      </c>
      <c r="EJ296">
        <v>0</v>
      </c>
      <c r="EK296">
        <v>0</v>
      </c>
      <c r="EL296">
        <v>0</v>
      </c>
      <c r="EM296">
        <v>0</v>
      </c>
      <c r="EN296">
        <v>0</v>
      </c>
      <c r="EO296">
        <v>0</v>
      </c>
      <c r="EP296">
        <v>0</v>
      </c>
      <c r="EQ296">
        <v>0</v>
      </c>
      <c r="ER296">
        <v>0</v>
      </c>
      <c r="ES296">
        <v>0</v>
      </c>
      <c r="ET296">
        <v>0</v>
      </c>
      <c r="EU296" t="s">
        <v>551</v>
      </c>
      <c r="EV296">
        <v>0</v>
      </c>
      <c r="EW296">
        <v>0</v>
      </c>
      <c r="EX296">
        <v>0</v>
      </c>
      <c r="EY296">
        <v>0</v>
      </c>
      <c r="EZ296">
        <v>0</v>
      </c>
      <c r="FA296">
        <v>0</v>
      </c>
      <c r="FB296">
        <v>0</v>
      </c>
      <c r="FC296">
        <v>0</v>
      </c>
      <c r="FD296">
        <v>0</v>
      </c>
      <c r="FE296">
        <v>0</v>
      </c>
      <c r="FF296">
        <v>0</v>
      </c>
      <c r="FG296">
        <v>0</v>
      </c>
      <c r="FH296">
        <v>0</v>
      </c>
      <c r="FI296">
        <v>0</v>
      </c>
      <c r="FJ296">
        <v>0</v>
      </c>
      <c r="FK296">
        <v>0</v>
      </c>
      <c r="FL296">
        <v>0</v>
      </c>
      <c r="FM296">
        <v>0</v>
      </c>
      <c r="FN296">
        <v>0</v>
      </c>
      <c r="FO296">
        <v>0</v>
      </c>
      <c r="FP296" t="s">
        <v>124</v>
      </c>
      <c r="FQ296">
        <v>0</v>
      </c>
      <c r="FR296">
        <v>0</v>
      </c>
      <c r="FS296" t="s">
        <v>124</v>
      </c>
      <c r="FT296" t="s">
        <v>124</v>
      </c>
      <c r="FU296" t="s">
        <v>124</v>
      </c>
      <c r="FV296" t="s">
        <v>124</v>
      </c>
      <c r="FW296">
        <v>0</v>
      </c>
      <c r="FX296">
        <v>0</v>
      </c>
      <c r="FY296">
        <v>0</v>
      </c>
      <c r="FZ296">
        <v>0</v>
      </c>
      <c r="GA296">
        <v>0</v>
      </c>
      <c r="GB296">
        <v>0</v>
      </c>
      <c r="GC296">
        <v>0</v>
      </c>
      <c r="GD296">
        <v>0</v>
      </c>
      <c r="GE296" t="s">
        <v>124</v>
      </c>
      <c r="GF296">
        <v>0</v>
      </c>
      <c r="GG296">
        <v>0</v>
      </c>
      <c r="GH296">
        <v>0</v>
      </c>
      <c r="GI296">
        <v>0</v>
      </c>
      <c r="GJ296">
        <v>0</v>
      </c>
      <c r="GK296">
        <v>0</v>
      </c>
      <c r="GL296">
        <v>0</v>
      </c>
      <c r="GM296" t="s">
        <v>124</v>
      </c>
      <c r="GN296">
        <v>0</v>
      </c>
      <c r="GO296" t="s">
        <v>124</v>
      </c>
      <c r="GP296" t="s">
        <v>124</v>
      </c>
      <c r="GQ296" t="s">
        <v>124</v>
      </c>
      <c r="GR296" t="s">
        <v>124</v>
      </c>
      <c r="GS296">
        <v>0</v>
      </c>
      <c r="GT296">
        <v>0</v>
      </c>
      <c r="GU296">
        <v>0</v>
      </c>
      <c r="GV296">
        <v>0</v>
      </c>
      <c r="GW296">
        <v>0</v>
      </c>
      <c r="GX296">
        <v>0</v>
      </c>
      <c r="GY296">
        <v>0</v>
      </c>
      <c r="GZ296">
        <v>0</v>
      </c>
      <c r="HA296">
        <v>0</v>
      </c>
      <c r="HB296">
        <v>0</v>
      </c>
      <c r="HC296">
        <v>0</v>
      </c>
      <c r="HD296">
        <v>0</v>
      </c>
      <c r="HE296">
        <v>0</v>
      </c>
      <c r="HF296">
        <v>0</v>
      </c>
      <c r="HG296">
        <v>0</v>
      </c>
      <c r="HH296">
        <v>0</v>
      </c>
      <c r="HI296">
        <v>0</v>
      </c>
      <c r="HJ296">
        <v>0</v>
      </c>
      <c r="HK296">
        <v>0</v>
      </c>
      <c r="HL296">
        <v>0</v>
      </c>
      <c r="HM296" t="s">
        <v>124</v>
      </c>
      <c r="HN296">
        <v>0</v>
      </c>
      <c r="HO296">
        <v>0</v>
      </c>
      <c r="HP296">
        <v>0</v>
      </c>
      <c r="HQ296">
        <v>0</v>
      </c>
      <c r="HR296">
        <v>0</v>
      </c>
      <c r="HS296">
        <v>0</v>
      </c>
      <c r="HT296">
        <v>0</v>
      </c>
      <c r="HU296">
        <v>0</v>
      </c>
      <c r="HV296">
        <v>0</v>
      </c>
      <c r="HW296">
        <v>0</v>
      </c>
      <c r="HX296">
        <v>0</v>
      </c>
      <c r="HY296">
        <v>0</v>
      </c>
      <c r="HZ296">
        <v>0</v>
      </c>
      <c r="IA296">
        <v>0</v>
      </c>
      <c r="IB296">
        <v>0</v>
      </c>
      <c r="IC296">
        <v>0</v>
      </c>
      <c r="ID296">
        <v>0</v>
      </c>
      <c r="IE296" t="s">
        <v>124</v>
      </c>
      <c r="IF296" t="s">
        <v>124</v>
      </c>
      <c r="IG296" t="s">
        <v>119</v>
      </c>
      <c r="IH296" t="s">
        <v>71</v>
      </c>
      <c r="II296">
        <v>0</v>
      </c>
      <c r="IJ296" s="8" t="s">
        <v>734</v>
      </c>
      <c r="IK296">
        <v>0</v>
      </c>
      <c r="IL296">
        <v>0</v>
      </c>
      <c r="IM296">
        <v>0</v>
      </c>
      <c r="IN296">
        <v>0</v>
      </c>
      <c r="IO296">
        <v>0</v>
      </c>
      <c r="IP296" t="s">
        <v>124</v>
      </c>
      <c r="IQ296" t="s">
        <v>70</v>
      </c>
      <c r="IR296" s="8" t="s">
        <v>735</v>
      </c>
      <c r="IS296">
        <v>0</v>
      </c>
      <c r="IT296">
        <v>0</v>
      </c>
      <c r="IU296">
        <v>0</v>
      </c>
      <c r="IV296">
        <v>0</v>
      </c>
      <c r="IW296">
        <v>0</v>
      </c>
      <c r="IX296">
        <v>0</v>
      </c>
      <c r="IY296">
        <v>0</v>
      </c>
      <c r="IZ296">
        <v>0</v>
      </c>
      <c r="JA296">
        <v>0</v>
      </c>
      <c r="JB296">
        <v>0</v>
      </c>
      <c r="JC296" s="8" t="s">
        <v>124</v>
      </c>
      <c r="JD296" s="8" t="s">
        <v>127</v>
      </c>
      <c r="JE296" s="8" t="s">
        <v>128</v>
      </c>
      <c r="JF296" s="8">
        <v>0</v>
      </c>
      <c r="JG296" s="8">
        <v>0</v>
      </c>
      <c r="JH296" s="8">
        <v>0</v>
      </c>
      <c r="JI296" s="8">
        <v>0</v>
      </c>
      <c r="JJ296" s="8">
        <v>0</v>
      </c>
      <c r="JK296" s="42">
        <v>0</v>
      </c>
      <c r="JL296" s="42">
        <v>0</v>
      </c>
      <c r="JM296" s="42">
        <v>0</v>
      </c>
      <c r="JN296" s="42">
        <v>0</v>
      </c>
      <c r="JO296" s="42">
        <v>0</v>
      </c>
      <c r="JP296" s="42">
        <v>0</v>
      </c>
      <c r="JQ296" s="42">
        <v>0</v>
      </c>
      <c r="JR296" s="42">
        <v>0</v>
      </c>
      <c r="JS296" s="42">
        <v>0</v>
      </c>
      <c r="JT296" s="42">
        <v>0</v>
      </c>
      <c r="JU296" s="42">
        <v>0</v>
      </c>
      <c r="JV296" s="42">
        <v>0</v>
      </c>
      <c r="JW296" s="42">
        <v>0</v>
      </c>
      <c r="JX296" s="42">
        <v>0</v>
      </c>
      <c r="JY296" s="42">
        <v>0</v>
      </c>
      <c r="JZ296" s="42">
        <v>0</v>
      </c>
      <c r="KA296" s="42">
        <v>0</v>
      </c>
      <c r="KB296" s="42">
        <v>0</v>
      </c>
      <c r="KC296" s="42">
        <v>0</v>
      </c>
      <c r="KD296" s="42">
        <v>0</v>
      </c>
      <c r="KE296" s="42" t="s">
        <v>124</v>
      </c>
      <c r="KF296" s="42" t="s">
        <v>204</v>
      </c>
      <c r="KG296" s="42">
        <v>0</v>
      </c>
      <c r="KH296" s="42">
        <v>0</v>
      </c>
      <c r="KI296" s="42" t="s">
        <v>124</v>
      </c>
      <c r="KJ296" s="42">
        <v>0</v>
      </c>
      <c r="KK296" s="42">
        <v>0</v>
      </c>
      <c r="KL296" s="42">
        <v>0</v>
      </c>
      <c r="KM296" s="42" t="s">
        <v>231</v>
      </c>
      <c r="KN296" s="8" t="s">
        <v>117</v>
      </c>
      <c r="KO296" s="8">
        <v>0</v>
      </c>
      <c r="KP296" s="8">
        <v>0</v>
      </c>
      <c r="KQ296" s="8" t="s">
        <v>124</v>
      </c>
      <c r="KR296" t="s">
        <v>124</v>
      </c>
      <c r="KS296" t="s">
        <v>50</v>
      </c>
      <c r="KT296">
        <v>0</v>
      </c>
      <c r="KU296">
        <v>0</v>
      </c>
      <c r="KV296">
        <v>0</v>
      </c>
      <c r="KW296">
        <v>0</v>
      </c>
      <c r="KX296">
        <v>0</v>
      </c>
      <c r="KY296" t="s">
        <v>124</v>
      </c>
      <c r="KZ296" t="s">
        <v>124</v>
      </c>
      <c r="LA296" t="s">
        <v>124</v>
      </c>
      <c r="LB296" t="s">
        <v>124</v>
      </c>
      <c r="LC296" t="s">
        <v>124</v>
      </c>
      <c r="LD296">
        <v>0</v>
      </c>
      <c r="LE296">
        <v>0</v>
      </c>
      <c r="LF296">
        <v>0</v>
      </c>
      <c r="LG296">
        <v>0</v>
      </c>
      <c r="LH296">
        <v>0</v>
      </c>
      <c r="LI296">
        <v>0</v>
      </c>
      <c r="LJ296">
        <v>0</v>
      </c>
      <c r="LK296">
        <v>0</v>
      </c>
      <c r="LL296" t="s">
        <v>124</v>
      </c>
      <c r="LM296">
        <v>0</v>
      </c>
      <c r="LN296">
        <v>0</v>
      </c>
      <c r="LO296">
        <v>0</v>
      </c>
      <c r="LP296">
        <v>0</v>
      </c>
      <c r="LQ296">
        <v>0</v>
      </c>
      <c r="LR296">
        <v>0</v>
      </c>
      <c r="LS296">
        <v>0</v>
      </c>
      <c r="LT296">
        <v>0</v>
      </c>
      <c r="LU296">
        <v>0</v>
      </c>
      <c r="LV296">
        <v>0</v>
      </c>
      <c r="LW296">
        <v>0</v>
      </c>
      <c r="LX296">
        <v>0</v>
      </c>
      <c r="LY296">
        <v>0</v>
      </c>
      <c r="LZ296" s="9" t="s">
        <v>131</v>
      </c>
      <c r="MA296">
        <v>0</v>
      </c>
      <c r="MB296">
        <v>0</v>
      </c>
      <c r="MC296">
        <v>0</v>
      </c>
      <c r="MD296">
        <v>0</v>
      </c>
      <c r="ME296">
        <v>0</v>
      </c>
      <c r="MF296">
        <v>0</v>
      </c>
      <c r="MG296">
        <v>0</v>
      </c>
      <c r="MH296">
        <v>0</v>
      </c>
      <c r="MI296">
        <v>0</v>
      </c>
      <c r="MJ296">
        <v>0</v>
      </c>
      <c r="MK296">
        <v>0</v>
      </c>
      <c r="ML296">
        <v>0</v>
      </c>
      <c r="MM296">
        <v>0</v>
      </c>
      <c r="MN296">
        <v>0</v>
      </c>
      <c r="MO296">
        <v>0</v>
      </c>
      <c r="MP296">
        <v>0</v>
      </c>
      <c r="MQ296">
        <v>0</v>
      </c>
      <c r="MR296" s="35">
        <v>0</v>
      </c>
      <c r="MS296" s="69"/>
    </row>
    <row r="297" spans="1:357" ht="57.6" x14ac:dyDescent="0.3">
      <c r="A297">
        <v>239</v>
      </c>
      <c r="B297" s="29" t="s">
        <v>108</v>
      </c>
      <c r="C297" s="25" t="s">
        <v>753</v>
      </c>
      <c r="D297" s="8" t="s">
        <v>1204</v>
      </c>
      <c r="E297" t="s">
        <v>1205</v>
      </c>
      <c r="F297" s="8" t="s">
        <v>785</v>
      </c>
      <c r="G297" s="8" t="s">
        <v>895</v>
      </c>
      <c r="H297" s="8">
        <v>0</v>
      </c>
      <c r="I297" t="s">
        <v>136</v>
      </c>
      <c r="J297" s="8" t="s">
        <v>1206</v>
      </c>
      <c r="K297" s="8">
        <f>1170*840</f>
        <v>982800</v>
      </c>
      <c r="L297" s="8" t="e">
        <f>MROUND([1]!tbData[[#This Row],[Surface (mm2)]],10000)/1000000</f>
        <v>#REF!</v>
      </c>
      <c r="M297" s="8" t="s">
        <v>115</v>
      </c>
      <c r="N297" s="8" t="s">
        <v>144</v>
      </c>
      <c r="O297" s="8" t="s">
        <v>144</v>
      </c>
      <c r="P297" s="8" t="s">
        <v>117</v>
      </c>
      <c r="Q297" t="s">
        <v>119</v>
      </c>
      <c r="R297" t="s">
        <v>119</v>
      </c>
      <c r="S297" s="8" t="s">
        <v>1199</v>
      </c>
      <c r="T297" t="s">
        <v>119</v>
      </c>
      <c r="U297" s="8" t="s">
        <v>198</v>
      </c>
      <c r="V297" s="8" t="s">
        <v>121</v>
      </c>
      <c r="W297" s="8">
        <v>0</v>
      </c>
      <c r="X297" s="8">
        <v>0</v>
      </c>
      <c r="Y297" s="8">
        <v>0</v>
      </c>
      <c r="Z297" s="8">
        <v>0</v>
      </c>
      <c r="AA297" s="8">
        <v>0</v>
      </c>
      <c r="AB297" s="8">
        <v>0</v>
      </c>
      <c r="AC297" s="8">
        <v>0</v>
      </c>
      <c r="AD297" s="8">
        <v>0</v>
      </c>
      <c r="AE297" s="8">
        <v>0</v>
      </c>
      <c r="AF297" s="8">
        <v>0</v>
      </c>
      <c r="AG297" s="8">
        <v>0</v>
      </c>
      <c r="AH297" s="8">
        <v>0</v>
      </c>
      <c r="AI297" s="8">
        <v>0</v>
      </c>
      <c r="AJ297" s="8">
        <v>0</v>
      </c>
      <c r="AK297" s="8" t="s">
        <v>117</v>
      </c>
      <c r="AL297" s="8">
        <v>0</v>
      </c>
      <c r="AM297" s="8">
        <v>0</v>
      </c>
      <c r="AN297" s="8">
        <v>0</v>
      </c>
      <c r="AO297" s="8">
        <v>0</v>
      </c>
      <c r="AP297" s="8">
        <v>0</v>
      </c>
      <c r="AQ297" s="8">
        <v>0</v>
      </c>
      <c r="AR297" s="8">
        <v>0</v>
      </c>
      <c r="AS297" s="8">
        <v>0</v>
      </c>
      <c r="AT297" s="8">
        <v>0</v>
      </c>
      <c r="AU297" s="8" t="s">
        <v>124</v>
      </c>
      <c r="AV297" s="8" t="s">
        <v>156</v>
      </c>
      <c r="AW297" s="8" t="s">
        <v>199</v>
      </c>
      <c r="AX297" s="8" t="s">
        <v>124</v>
      </c>
      <c r="AY297" s="8" t="s">
        <v>154</v>
      </c>
      <c r="AZ297" s="8">
        <v>1</v>
      </c>
      <c r="BA297" s="8" t="s">
        <v>898</v>
      </c>
      <c r="BB297" s="8">
        <v>0</v>
      </c>
      <c r="BC297" s="9" t="s">
        <v>119</v>
      </c>
      <c r="BD297">
        <v>0</v>
      </c>
      <c r="BE297" t="s">
        <v>124</v>
      </c>
      <c r="BF297">
        <v>0</v>
      </c>
      <c r="BG297">
        <v>0</v>
      </c>
      <c r="BH297" t="s">
        <v>124</v>
      </c>
      <c r="BI297" s="6">
        <v>0</v>
      </c>
      <c r="BJ297" s="66"/>
      <c r="BK297" s="10" t="s">
        <v>51</v>
      </c>
      <c r="BL297" t="s">
        <v>122</v>
      </c>
      <c r="BM297" t="s">
        <v>123</v>
      </c>
      <c r="BN297" t="s">
        <v>117</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t="s">
        <v>51</v>
      </c>
      <c r="DC297" s="8" t="s">
        <v>400</v>
      </c>
      <c r="DD297" t="s">
        <v>117</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t="s">
        <v>117</v>
      </c>
      <c r="EA297">
        <v>0</v>
      </c>
      <c r="EB297">
        <v>0</v>
      </c>
      <c r="EC297">
        <v>0</v>
      </c>
      <c r="ED297">
        <v>0</v>
      </c>
      <c r="EE297">
        <v>0</v>
      </c>
      <c r="EF297">
        <v>0</v>
      </c>
      <c r="EG297">
        <v>0</v>
      </c>
      <c r="EH297">
        <v>0</v>
      </c>
      <c r="EI297">
        <v>0</v>
      </c>
      <c r="EJ297">
        <v>0</v>
      </c>
      <c r="EK297">
        <v>0</v>
      </c>
      <c r="EL297">
        <v>0</v>
      </c>
      <c r="EM297">
        <v>0</v>
      </c>
      <c r="EN297">
        <v>0</v>
      </c>
      <c r="EO297">
        <v>0</v>
      </c>
      <c r="EP297">
        <v>0</v>
      </c>
      <c r="EQ297">
        <v>0</v>
      </c>
      <c r="ER297">
        <v>0</v>
      </c>
      <c r="ES297">
        <v>0</v>
      </c>
      <c r="ET297">
        <v>0</v>
      </c>
      <c r="EU297" t="s">
        <v>551</v>
      </c>
      <c r="EV297">
        <v>0</v>
      </c>
      <c r="EW297" t="s">
        <v>124</v>
      </c>
      <c r="EX297" t="s">
        <v>552</v>
      </c>
      <c r="EY297">
        <v>0</v>
      </c>
      <c r="EZ297" t="s">
        <v>124</v>
      </c>
      <c r="FA297" t="s">
        <v>124</v>
      </c>
      <c r="FB297" t="s">
        <v>124</v>
      </c>
      <c r="FC297" t="s">
        <v>124</v>
      </c>
      <c r="FD297">
        <v>0</v>
      </c>
      <c r="FE297">
        <v>0</v>
      </c>
      <c r="FF297">
        <v>0</v>
      </c>
      <c r="FG297">
        <v>0</v>
      </c>
      <c r="FH297">
        <v>0</v>
      </c>
      <c r="FI297">
        <v>0</v>
      </c>
      <c r="FJ297">
        <v>0</v>
      </c>
      <c r="FK297">
        <v>0</v>
      </c>
      <c r="FL297">
        <v>0</v>
      </c>
      <c r="FM297">
        <v>0</v>
      </c>
      <c r="FN297">
        <v>0</v>
      </c>
      <c r="FO297">
        <v>0</v>
      </c>
      <c r="FP297" t="s">
        <v>124</v>
      </c>
      <c r="FQ297" t="s">
        <v>552</v>
      </c>
      <c r="FR297">
        <v>0</v>
      </c>
      <c r="FS297" t="s">
        <v>124</v>
      </c>
      <c r="FT297">
        <v>0</v>
      </c>
      <c r="FU297">
        <v>0</v>
      </c>
      <c r="FV297">
        <v>0</v>
      </c>
      <c r="FW297">
        <v>0</v>
      </c>
      <c r="FX297">
        <v>0</v>
      </c>
      <c r="FY297">
        <v>0</v>
      </c>
      <c r="FZ297">
        <v>0</v>
      </c>
      <c r="GA297">
        <v>0</v>
      </c>
      <c r="GB297">
        <v>0</v>
      </c>
      <c r="GC297">
        <v>0</v>
      </c>
      <c r="GD297">
        <v>0</v>
      </c>
      <c r="GE297" t="s">
        <v>117</v>
      </c>
      <c r="GF297">
        <v>0</v>
      </c>
      <c r="GG297">
        <v>0</v>
      </c>
      <c r="GH297">
        <v>0</v>
      </c>
      <c r="GI297">
        <v>0</v>
      </c>
      <c r="GJ297">
        <v>0</v>
      </c>
      <c r="GK297">
        <v>0</v>
      </c>
      <c r="GL297">
        <v>0</v>
      </c>
      <c r="GM297">
        <v>0</v>
      </c>
      <c r="GN297">
        <v>0</v>
      </c>
      <c r="GO297">
        <v>0</v>
      </c>
      <c r="GP297">
        <v>0</v>
      </c>
      <c r="GQ297">
        <v>0</v>
      </c>
      <c r="GR297">
        <v>0</v>
      </c>
      <c r="GS297">
        <v>0</v>
      </c>
      <c r="GT297">
        <v>0</v>
      </c>
      <c r="GU297">
        <v>0</v>
      </c>
      <c r="GV297">
        <v>0</v>
      </c>
      <c r="GW297">
        <v>0</v>
      </c>
      <c r="GX297">
        <v>0</v>
      </c>
      <c r="GY297">
        <v>0</v>
      </c>
      <c r="GZ297">
        <v>0</v>
      </c>
      <c r="HA297">
        <v>0</v>
      </c>
      <c r="HB297">
        <v>0</v>
      </c>
      <c r="HC297">
        <v>0</v>
      </c>
      <c r="HD297">
        <v>0</v>
      </c>
      <c r="HE297">
        <v>0</v>
      </c>
      <c r="HF297">
        <v>0</v>
      </c>
      <c r="HG297">
        <v>0</v>
      </c>
      <c r="HH297">
        <v>0</v>
      </c>
      <c r="HI297">
        <v>0</v>
      </c>
      <c r="HJ297">
        <v>0</v>
      </c>
      <c r="HK297">
        <v>0</v>
      </c>
      <c r="HL297">
        <v>0</v>
      </c>
      <c r="HM297" t="s">
        <v>124</v>
      </c>
      <c r="HN297" t="s">
        <v>124</v>
      </c>
      <c r="HO297">
        <v>0</v>
      </c>
      <c r="HP297" t="s">
        <v>124</v>
      </c>
      <c r="HQ297">
        <v>0</v>
      </c>
      <c r="HR297">
        <v>0</v>
      </c>
      <c r="HS297">
        <v>0</v>
      </c>
      <c r="HT297">
        <v>0</v>
      </c>
      <c r="HU297">
        <v>0</v>
      </c>
      <c r="HV297">
        <v>0</v>
      </c>
      <c r="HW297">
        <v>0</v>
      </c>
      <c r="HX297">
        <v>0</v>
      </c>
      <c r="HY297">
        <v>0</v>
      </c>
      <c r="HZ297">
        <v>0</v>
      </c>
      <c r="IA297">
        <v>0</v>
      </c>
      <c r="IB297">
        <v>0</v>
      </c>
      <c r="IC297">
        <v>0</v>
      </c>
      <c r="ID297">
        <v>0</v>
      </c>
      <c r="IE297">
        <v>0</v>
      </c>
      <c r="IF297">
        <v>0</v>
      </c>
      <c r="IG297">
        <v>0</v>
      </c>
      <c r="IH297">
        <v>0</v>
      </c>
      <c r="II297">
        <v>0</v>
      </c>
      <c r="IJ297">
        <v>0</v>
      </c>
      <c r="IK297">
        <v>0</v>
      </c>
      <c r="IL297">
        <v>0</v>
      </c>
      <c r="IM297">
        <v>0</v>
      </c>
      <c r="IN297">
        <v>0</v>
      </c>
      <c r="IO297">
        <v>0</v>
      </c>
      <c r="IP297">
        <v>0</v>
      </c>
      <c r="IQ297">
        <v>0</v>
      </c>
      <c r="IR297">
        <v>0</v>
      </c>
      <c r="IS297">
        <v>0</v>
      </c>
      <c r="IT297">
        <v>0</v>
      </c>
      <c r="IU297">
        <v>0</v>
      </c>
      <c r="IV297">
        <v>0</v>
      </c>
      <c r="IW297">
        <v>0</v>
      </c>
      <c r="IX297">
        <v>0</v>
      </c>
      <c r="IY297">
        <v>0</v>
      </c>
      <c r="IZ297">
        <v>0</v>
      </c>
      <c r="JA297">
        <v>0</v>
      </c>
      <c r="JB297">
        <v>0</v>
      </c>
      <c r="JC297" s="8" t="s">
        <v>124</v>
      </c>
      <c r="JD297" s="8" t="s">
        <v>127</v>
      </c>
      <c r="JE297" s="8" t="s">
        <v>128</v>
      </c>
      <c r="JF297" s="8">
        <v>0</v>
      </c>
      <c r="JG297" s="8">
        <v>0</v>
      </c>
      <c r="JH297" s="8">
        <v>0</v>
      </c>
      <c r="JI297" s="8">
        <v>0</v>
      </c>
      <c r="JJ297" s="8">
        <v>0</v>
      </c>
      <c r="JK297" s="42" t="s">
        <v>124</v>
      </c>
      <c r="JL297" s="42" t="s">
        <v>129</v>
      </c>
      <c r="JM297" s="42" t="s">
        <v>124</v>
      </c>
      <c r="JN297" s="42" t="s">
        <v>124</v>
      </c>
      <c r="JO297" s="42" t="s">
        <v>124</v>
      </c>
      <c r="JP297" s="42" t="s">
        <v>124</v>
      </c>
      <c r="JQ297" s="42">
        <v>0</v>
      </c>
      <c r="JR297" s="42">
        <v>0</v>
      </c>
      <c r="JS297" s="42">
        <v>0</v>
      </c>
      <c r="JT297" s="42">
        <v>0</v>
      </c>
      <c r="JU297" s="42">
        <v>0</v>
      </c>
      <c r="JV297" s="42">
        <v>0</v>
      </c>
      <c r="JW297" s="42">
        <v>0</v>
      </c>
      <c r="JX297" s="42">
        <v>0</v>
      </c>
      <c r="JY297" s="42">
        <v>0</v>
      </c>
      <c r="JZ297" s="42">
        <v>0</v>
      </c>
      <c r="KA297" s="42">
        <v>0</v>
      </c>
      <c r="KB297" s="42">
        <v>0</v>
      </c>
      <c r="KC297" s="42">
        <v>0</v>
      </c>
      <c r="KD297" s="42">
        <v>0</v>
      </c>
      <c r="KE297" s="42">
        <v>0</v>
      </c>
      <c r="KF297" s="42">
        <v>0</v>
      </c>
      <c r="KG297" s="42">
        <v>0</v>
      </c>
      <c r="KH297" s="42">
        <v>0</v>
      </c>
      <c r="KI297" s="42">
        <v>0</v>
      </c>
      <c r="KJ297" s="42">
        <v>0</v>
      </c>
      <c r="KK297" s="42">
        <v>0</v>
      </c>
      <c r="KL297" s="42">
        <v>0</v>
      </c>
      <c r="KM297" s="42">
        <v>0</v>
      </c>
      <c r="KN297" s="8" t="s">
        <v>117</v>
      </c>
      <c r="KO297" s="8">
        <v>0</v>
      </c>
      <c r="KP297" s="8">
        <v>0</v>
      </c>
      <c r="KQ297" s="8" t="s">
        <v>117</v>
      </c>
      <c r="KR297">
        <v>0</v>
      </c>
      <c r="KS297">
        <v>0</v>
      </c>
      <c r="KT297">
        <v>0</v>
      </c>
      <c r="KU297">
        <v>0</v>
      </c>
      <c r="KV297">
        <v>0</v>
      </c>
      <c r="KW297">
        <v>0</v>
      </c>
      <c r="KX297">
        <v>0</v>
      </c>
      <c r="KY297">
        <v>0</v>
      </c>
      <c r="KZ297">
        <v>0</v>
      </c>
      <c r="LA297">
        <v>0</v>
      </c>
      <c r="LB297">
        <v>0</v>
      </c>
      <c r="LC297">
        <v>0</v>
      </c>
      <c r="LD297">
        <v>0</v>
      </c>
      <c r="LE297">
        <v>0</v>
      </c>
      <c r="LF297">
        <v>0</v>
      </c>
      <c r="LG297">
        <v>0</v>
      </c>
      <c r="LH297">
        <v>0</v>
      </c>
      <c r="LI297">
        <v>0</v>
      </c>
      <c r="LJ297">
        <v>0</v>
      </c>
      <c r="LK297">
        <v>0</v>
      </c>
      <c r="LL297">
        <v>0</v>
      </c>
      <c r="LM297">
        <v>0</v>
      </c>
      <c r="LN297">
        <v>0</v>
      </c>
      <c r="LO297">
        <v>0</v>
      </c>
      <c r="LP297">
        <v>0</v>
      </c>
      <c r="LQ297">
        <v>0</v>
      </c>
      <c r="LR297">
        <v>0</v>
      </c>
      <c r="LS297">
        <v>0</v>
      </c>
      <c r="LT297">
        <v>0</v>
      </c>
      <c r="LU297">
        <v>0</v>
      </c>
      <c r="LV297">
        <v>0</v>
      </c>
      <c r="LW297">
        <v>0</v>
      </c>
      <c r="LX297">
        <v>0</v>
      </c>
      <c r="LY297">
        <v>0</v>
      </c>
      <c r="LZ297" s="9" t="s">
        <v>131</v>
      </c>
      <c r="MA297">
        <v>0</v>
      </c>
      <c r="MB297">
        <v>0</v>
      </c>
      <c r="MC297">
        <v>0</v>
      </c>
      <c r="MD297">
        <v>0</v>
      </c>
      <c r="ME297">
        <v>0</v>
      </c>
      <c r="MF297">
        <v>0</v>
      </c>
      <c r="MG297">
        <v>0</v>
      </c>
      <c r="MH297">
        <v>0</v>
      </c>
      <c r="MI297">
        <v>0</v>
      </c>
      <c r="MJ297">
        <v>0</v>
      </c>
      <c r="MK297">
        <v>0</v>
      </c>
      <c r="ML297">
        <v>0</v>
      </c>
      <c r="MM297">
        <v>0</v>
      </c>
      <c r="MN297">
        <v>0</v>
      </c>
      <c r="MO297">
        <v>0</v>
      </c>
      <c r="MP297">
        <v>0</v>
      </c>
      <c r="MQ297">
        <v>0</v>
      </c>
      <c r="MR297" s="35">
        <v>0</v>
      </c>
      <c r="MS297" s="69"/>
    </row>
    <row r="298" spans="1:357" s="14" customFormat="1" ht="43.2" x14ac:dyDescent="0.3">
      <c r="A298">
        <v>240</v>
      </c>
      <c r="B298" s="28" t="s">
        <v>108</v>
      </c>
      <c r="C298" s="26" t="s">
        <v>753</v>
      </c>
      <c r="D298" s="15" t="s">
        <v>1115</v>
      </c>
      <c r="E298" s="14" t="s">
        <v>1207</v>
      </c>
      <c r="F298" s="15" t="s">
        <v>1208</v>
      </c>
      <c r="G298" s="15">
        <v>0</v>
      </c>
      <c r="H298" s="15">
        <v>0</v>
      </c>
      <c r="I298" s="14" t="s">
        <v>113</v>
      </c>
      <c r="J298" s="15" t="s">
        <v>1209</v>
      </c>
      <c r="K298" s="15">
        <f>660*1496</f>
        <v>987360</v>
      </c>
      <c r="L298" s="15" t="e">
        <f>MROUND([1]!tbData[[#This Row],[Surface (mm2)]],10000)/1000000</f>
        <v>#REF!</v>
      </c>
      <c r="M298" s="8" t="s">
        <v>115</v>
      </c>
      <c r="N298" s="15" t="s">
        <v>144</v>
      </c>
      <c r="O298" s="15" t="s">
        <v>144</v>
      </c>
      <c r="P298" s="15" t="s">
        <v>117</v>
      </c>
      <c r="Q298" s="14" t="s">
        <v>119</v>
      </c>
      <c r="R298" s="14" t="s">
        <v>119</v>
      </c>
      <c r="S298" s="15" t="s">
        <v>1210</v>
      </c>
      <c r="T298" s="14" t="s">
        <v>119</v>
      </c>
      <c r="U298" s="15" t="s">
        <v>575</v>
      </c>
      <c r="V298" s="15" t="s">
        <v>121</v>
      </c>
      <c r="W298" s="15">
        <v>0</v>
      </c>
      <c r="X298" s="15">
        <v>0</v>
      </c>
      <c r="Y298" s="15">
        <v>0</v>
      </c>
      <c r="Z298" s="15">
        <v>0</v>
      </c>
      <c r="AA298" s="15">
        <v>0</v>
      </c>
      <c r="AB298" s="15">
        <v>0</v>
      </c>
      <c r="AC298" s="15">
        <v>0</v>
      </c>
      <c r="AD298" s="15">
        <v>0</v>
      </c>
      <c r="AE298" s="15">
        <v>0</v>
      </c>
      <c r="AF298" s="8">
        <v>0</v>
      </c>
      <c r="AG298" s="15">
        <v>0</v>
      </c>
      <c r="AH298" s="15">
        <v>0</v>
      </c>
      <c r="AI298" s="15">
        <v>0</v>
      </c>
      <c r="AJ298" s="15" t="s">
        <v>1211</v>
      </c>
      <c r="AK298" s="15" t="s">
        <v>117</v>
      </c>
      <c r="AL298" s="15">
        <v>0</v>
      </c>
      <c r="AM298" s="15">
        <v>0</v>
      </c>
      <c r="AN298" s="15">
        <v>0</v>
      </c>
      <c r="AO298" s="15">
        <v>0</v>
      </c>
      <c r="AP298" s="15">
        <v>0</v>
      </c>
      <c r="AQ298" s="15">
        <v>0</v>
      </c>
      <c r="AR298" s="15">
        <v>0</v>
      </c>
      <c r="AS298" s="15">
        <v>0</v>
      </c>
      <c r="AT298" s="15">
        <v>0</v>
      </c>
      <c r="AU298" s="15" t="s">
        <v>124</v>
      </c>
      <c r="AV298" s="15" t="s">
        <v>156</v>
      </c>
      <c r="AW298" s="15" t="s">
        <v>199</v>
      </c>
      <c r="AX298" s="15" t="s">
        <v>117</v>
      </c>
      <c r="AY298" s="15">
        <v>0</v>
      </c>
      <c r="AZ298" s="15">
        <v>0</v>
      </c>
      <c r="BA298" s="15">
        <v>0</v>
      </c>
      <c r="BB298" s="15">
        <v>0</v>
      </c>
      <c r="BC298" s="17" t="s">
        <v>119</v>
      </c>
      <c r="BD298" s="14">
        <v>0</v>
      </c>
      <c r="BE298" s="14" t="s">
        <v>124</v>
      </c>
      <c r="BF298" t="s">
        <v>124</v>
      </c>
      <c r="BG298">
        <v>0</v>
      </c>
      <c r="BH298" t="s">
        <v>124</v>
      </c>
      <c r="BI298" s="16">
        <v>0</v>
      </c>
      <c r="BJ298" s="67"/>
      <c r="BK298" s="18" t="s">
        <v>51</v>
      </c>
      <c r="BL298" s="14" t="s">
        <v>174</v>
      </c>
      <c r="BM298" s="14" t="s">
        <v>123</v>
      </c>
      <c r="BN298" s="14" t="s">
        <v>51</v>
      </c>
      <c r="BO298" s="14">
        <v>0</v>
      </c>
      <c r="BP298" s="14">
        <v>0</v>
      </c>
      <c r="BQ298" s="14">
        <v>0</v>
      </c>
      <c r="BR298" s="14">
        <v>0</v>
      </c>
      <c r="BS298" s="14">
        <v>0</v>
      </c>
      <c r="BT298" s="14">
        <v>0</v>
      </c>
      <c r="BU298" s="14">
        <v>0</v>
      </c>
      <c r="BV298" s="14">
        <v>0</v>
      </c>
      <c r="BW298" s="14">
        <v>0</v>
      </c>
      <c r="BX298" s="14">
        <v>0</v>
      </c>
      <c r="BY298" s="14">
        <v>0</v>
      </c>
      <c r="BZ298" s="14">
        <v>0</v>
      </c>
      <c r="CA298" s="14">
        <v>0</v>
      </c>
      <c r="CB298" s="14">
        <v>0</v>
      </c>
      <c r="CC298" s="14">
        <v>0</v>
      </c>
      <c r="CD298" s="14">
        <v>0</v>
      </c>
      <c r="CE298" s="14">
        <v>0</v>
      </c>
      <c r="CF298" s="14">
        <v>0</v>
      </c>
      <c r="CG298" s="14">
        <v>0</v>
      </c>
      <c r="CH298" s="14">
        <v>0</v>
      </c>
      <c r="CI298" s="14">
        <v>0</v>
      </c>
      <c r="CJ298" s="14">
        <v>0</v>
      </c>
      <c r="CK298" s="14">
        <v>0</v>
      </c>
      <c r="CL298" s="14">
        <v>0</v>
      </c>
      <c r="CM298" s="14">
        <v>0</v>
      </c>
      <c r="CN298" s="14">
        <v>0</v>
      </c>
      <c r="CO298" s="14">
        <v>0</v>
      </c>
      <c r="CP298" s="14">
        <v>0</v>
      </c>
      <c r="CQ298" s="14">
        <v>0</v>
      </c>
      <c r="CR298" s="14">
        <v>0</v>
      </c>
      <c r="CS298" s="14">
        <v>0</v>
      </c>
      <c r="CT298" s="14">
        <v>0</v>
      </c>
      <c r="CU298" s="14">
        <v>0</v>
      </c>
      <c r="CV298" s="14">
        <v>0</v>
      </c>
      <c r="CW298" s="14">
        <v>0</v>
      </c>
      <c r="CX298" s="14">
        <v>0</v>
      </c>
      <c r="CY298" s="14">
        <v>0</v>
      </c>
      <c r="CZ298" s="14">
        <v>0</v>
      </c>
      <c r="DA298" s="14">
        <v>0</v>
      </c>
      <c r="DB298" s="14" t="s">
        <v>51</v>
      </c>
      <c r="DC298" s="15" t="s">
        <v>123</v>
      </c>
      <c r="DD298" s="14" t="s">
        <v>117</v>
      </c>
      <c r="DE298" s="14">
        <v>0</v>
      </c>
      <c r="DF298" s="14">
        <v>0</v>
      </c>
      <c r="DG298" s="14">
        <v>0</v>
      </c>
      <c r="DH298" s="14">
        <v>0</v>
      </c>
      <c r="DI298" s="14">
        <v>0</v>
      </c>
      <c r="DJ298" s="14">
        <v>0</v>
      </c>
      <c r="DK298" s="14">
        <v>0</v>
      </c>
      <c r="DL298" s="14">
        <v>0</v>
      </c>
      <c r="DM298" s="14">
        <v>0</v>
      </c>
      <c r="DN298" s="14">
        <v>0</v>
      </c>
      <c r="DO298" s="14">
        <v>0</v>
      </c>
      <c r="DP298" s="14">
        <v>0</v>
      </c>
      <c r="DQ298" s="14">
        <v>0</v>
      </c>
      <c r="DR298" s="14">
        <v>0</v>
      </c>
      <c r="DS298" s="14">
        <v>0</v>
      </c>
      <c r="DT298" s="14">
        <v>0</v>
      </c>
      <c r="DU298" s="14">
        <v>0</v>
      </c>
      <c r="DV298" s="14">
        <v>0</v>
      </c>
      <c r="DW298" s="14">
        <v>0</v>
      </c>
      <c r="DX298" s="14">
        <v>0</v>
      </c>
      <c r="DY298" s="14">
        <v>0</v>
      </c>
      <c r="DZ298" s="14" t="s">
        <v>156</v>
      </c>
      <c r="EA298">
        <v>0</v>
      </c>
      <c r="EB298">
        <v>0</v>
      </c>
      <c r="EC298" t="s">
        <v>124</v>
      </c>
      <c r="ED298" t="s">
        <v>124</v>
      </c>
      <c r="EE298" t="s">
        <v>124</v>
      </c>
      <c r="EF298" t="s">
        <v>124</v>
      </c>
      <c r="EG298">
        <v>0</v>
      </c>
      <c r="EH298">
        <v>0</v>
      </c>
      <c r="EI298">
        <v>0</v>
      </c>
      <c r="EJ298">
        <v>0</v>
      </c>
      <c r="EK298">
        <v>0</v>
      </c>
      <c r="EL298">
        <v>0</v>
      </c>
      <c r="EM298">
        <v>0</v>
      </c>
      <c r="EN298">
        <v>0</v>
      </c>
      <c r="EO298">
        <v>0</v>
      </c>
      <c r="EP298">
        <v>0</v>
      </c>
      <c r="EQ298">
        <v>0</v>
      </c>
      <c r="ER298">
        <v>0</v>
      </c>
      <c r="ES298">
        <v>0</v>
      </c>
      <c r="ET298">
        <v>0</v>
      </c>
      <c r="EU298" s="14" t="s">
        <v>124</v>
      </c>
      <c r="EV298" s="14">
        <v>0</v>
      </c>
      <c r="EW298" s="14" t="s">
        <v>124</v>
      </c>
      <c r="EX298" s="14" t="s">
        <v>880</v>
      </c>
      <c r="EY298" s="14" t="s">
        <v>169</v>
      </c>
      <c r="EZ298" s="14">
        <v>0</v>
      </c>
      <c r="FA298" s="14">
        <v>0</v>
      </c>
      <c r="FB298" s="14" t="s">
        <v>124</v>
      </c>
      <c r="FC298" s="14">
        <v>0</v>
      </c>
      <c r="FD298" s="14">
        <v>0</v>
      </c>
      <c r="FE298" s="14">
        <v>0</v>
      </c>
      <c r="FF298" s="14">
        <v>0</v>
      </c>
      <c r="FG298" s="14">
        <v>0</v>
      </c>
      <c r="FH298" s="14">
        <v>0</v>
      </c>
      <c r="FI298" s="14">
        <v>0</v>
      </c>
      <c r="FJ298" s="14">
        <v>0</v>
      </c>
      <c r="FK298" s="14">
        <v>0</v>
      </c>
      <c r="FL298" s="14">
        <v>0</v>
      </c>
      <c r="FM298" s="14">
        <v>0</v>
      </c>
      <c r="FN298" s="14">
        <v>0</v>
      </c>
      <c r="FO298" s="14">
        <v>0</v>
      </c>
      <c r="FP298" s="14">
        <v>0</v>
      </c>
      <c r="FQ298" s="14">
        <v>0</v>
      </c>
      <c r="FR298" s="14">
        <v>0</v>
      </c>
      <c r="FS298" s="14">
        <v>0</v>
      </c>
      <c r="FT298" s="14">
        <v>0</v>
      </c>
      <c r="FU298" s="14">
        <v>0</v>
      </c>
      <c r="FV298" s="14">
        <v>0</v>
      </c>
      <c r="FW298" s="14">
        <v>0</v>
      </c>
      <c r="FX298" s="14">
        <v>0</v>
      </c>
      <c r="FY298" s="14">
        <v>0</v>
      </c>
      <c r="FZ298" s="14">
        <v>0</v>
      </c>
      <c r="GA298" s="14">
        <v>0</v>
      </c>
      <c r="GB298" s="14">
        <v>0</v>
      </c>
      <c r="GC298" s="14">
        <v>0</v>
      </c>
      <c r="GD298" s="14">
        <v>0</v>
      </c>
      <c r="GE298" s="14" t="s">
        <v>124</v>
      </c>
      <c r="GF298">
        <v>0</v>
      </c>
      <c r="GG298" s="14">
        <v>0</v>
      </c>
      <c r="GH298" s="14">
        <v>0</v>
      </c>
      <c r="GI298" s="14">
        <v>0</v>
      </c>
      <c r="GJ298" s="14">
        <v>0</v>
      </c>
      <c r="GK298" s="14">
        <v>0</v>
      </c>
      <c r="GL298" s="14">
        <v>0</v>
      </c>
      <c r="GM298" t="s">
        <v>124</v>
      </c>
      <c r="GN298" s="14">
        <v>0</v>
      </c>
      <c r="GO298" s="14" t="s">
        <v>124</v>
      </c>
      <c r="GP298" s="14" t="s">
        <v>124</v>
      </c>
      <c r="GQ298" s="14" t="s">
        <v>124</v>
      </c>
      <c r="GR298" s="14" t="s">
        <v>124</v>
      </c>
      <c r="GS298" s="14">
        <v>0</v>
      </c>
      <c r="GT298" s="14">
        <v>0</v>
      </c>
      <c r="GU298" s="14">
        <v>0</v>
      </c>
      <c r="GV298" s="14">
        <v>0</v>
      </c>
      <c r="GW298" s="14">
        <v>0</v>
      </c>
      <c r="GX298" t="s">
        <v>124</v>
      </c>
      <c r="GY298" s="14">
        <v>0</v>
      </c>
      <c r="GZ298" s="14">
        <v>0</v>
      </c>
      <c r="HA298" s="14">
        <v>0</v>
      </c>
      <c r="HB298" s="14">
        <v>0</v>
      </c>
      <c r="HC298" s="14">
        <v>0</v>
      </c>
      <c r="HD298" s="14">
        <v>0</v>
      </c>
      <c r="HE298" s="14">
        <v>0</v>
      </c>
      <c r="HF298" s="14">
        <v>0</v>
      </c>
      <c r="HG298" s="14">
        <v>0</v>
      </c>
      <c r="HH298" s="14">
        <v>0</v>
      </c>
      <c r="HI298" s="14">
        <v>0</v>
      </c>
      <c r="HJ298" s="14">
        <v>0</v>
      </c>
      <c r="HK298" s="14">
        <v>0</v>
      </c>
      <c r="HL298" s="14">
        <v>0</v>
      </c>
      <c r="HM298" s="14" t="s">
        <v>124</v>
      </c>
      <c r="HN298">
        <v>0</v>
      </c>
      <c r="HO298" s="14">
        <v>0</v>
      </c>
      <c r="HP298" s="14">
        <v>0</v>
      </c>
      <c r="HQ298" s="14">
        <v>0</v>
      </c>
      <c r="HR298" s="14">
        <v>0</v>
      </c>
      <c r="HS298">
        <v>0</v>
      </c>
      <c r="HT298" s="14">
        <v>0</v>
      </c>
      <c r="HU298" s="14">
        <v>0</v>
      </c>
      <c r="HV298" s="14">
        <v>0</v>
      </c>
      <c r="HW298" s="14">
        <v>0</v>
      </c>
      <c r="HX298" t="s">
        <v>124</v>
      </c>
      <c r="HY298" s="14">
        <v>0</v>
      </c>
      <c r="HZ298" s="14">
        <v>0</v>
      </c>
      <c r="IA298" s="14">
        <v>0</v>
      </c>
      <c r="IB298" s="14" t="s">
        <v>124</v>
      </c>
      <c r="IC298" s="14">
        <v>0</v>
      </c>
      <c r="ID298" s="14">
        <v>0</v>
      </c>
      <c r="IE298">
        <v>0</v>
      </c>
      <c r="IF298">
        <v>0</v>
      </c>
      <c r="IG298">
        <v>0</v>
      </c>
      <c r="IH298">
        <v>0</v>
      </c>
      <c r="II298">
        <v>0</v>
      </c>
      <c r="IJ298">
        <v>0</v>
      </c>
      <c r="IK298">
        <v>0</v>
      </c>
      <c r="IL298">
        <v>0</v>
      </c>
      <c r="IM298">
        <v>0</v>
      </c>
      <c r="IN298">
        <v>0</v>
      </c>
      <c r="IO298">
        <v>0</v>
      </c>
      <c r="IP298">
        <v>0</v>
      </c>
      <c r="IQ298">
        <v>0</v>
      </c>
      <c r="IR298">
        <v>0</v>
      </c>
      <c r="IS298">
        <v>0</v>
      </c>
      <c r="IT298">
        <v>0</v>
      </c>
      <c r="IU298">
        <v>0</v>
      </c>
      <c r="IV298">
        <v>0</v>
      </c>
      <c r="IW298">
        <v>0</v>
      </c>
      <c r="IX298">
        <v>0</v>
      </c>
      <c r="IY298">
        <v>0</v>
      </c>
      <c r="IZ298">
        <v>0</v>
      </c>
      <c r="JA298">
        <v>0</v>
      </c>
      <c r="JB298">
        <v>0</v>
      </c>
      <c r="JC298" s="15" t="s">
        <v>124</v>
      </c>
      <c r="JD298" s="15" t="s">
        <v>127</v>
      </c>
      <c r="JE298" s="15" t="s">
        <v>128</v>
      </c>
      <c r="JF298" s="15">
        <v>0</v>
      </c>
      <c r="JG298" s="15">
        <v>0</v>
      </c>
      <c r="JH298" s="15">
        <v>0</v>
      </c>
      <c r="JI298" s="15">
        <v>0</v>
      </c>
      <c r="JJ298" s="15">
        <v>0</v>
      </c>
      <c r="JK298" s="43">
        <v>0</v>
      </c>
      <c r="JL298" s="43">
        <v>0</v>
      </c>
      <c r="JM298" s="43">
        <v>0</v>
      </c>
      <c r="JN298" s="43">
        <v>0</v>
      </c>
      <c r="JO298" s="43">
        <v>0</v>
      </c>
      <c r="JP298" s="43">
        <v>0</v>
      </c>
      <c r="JQ298" s="43">
        <v>0</v>
      </c>
      <c r="JR298" s="43">
        <v>0</v>
      </c>
      <c r="JS298" s="43">
        <v>0</v>
      </c>
      <c r="JT298" s="43">
        <v>0</v>
      </c>
      <c r="JU298" s="43">
        <v>0</v>
      </c>
      <c r="JV298" s="43">
        <v>0</v>
      </c>
      <c r="JW298" s="43">
        <v>0</v>
      </c>
      <c r="JX298" s="43">
        <v>0</v>
      </c>
      <c r="JY298" s="43">
        <v>0</v>
      </c>
      <c r="JZ298" s="43">
        <v>0</v>
      </c>
      <c r="KA298" s="43">
        <v>0</v>
      </c>
      <c r="KB298" s="43">
        <v>0</v>
      </c>
      <c r="KC298" s="43">
        <v>0</v>
      </c>
      <c r="KD298" s="43">
        <v>0</v>
      </c>
      <c r="KE298" s="43" t="s">
        <v>124</v>
      </c>
      <c r="KF298" s="43" t="s">
        <v>204</v>
      </c>
      <c r="KG298" s="43" t="s">
        <v>288</v>
      </c>
      <c r="KH298" s="43">
        <v>0</v>
      </c>
      <c r="KI298" s="43">
        <v>0</v>
      </c>
      <c r="KJ298" s="43">
        <v>0</v>
      </c>
      <c r="KK298" s="43">
        <v>0</v>
      </c>
      <c r="KL298" s="43">
        <v>0</v>
      </c>
      <c r="KM298" s="43">
        <v>0</v>
      </c>
      <c r="KN298" s="15" t="s">
        <v>117</v>
      </c>
      <c r="KO298" s="15">
        <v>0</v>
      </c>
      <c r="KP298" s="15">
        <v>0</v>
      </c>
      <c r="KQ298" s="8" t="s">
        <v>117</v>
      </c>
      <c r="KR298" s="14">
        <v>0</v>
      </c>
      <c r="KS298" s="14">
        <v>0</v>
      </c>
      <c r="KT298" s="14">
        <v>0</v>
      </c>
      <c r="KU298" s="14">
        <v>0</v>
      </c>
      <c r="KV298" s="14">
        <v>0</v>
      </c>
      <c r="KW298" s="14">
        <v>0</v>
      </c>
      <c r="KX298" s="14">
        <v>0</v>
      </c>
      <c r="KY298" s="14">
        <v>0</v>
      </c>
      <c r="KZ298" s="14">
        <v>0</v>
      </c>
      <c r="LA298" s="14">
        <v>0</v>
      </c>
      <c r="LB298" s="14">
        <v>0</v>
      </c>
      <c r="LC298" s="14">
        <v>0</v>
      </c>
      <c r="LD298" s="14">
        <v>0</v>
      </c>
      <c r="LE298" s="14">
        <v>0</v>
      </c>
      <c r="LF298" s="14">
        <v>0</v>
      </c>
      <c r="LG298" s="14">
        <v>0</v>
      </c>
      <c r="LH298" s="14">
        <v>0</v>
      </c>
      <c r="LI298" s="14">
        <v>0</v>
      </c>
      <c r="LJ298" s="14">
        <v>0</v>
      </c>
      <c r="LK298" s="14">
        <v>0</v>
      </c>
      <c r="LL298" s="14">
        <v>0</v>
      </c>
      <c r="LM298" s="14">
        <v>0</v>
      </c>
      <c r="LN298" s="14">
        <v>0</v>
      </c>
      <c r="LO298" s="14">
        <v>0</v>
      </c>
      <c r="LP298" s="14">
        <v>0</v>
      </c>
      <c r="LQ298" s="14">
        <v>0</v>
      </c>
      <c r="LR298" s="14">
        <v>0</v>
      </c>
      <c r="LS298" s="14">
        <v>0</v>
      </c>
      <c r="LT298" s="14">
        <v>0</v>
      </c>
      <c r="LU298" s="14">
        <v>0</v>
      </c>
      <c r="LV298" s="14">
        <v>0</v>
      </c>
      <c r="LW298" s="14">
        <v>0</v>
      </c>
      <c r="LX298" s="14">
        <v>0</v>
      </c>
      <c r="LY298" s="14">
        <v>0</v>
      </c>
      <c r="LZ298" s="17" t="s">
        <v>131</v>
      </c>
      <c r="MA298" s="14">
        <v>0</v>
      </c>
      <c r="MB298" s="14">
        <v>0</v>
      </c>
      <c r="MC298" s="14">
        <v>0</v>
      </c>
      <c r="MD298" s="14">
        <v>0</v>
      </c>
      <c r="ME298" s="14">
        <v>0</v>
      </c>
      <c r="MF298" s="14">
        <v>0</v>
      </c>
      <c r="MG298" s="14">
        <v>0</v>
      </c>
      <c r="MH298" s="14">
        <v>0</v>
      </c>
      <c r="MI298" s="14">
        <v>0</v>
      </c>
      <c r="MJ298" s="14">
        <v>0</v>
      </c>
      <c r="MK298" s="14">
        <v>0</v>
      </c>
      <c r="ML298" s="14">
        <v>0</v>
      </c>
      <c r="MM298" s="14">
        <v>0</v>
      </c>
      <c r="MN298" s="14">
        <v>0</v>
      </c>
      <c r="MO298" s="14">
        <v>0</v>
      </c>
      <c r="MP298" s="14">
        <v>0</v>
      </c>
      <c r="MQ298" s="14">
        <v>0</v>
      </c>
      <c r="MR298" s="37">
        <v>0</v>
      </c>
      <c r="MS298" s="71"/>
    </row>
    <row r="299" spans="1:357" ht="179.4" customHeight="1" x14ac:dyDescent="0.3">
      <c r="A299">
        <v>241</v>
      </c>
      <c r="B299" s="29" t="s">
        <v>108</v>
      </c>
      <c r="C299" s="25" t="s">
        <v>753</v>
      </c>
      <c r="D299" s="8" t="s">
        <v>846</v>
      </c>
      <c r="E299" t="s">
        <v>1212</v>
      </c>
      <c r="F299" s="8" t="s">
        <v>848</v>
      </c>
      <c r="G299" s="8" t="s">
        <v>849</v>
      </c>
      <c r="H299" s="8">
        <v>0</v>
      </c>
      <c r="I299" t="s">
        <v>136</v>
      </c>
      <c r="J299" s="8" t="s">
        <v>1213</v>
      </c>
      <c r="K299" s="8">
        <f>1335*865</f>
        <v>1154775</v>
      </c>
      <c r="L299" s="8" t="e">
        <f>MROUND([1]!tbData[[#This Row],[Surface (mm2)]],10000)/1000000</f>
        <v>#REF!</v>
      </c>
      <c r="M299" s="8" t="s">
        <v>115</v>
      </c>
      <c r="N299" s="8" t="s">
        <v>144</v>
      </c>
      <c r="O299" s="8" t="s">
        <v>144</v>
      </c>
      <c r="P299" s="8" t="s">
        <v>117</v>
      </c>
      <c r="Q299" t="s">
        <v>119</v>
      </c>
      <c r="R299" t="s">
        <v>119</v>
      </c>
      <c r="S299" s="8">
        <v>0</v>
      </c>
      <c r="T299" t="s">
        <v>119</v>
      </c>
      <c r="U299" s="8" t="s">
        <v>198</v>
      </c>
      <c r="V299" s="8" t="s">
        <v>222</v>
      </c>
      <c r="W299" s="8">
        <v>0</v>
      </c>
      <c r="X299" s="8">
        <v>0</v>
      </c>
      <c r="Y299" s="8">
        <v>0</v>
      </c>
      <c r="Z299" s="8">
        <v>0</v>
      </c>
      <c r="AA299" s="8">
        <v>0</v>
      </c>
      <c r="AB299" s="8">
        <v>0</v>
      </c>
      <c r="AC299" s="8">
        <v>0</v>
      </c>
      <c r="AD299" s="8">
        <v>0</v>
      </c>
      <c r="AE299" s="8">
        <v>0</v>
      </c>
      <c r="AF299" s="8">
        <v>0</v>
      </c>
      <c r="AG299" s="8">
        <v>0</v>
      </c>
      <c r="AH299" s="8">
        <v>0</v>
      </c>
      <c r="AI299" s="8">
        <v>0</v>
      </c>
      <c r="AJ299" s="8">
        <v>0</v>
      </c>
      <c r="AK299" s="8" t="s">
        <v>117</v>
      </c>
      <c r="AL299" s="8">
        <v>0</v>
      </c>
      <c r="AM299" s="8">
        <v>0</v>
      </c>
      <c r="AN299" s="8">
        <v>0</v>
      </c>
      <c r="AO299" s="8">
        <v>0</v>
      </c>
      <c r="AP299" s="8">
        <v>0</v>
      </c>
      <c r="AQ299" s="8">
        <v>0</v>
      </c>
      <c r="AR299" s="8">
        <v>0</v>
      </c>
      <c r="AS299" s="8">
        <v>0</v>
      </c>
      <c r="AT299" s="8">
        <v>0</v>
      </c>
      <c r="AU299" s="8" t="s">
        <v>124</v>
      </c>
      <c r="AV299" s="8" t="s">
        <v>156</v>
      </c>
      <c r="AW299" s="8" t="s">
        <v>199</v>
      </c>
      <c r="AX299" s="8" t="s">
        <v>124</v>
      </c>
      <c r="AY299" s="8" t="s">
        <v>154</v>
      </c>
      <c r="AZ299" s="8">
        <v>1</v>
      </c>
      <c r="BA299" s="8" t="s">
        <v>684</v>
      </c>
      <c r="BB299" s="8">
        <v>0</v>
      </c>
      <c r="BC299" t="s">
        <v>124</v>
      </c>
      <c r="BD299" t="s">
        <v>246</v>
      </c>
      <c r="BE299" t="s">
        <v>147</v>
      </c>
      <c r="BF299">
        <v>0</v>
      </c>
      <c r="BG299">
        <v>0</v>
      </c>
      <c r="BH299">
        <v>0</v>
      </c>
      <c r="BI299" s="6" t="s">
        <v>851</v>
      </c>
      <c r="BJ299" s="66"/>
      <c r="BK299" s="10" t="s">
        <v>51</v>
      </c>
      <c r="BL299" t="s">
        <v>122</v>
      </c>
      <c r="BM299" t="s">
        <v>123</v>
      </c>
      <c r="BN299" t="s">
        <v>117</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t="s">
        <v>51</v>
      </c>
      <c r="DC299" s="8" t="s">
        <v>400</v>
      </c>
      <c r="DD299" t="s">
        <v>124</v>
      </c>
      <c r="DE299">
        <v>0</v>
      </c>
      <c r="DF299">
        <v>0</v>
      </c>
      <c r="DG299">
        <v>0</v>
      </c>
      <c r="DH299">
        <v>0</v>
      </c>
      <c r="DI299">
        <v>0</v>
      </c>
      <c r="DJ299" t="s">
        <v>124</v>
      </c>
      <c r="DK299" t="s">
        <v>156</v>
      </c>
      <c r="DL299">
        <v>0</v>
      </c>
      <c r="DM299">
        <v>0</v>
      </c>
      <c r="DN299">
        <v>0</v>
      </c>
      <c r="DO299">
        <v>0</v>
      </c>
      <c r="DP299">
        <v>0</v>
      </c>
      <c r="DQ299">
        <v>0</v>
      </c>
      <c r="DR299">
        <v>0</v>
      </c>
      <c r="DS299">
        <v>0</v>
      </c>
      <c r="DT299">
        <v>0</v>
      </c>
      <c r="DU299">
        <v>0</v>
      </c>
      <c r="DV299">
        <v>0</v>
      </c>
      <c r="DW299">
        <v>0</v>
      </c>
      <c r="DX299">
        <v>0</v>
      </c>
      <c r="DY299">
        <v>0</v>
      </c>
      <c r="DZ299" t="s">
        <v>117</v>
      </c>
      <c r="EA299">
        <v>0</v>
      </c>
      <c r="EB299">
        <v>0</v>
      </c>
      <c r="EC299">
        <v>0</v>
      </c>
      <c r="ED299">
        <v>0</v>
      </c>
      <c r="EE299">
        <v>0</v>
      </c>
      <c r="EF299">
        <v>0</v>
      </c>
      <c r="EG299">
        <v>0</v>
      </c>
      <c r="EH299">
        <v>0</v>
      </c>
      <c r="EI299">
        <v>0</v>
      </c>
      <c r="EJ299">
        <v>0</v>
      </c>
      <c r="EK299">
        <v>0</v>
      </c>
      <c r="EL299">
        <v>0</v>
      </c>
      <c r="EM299">
        <v>0</v>
      </c>
      <c r="EN299">
        <v>0</v>
      </c>
      <c r="EO299">
        <v>0</v>
      </c>
      <c r="EP299">
        <v>0</v>
      </c>
      <c r="EQ299">
        <v>0</v>
      </c>
      <c r="ER299">
        <v>0</v>
      </c>
      <c r="ES299">
        <v>0</v>
      </c>
      <c r="ET299">
        <v>0</v>
      </c>
      <c r="EU299" t="s">
        <v>117</v>
      </c>
      <c r="EV299">
        <v>0</v>
      </c>
      <c r="EW299">
        <v>0</v>
      </c>
      <c r="EX299">
        <v>0</v>
      </c>
      <c r="EY299">
        <v>0</v>
      </c>
      <c r="EZ299">
        <v>0</v>
      </c>
      <c r="FA299">
        <v>0</v>
      </c>
      <c r="FB299">
        <v>0</v>
      </c>
      <c r="FC299">
        <v>0</v>
      </c>
      <c r="FD299">
        <v>0</v>
      </c>
      <c r="FE299">
        <v>0</v>
      </c>
      <c r="FF299">
        <v>0</v>
      </c>
      <c r="FG299">
        <v>0</v>
      </c>
      <c r="FH299">
        <v>0</v>
      </c>
      <c r="FI299">
        <v>0</v>
      </c>
      <c r="FJ299">
        <v>0</v>
      </c>
      <c r="FK299">
        <v>0</v>
      </c>
      <c r="FL299">
        <v>0</v>
      </c>
      <c r="FM299">
        <v>0</v>
      </c>
      <c r="FN299">
        <v>0</v>
      </c>
      <c r="FO299">
        <v>0</v>
      </c>
      <c r="FP299">
        <v>0</v>
      </c>
      <c r="FQ299">
        <v>0</v>
      </c>
      <c r="FR299">
        <v>0</v>
      </c>
      <c r="FS299">
        <v>0</v>
      </c>
      <c r="FT299">
        <v>0</v>
      </c>
      <c r="FU299">
        <v>0</v>
      </c>
      <c r="FV299">
        <v>0</v>
      </c>
      <c r="FW299">
        <v>0</v>
      </c>
      <c r="FX299">
        <v>0</v>
      </c>
      <c r="FY299">
        <v>0</v>
      </c>
      <c r="FZ299">
        <v>0</v>
      </c>
      <c r="GA299">
        <v>0</v>
      </c>
      <c r="GB299">
        <v>0</v>
      </c>
      <c r="GC299">
        <v>0</v>
      </c>
      <c r="GD299">
        <v>0</v>
      </c>
      <c r="GE299" t="s">
        <v>124</v>
      </c>
      <c r="GF299">
        <v>0</v>
      </c>
      <c r="GG299">
        <v>0</v>
      </c>
      <c r="GH299">
        <v>0</v>
      </c>
      <c r="GI299">
        <v>0</v>
      </c>
      <c r="GJ299">
        <v>0</v>
      </c>
      <c r="GK299">
        <v>0</v>
      </c>
      <c r="GL299">
        <v>0</v>
      </c>
      <c r="GM299" t="s">
        <v>124</v>
      </c>
      <c r="GN299" t="s">
        <v>125</v>
      </c>
      <c r="GO299" t="s">
        <v>124</v>
      </c>
      <c r="GP299" t="s">
        <v>124</v>
      </c>
      <c r="GQ299">
        <v>0</v>
      </c>
      <c r="GR299">
        <v>0</v>
      </c>
      <c r="GS299">
        <v>0</v>
      </c>
      <c r="GT299">
        <v>0</v>
      </c>
      <c r="GU299">
        <v>0</v>
      </c>
      <c r="GV299">
        <v>0</v>
      </c>
      <c r="GW299">
        <v>0</v>
      </c>
      <c r="GX299">
        <v>0</v>
      </c>
      <c r="GY299">
        <v>0</v>
      </c>
      <c r="GZ299">
        <v>0</v>
      </c>
      <c r="HA299">
        <v>0</v>
      </c>
      <c r="HB299">
        <v>0</v>
      </c>
      <c r="HC299">
        <v>0</v>
      </c>
      <c r="HD299">
        <v>0</v>
      </c>
      <c r="HE299">
        <v>0</v>
      </c>
      <c r="HF299">
        <v>0</v>
      </c>
      <c r="HG299">
        <v>0</v>
      </c>
      <c r="HH299">
        <v>0</v>
      </c>
      <c r="HI299">
        <v>0</v>
      </c>
      <c r="HJ299">
        <v>0</v>
      </c>
      <c r="HK299">
        <v>0</v>
      </c>
      <c r="HL299">
        <v>0</v>
      </c>
      <c r="HM299">
        <v>0</v>
      </c>
      <c r="HN299">
        <v>0</v>
      </c>
      <c r="HO299">
        <v>0</v>
      </c>
      <c r="HP299">
        <v>0</v>
      </c>
      <c r="HQ299">
        <v>0</v>
      </c>
      <c r="HR299">
        <v>0</v>
      </c>
      <c r="HS299">
        <v>0</v>
      </c>
      <c r="HT299">
        <v>0</v>
      </c>
      <c r="HU299">
        <v>0</v>
      </c>
      <c r="HV299">
        <v>0</v>
      </c>
      <c r="HW299">
        <v>0</v>
      </c>
      <c r="HX299">
        <v>0</v>
      </c>
      <c r="HY299">
        <v>0</v>
      </c>
      <c r="HZ299">
        <v>0</v>
      </c>
      <c r="IA299">
        <v>0</v>
      </c>
      <c r="IB299">
        <v>0</v>
      </c>
      <c r="IC299">
        <v>0</v>
      </c>
      <c r="ID299">
        <v>0</v>
      </c>
      <c r="IE299">
        <v>0</v>
      </c>
      <c r="IF299">
        <v>0</v>
      </c>
      <c r="IG299">
        <v>0</v>
      </c>
      <c r="IH299">
        <v>0</v>
      </c>
      <c r="II299">
        <v>0</v>
      </c>
      <c r="IJ299">
        <v>0</v>
      </c>
      <c r="IK299">
        <v>0</v>
      </c>
      <c r="IL299">
        <v>0</v>
      </c>
      <c r="IM299">
        <v>0</v>
      </c>
      <c r="IN299">
        <v>0</v>
      </c>
      <c r="IO299">
        <v>0</v>
      </c>
      <c r="IP299">
        <v>0</v>
      </c>
      <c r="IQ299">
        <v>0</v>
      </c>
      <c r="IR299">
        <v>0</v>
      </c>
      <c r="IS299">
        <v>0</v>
      </c>
      <c r="IT299">
        <v>0</v>
      </c>
      <c r="IU299">
        <v>0</v>
      </c>
      <c r="IV299">
        <v>0</v>
      </c>
      <c r="IW299">
        <v>0</v>
      </c>
      <c r="IX299">
        <v>0</v>
      </c>
      <c r="IY299">
        <v>0</v>
      </c>
      <c r="IZ299">
        <v>0</v>
      </c>
      <c r="JA299">
        <v>0</v>
      </c>
      <c r="JB299">
        <v>0</v>
      </c>
      <c r="JC299" s="8" t="s">
        <v>124</v>
      </c>
      <c r="JD299" s="8" t="s">
        <v>127</v>
      </c>
      <c r="JE299" s="8" t="s">
        <v>128</v>
      </c>
      <c r="JF299" s="8">
        <v>0</v>
      </c>
      <c r="JG299" s="8">
        <v>0</v>
      </c>
      <c r="JH299" s="8">
        <v>0</v>
      </c>
      <c r="JI299" s="8">
        <v>0</v>
      </c>
      <c r="JJ299" s="8">
        <v>0</v>
      </c>
      <c r="JK299" s="42">
        <v>0</v>
      </c>
      <c r="JL299" s="42">
        <v>0</v>
      </c>
      <c r="JM299" s="42">
        <v>0</v>
      </c>
      <c r="JN299" s="42">
        <v>0</v>
      </c>
      <c r="JO299" s="42">
        <v>0</v>
      </c>
      <c r="JP299" s="42">
        <v>0</v>
      </c>
      <c r="JQ299" s="42">
        <v>0</v>
      </c>
      <c r="JR299" s="42">
        <v>0</v>
      </c>
      <c r="JS299" s="42">
        <v>0</v>
      </c>
      <c r="JT299" s="42">
        <v>0</v>
      </c>
      <c r="JU299" s="42">
        <v>0</v>
      </c>
      <c r="JV299" s="42" t="s">
        <v>124</v>
      </c>
      <c r="JW299" s="42" t="s">
        <v>204</v>
      </c>
      <c r="JX299" s="42" t="s">
        <v>124</v>
      </c>
      <c r="JY299" s="42" t="s">
        <v>124</v>
      </c>
      <c r="JZ299" s="42">
        <v>0</v>
      </c>
      <c r="KA299" s="42">
        <v>0</v>
      </c>
      <c r="KB299" s="42">
        <v>0</v>
      </c>
      <c r="KC299" s="42">
        <v>0</v>
      </c>
      <c r="KD299" s="42">
        <v>0</v>
      </c>
      <c r="KE299" s="42">
        <v>0</v>
      </c>
      <c r="KF299" s="42">
        <v>0</v>
      </c>
      <c r="KG299" s="42">
        <v>0</v>
      </c>
      <c r="KH299" s="42">
        <v>0</v>
      </c>
      <c r="KI299" s="42">
        <v>0</v>
      </c>
      <c r="KJ299" s="42">
        <v>0</v>
      </c>
      <c r="KK299" s="42">
        <v>0</v>
      </c>
      <c r="KL299" s="42">
        <v>0</v>
      </c>
      <c r="KM299" s="42">
        <v>0</v>
      </c>
      <c r="KN299" s="8" t="s">
        <v>117</v>
      </c>
      <c r="KO299" s="8">
        <v>0</v>
      </c>
      <c r="KP299" s="8">
        <v>0</v>
      </c>
      <c r="KQ299" s="8" t="s">
        <v>117</v>
      </c>
      <c r="KR299">
        <v>0</v>
      </c>
      <c r="KS299">
        <v>0</v>
      </c>
      <c r="KT299">
        <v>0</v>
      </c>
      <c r="KU299">
        <v>0</v>
      </c>
      <c r="KV299">
        <v>0</v>
      </c>
      <c r="KW299">
        <v>0</v>
      </c>
      <c r="KX299">
        <v>0</v>
      </c>
      <c r="KY299">
        <v>0</v>
      </c>
      <c r="KZ299">
        <v>0</v>
      </c>
      <c r="LA299">
        <v>0</v>
      </c>
      <c r="LB299">
        <v>0</v>
      </c>
      <c r="LC299">
        <v>0</v>
      </c>
      <c r="LD299">
        <v>0</v>
      </c>
      <c r="LE299">
        <v>0</v>
      </c>
      <c r="LF299">
        <v>0</v>
      </c>
      <c r="LG299">
        <v>0</v>
      </c>
      <c r="LH299">
        <v>0</v>
      </c>
      <c r="LI299">
        <v>0</v>
      </c>
      <c r="LJ299">
        <v>0</v>
      </c>
      <c r="LK299">
        <v>0</v>
      </c>
      <c r="LL299">
        <v>0</v>
      </c>
      <c r="LM299">
        <v>0</v>
      </c>
      <c r="LN299">
        <v>0</v>
      </c>
      <c r="LO299">
        <v>0</v>
      </c>
      <c r="LP299">
        <v>0</v>
      </c>
      <c r="LQ299">
        <v>0</v>
      </c>
      <c r="LR299">
        <v>0</v>
      </c>
      <c r="LS299">
        <v>0</v>
      </c>
      <c r="LT299">
        <v>0</v>
      </c>
      <c r="LU299">
        <v>0</v>
      </c>
      <c r="LV299">
        <v>0</v>
      </c>
      <c r="LW299">
        <v>0</v>
      </c>
      <c r="LX299">
        <v>0</v>
      </c>
      <c r="LY299">
        <v>0</v>
      </c>
      <c r="LZ299" s="9" t="s">
        <v>131</v>
      </c>
      <c r="MA299">
        <v>0</v>
      </c>
      <c r="MB299">
        <v>0</v>
      </c>
      <c r="MC299">
        <v>0</v>
      </c>
      <c r="MD299">
        <v>0</v>
      </c>
      <c r="ME299">
        <v>0</v>
      </c>
      <c r="MF299">
        <v>0</v>
      </c>
      <c r="MG299">
        <v>0</v>
      </c>
      <c r="MH299">
        <v>0</v>
      </c>
      <c r="MI299">
        <v>0</v>
      </c>
      <c r="MJ299">
        <v>0</v>
      </c>
      <c r="MK299">
        <v>0</v>
      </c>
      <c r="ML299">
        <v>0</v>
      </c>
      <c r="MM299">
        <v>0</v>
      </c>
      <c r="MN299">
        <v>0</v>
      </c>
      <c r="MO299">
        <v>0</v>
      </c>
      <c r="MP299">
        <v>0</v>
      </c>
      <c r="MQ299">
        <v>0</v>
      </c>
      <c r="MR299" s="35">
        <v>0</v>
      </c>
      <c r="MS299" s="69"/>
    </row>
    <row r="300" spans="1:357" ht="223.2" customHeight="1" x14ac:dyDescent="0.3">
      <c r="A300">
        <v>242</v>
      </c>
      <c r="B300" s="29" t="s">
        <v>108</v>
      </c>
      <c r="C300" s="25" t="s">
        <v>753</v>
      </c>
      <c r="D300" s="8" t="s">
        <v>846</v>
      </c>
      <c r="E300" t="s">
        <v>1214</v>
      </c>
      <c r="F300" s="8" t="s">
        <v>848</v>
      </c>
      <c r="G300" s="8" t="s">
        <v>849</v>
      </c>
      <c r="H300" s="8">
        <v>0</v>
      </c>
      <c r="I300" t="s">
        <v>136</v>
      </c>
      <c r="J300" s="8" t="s">
        <v>1215</v>
      </c>
      <c r="K300" s="8">
        <f>1380*865</f>
        <v>1193700</v>
      </c>
      <c r="L300" s="8" t="e">
        <f>MROUND([1]!tbData[[#This Row],[Surface (mm2)]],10000)/1000000</f>
        <v>#REF!</v>
      </c>
      <c r="M300" s="8" t="s">
        <v>115</v>
      </c>
      <c r="N300" s="8" t="s">
        <v>144</v>
      </c>
      <c r="O300" s="8" t="s">
        <v>144</v>
      </c>
      <c r="P300" s="8" t="s">
        <v>117</v>
      </c>
      <c r="Q300" t="s">
        <v>119</v>
      </c>
      <c r="R300" t="s">
        <v>119</v>
      </c>
      <c r="S300" s="8">
        <v>0</v>
      </c>
      <c r="T300" t="s">
        <v>119</v>
      </c>
      <c r="U300" s="8" t="s">
        <v>198</v>
      </c>
      <c r="V300" s="8" t="s">
        <v>222</v>
      </c>
      <c r="W300" s="8">
        <v>0</v>
      </c>
      <c r="X300" s="8">
        <v>0</v>
      </c>
      <c r="Y300" s="8">
        <v>0</v>
      </c>
      <c r="Z300" s="8">
        <v>0</v>
      </c>
      <c r="AA300" s="8">
        <v>0</v>
      </c>
      <c r="AB300" s="8">
        <v>0</v>
      </c>
      <c r="AC300" s="8">
        <v>0</v>
      </c>
      <c r="AD300" s="8">
        <v>0</v>
      </c>
      <c r="AE300" s="8">
        <v>0</v>
      </c>
      <c r="AF300" s="8">
        <v>0</v>
      </c>
      <c r="AG300" s="8">
        <v>0</v>
      </c>
      <c r="AH300" s="8">
        <v>0</v>
      </c>
      <c r="AI300" s="8">
        <v>0</v>
      </c>
      <c r="AJ300" s="8">
        <v>0</v>
      </c>
      <c r="AK300" s="8" t="s">
        <v>117</v>
      </c>
      <c r="AL300" s="8">
        <v>0</v>
      </c>
      <c r="AM300" s="8">
        <v>0</v>
      </c>
      <c r="AN300" s="8">
        <v>0</v>
      </c>
      <c r="AO300" s="8">
        <v>0</v>
      </c>
      <c r="AP300" s="8">
        <v>0</v>
      </c>
      <c r="AQ300" s="8">
        <v>0</v>
      </c>
      <c r="AR300" s="8">
        <v>0</v>
      </c>
      <c r="AS300" s="8">
        <v>0</v>
      </c>
      <c r="AT300" s="8">
        <v>0</v>
      </c>
      <c r="AU300" s="8" t="s">
        <v>124</v>
      </c>
      <c r="AV300" s="8" t="s">
        <v>156</v>
      </c>
      <c r="AW300" s="8" t="s">
        <v>199</v>
      </c>
      <c r="AX300" s="8" t="s">
        <v>124</v>
      </c>
      <c r="AY300" s="8" t="s">
        <v>154</v>
      </c>
      <c r="AZ300" s="8">
        <v>1</v>
      </c>
      <c r="BA300" s="8" t="s">
        <v>684</v>
      </c>
      <c r="BB300" s="8">
        <v>0</v>
      </c>
      <c r="BC300" s="9" t="s">
        <v>124</v>
      </c>
      <c r="BD300" t="s">
        <v>246</v>
      </c>
      <c r="BE300" t="s">
        <v>147</v>
      </c>
      <c r="BF300">
        <v>0</v>
      </c>
      <c r="BG300">
        <v>0</v>
      </c>
      <c r="BH300">
        <v>0</v>
      </c>
      <c r="BI300" s="6" t="s">
        <v>853</v>
      </c>
      <c r="BJ300" s="66"/>
      <c r="BK300" s="10" t="s">
        <v>51</v>
      </c>
      <c r="BL300" t="s">
        <v>122</v>
      </c>
      <c r="BM300" t="s">
        <v>123</v>
      </c>
      <c r="BN300" t="s">
        <v>117</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t="s">
        <v>169</v>
      </c>
      <c r="DC300" s="8" t="s">
        <v>400</v>
      </c>
      <c r="DD300" t="s">
        <v>124</v>
      </c>
      <c r="DE300">
        <v>0</v>
      </c>
      <c r="DF300">
        <v>0</v>
      </c>
      <c r="DG300">
        <v>0</v>
      </c>
      <c r="DH300">
        <v>0</v>
      </c>
      <c r="DI300">
        <v>0</v>
      </c>
      <c r="DJ300">
        <v>0</v>
      </c>
      <c r="DK300">
        <v>0</v>
      </c>
      <c r="DL300">
        <v>0</v>
      </c>
      <c r="DM300">
        <v>0</v>
      </c>
      <c r="DN300">
        <v>0</v>
      </c>
      <c r="DO300" t="s">
        <v>124</v>
      </c>
      <c r="DP300" t="s">
        <v>169</v>
      </c>
      <c r="DQ300" t="s">
        <v>197</v>
      </c>
      <c r="DR300">
        <v>0</v>
      </c>
      <c r="DS300">
        <v>0</v>
      </c>
      <c r="DT300">
        <v>0</v>
      </c>
      <c r="DU300">
        <v>0</v>
      </c>
      <c r="DV300">
        <v>0</v>
      </c>
      <c r="DW300">
        <v>0</v>
      </c>
      <c r="DX300">
        <v>0</v>
      </c>
      <c r="DY300">
        <v>0</v>
      </c>
      <c r="DZ300" t="s">
        <v>117</v>
      </c>
      <c r="EA300">
        <v>0</v>
      </c>
      <c r="EB300">
        <v>0</v>
      </c>
      <c r="EC300">
        <v>0</v>
      </c>
      <c r="ED300">
        <v>0</v>
      </c>
      <c r="EE300">
        <v>0</v>
      </c>
      <c r="EF300">
        <v>0</v>
      </c>
      <c r="EG300">
        <v>0</v>
      </c>
      <c r="EH300">
        <v>0</v>
      </c>
      <c r="EI300">
        <v>0</v>
      </c>
      <c r="EJ300">
        <v>0</v>
      </c>
      <c r="EK300">
        <v>0</v>
      </c>
      <c r="EL300">
        <v>0</v>
      </c>
      <c r="EM300">
        <v>0</v>
      </c>
      <c r="EN300">
        <v>0</v>
      </c>
      <c r="EO300">
        <v>0</v>
      </c>
      <c r="EP300">
        <v>0</v>
      </c>
      <c r="EQ300">
        <v>0</v>
      </c>
      <c r="ER300">
        <v>0</v>
      </c>
      <c r="ES300">
        <v>0</v>
      </c>
      <c r="ET300">
        <v>0</v>
      </c>
      <c r="EU300" t="s">
        <v>117</v>
      </c>
      <c r="EV300">
        <v>0</v>
      </c>
      <c r="EW300">
        <v>0</v>
      </c>
      <c r="EX300">
        <v>0</v>
      </c>
      <c r="EY300">
        <v>0</v>
      </c>
      <c r="EZ300">
        <v>0</v>
      </c>
      <c r="FA300">
        <v>0</v>
      </c>
      <c r="FB300">
        <v>0</v>
      </c>
      <c r="FC300">
        <v>0</v>
      </c>
      <c r="FD300">
        <v>0</v>
      </c>
      <c r="FE300">
        <v>0</v>
      </c>
      <c r="FF300">
        <v>0</v>
      </c>
      <c r="FG300">
        <v>0</v>
      </c>
      <c r="FH300">
        <v>0</v>
      </c>
      <c r="FI300">
        <v>0</v>
      </c>
      <c r="FJ300">
        <v>0</v>
      </c>
      <c r="FK300">
        <v>0</v>
      </c>
      <c r="FL300">
        <v>0</v>
      </c>
      <c r="FM300">
        <v>0</v>
      </c>
      <c r="FN300">
        <v>0</v>
      </c>
      <c r="FO300">
        <v>0</v>
      </c>
      <c r="FP300">
        <v>0</v>
      </c>
      <c r="FQ300">
        <v>0</v>
      </c>
      <c r="FR300">
        <v>0</v>
      </c>
      <c r="FS300">
        <v>0</v>
      </c>
      <c r="FT300">
        <v>0</v>
      </c>
      <c r="FU300">
        <v>0</v>
      </c>
      <c r="FV300">
        <v>0</v>
      </c>
      <c r="FW300">
        <v>0</v>
      </c>
      <c r="FX300">
        <v>0</v>
      </c>
      <c r="FY300">
        <v>0</v>
      </c>
      <c r="FZ300">
        <v>0</v>
      </c>
      <c r="GA300">
        <v>0</v>
      </c>
      <c r="GB300">
        <v>0</v>
      </c>
      <c r="GC300">
        <v>0</v>
      </c>
      <c r="GD300">
        <v>0</v>
      </c>
      <c r="GE300" t="s">
        <v>124</v>
      </c>
      <c r="GF300">
        <v>0</v>
      </c>
      <c r="GG300">
        <v>0</v>
      </c>
      <c r="GH300">
        <v>0</v>
      </c>
      <c r="GI300">
        <v>0</v>
      </c>
      <c r="GJ300">
        <v>0</v>
      </c>
      <c r="GK300">
        <v>0</v>
      </c>
      <c r="GL300">
        <v>0</v>
      </c>
      <c r="GM300">
        <v>0</v>
      </c>
      <c r="GN300">
        <v>0</v>
      </c>
      <c r="GO300">
        <v>0</v>
      </c>
      <c r="GP300">
        <v>0</v>
      </c>
      <c r="GQ300">
        <v>0</v>
      </c>
      <c r="GR300">
        <v>0</v>
      </c>
      <c r="GS300">
        <v>0</v>
      </c>
      <c r="GT300">
        <v>0</v>
      </c>
      <c r="GU300">
        <v>0</v>
      </c>
      <c r="GV300">
        <v>0</v>
      </c>
      <c r="GW300">
        <v>0</v>
      </c>
      <c r="GX300">
        <v>0</v>
      </c>
      <c r="GY300">
        <v>0</v>
      </c>
      <c r="GZ300">
        <v>0</v>
      </c>
      <c r="HA300">
        <v>0</v>
      </c>
      <c r="HB300">
        <v>0</v>
      </c>
      <c r="HC300">
        <v>0</v>
      </c>
      <c r="HD300">
        <v>0</v>
      </c>
      <c r="HE300">
        <v>0</v>
      </c>
      <c r="HF300">
        <v>0</v>
      </c>
      <c r="HG300">
        <v>0</v>
      </c>
      <c r="HH300">
        <v>0</v>
      </c>
      <c r="HI300">
        <v>0</v>
      </c>
      <c r="HJ300">
        <v>0</v>
      </c>
      <c r="HK300">
        <v>0</v>
      </c>
      <c r="HL300">
        <v>0</v>
      </c>
      <c r="HM300" t="s">
        <v>124</v>
      </c>
      <c r="HN300">
        <v>0</v>
      </c>
      <c r="HO300">
        <v>0</v>
      </c>
      <c r="HP300">
        <v>0</v>
      </c>
      <c r="HQ300">
        <v>0</v>
      </c>
      <c r="HR300">
        <v>0</v>
      </c>
      <c r="HS300" t="s">
        <v>124</v>
      </c>
      <c r="HT300">
        <v>0</v>
      </c>
      <c r="HU300" t="s">
        <v>124</v>
      </c>
      <c r="HV300">
        <v>0</v>
      </c>
      <c r="HW300">
        <v>0</v>
      </c>
      <c r="HX300">
        <v>0</v>
      </c>
      <c r="HY300">
        <v>0</v>
      </c>
      <c r="HZ300">
        <v>0</v>
      </c>
      <c r="IA300">
        <v>0</v>
      </c>
      <c r="IB300">
        <v>0</v>
      </c>
      <c r="IC300">
        <v>0</v>
      </c>
      <c r="ID300">
        <v>0</v>
      </c>
      <c r="IE300">
        <v>0</v>
      </c>
      <c r="IF300">
        <v>0</v>
      </c>
      <c r="IG300">
        <v>0</v>
      </c>
      <c r="IH300">
        <v>0</v>
      </c>
      <c r="II300">
        <v>0</v>
      </c>
      <c r="IJ300">
        <v>0</v>
      </c>
      <c r="IK300">
        <v>0</v>
      </c>
      <c r="IL300">
        <v>0</v>
      </c>
      <c r="IM300">
        <v>0</v>
      </c>
      <c r="IN300">
        <v>0</v>
      </c>
      <c r="IO300">
        <v>0</v>
      </c>
      <c r="IP300">
        <v>0</v>
      </c>
      <c r="IQ300">
        <v>0</v>
      </c>
      <c r="IR300">
        <v>0</v>
      </c>
      <c r="IS300">
        <v>0</v>
      </c>
      <c r="IT300">
        <v>0</v>
      </c>
      <c r="IU300">
        <v>0</v>
      </c>
      <c r="IV300">
        <v>0</v>
      </c>
      <c r="IW300">
        <v>0</v>
      </c>
      <c r="IX300">
        <v>0</v>
      </c>
      <c r="IY300">
        <v>0</v>
      </c>
      <c r="IZ300">
        <v>0</v>
      </c>
      <c r="JA300">
        <v>0</v>
      </c>
      <c r="JB300">
        <v>0</v>
      </c>
      <c r="JC300" s="8" t="s">
        <v>124</v>
      </c>
      <c r="JD300" s="8" t="s">
        <v>127</v>
      </c>
      <c r="JE300" s="8" t="s">
        <v>128</v>
      </c>
      <c r="JF300" s="8">
        <v>0</v>
      </c>
      <c r="JG300" s="8">
        <v>0</v>
      </c>
      <c r="JH300" s="8">
        <v>0</v>
      </c>
      <c r="JI300" s="8">
        <v>0</v>
      </c>
      <c r="JJ300" s="8">
        <v>0</v>
      </c>
      <c r="JK300" s="42">
        <v>0</v>
      </c>
      <c r="JL300" s="42">
        <v>0</v>
      </c>
      <c r="JM300" s="42">
        <v>0</v>
      </c>
      <c r="JN300" s="42">
        <v>0</v>
      </c>
      <c r="JO300" s="42">
        <v>0</v>
      </c>
      <c r="JP300" s="42">
        <v>0</v>
      </c>
      <c r="JQ300" s="42">
        <v>0</v>
      </c>
      <c r="JR300" s="42">
        <v>0</v>
      </c>
      <c r="JS300" s="42">
        <v>0</v>
      </c>
      <c r="JT300" s="42">
        <v>0</v>
      </c>
      <c r="JU300" s="42">
        <v>0</v>
      </c>
      <c r="JV300" s="42">
        <v>0</v>
      </c>
      <c r="JW300" s="42">
        <v>0</v>
      </c>
      <c r="JX300" s="42">
        <v>0</v>
      </c>
      <c r="JY300" s="42">
        <v>0</v>
      </c>
      <c r="JZ300" s="42">
        <v>0</v>
      </c>
      <c r="KA300" s="42">
        <v>0</v>
      </c>
      <c r="KB300" s="42">
        <v>0</v>
      </c>
      <c r="KC300" s="42">
        <v>0</v>
      </c>
      <c r="KD300" s="42">
        <v>0</v>
      </c>
      <c r="KE300" s="42" t="s">
        <v>124</v>
      </c>
      <c r="KF300" s="42" t="s">
        <v>204</v>
      </c>
      <c r="KG300" s="42">
        <v>0</v>
      </c>
      <c r="KH300" s="42">
        <v>0</v>
      </c>
      <c r="KI300" s="42">
        <v>0</v>
      </c>
      <c r="KJ300" s="42">
        <v>0</v>
      </c>
      <c r="KK300" s="42">
        <v>0</v>
      </c>
      <c r="KL300" s="42">
        <v>0</v>
      </c>
      <c r="KM300" s="42">
        <v>0</v>
      </c>
      <c r="KN300" s="8" t="s">
        <v>117</v>
      </c>
      <c r="KO300" s="8">
        <v>0</v>
      </c>
      <c r="KP300" s="8">
        <v>0</v>
      </c>
      <c r="KQ300" s="8" t="s">
        <v>117</v>
      </c>
      <c r="KR300">
        <v>0</v>
      </c>
      <c r="KS300">
        <v>0</v>
      </c>
      <c r="KT300">
        <v>0</v>
      </c>
      <c r="KU300">
        <v>0</v>
      </c>
      <c r="KV300">
        <v>0</v>
      </c>
      <c r="KW300">
        <v>0</v>
      </c>
      <c r="KX300">
        <v>0</v>
      </c>
      <c r="KY300">
        <v>0</v>
      </c>
      <c r="KZ300">
        <v>0</v>
      </c>
      <c r="LA300">
        <v>0</v>
      </c>
      <c r="LB300">
        <v>0</v>
      </c>
      <c r="LC300">
        <v>0</v>
      </c>
      <c r="LD300">
        <v>0</v>
      </c>
      <c r="LE300">
        <v>0</v>
      </c>
      <c r="LF300">
        <v>0</v>
      </c>
      <c r="LG300">
        <v>0</v>
      </c>
      <c r="LH300">
        <v>0</v>
      </c>
      <c r="LI300">
        <v>0</v>
      </c>
      <c r="LJ300">
        <v>0</v>
      </c>
      <c r="LK300">
        <v>0</v>
      </c>
      <c r="LL300">
        <v>0</v>
      </c>
      <c r="LM300">
        <v>0</v>
      </c>
      <c r="LN300">
        <v>0</v>
      </c>
      <c r="LO300">
        <v>0</v>
      </c>
      <c r="LP300">
        <v>0</v>
      </c>
      <c r="LQ300">
        <v>0</v>
      </c>
      <c r="LR300">
        <v>0</v>
      </c>
      <c r="LS300">
        <v>0</v>
      </c>
      <c r="LT300">
        <v>0</v>
      </c>
      <c r="LU300">
        <v>0</v>
      </c>
      <c r="LV300">
        <v>0</v>
      </c>
      <c r="LW300">
        <v>0</v>
      </c>
      <c r="LX300">
        <v>0</v>
      </c>
      <c r="LY300">
        <v>0</v>
      </c>
      <c r="LZ300" s="9" t="s">
        <v>131</v>
      </c>
      <c r="MA300">
        <v>0</v>
      </c>
      <c r="MB300">
        <v>0</v>
      </c>
      <c r="MC300">
        <v>0</v>
      </c>
      <c r="MD300">
        <v>0</v>
      </c>
      <c r="ME300">
        <v>0</v>
      </c>
      <c r="MF300">
        <v>0</v>
      </c>
      <c r="MG300">
        <v>0</v>
      </c>
      <c r="MH300">
        <v>0</v>
      </c>
      <c r="MI300">
        <v>0</v>
      </c>
      <c r="MJ300">
        <v>0</v>
      </c>
      <c r="MK300">
        <v>0</v>
      </c>
      <c r="ML300">
        <v>0</v>
      </c>
      <c r="MM300">
        <v>0</v>
      </c>
      <c r="MN300">
        <v>0</v>
      </c>
      <c r="MO300">
        <v>0</v>
      </c>
      <c r="MP300">
        <v>0</v>
      </c>
      <c r="MQ300">
        <v>0</v>
      </c>
      <c r="MR300" s="35">
        <v>0</v>
      </c>
      <c r="MS300" s="69"/>
    </row>
    <row r="301" spans="1:357" ht="242.4" customHeight="1" x14ac:dyDescent="0.3">
      <c r="A301">
        <v>243</v>
      </c>
      <c r="B301" s="29" t="s">
        <v>108</v>
      </c>
      <c r="C301" s="25" t="s">
        <v>753</v>
      </c>
      <c r="D301" s="8" t="s">
        <v>846</v>
      </c>
      <c r="E301" t="s">
        <v>1216</v>
      </c>
      <c r="F301" s="8" t="s">
        <v>848</v>
      </c>
      <c r="G301" s="8" t="s">
        <v>849</v>
      </c>
      <c r="H301" s="8">
        <v>0</v>
      </c>
      <c r="I301" t="s">
        <v>136</v>
      </c>
      <c r="J301" s="8" t="s">
        <v>1215</v>
      </c>
      <c r="K301" s="8">
        <f>1380*865</f>
        <v>1193700</v>
      </c>
      <c r="L301" s="8" t="e">
        <f>MROUND([1]!tbData[[#This Row],[Surface (mm2)]],10000)/1000000</f>
        <v>#REF!</v>
      </c>
      <c r="M301" s="8" t="s">
        <v>115</v>
      </c>
      <c r="N301" s="8" t="s">
        <v>144</v>
      </c>
      <c r="O301" s="8" t="s">
        <v>144</v>
      </c>
      <c r="P301" s="8" t="s">
        <v>117</v>
      </c>
      <c r="Q301" t="s">
        <v>119</v>
      </c>
      <c r="R301" t="s">
        <v>119</v>
      </c>
      <c r="S301" s="8">
        <v>0</v>
      </c>
      <c r="T301" t="s">
        <v>119</v>
      </c>
      <c r="U301" s="8" t="s">
        <v>198</v>
      </c>
      <c r="V301" s="8" t="s">
        <v>222</v>
      </c>
      <c r="W301" s="8">
        <v>0</v>
      </c>
      <c r="X301" s="8">
        <v>0</v>
      </c>
      <c r="Y301" s="8">
        <v>0</v>
      </c>
      <c r="Z301" s="8">
        <v>0</v>
      </c>
      <c r="AA301" s="8">
        <v>0</v>
      </c>
      <c r="AB301" s="8">
        <v>0</v>
      </c>
      <c r="AC301" s="8">
        <v>0</v>
      </c>
      <c r="AD301" s="8">
        <v>0</v>
      </c>
      <c r="AE301" s="8">
        <v>0</v>
      </c>
      <c r="AF301" s="8">
        <v>0</v>
      </c>
      <c r="AG301" s="8">
        <v>0</v>
      </c>
      <c r="AH301" s="8">
        <v>0</v>
      </c>
      <c r="AI301" s="8">
        <v>0</v>
      </c>
      <c r="AJ301" s="8">
        <v>0</v>
      </c>
      <c r="AK301" s="8" t="s">
        <v>117</v>
      </c>
      <c r="AL301" s="8">
        <v>0</v>
      </c>
      <c r="AM301" s="8">
        <v>0</v>
      </c>
      <c r="AN301" s="8">
        <v>0</v>
      </c>
      <c r="AO301" s="8">
        <v>0</v>
      </c>
      <c r="AP301" s="8">
        <v>0</v>
      </c>
      <c r="AQ301" s="8">
        <v>0</v>
      </c>
      <c r="AR301" s="8">
        <v>0</v>
      </c>
      <c r="AS301" s="8">
        <v>0</v>
      </c>
      <c r="AT301" s="8">
        <v>0</v>
      </c>
      <c r="AU301" s="8" t="s">
        <v>124</v>
      </c>
      <c r="AV301" s="8" t="s">
        <v>156</v>
      </c>
      <c r="AW301" s="8" t="s">
        <v>199</v>
      </c>
      <c r="AX301" s="8" t="s">
        <v>124</v>
      </c>
      <c r="AY301" s="8" t="s">
        <v>154</v>
      </c>
      <c r="AZ301" s="8">
        <v>1</v>
      </c>
      <c r="BA301" s="8" t="s">
        <v>684</v>
      </c>
      <c r="BB301" s="8">
        <v>0</v>
      </c>
      <c r="BC301" s="9" t="s">
        <v>124</v>
      </c>
      <c r="BD301" t="s">
        <v>246</v>
      </c>
      <c r="BE301" t="s">
        <v>147</v>
      </c>
      <c r="BF301">
        <v>0</v>
      </c>
      <c r="BG301">
        <v>0</v>
      </c>
      <c r="BH301">
        <v>0</v>
      </c>
      <c r="BI301" s="6" t="s">
        <v>853</v>
      </c>
      <c r="BJ301" s="66"/>
      <c r="BK301" s="10" t="s">
        <v>51</v>
      </c>
      <c r="BL301" t="s">
        <v>122</v>
      </c>
      <c r="BM301" t="s">
        <v>123</v>
      </c>
      <c r="BN301" t="s">
        <v>117</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t="s">
        <v>51</v>
      </c>
      <c r="DC301" s="8" t="s">
        <v>400</v>
      </c>
      <c r="DD301" t="s">
        <v>117</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t="s">
        <v>117</v>
      </c>
      <c r="EA301">
        <v>0</v>
      </c>
      <c r="EB301">
        <v>0</v>
      </c>
      <c r="EC301">
        <v>0</v>
      </c>
      <c r="ED301">
        <v>0</v>
      </c>
      <c r="EE301">
        <v>0</v>
      </c>
      <c r="EF301">
        <v>0</v>
      </c>
      <c r="EG301">
        <v>0</v>
      </c>
      <c r="EH301">
        <v>0</v>
      </c>
      <c r="EI301">
        <v>0</v>
      </c>
      <c r="EJ301">
        <v>0</v>
      </c>
      <c r="EK301">
        <v>0</v>
      </c>
      <c r="EL301">
        <v>0</v>
      </c>
      <c r="EM301">
        <v>0</v>
      </c>
      <c r="EN301">
        <v>0</v>
      </c>
      <c r="EO301">
        <v>0</v>
      </c>
      <c r="EP301">
        <v>0</v>
      </c>
      <c r="EQ301">
        <v>0</v>
      </c>
      <c r="ER301">
        <v>0</v>
      </c>
      <c r="ES301">
        <v>0</v>
      </c>
      <c r="ET301">
        <v>0</v>
      </c>
      <c r="EU301" t="s">
        <v>117</v>
      </c>
      <c r="EV301">
        <v>0</v>
      </c>
      <c r="EW301">
        <v>0</v>
      </c>
      <c r="EX301">
        <v>0</v>
      </c>
      <c r="EY301">
        <v>0</v>
      </c>
      <c r="EZ301">
        <v>0</v>
      </c>
      <c r="FA301">
        <v>0</v>
      </c>
      <c r="FB301">
        <v>0</v>
      </c>
      <c r="FC301">
        <v>0</v>
      </c>
      <c r="FD301">
        <v>0</v>
      </c>
      <c r="FE301">
        <v>0</v>
      </c>
      <c r="FF301">
        <v>0</v>
      </c>
      <c r="FG301">
        <v>0</v>
      </c>
      <c r="FH301">
        <v>0</v>
      </c>
      <c r="FI301">
        <v>0</v>
      </c>
      <c r="FJ301">
        <v>0</v>
      </c>
      <c r="FK301">
        <v>0</v>
      </c>
      <c r="FL301">
        <v>0</v>
      </c>
      <c r="FM301">
        <v>0</v>
      </c>
      <c r="FN301">
        <v>0</v>
      </c>
      <c r="FO301">
        <v>0</v>
      </c>
      <c r="FP301">
        <v>0</v>
      </c>
      <c r="FQ301">
        <v>0</v>
      </c>
      <c r="FR301">
        <v>0</v>
      </c>
      <c r="FS301">
        <v>0</v>
      </c>
      <c r="FT301">
        <v>0</v>
      </c>
      <c r="FU301">
        <v>0</v>
      </c>
      <c r="FV301">
        <v>0</v>
      </c>
      <c r="FW301">
        <v>0</v>
      </c>
      <c r="FX301">
        <v>0</v>
      </c>
      <c r="FY301">
        <v>0</v>
      </c>
      <c r="FZ301">
        <v>0</v>
      </c>
      <c r="GA301">
        <v>0</v>
      </c>
      <c r="GB301">
        <v>0</v>
      </c>
      <c r="GC301">
        <v>0</v>
      </c>
      <c r="GD301">
        <v>0</v>
      </c>
      <c r="GE301" t="s">
        <v>124</v>
      </c>
      <c r="GF301">
        <v>0</v>
      </c>
      <c r="GG301">
        <v>0</v>
      </c>
      <c r="GH301">
        <v>0</v>
      </c>
      <c r="GI301">
        <v>0</v>
      </c>
      <c r="GJ301">
        <v>0</v>
      </c>
      <c r="GK301">
        <v>0</v>
      </c>
      <c r="GL301">
        <v>0</v>
      </c>
      <c r="GM301" t="s">
        <v>124</v>
      </c>
      <c r="GN301" t="s">
        <v>125</v>
      </c>
      <c r="GO301" t="s">
        <v>124</v>
      </c>
      <c r="GP301" t="s">
        <v>124</v>
      </c>
      <c r="GQ301">
        <v>0</v>
      </c>
      <c r="GR301">
        <v>0</v>
      </c>
      <c r="GS301">
        <v>0</v>
      </c>
      <c r="GT301">
        <v>0</v>
      </c>
      <c r="GU301">
        <v>0</v>
      </c>
      <c r="GV301">
        <v>0</v>
      </c>
      <c r="GW301">
        <v>0</v>
      </c>
      <c r="GX301">
        <v>0</v>
      </c>
      <c r="GY301">
        <v>0</v>
      </c>
      <c r="GZ301">
        <v>0</v>
      </c>
      <c r="HA301">
        <v>0</v>
      </c>
      <c r="HB301">
        <v>0</v>
      </c>
      <c r="HC301">
        <v>0</v>
      </c>
      <c r="HD301">
        <v>0</v>
      </c>
      <c r="HE301">
        <v>0</v>
      </c>
      <c r="HF301">
        <v>0</v>
      </c>
      <c r="HG301">
        <v>0</v>
      </c>
      <c r="HH301">
        <v>0</v>
      </c>
      <c r="HI301">
        <v>0</v>
      </c>
      <c r="HJ301">
        <v>0</v>
      </c>
      <c r="HK301">
        <v>0</v>
      </c>
      <c r="HL301">
        <v>0</v>
      </c>
      <c r="HM301">
        <v>0</v>
      </c>
      <c r="HN301">
        <v>0</v>
      </c>
      <c r="HO301">
        <v>0</v>
      </c>
      <c r="HP301">
        <v>0</v>
      </c>
      <c r="HQ301">
        <v>0</v>
      </c>
      <c r="HR301">
        <v>0</v>
      </c>
      <c r="HS301">
        <v>0</v>
      </c>
      <c r="HT301">
        <v>0</v>
      </c>
      <c r="HU301">
        <v>0</v>
      </c>
      <c r="HV301">
        <v>0</v>
      </c>
      <c r="HW301">
        <v>0</v>
      </c>
      <c r="HX301">
        <v>0</v>
      </c>
      <c r="HY301">
        <v>0</v>
      </c>
      <c r="HZ301">
        <v>0</v>
      </c>
      <c r="IA301">
        <v>0</v>
      </c>
      <c r="IB301">
        <v>0</v>
      </c>
      <c r="IC301">
        <v>0</v>
      </c>
      <c r="ID301">
        <v>0</v>
      </c>
      <c r="IE301">
        <v>0</v>
      </c>
      <c r="IF301">
        <v>0</v>
      </c>
      <c r="IG301">
        <v>0</v>
      </c>
      <c r="IH301">
        <v>0</v>
      </c>
      <c r="II301">
        <v>0</v>
      </c>
      <c r="IJ301">
        <v>0</v>
      </c>
      <c r="IK301">
        <v>0</v>
      </c>
      <c r="IL301">
        <v>0</v>
      </c>
      <c r="IM301">
        <v>0</v>
      </c>
      <c r="IN301">
        <v>0</v>
      </c>
      <c r="IO301">
        <v>0</v>
      </c>
      <c r="IP301">
        <v>0</v>
      </c>
      <c r="IQ301">
        <v>0</v>
      </c>
      <c r="IR301">
        <v>0</v>
      </c>
      <c r="IS301">
        <v>0</v>
      </c>
      <c r="IT301">
        <v>0</v>
      </c>
      <c r="IU301">
        <v>0</v>
      </c>
      <c r="IV301">
        <v>0</v>
      </c>
      <c r="IW301">
        <v>0</v>
      </c>
      <c r="IX301">
        <v>0</v>
      </c>
      <c r="IY301">
        <v>0</v>
      </c>
      <c r="IZ301">
        <v>0</v>
      </c>
      <c r="JA301">
        <v>0</v>
      </c>
      <c r="JB301">
        <v>0</v>
      </c>
      <c r="JC301" s="8" t="s">
        <v>124</v>
      </c>
      <c r="JD301" s="8" t="s">
        <v>127</v>
      </c>
      <c r="JE301" s="8" t="s">
        <v>128</v>
      </c>
      <c r="JF301" s="8">
        <v>0</v>
      </c>
      <c r="JG301" s="8">
        <v>0</v>
      </c>
      <c r="JH301" s="8">
        <v>0</v>
      </c>
      <c r="JI301" s="8">
        <v>0</v>
      </c>
      <c r="JJ301" s="8">
        <v>0</v>
      </c>
      <c r="JK301" s="42">
        <v>0</v>
      </c>
      <c r="JL301" s="42">
        <v>0</v>
      </c>
      <c r="JM301" s="42">
        <v>0</v>
      </c>
      <c r="JN301" s="42">
        <v>0</v>
      </c>
      <c r="JO301" s="42">
        <v>0</v>
      </c>
      <c r="JP301" s="42">
        <v>0</v>
      </c>
      <c r="JQ301" s="42">
        <v>0</v>
      </c>
      <c r="JR301" s="42">
        <v>0</v>
      </c>
      <c r="JS301" s="42">
        <v>0</v>
      </c>
      <c r="JT301" s="42">
        <v>0</v>
      </c>
      <c r="JU301" s="42">
        <v>0</v>
      </c>
      <c r="JV301" s="42" t="s">
        <v>124</v>
      </c>
      <c r="JW301" s="42" t="s">
        <v>204</v>
      </c>
      <c r="JX301" s="42" t="s">
        <v>124</v>
      </c>
      <c r="JY301" s="42" t="s">
        <v>124</v>
      </c>
      <c r="JZ301" s="42">
        <v>0</v>
      </c>
      <c r="KA301" s="42">
        <v>0</v>
      </c>
      <c r="KB301" s="42">
        <v>0</v>
      </c>
      <c r="KC301" s="42">
        <v>0</v>
      </c>
      <c r="KD301" s="42">
        <v>0</v>
      </c>
      <c r="KE301" s="42">
        <v>0</v>
      </c>
      <c r="KF301" s="42">
        <v>0</v>
      </c>
      <c r="KG301" s="42">
        <v>0</v>
      </c>
      <c r="KH301" s="42">
        <v>0</v>
      </c>
      <c r="KI301" s="42">
        <v>0</v>
      </c>
      <c r="KJ301" s="42">
        <v>0</v>
      </c>
      <c r="KK301" s="42">
        <v>0</v>
      </c>
      <c r="KL301" s="42">
        <v>0</v>
      </c>
      <c r="KM301" s="42">
        <v>0</v>
      </c>
      <c r="KN301" s="8" t="s">
        <v>117</v>
      </c>
      <c r="KO301" s="8">
        <v>0</v>
      </c>
      <c r="KP301" s="8">
        <v>0</v>
      </c>
      <c r="KQ301" s="8" t="s">
        <v>117</v>
      </c>
      <c r="KR301">
        <v>0</v>
      </c>
      <c r="KS301">
        <v>0</v>
      </c>
      <c r="KT301">
        <v>0</v>
      </c>
      <c r="KU301">
        <v>0</v>
      </c>
      <c r="KV301">
        <v>0</v>
      </c>
      <c r="KW301">
        <v>0</v>
      </c>
      <c r="KX301">
        <v>0</v>
      </c>
      <c r="KY301">
        <v>0</v>
      </c>
      <c r="KZ301">
        <v>0</v>
      </c>
      <c r="LA301">
        <v>0</v>
      </c>
      <c r="LB301">
        <v>0</v>
      </c>
      <c r="LC301">
        <v>0</v>
      </c>
      <c r="LD301">
        <v>0</v>
      </c>
      <c r="LE301">
        <v>0</v>
      </c>
      <c r="LF301">
        <v>0</v>
      </c>
      <c r="LG301">
        <v>0</v>
      </c>
      <c r="LH301">
        <v>0</v>
      </c>
      <c r="LI301">
        <v>0</v>
      </c>
      <c r="LJ301">
        <v>0</v>
      </c>
      <c r="LK301">
        <v>0</v>
      </c>
      <c r="LL301">
        <v>0</v>
      </c>
      <c r="LM301">
        <v>0</v>
      </c>
      <c r="LN301">
        <v>0</v>
      </c>
      <c r="LO301">
        <v>0</v>
      </c>
      <c r="LP301">
        <v>0</v>
      </c>
      <c r="LQ301">
        <v>0</v>
      </c>
      <c r="LR301">
        <v>0</v>
      </c>
      <c r="LS301">
        <v>0</v>
      </c>
      <c r="LT301">
        <v>0</v>
      </c>
      <c r="LU301">
        <v>0</v>
      </c>
      <c r="LV301">
        <v>0</v>
      </c>
      <c r="LW301">
        <v>0</v>
      </c>
      <c r="LX301">
        <v>0</v>
      </c>
      <c r="LY301">
        <v>0</v>
      </c>
      <c r="LZ301" s="9" t="s">
        <v>131</v>
      </c>
      <c r="MA301">
        <v>0</v>
      </c>
      <c r="MB301">
        <v>0</v>
      </c>
      <c r="MC301">
        <v>0</v>
      </c>
      <c r="MD301">
        <v>0</v>
      </c>
      <c r="ME301">
        <v>0</v>
      </c>
      <c r="MF301">
        <v>0</v>
      </c>
      <c r="MG301">
        <v>0</v>
      </c>
      <c r="MH301">
        <v>0</v>
      </c>
      <c r="MI301">
        <v>0</v>
      </c>
      <c r="MJ301">
        <v>0</v>
      </c>
      <c r="MK301">
        <v>0</v>
      </c>
      <c r="ML301">
        <v>0</v>
      </c>
      <c r="MM301">
        <v>0</v>
      </c>
      <c r="MN301">
        <v>0</v>
      </c>
      <c r="MO301">
        <v>0</v>
      </c>
      <c r="MP301">
        <v>0</v>
      </c>
      <c r="MQ301">
        <v>0</v>
      </c>
      <c r="MR301" s="35">
        <v>0</v>
      </c>
      <c r="MS301" s="69"/>
    </row>
    <row r="302" spans="1:357" ht="166.95" customHeight="1" x14ac:dyDescent="0.3">
      <c r="A302">
        <v>116</v>
      </c>
      <c r="B302" s="29" t="s">
        <v>108</v>
      </c>
      <c r="C302" s="24" t="s">
        <v>109</v>
      </c>
      <c r="D302" s="8" t="s">
        <v>736</v>
      </c>
      <c r="E302" t="s">
        <v>737</v>
      </c>
      <c r="F302" s="8" t="s">
        <v>738</v>
      </c>
      <c r="G302" s="8">
        <v>0</v>
      </c>
      <c r="H302" s="8">
        <v>0</v>
      </c>
      <c r="I302" t="s">
        <v>136</v>
      </c>
      <c r="J302" s="8" t="s">
        <v>739</v>
      </c>
      <c r="K302" s="8">
        <f>(1160*810) +( 620*570)</f>
        <v>1293000</v>
      </c>
      <c r="L302" s="8" t="e">
        <f>MROUND([1]!tbData[[#This Row],[Surface (mm2)]],10000)/1000000</f>
        <v>#REF!</v>
      </c>
      <c r="M302" s="8" t="s">
        <v>115</v>
      </c>
      <c r="N302" s="8" t="s">
        <v>144</v>
      </c>
      <c r="O302" s="8" t="s">
        <v>144</v>
      </c>
      <c r="P302" s="8" t="s">
        <v>117</v>
      </c>
      <c r="Q302" t="s">
        <v>119</v>
      </c>
      <c r="R302" t="s">
        <v>119</v>
      </c>
      <c r="S302" s="8">
        <v>0</v>
      </c>
      <c r="T302" t="s">
        <v>550</v>
      </c>
      <c r="U302" s="8" t="s">
        <v>166</v>
      </c>
      <c r="V302" s="8" t="s">
        <v>121</v>
      </c>
      <c r="W302" s="8" t="s">
        <v>145</v>
      </c>
      <c r="X302" s="8">
        <v>0</v>
      </c>
      <c r="Y302" s="8">
        <v>0</v>
      </c>
      <c r="Z302" s="8">
        <v>0</v>
      </c>
      <c r="AA302" s="8">
        <v>0</v>
      </c>
      <c r="AB302" s="8">
        <v>0</v>
      </c>
      <c r="AC302" s="8">
        <v>0</v>
      </c>
      <c r="AD302" s="8">
        <v>0</v>
      </c>
      <c r="AE302" s="8">
        <v>0</v>
      </c>
      <c r="AF302" s="8">
        <v>0</v>
      </c>
      <c r="AG302" s="8">
        <v>0</v>
      </c>
      <c r="AH302" s="8">
        <v>0</v>
      </c>
      <c r="AI302" s="8">
        <v>0</v>
      </c>
      <c r="AJ302" s="8">
        <v>0</v>
      </c>
      <c r="AK302" s="8" t="s">
        <v>117</v>
      </c>
      <c r="AL302" s="8">
        <v>0</v>
      </c>
      <c r="AM302" s="8">
        <v>0</v>
      </c>
      <c r="AN302" s="8">
        <v>0</v>
      </c>
      <c r="AO302" s="8">
        <v>0</v>
      </c>
      <c r="AP302" s="8">
        <v>0</v>
      </c>
      <c r="AQ302" s="8">
        <v>0</v>
      </c>
      <c r="AR302" s="8">
        <v>0</v>
      </c>
      <c r="AS302" s="8">
        <v>0</v>
      </c>
      <c r="AT302" s="8">
        <v>0</v>
      </c>
      <c r="AU302" s="8" t="s">
        <v>124</v>
      </c>
      <c r="AV302" s="8" t="s">
        <v>156</v>
      </c>
      <c r="AW302" s="8" t="s">
        <v>199</v>
      </c>
      <c r="AX302" s="8" t="s">
        <v>117</v>
      </c>
      <c r="AY302" s="8">
        <v>0</v>
      </c>
      <c r="AZ302" s="8">
        <v>0</v>
      </c>
      <c r="BA302" s="8">
        <v>0</v>
      </c>
      <c r="BB302" s="8">
        <v>0</v>
      </c>
      <c r="BC302" s="9" t="s">
        <v>119</v>
      </c>
      <c r="BD302">
        <v>0</v>
      </c>
      <c r="BE302" t="s">
        <v>124</v>
      </c>
      <c r="BF302">
        <v>0</v>
      </c>
      <c r="BG302">
        <v>0</v>
      </c>
      <c r="BH302" t="s">
        <v>124</v>
      </c>
      <c r="BI302" s="6">
        <v>0</v>
      </c>
      <c r="BJ302" s="66"/>
      <c r="BK302" s="10" t="s">
        <v>51</v>
      </c>
      <c r="BL302" t="s">
        <v>122</v>
      </c>
      <c r="BM302" t="s">
        <v>123</v>
      </c>
      <c r="BN302" t="s">
        <v>117</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t="s">
        <v>51</v>
      </c>
      <c r="DC302" s="8" t="s">
        <v>240</v>
      </c>
      <c r="DD302" t="s">
        <v>117</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t="s">
        <v>117</v>
      </c>
      <c r="EA302">
        <v>0</v>
      </c>
      <c r="EB302">
        <v>0</v>
      </c>
      <c r="EC302">
        <v>0</v>
      </c>
      <c r="ED302">
        <v>0</v>
      </c>
      <c r="EE302">
        <v>0</v>
      </c>
      <c r="EF302">
        <v>0</v>
      </c>
      <c r="EG302">
        <v>0</v>
      </c>
      <c r="EH302">
        <v>0</v>
      </c>
      <c r="EI302">
        <v>0</v>
      </c>
      <c r="EJ302">
        <v>0</v>
      </c>
      <c r="EK302">
        <v>0</v>
      </c>
      <c r="EL302">
        <v>0</v>
      </c>
      <c r="EM302">
        <v>0</v>
      </c>
      <c r="EN302">
        <v>0</v>
      </c>
      <c r="EO302">
        <v>0</v>
      </c>
      <c r="EP302">
        <v>0</v>
      </c>
      <c r="EQ302">
        <v>0</v>
      </c>
      <c r="ER302">
        <v>0</v>
      </c>
      <c r="ES302">
        <v>0</v>
      </c>
      <c r="ET302">
        <v>0</v>
      </c>
      <c r="EU302" t="s">
        <v>551</v>
      </c>
      <c r="EV302">
        <v>0</v>
      </c>
      <c r="EW302">
        <v>0</v>
      </c>
      <c r="EX302">
        <v>0</v>
      </c>
      <c r="EY302">
        <v>0</v>
      </c>
      <c r="EZ302">
        <v>0</v>
      </c>
      <c r="FA302">
        <v>0</v>
      </c>
      <c r="FB302">
        <v>0</v>
      </c>
      <c r="FC302">
        <v>0</v>
      </c>
      <c r="FD302">
        <v>0</v>
      </c>
      <c r="FE302">
        <v>0</v>
      </c>
      <c r="FF302">
        <v>0</v>
      </c>
      <c r="FG302">
        <v>0</v>
      </c>
      <c r="FH302">
        <v>0</v>
      </c>
      <c r="FI302">
        <v>0</v>
      </c>
      <c r="FJ302">
        <v>0</v>
      </c>
      <c r="FK302">
        <v>0</v>
      </c>
      <c r="FL302">
        <v>0</v>
      </c>
      <c r="FM302">
        <v>0</v>
      </c>
      <c r="FN302">
        <v>0</v>
      </c>
      <c r="FO302">
        <v>0</v>
      </c>
      <c r="FP302" t="s">
        <v>124</v>
      </c>
      <c r="FQ302" t="s">
        <v>552</v>
      </c>
      <c r="FR302">
        <v>0</v>
      </c>
      <c r="FS302" t="s">
        <v>124</v>
      </c>
      <c r="FT302" t="s">
        <v>124</v>
      </c>
      <c r="FU302" t="s">
        <v>124</v>
      </c>
      <c r="FV302" t="s">
        <v>124</v>
      </c>
      <c r="FW302" t="s">
        <v>124</v>
      </c>
      <c r="FX302" t="s">
        <v>228</v>
      </c>
      <c r="FY302">
        <v>0</v>
      </c>
      <c r="FZ302">
        <v>0</v>
      </c>
      <c r="GA302">
        <v>0</v>
      </c>
      <c r="GB302">
        <v>0</v>
      </c>
      <c r="GC302">
        <v>0</v>
      </c>
      <c r="GD302">
        <v>0</v>
      </c>
      <c r="GE302" t="s">
        <v>124</v>
      </c>
      <c r="GF302">
        <v>0</v>
      </c>
      <c r="GG302">
        <v>0</v>
      </c>
      <c r="GH302">
        <v>0</v>
      </c>
      <c r="GI302">
        <v>0</v>
      </c>
      <c r="GJ302">
        <v>0</v>
      </c>
      <c r="GK302">
        <v>0</v>
      </c>
      <c r="GL302">
        <v>0</v>
      </c>
      <c r="GM302" t="s">
        <v>124</v>
      </c>
      <c r="GN302">
        <v>0</v>
      </c>
      <c r="GO302" t="s">
        <v>124</v>
      </c>
      <c r="GP302" t="s">
        <v>124</v>
      </c>
      <c r="GQ302" t="s">
        <v>124</v>
      </c>
      <c r="GR302" t="s">
        <v>124</v>
      </c>
      <c r="GS302">
        <v>0</v>
      </c>
      <c r="GT302">
        <v>0</v>
      </c>
      <c r="GU302">
        <v>0</v>
      </c>
      <c r="GV302">
        <v>0</v>
      </c>
      <c r="GW302">
        <v>0</v>
      </c>
      <c r="GX302">
        <v>0</v>
      </c>
      <c r="GY302">
        <v>0</v>
      </c>
      <c r="GZ302">
        <v>0</v>
      </c>
      <c r="HA302">
        <v>0</v>
      </c>
      <c r="HB302">
        <v>0</v>
      </c>
      <c r="HC302">
        <v>0</v>
      </c>
      <c r="HD302">
        <v>0</v>
      </c>
      <c r="HE302">
        <v>0</v>
      </c>
      <c r="HF302">
        <v>0</v>
      </c>
      <c r="HG302">
        <v>0</v>
      </c>
      <c r="HH302">
        <v>0</v>
      </c>
      <c r="HI302">
        <v>0</v>
      </c>
      <c r="HJ302">
        <v>0</v>
      </c>
      <c r="HK302">
        <v>0</v>
      </c>
      <c r="HL302">
        <v>0</v>
      </c>
      <c r="HM302" t="s">
        <v>124</v>
      </c>
      <c r="HN302">
        <v>0</v>
      </c>
      <c r="HO302">
        <v>0</v>
      </c>
      <c r="HP302">
        <v>0</v>
      </c>
      <c r="HQ302">
        <v>0</v>
      </c>
      <c r="HR302">
        <v>0</v>
      </c>
      <c r="HS302" t="s">
        <v>124</v>
      </c>
      <c r="HT302">
        <v>0</v>
      </c>
      <c r="HU302" t="s">
        <v>124</v>
      </c>
      <c r="HV302">
        <v>0</v>
      </c>
      <c r="HW302">
        <v>0</v>
      </c>
      <c r="HX302">
        <v>0</v>
      </c>
      <c r="HY302">
        <v>0</v>
      </c>
      <c r="HZ302">
        <v>0</v>
      </c>
      <c r="IA302">
        <v>0</v>
      </c>
      <c r="IB302">
        <v>0</v>
      </c>
      <c r="IC302">
        <v>0</v>
      </c>
      <c r="ID302">
        <v>0</v>
      </c>
      <c r="IE302" t="s">
        <v>124</v>
      </c>
      <c r="IF302">
        <v>0</v>
      </c>
      <c r="IG302">
        <v>0</v>
      </c>
      <c r="IH302">
        <v>0</v>
      </c>
      <c r="II302">
        <v>0</v>
      </c>
      <c r="IJ302">
        <v>0</v>
      </c>
      <c r="IK302" t="s">
        <v>124</v>
      </c>
      <c r="IL302" t="s">
        <v>712</v>
      </c>
      <c r="IM302">
        <v>0</v>
      </c>
      <c r="IN302">
        <v>0</v>
      </c>
      <c r="IO302" t="s">
        <v>740</v>
      </c>
      <c r="IP302" t="s">
        <v>124</v>
      </c>
      <c r="IQ302" t="s">
        <v>168</v>
      </c>
      <c r="IR302">
        <v>0</v>
      </c>
      <c r="IS302">
        <v>0</v>
      </c>
      <c r="IT302">
        <v>0</v>
      </c>
      <c r="IU302">
        <v>0</v>
      </c>
      <c r="IV302">
        <v>0</v>
      </c>
      <c r="IW302">
        <v>0</v>
      </c>
      <c r="IX302">
        <v>0</v>
      </c>
      <c r="IY302">
        <v>0</v>
      </c>
      <c r="IZ302">
        <v>0</v>
      </c>
      <c r="JA302">
        <v>0</v>
      </c>
      <c r="JB302">
        <v>0</v>
      </c>
      <c r="JC302" s="8" t="s">
        <v>124</v>
      </c>
      <c r="JD302" s="8" t="s">
        <v>127</v>
      </c>
      <c r="JE302" s="8" t="s">
        <v>128</v>
      </c>
      <c r="JF302" s="8">
        <v>0</v>
      </c>
      <c r="JG302" s="8">
        <v>0</v>
      </c>
      <c r="JH302" s="8">
        <v>0</v>
      </c>
      <c r="JI302" s="8">
        <v>0</v>
      </c>
      <c r="JJ302" s="8">
        <v>0</v>
      </c>
      <c r="JK302" s="42">
        <v>0</v>
      </c>
      <c r="JL302" s="42">
        <v>0</v>
      </c>
      <c r="JM302" s="42">
        <v>0</v>
      </c>
      <c r="JN302" s="42">
        <v>0</v>
      </c>
      <c r="JO302" s="42">
        <v>0</v>
      </c>
      <c r="JP302" s="42">
        <v>0</v>
      </c>
      <c r="JQ302" s="42">
        <v>0</v>
      </c>
      <c r="JR302" s="42">
        <v>0</v>
      </c>
      <c r="JS302" s="42">
        <v>0</v>
      </c>
      <c r="JT302" s="42">
        <v>0</v>
      </c>
      <c r="JU302" s="42">
        <v>0</v>
      </c>
      <c r="JV302" s="42">
        <v>0</v>
      </c>
      <c r="JW302" s="42">
        <v>0</v>
      </c>
      <c r="JX302" s="42">
        <v>0</v>
      </c>
      <c r="JY302" s="42">
        <v>0</v>
      </c>
      <c r="JZ302" s="42">
        <v>0</v>
      </c>
      <c r="KA302" s="42">
        <v>0</v>
      </c>
      <c r="KB302" s="42">
        <v>0</v>
      </c>
      <c r="KC302" s="42">
        <v>0</v>
      </c>
      <c r="KD302" s="42">
        <v>0</v>
      </c>
      <c r="KE302" s="42">
        <v>0</v>
      </c>
      <c r="KF302" s="42">
        <v>0</v>
      </c>
      <c r="KG302" s="42">
        <v>0</v>
      </c>
      <c r="KH302" s="42">
        <v>0</v>
      </c>
      <c r="KI302" s="42">
        <v>0</v>
      </c>
      <c r="KJ302" s="42">
        <v>0</v>
      </c>
      <c r="KK302" s="42">
        <v>0</v>
      </c>
      <c r="KL302" s="42">
        <v>0</v>
      </c>
      <c r="KM302" s="42">
        <v>0</v>
      </c>
      <c r="KN302" s="8" t="s">
        <v>117</v>
      </c>
      <c r="KO302" s="8">
        <v>0</v>
      </c>
      <c r="KP302" s="8">
        <v>0</v>
      </c>
      <c r="KQ302" s="8" t="s">
        <v>117</v>
      </c>
      <c r="KR302">
        <v>0</v>
      </c>
      <c r="KS302">
        <v>0</v>
      </c>
      <c r="KT302">
        <v>0</v>
      </c>
      <c r="KU302">
        <v>0</v>
      </c>
      <c r="KV302">
        <v>0</v>
      </c>
      <c r="KW302">
        <v>0</v>
      </c>
      <c r="KX302">
        <v>0</v>
      </c>
      <c r="KY302">
        <v>0</v>
      </c>
      <c r="KZ302">
        <v>0</v>
      </c>
      <c r="LA302">
        <v>0</v>
      </c>
      <c r="LB302">
        <v>0</v>
      </c>
      <c r="LC302">
        <v>0</v>
      </c>
      <c r="LD302">
        <v>0</v>
      </c>
      <c r="LE302">
        <v>0</v>
      </c>
      <c r="LF302">
        <v>0</v>
      </c>
      <c r="LG302">
        <v>0</v>
      </c>
      <c r="LH302">
        <v>0</v>
      </c>
      <c r="LI302">
        <v>0</v>
      </c>
      <c r="LJ302">
        <v>0</v>
      </c>
      <c r="LK302">
        <v>0</v>
      </c>
      <c r="LL302">
        <v>0</v>
      </c>
      <c r="LM302">
        <v>0</v>
      </c>
      <c r="LN302">
        <v>0</v>
      </c>
      <c r="LO302" t="s">
        <v>124</v>
      </c>
      <c r="LP302" t="s">
        <v>124</v>
      </c>
      <c r="LQ302">
        <v>0</v>
      </c>
      <c r="LR302">
        <v>0</v>
      </c>
      <c r="LS302">
        <v>0</v>
      </c>
      <c r="LT302">
        <v>0</v>
      </c>
      <c r="LU302">
        <v>0</v>
      </c>
      <c r="LV302">
        <v>0</v>
      </c>
      <c r="LW302">
        <v>0</v>
      </c>
      <c r="LX302">
        <v>0</v>
      </c>
      <c r="LY302">
        <v>0</v>
      </c>
      <c r="LZ302" s="9" t="s">
        <v>131</v>
      </c>
      <c r="MA302">
        <v>0</v>
      </c>
      <c r="MB302">
        <v>0</v>
      </c>
      <c r="MC302">
        <v>0</v>
      </c>
      <c r="MD302">
        <v>0</v>
      </c>
      <c r="ME302">
        <v>0</v>
      </c>
      <c r="MF302">
        <v>0</v>
      </c>
      <c r="MG302">
        <v>0</v>
      </c>
      <c r="MH302">
        <v>0</v>
      </c>
      <c r="MI302">
        <v>0</v>
      </c>
      <c r="MJ302">
        <v>0</v>
      </c>
      <c r="MK302">
        <v>0</v>
      </c>
      <c r="ML302">
        <v>0</v>
      </c>
      <c r="MM302">
        <v>0</v>
      </c>
      <c r="MN302">
        <v>0</v>
      </c>
      <c r="MO302">
        <v>0</v>
      </c>
      <c r="MP302">
        <v>0</v>
      </c>
      <c r="MQ302">
        <v>0</v>
      </c>
      <c r="MR302" s="35">
        <v>0</v>
      </c>
      <c r="MS302" s="69"/>
    </row>
    <row r="303" spans="1:357" ht="199.95" customHeight="1" x14ac:dyDescent="0.3">
      <c r="A303">
        <v>117</v>
      </c>
      <c r="B303" s="29" t="s">
        <v>108</v>
      </c>
      <c r="C303" s="24" t="s">
        <v>109</v>
      </c>
      <c r="D303" s="8" t="s">
        <v>741</v>
      </c>
      <c r="E303" t="s">
        <v>742</v>
      </c>
      <c r="F303" s="8" t="s">
        <v>743</v>
      </c>
      <c r="G303" s="8" t="s">
        <v>548</v>
      </c>
      <c r="H303" s="8" t="s">
        <v>730</v>
      </c>
      <c r="I303" t="s">
        <v>113</v>
      </c>
      <c r="J303" s="8" t="s">
        <v>744</v>
      </c>
      <c r="K303" s="8">
        <f>1000*650 *2</f>
        <v>1300000</v>
      </c>
      <c r="L303" s="8" t="e">
        <f>MROUND([1]!tbData[[#This Row],[Surface (mm2)]],10000)/1000000</f>
        <v>#REF!</v>
      </c>
      <c r="M303" s="8" t="s">
        <v>115</v>
      </c>
      <c r="N303" s="8" t="s">
        <v>144</v>
      </c>
      <c r="O303" s="8" t="s">
        <v>144</v>
      </c>
      <c r="P303" s="8" t="s">
        <v>117</v>
      </c>
      <c r="Q303" t="s">
        <v>119</v>
      </c>
      <c r="R303" t="s">
        <v>119</v>
      </c>
      <c r="S303" s="8" t="s">
        <v>628</v>
      </c>
      <c r="T303" t="s">
        <v>550</v>
      </c>
      <c r="U303" s="8" t="s">
        <v>166</v>
      </c>
      <c r="V303" s="8" t="s">
        <v>154</v>
      </c>
      <c r="W303" s="8" t="s">
        <v>116</v>
      </c>
      <c r="X303" s="8" t="s">
        <v>145</v>
      </c>
      <c r="Y303" s="8">
        <v>0</v>
      </c>
      <c r="Z303" s="8">
        <v>0</v>
      </c>
      <c r="AA303" s="8">
        <v>0</v>
      </c>
      <c r="AB303" s="8">
        <v>0</v>
      </c>
      <c r="AC303" s="8">
        <v>0</v>
      </c>
      <c r="AD303" s="8">
        <v>0</v>
      </c>
      <c r="AE303" s="8">
        <v>0</v>
      </c>
      <c r="AF303" s="8">
        <v>0</v>
      </c>
      <c r="AG303" s="8">
        <v>0</v>
      </c>
      <c r="AH303" s="8">
        <v>0</v>
      </c>
      <c r="AI303" s="8">
        <v>0</v>
      </c>
      <c r="AJ303" s="8">
        <v>0</v>
      </c>
      <c r="AK303" s="8" t="s">
        <v>117</v>
      </c>
      <c r="AL303" s="8">
        <v>0</v>
      </c>
      <c r="AM303" s="8">
        <v>0</v>
      </c>
      <c r="AN303" s="8">
        <v>0</v>
      </c>
      <c r="AO303" s="8">
        <v>0</v>
      </c>
      <c r="AP303" s="8">
        <v>0</v>
      </c>
      <c r="AQ303" s="8">
        <v>0</v>
      </c>
      <c r="AR303" s="8">
        <v>0</v>
      </c>
      <c r="AS303" s="8">
        <v>0</v>
      </c>
      <c r="AT303" s="8">
        <v>0</v>
      </c>
      <c r="AU303" s="8" t="s">
        <v>124</v>
      </c>
      <c r="AV303" s="8" t="s">
        <v>156</v>
      </c>
      <c r="AW303" s="8" t="s">
        <v>199</v>
      </c>
      <c r="AX303" s="8" t="s">
        <v>117</v>
      </c>
      <c r="AY303" s="8">
        <v>0</v>
      </c>
      <c r="AZ303" s="8">
        <v>0</v>
      </c>
      <c r="BA303" s="8">
        <v>0</v>
      </c>
      <c r="BB303" s="8">
        <v>0</v>
      </c>
      <c r="BC303" s="9" t="s">
        <v>119</v>
      </c>
      <c r="BD303">
        <v>0</v>
      </c>
      <c r="BE303" t="s">
        <v>124</v>
      </c>
      <c r="BF303">
        <v>0</v>
      </c>
      <c r="BG303">
        <v>0</v>
      </c>
      <c r="BH303" t="s">
        <v>124</v>
      </c>
      <c r="BI303" s="6" t="s">
        <v>745</v>
      </c>
      <c r="BJ303" s="66"/>
      <c r="BK303" s="10" t="s">
        <v>51</v>
      </c>
      <c r="BL303" t="s">
        <v>122</v>
      </c>
      <c r="BM303" t="s">
        <v>123</v>
      </c>
      <c r="BN303" t="s">
        <v>117</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t="s">
        <v>156</v>
      </c>
      <c r="DC303" s="8" t="s">
        <v>97</v>
      </c>
      <c r="DD303" t="s">
        <v>117</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t="s">
        <v>117</v>
      </c>
      <c r="EA303">
        <v>0</v>
      </c>
      <c r="EB303">
        <v>0</v>
      </c>
      <c r="EC303">
        <v>0</v>
      </c>
      <c r="ED303">
        <v>0</v>
      </c>
      <c r="EE303">
        <v>0</v>
      </c>
      <c r="EF303">
        <v>0</v>
      </c>
      <c r="EG303">
        <v>0</v>
      </c>
      <c r="EH303">
        <v>0</v>
      </c>
      <c r="EI303">
        <v>0</v>
      </c>
      <c r="EJ303">
        <v>0</v>
      </c>
      <c r="EK303">
        <v>0</v>
      </c>
      <c r="EL303">
        <v>0</v>
      </c>
      <c r="EM303">
        <v>0</v>
      </c>
      <c r="EN303">
        <v>0</v>
      </c>
      <c r="EO303">
        <v>0</v>
      </c>
      <c r="EP303">
        <v>0</v>
      </c>
      <c r="EQ303">
        <v>0</v>
      </c>
      <c r="ER303">
        <v>0</v>
      </c>
      <c r="ES303">
        <v>0</v>
      </c>
      <c r="ET303">
        <v>0</v>
      </c>
      <c r="EU303" t="s">
        <v>551</v>
      </c>
      <c r="EV303">
        <v>0</v>
      </c>
      <c r="EW303">
        <v>0</v>
      </c>
      <c r="EX303">
        <v>0</v>
      </c>
      <c r="EY303">
        <v>0</v>
      </c>
      <c r="EZ303">
        <v>0</v>
      </c>
      <c r="FA303">
        <v>0</v>
      </c>
      <c r="FB303">
        <v>0</v>
      </c>
      <c r="FC303">
        <v>0</v>
      </c>
      <c r="FD303">
        <v>0</v>
      </c>
      <c r="FE303">
        <v>0</v>
      </c>
      <c r="FF303">
        <v>0</v>
      </c>
      <c r="FG303">
        <v>0</v>
      </c>
      <c r="FH303">
        <v>0</v>
      </c>
      <c r="FI303">
        <v>0</v>
      </c>
      <c r="FJ303">
        <v>0</v>
      </c>
      <c r="FK303">
        <v>0</v>
      </c>
      <c r="FL303">
        <v>0</v>
      </c>
      <c r="FM303">
        <v>0</v>
      </c>
      <c r="FN303">
        <v>0</v>
      </c>
      <c r="FO303">
        <v>0</v>
      </c>
      <c r="FP303" t="s">
        <v>124</v>
      </c>
      <c r="FQ303">
        <v>0</v>
      </c>
      <c r="FR303">
        <v>0</v>
      </c>
      <c r="FS303" t="s">
        <v>124</v>
      </c>
      <c r="FT303" t="s">
        <v>124</v>
      </c>
      <c r="FU303">
        <v>0</v>
      </c>
      <c r="FV303">
        <v>0</v>
      </c>
      <c r="FW303">
        <v>0</v>
      </c>
      <c r="FX303">
        <v>0</v>
      </c>
      <c r="FY303">
        <v>0</v>
      </c>
      <c r="FZ303">
        <v>0</v>
      </c>
      <c r="GA303">
        <v>0</v>
      </c>
      <c r="GB303">
        <v>0</v>
      </c>
      <c r="GC303">
        <v>0</v>
      </c>
      <c r="GD303">
        <v>0</v>
      </c>
      <c r="GE303" t="s">
        <v>124</v>
      </c>
      <c r="GF303">
        <v>0</v>
      </c>
      <c r="GG303">
        <v>0</v>
      </c>
      <c r="GH303">
        <v>0</v>
      </c>
      <c r="GI303">
        <v>0</v>
      </c>
      <c r="GJ303">
        <v>0</v>
      </c>
      <c r="GK303">
        <v>0</v>
      </c>
      <c r="GL303">
        <v>0</v>
      </c>
      <c r="GM303" t="s">
        <v>124</v>
      </c>
      <c r="GN303" t="s">
        <v>125</v>
      </c>
      <c r="GO303" t="s">
        <v>124</v>
      </c>
      <c r="GP303" t="s">
        <v>124</v>
      </c>
      <c r="GQ303" t="s">
        <v>124</v>
      </c>
      <c r="GR303" t="s">
        <v>124</v>
      </c>
      <c r="GS303">
        <v>0</v>
      </c>
      <c r="GT303">
        <v>0</v>
      </c>
      <c r="GU303">
        <v>0</v>
      </c>
      <c r="GV303">
        <v>0</v>
      </c>
      <c r="GW303">
        <v>0</v>
      </c>
      <c r="GX303">
        <v>0</v>
      </c>
      <c r="GY303">
        <v>0</v>
      </c>
      <c r="GZ303">
        <v>0</v>
      </c>
      <c r="HA303">
        <v>0</v>
      </c>
      <c r="HB303">
        <v>0</v>
      </c>
      <c r="HC303">
        <v>0</v>
      </c>
      <c r="HD303">
        <v>0</v>
      </c>
      <c r="HE303">
        <v>0</v>
      </c>
      <c r="HF303">
        <v>0</v>
      </c>
      <c r="HG303">
        <v>0</v>
      </c>
      <c r="HH303">
        <v>0</v>
      </c>
      <c r="HI303">
        <v>0</v>
      </c>
      <c r="HJ303">
        <v>0</v>
      </c>
      <c r="HK303">
        <v>0</v>
      </c>
      <c r="HL303">
        <v>0</v>
      </c>
      <c r="HM303">
        <v>0</v>
      </c>
      <c r="HN303">
        <v>0</v>
      </c>
      <c r="HO303">
        <v>0</v>
      </c>
      <c r="HP303">
        <v>0</v>
      </c>
      <c r="HQ303">
        <v>0</v>
      </c>
      <c r="HR303">
        <v>0</v>
      </c>
      <c r="HS303">
        <v>0</v>
      </c>
      <c r="HT303">
        <v>0</v>
      </c>
      <c r="HU303">
        <v>0</v>
      </c>
      <c r="HV303">
        <v>0</v>
      </c>
      <c r="HW303">
        <v>0</v>
      </c>
      <c r="HX303">
        <v>0</v>
      </c>
      <c r="HY303">
        <v>0</v>
      </c>
      <c r="HZ303">
        <v>0</v>
      </c>
      <c r="IA303">
        <v>0</v>
      </c>
      <c r="IB303">
        <v>0</v>
      </c>
      <c r="IC303">
        <v>0</v>
      </c>
      <c r="ID303">
        <v>0</v>
      </c>
      <c r="IE303" t="s">
        <v>124</v>
      </c>
      <c r="IF303">
        <v>0</v>
      </c>
      <c r="IG303">
        <v>0</v>
      </c>
      <c r="IH303">
        <v>0</v>
      </c>
      <c r="II303">
        <v>0</v>
      </c>
      <c r="IJ303">
        <v>0</v>
      </c>
      <c r="IK303">
        <v>0</v>
      </c>
      <c r="IL303">
        <v>0</v>
      </c>
      <c r="IM303">
        <v>0</v>
      </c>
      <c r="IN303">
        <v>0</v>
      </c>
      <c r="IO303">
        <v>0</v>
      </c>
      <c r="IP303" t="s">
        <v>124</v>
      </c>
      <c r="IQ303" t="s">
        <v>71</v>
      </c>
      <c r="IR303">
        <v>0</v>
      </c>
      <c r="IS303" t="s">
        <v>339</v>
      </c>
      <c r="IT303">
        <v>0</v>
      </c>
      <c r="IU303">
        <v>0</v>
      </c>
      <c r="IV303">
        <v>0</v>
      </c>
      <c r="IW303">
        <v>0</v>
      </c>
      <c r="IX303">
        <v>0</v>
      </c>
      <c r="IY303">
        <v>0</v>
      </c>
      <c r="IZ303">
        <v>0</v>
      </c>
      <c r="JA303">
        <v>0</v>
      </c>
      <c r="JB303">
        <v>0</v>
      </c>
      <c r="JC303" s="8" t="s">
        <v>124</v>
      </c>
      <c r="JD303" s="8" t="s">
        <v>148</v>
      </c>
      <c r="JE303" s="8" t="s">
        <v>128</v>
      </c>
      <c r="JF303" s="8">
        <v>0</v>
      </c>
      <c r="JG303" s="8">
        <v>0</v>
      </c>
      <c r="JH303" s="8">
        <v>0</v>
      </c>
      <c r="JI303" s="8">
        <v>0</v>
      </c>
      <c r="JJ303" s="8">
        <v>0</v>
      </c>
      <c r="JK303" s="42">
        <v>0</v>
      </c>
      <c r="JL303" s="42">
        <v>0</v>
      </c>
      <c r="JM303" s="42">
        <v>0</v>
      </c>
      <c r="JN303" s="42">
        <v>0</v>
      </c>
      <c r="JO303" s="42">
        <v>0</v>
      </c>
      <c r="JP303" s="42">
        <v>0</v>
      </c>
      <c r="JQ303" s="42">
        <v>0</v>
      </c>
      <c r="JR303" s="42">
        <v>0</v>
      </c>
      <c r="JS303" s="42">
        <v>0</v>
      </c>
      <c r="JT303" s="42">
        <v>0</v>
      </c>
      <c r="JU303" s="42">
        <v>0</v>
      </c>
      <c r="JV303" s="42">
        <v>0</v>
      </c>
      <c r="JW303" s="42">
        <v>0</v>
      </c>
      <c r="JX303" s="42">
        <v>0</v>
      </c>
      <c r="JY303" s="42">
        <v>0</v>
      </c>
      <c r="JZ303" s="42">
        <v>0</v>
      </c>
      <c r="KA303" s="42">
        <v>0</v>
      </c>
      <c r="KB303" s="42">
        <v>0</v>
      </c>
      <c r="KC303" s="42">
        <v>0</v>
      </c>
      <c r="KD303" s="42">
        <v>0</v>
      </c>
      <c r="KE303" s="42">
        <v>0</v>
      </c>
      <c r="KF303" s="42">
        <v>0</v>
      </c>
      <c r="KG303" s="42">
        <v>0</v>
      </c>
      <c r="KH303" s="42">
        <v>0</v>
      </c>
      <c r="KI303" s="42">
        <v>0</v>
      </c>
      <c r="KJ303" s="42">
        <v>0</v>
      </c>
      <c r="KK303" s="42">
        <v>0</v>
      </c>
      <c r="KL303" s="42">
        <v>0</v>
      </c>
      <c r="KM303" s="42">
        <v>0</v>
      </c>
      <c r="KN303" s="8" t="s">
        <v>117</v>
      </c>
      <c r="KO303" s="8">
        <v>0</v>
      </c>
      <c r="KP303" s="8">
        <v>0</v>
      </c>
      <c r="KQ303" s="8" t="s">
        <v>124</v>
      </c>
      <c r="KR303" t="s">
        <v>124</v>
      </c>
      <c r="KS303" t="s">
        <v>169</v>
      </c>
      <c r="KT303">
        <v>0</v>
      </c>
      <c r="KU303">
        <v>0</v>
      </c>
      <c r="KV303">
        <v>0</v>
      </c>
      <c r="KW303">
        <v>0</v>
      </c>
      <c r="KX303">
        <v>0</v>
      </c>
      <c r="KY303" t="s">
        <v>124</v>
      </c>
      <c r="KZ303" t="s">
        <v>124</v>
      </c>
      <c r="LA303" t="s">
        <v>124</v>
      </c>
      <c r="LB303">
        <v>0</v>
      </c>
      <c r="LC303">
        <v>0</v>
      </c>
      <c r="LD303">
        <v>0</v>
      </c>
      <c r="LE303">
        <v>0</v>
      </c>
      <c r="LF303">
        <v>0</v>
      </c>
      <c r="LG303">
        <v>0</v>
      </c>
      <c r="LH303">
        <v>0</v>
      </c>
      <c r="LI303">
        <v>0</v>
      </c>
      <c r="LJ303">
        <v>0</v>
      </c>
      <c r="LK303">
        <v>0</v>
      </c>
      <c r="LL303" t="s">
        <v>124</v>
      </c>
      <c r="LM303">
        <v>0</v>
      </c>
      <c r="LN303">
        <v>0</v>
      </c>
      <c r="LO303">
        <v>0</v>
      </c>
      <c r="LP303">
        <v>0</v>
      </c>
      <c r="LQ303">
        <v>0</v>
      </c>
      <c r="LR303">
        <v>0</v>
      </c>
      <c r="LS303">
        <v>0</v>
      </c>
      <c r="LT303">
        <v>0</v>
      </c>
      <c r="LU303">
        <v>0</v>
      </c>
      <c r="LV303">
        <v>0</v>
      </c>
      <c r="LW303">
        <v>0</v>
      </c>
      <c r="LX303">
        <v>0</v>
      </c>
      <c r="LY303">
        <v>0</v>
      </c>
      <c r="LZ303" s="9" t="s">
        <v>131</v>
      </c>
      <c r="MA303">
        <v>0</v>
      </c>
      <c r="MB303">
        <v>0</v>
      </c>
      <c r="MC303">
        <v>0</v>
      </c>
      <c r="MD303">
        <v>0</v>
      </c>
      <c r="ME303">
        <v>0</v>
      </c>
      <c r="MF303">
        <v>0</v>
      </c>
      <c r="MG303">
        <v>0</v>
      </c>
      <c r="MH303">
        <v>0</v>
      </c>
      <c r="MI303">
        <v>0</v>
      </c>
      <c r="MJ303">
        <v>0</v>
      </c>
      <c r="MK303">
        <v>0</v>
      </c>
      <c r="ML303">
        <v>0</v>
      </c>
      <c r="MM303">
        <v>0</v>
      </c>
      <c r="MN303">
        <v>0</v>
      </c>
      <c r="MO303">
        <v>0</v>
      </c>
      <c r="MP303">
        <v>0</v>
      </c>
      <c r="MQ303">
        <v>0</v>
      </c>
      <c r="MR303" s="35">
        <v>0</v>
      </c>
      <c r="MS303" s="69"/>
    </row>
    <row r="304" spans="1:357" ht="231" customHeight="1" x14ac:dyDescent="0.3">
      <c r="A304">
        <v>118</v>
      </c>
      <c r="B304" s="29" t="s">
        <v>108</v>
      </c>
      <c r="C304" s="24" t="s">
        <v>109</v>
      </c>
      <c r="D304" s="8" t="s">
        <v>746</v>
      </c>
      <c r="E304" s="8" t="s">
        <v>747</v>
      </c>
      <c r="F304" s="8" t="s">
        <v>566</v>
      </c>
      <c r="G304" s="8" t="s">
        <v>567</v>
      </c>
      <c r="H304" s="8">
        <v>1971</v>
      </c>
      <c r="I304" t="s">
        <v>136</v>
      </c>
      <c r="J304" s="8" t="s">
        <v>748</v>
      </c>
      <c r="K304" s="8">
        <f>1335*1000</f>
        <v>1335000</v>
      </c>
      <c r="L304" s="8" t="e">
        <f>MROUND([1]!tbData[[#This Row],[Surface (mm2)]],10000)/1000000</f>
        <v>#REF!</v>
      </c>
      <c r="M304" s="8" t="s">
        <v>115</v>
      </c>
      <c r="N304" s="8" t="s">
        <v>144</v>
      </c>
      <c r="O304" s="8" t="s">
        <v>144</v>
      </c>
      <c r="P304" s="8" t="s">
        <v>117</v>
      </c>
      <c r="Q304" t="s">
        <v>119</v>
      </c>
      <c r="R304" t="s">
        <v>119</v>
      </c>
      <c r="S304" s="8">
        <v>0</v>
      </c>
      <c r="T304" t="s">
        <v>550</v>
      </c>
      <c r="U304" s="8" t="s">
        <v>166</v>
      </c>
      <c r="V304" s="8" t="s">
        <v>121</v>
      </c>
      <c r="W304" s="8" t="s">
        <v>145</v>
      </c>
      <c r="X304" s="8" t="s">
        <v>210</v>
      </c>
      <c r="Y304" s="8">
        <v>0</v>
      </c>
      <c r="Z304" s="8">
        <v>0</v>
      </c>
      <c r="AA304" s="8">
        <v>0</v>
      </c>
      <c r="AB304" s="8">
        <v>0</v>
      </c>
      <c r="AC304" s="8">
        <v>0</v>
      </c>
      <c r="AD304" s="8">
        <v>0</v>
      </c>
      <c r="AE304" s="8">
        <v>0</v>
      </c>
      <c r="AF304" s="8">
        <v>0</v>
      </c>
      <c r="AG304" s="8">
        <v>0</v>
      </c>
      <c r="AH304" s="8">
        <v>0</v>
      </c>
      <c r="AI304" s="8">
        <v>0</v>
      </c>
      <c r="AJ304" s="8">
        <v>0</v>
      </c>
      <c r="AK304" s="8" t="s">
        <v>117</v>
      </c>
      <c r="AL304" s="8">
        <v>0</v>
      </c>
      <c r="AM304" s="8">
        <v>0</v>
      </c>
      <c r="AN304" s="8">
        <v>0</v>
      </c>
      <c r="AO304" s="8">
        <v>0</v>
      </c>
      <c r="AP304" s="8">
        <v>0</v>
      </c>
      <c r="AQ304" s="8">
        <v>0</v>
      </c>
      <c r="AR304" s="8">
        <v>0</v>
      </c>
      <c r="AS304" s="8">
        <v>0</v>
      </c>
      <c r="AT304" s="8">
        <v>0</v>
      </c>
      <c r="AU304" s="8" t="s">
        <v>124</v>
      </c>
      <c r="AV304" s="8" t="s">
        <v>156</v>
      </c>
      <c r="AW304" s="8" t="s">
        <v>199</v>
      </c>
      <c r="AX304" s="8" t="s">
        <v>117</v>
      </c>
      <c r="AY304" s="8">
        <v>0</v>
      </c>
      <c r="AZ304" s="8">
        <v>0</v>
      </c>
      <c r="BA304" s="8">
        <v>0</v>
      </c>
      <c r="BB304" s="8">
        <v>0</v>
      </c>
      <c r="BC304" s="9" t="s">
        <v>124</v>
      </c>
      <c r="BD304" t="s">
        <v>155</v>
      </c>
      <c r="BE304" t="s">
        <v>124</v>
      </c>
      <c r="BF304">
        <v>0</v>
      </c>
      <c r="BG304">
        <v>0</v>
      </c>
      <c r="BH304" t="s">
        <v>124</v>
      </c>
      <c r="BI304" s="6">
        <v>0</v>
      </c>
      <c r="BJ304" s="66"/>
      <c r="BK304" s="10" t="s">
        <v>51</v>
      </c>
      <c r="BL304" t="s">
        <v>122</v>
      </c>
      <c r="BM304" t="s">
        <v>123</v>
      </c>
      <c r="BN304" t="s">
        <v>124</v>
      </c>
      <c r="BO304">
        <v>0</v>
      </c>
      <c r="BP304">
        <v>0</v>
      </c>
      <c r="BQ304">
        <v>0</v>
      </c>
      <c r="BR304">
        <v>0</v>
      </c>
      <c r="BS304">
        <v>0</v>
      </c>
      <c r="BT304">
        <v>0</v>
      </c>
      <c r="BU304">
        <v>0</v>
      </c>
      <c r="BV304">
        <v>0</v>
      </c>
      <c r="BW304">
        <v>0</v>
      </c>
      <c r="BX304">
        <v>0</v>
      </c>
      <c r="BY304">
        <v>0</v>
      </c>
      <c r="BZ304">
        <v>0</v>
      </c>
      <c r="CA304">
        <v>0</v>
      </c>
      <c r="CB304">
        <v>0</v>
      </c>
      <c r="CC304" t="s">
        <v>124</v>
      </c>
      <c r="CD304" t="s">
        <v>156</v>
      </c>
      <c r="CE304" t="s">
        <v>121</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t="s">
        <v>51</v>
      </c>
      <c r="DC304" s="8" t="s">
        <v>240</v>
      </c>
      <c r="DD304" t="s">
        <v>117</v>
      </c>
      <c r="DE304">
        <v>0</v>
      </c>
      <c r="DF304">
        <v>0</v>
      </c>
      <c r="DG304">
        <v>0</v>
      </c>
      <c r="DH304">
        <v>0</v>
      </c>
      <c r="DI304">
        <v>0</v>
      </c>
      <c r="DJ304">
        <v>0</v>
      </c>
      <c r="DK304">
        <v>0</v>
      </c>
      <c r="DL304">
        <v>0</v>
      </c>
      <c r="DM304">
        <v>0</v>
      </c>
      <c r="DN304">
        <v>0</v>
      </c>
      <c r="DO304">
        <v>0</v>
      </c>
      <c r="DP304">
        <v>0</v>
      </c>
      <c r="DQ304">
        <v>0</v>
      </c>
      <c r="DR304">
        <v>0</v>
      </c>
      <c r="DS304">
        <v>0</v>
      </c>
      <c r="DT304">
        <v>0</v>
      </c>
      <c r="DU304" t="s">
        <v>124</v>
      </c>
      <c r="DV304">
        <v>0</v>
      </c>
      <c r="DW304" t="s">
        <v>197</v>
      </c>
      <c r="DX304">
        <v>0</v>
      </c>
      <c r="DY304">
        <v>0</v>
      </c>
      <c r="DZ304" t="s">
        <v>117</v>
      </c>
      <c r="EA304">
        <v>0</v>
      </c>
      <c r="EB304">
        <v>0</v>
      </c>
      <c r="EC304">
        <v>0</v>
      </c>
      <c r="ED304">
        <v>0</v>
      </c>
      <c r="EE304">
        <v>0</v>
      </c>
      <c r="EF304">
        <v>0</v>
      </c>
      <c r="EG304">
        <v>0</v>
      </c>
      <c r="EH304">
        <v>0</v>
      </c>
      <c r="EI304">
        <v>0</v>
      </c>
      <c r="EJ304">
        <v>0</v>
      </c>
      <c r="EK304">
        <v>0</v>
      </c>
      <c r="EL304">
        <v>0</v>
      </c>
      <c r="EM304">
        <v>0</v>
      </c>
      <c r="EN304">
        <v>0</v>
      </c>
      <c r="EO304">
        <v>0</v>
      </c>
      <c r="EP304">
        <v>0</v>
      </c>
      <c r="EQ304">
        <v>0</v>
      </c>
      <c r="ER304">
        <v>0</v>
      </c>
      <c r="ES304">
        <v>0</v>
      </c>
      <c r="ET304">
        <v>0</v>
      </c>
      <c r="EU304" t="s">
        <v>551</v>
      </c>
      <c r="EV304">
        <v>0</v>
      </c>
      <c r="EW304">
        <v>0</v>
      </c>
      <c r="EX304">
        <v>0</v>
      </c>
      <c r="EY304">
        <v>0</v>
      </c>
      <c r="EZ304">
        <v>0</v>
      </c>
      <c r="FA304">
        <v>0</v>
      </c>
      <c r="FB304">
        <v>0</v>
      </c>
      <c r="FC304">
        <v>0</v>
      </c>
      <c r="FD304">
        <v>0</v>
      </c>
      <c r="FE304">
        <v>0</v>
      </c>
      <c r="FF304">
        <v>0</v>
      </c>
      <c r="FG304">
        <v>0</v>
      </c>
      <c r="FH304">
        <v>0</v>
      </c>
      <c r="FI304">
        <v>0</v>
      </c>
      <c r="FJ304">
        <v>0</v>
      </c>
      <c r="FK304">
        <v>0</v>
      </c>
      <c r="FL304">
        <v>0</v>
      </c>
      <c r="FM304">
        <v>0</v>
      </c>
      <c r="FN304">
        <v>0</v>
      </c>
      <c r="FO304">
        <v>0</v>
      </c>
      <c r="FP304" t="s">
        <v>124</v>
      </c>
      <c r="FQ304" t="s">
        <v>552</v>
      </c>
      <c r="FR304">
        <v>0</v>
      </c>
      <c r="FS304">
        <v>0</v>
      </c>
      <c r="FT304">
        <v>0</v>
      </c>
      <c r="FU304" t="s">
        <v>124</v>
      </c>
      <c r="FV304">
        <v>0</v>
      </c>
      <c r="FW304">
        <v>0</v>
      </c>
      <c r="FX304">
        <v>0</v>
      </c>
      <c r="FY304">
        <v>0</v>
      </c>
      <c r="FZ304">
        <v>0</v>
      </c>
      <c r="GA304">
        <v>0</v>
      </c>
      <c r="GB304">
        <v>0</v>
      </c>
      <c r="GC304">
        <v>0</v>
      </c>
      <c r="GD304">
        <v>0</v>
      </c>
      <c r="GE304" t="s">
        <v>124</v>
      </c>
      <c r="GF304">
        <v>0</v>
      </c>
      <c r="GG304">
        <v>0</v>
      </c>
      <c r="GH304">
        <v>0</v>
      </c>
      <c r="GI304">
        <v>0</v>
      </c>
      <c r="GJ304">
        <v>0</v>
      </c>
      <c r="GK304">
        <v>0</v>
      </c>
      <c r="GL304">
        <v>0</v>
      </c>
      <c r="GM304" t="s">
        <v>124</v>
      </c>
      <c r="GN304">
        <v>0</v>
      </c>
      <c r="GO304">
        <v>0</v>
      </c>
      <c r="GP304" t="s">
        <v>124</v>
      </c>
      <c r="GQ304">
        <v>0</v>
      </c>
      <c r="GR304">
        <v>0</v>
      </c>
      <c r="GS304">
        <v>0</v>
      </c>
      <c r="GT304">
        <v>0</v>
      </c>
      <c r="GU304">
        <v>0</v>
      </c>
      <c r="GV304">
        <v>0</v>
      </c>
      <c r="GW304">
        <v>0</v>
      </c>
      <c r="GX304">
        <v>0</v>
      </c>
      <c r="GY304">
        <v>0</v>
      </c>
      <c r="GZ304">
        <v>0</v>
      </c>
      <c r="HA304">
        <v>0</v>
      </c>
      <c r="HB304">
        <v>0</v>
      </c>
      <c r="HC304">
        <v>0</v>
      </c>
      <c r="HD304">
        <v>0</v>
      </c>
      <c r="HE304">
        <v>0</v>
      </c>
      <c r="HF304">
        <v>0</v>
      </c>
      <c r="HG304">
        <v>0</v>
      </c>
      <c r="HH304">
        <v>0</v>
      </c>
      <c r="HI304">
        <v>0</v>
      </c>
      <c r="HJ304">
        <v>0</v>
      </c>
      <c r="HK304">
        <v>0</v>
      </c>
      <c r="HL304">
        <v>0</v>
      </c>
      <c r="HM304" t="s">
        <v>124</v>
      </c>
      <c r="HN304" t="s">
        <v>124</v>
      </c>
      <c r="HO304">
        <v>0</v>
      </c>
      <c r="HP304" t="s">
        <v>124</v>
      </c>
      <c r="HQ304">
        <v>0</v>
      </c>
      <c r="HR304">
        <v>0</v>
      </c>
      <c r="HS304">
        <v>0</v>
      </c>
      <c r="HT304">
        <v>0</v>
      </c>
      <c r="HU304">
        <v>0</v>
      </c>
      <c r="HV304">
        <v>0</v>
      </c>
      <c r="HW304">
        <v>0</v>
      </c>
      <c r="HX304">
        <v>0</v>
      </c>
      <c r="HY304">
        <v>0</v>
      </c>
      <c r="HZ304">
        <v>0</v>
      </c>
      <c r="IA304">
        <v>0</v>
      </c>
      <c r="IB304">
        <v>0</v>
      </c>
      <c r="IC304">
        <v>0</v>
      </c>
      <c r="ID304">
        <v>0</v>
      </c>
      <c r="IE304" t="s">
        <v>124</v>
      </c>
      <c r="IF304">
        <v>0</v>
      </c>
      <c r="IG304">
        <v>0</v>
      </c>
      <c r="IH304">
        <v>0</v>
      </c>
      <c r="II304">
        <v>0</v>
      </c>
      <c r="IJ304">
        <v>0</v>
      </c>
      <c r="IK304">
        <v>0</v>
      </c>
      <c r="IL304">
        <v>0</v>
      </c>
      <c r="IM304">
        <v>0</v>
      </c>
      <c r="IN304">
        <v>0</v>
      </c>
      <c r="IO304">
        <v>0</v>
      </c>
      <c r="IP304">
        <v>0</v>
      </c>
      <c r="IQ304">
        <v>0</v>
      </c>
      <c r="IR304">
        <v>0</v>
      </c>
      <c r="IS304">
        <v>0</v>
      </c>
      <c r="IT304">
        <v>0</v>
      </c>
      <c r="IU304">
        <v>0</v>
      </c>
      <c r="IV304">
        <v>0</v>
      </c>
      <c r="IW304">
        <v>0</v>
      </c>
      <c r="IX304">
        <v>0</v>
      </c>
      <c r="IY304">
        <v>0</v>
      </c>
      <c r="IZ304" t="s">
        <v>124</v>
      </c>
      <c r="JA304" t="s">
        <v>189</v>
      </c>
      <c r="JB304" t="s">
        <v>749</v>
      </c>
      <c r="JC304" s="8" t="s">
        <v>124</v>
      </c>
      <c r="JD304" s="8" t="s">
        <v>127</v>
      </c>
      <c r="JE304" s="8" t="s">
        <v>128</v>
      </c>
      <c r="JF304" s="8">
        <v>0</v>
      </c>
      <c r="JG304" s="8">
        <v>0</v>
      </c>
      <c r="JH304" s="8">
        <v>0</v>
      </c>
      <c r="JI304" s="8">
        <v>0</v>
      </c>
      <c r="JJ304" s="8">
        <v>0</v>
      </c>
      <c r="JK304" s="42" t="s">
        <v>124</v>
      </c>
      <c r="JL304" s="42">
        <v>0</v>
      </c>
      <c r="JM304" s="42">
        <v>0</v>
      </c>
      <c r="JN304" s="42">
        <v>0</v>
      </c>
      <c r="JO304" s="42" t="s">
        <v>124</v>
      </c>
      <c r="JP304" s="42" t="s">
        <v>124</v>
      </c>
      <c r="JQ304" s="42" t="s">
        <v>129</v>
      </c>
      <c r="JR304" s="42">
        <v>0</v>
      </c>
      <c r="JS304" s="42">
        <v>0</v>
      </c>
      <c r="JT304" s="42">
        <v>0</v>
      </c>
      <c r="JU304" s="42">
        <v>0</v>
      </c>
      <c r="JV304" s="42" t="s">
        <v>124</v>
      </c>
      <c r="JW304" s="42">
        <v>0</v>
      </c>
      <c r="JX304" s="42">
        <v>0</v>
      </c>
      <c r="JY304" s="42">
        <v>0</v>
      </c>
      <c r="JZ304" s="42">
        <v>0</v>
      </c>
      <c r="KA304" s="42">
        <v>0</v>
      </c>
      <c r="KB304" s="42">
        <v>0</v>
      </c>
      <c r="KC304" s="42">
        <v>0</v>
      </c>
      <c r="KD304" s="42">
        <v>0</v>
      </c>
      <c r="KE304" s="42" t="s">
        <v>124</v>
      </c>
      <c r="KF304" s="42" t="s">
        <v>204</v>
      </c>
      <c r="KG304" s="42">
        <v>0</v>
      </c>
      <c r="KH304" s="42">
        <v>0</v>
      </c>
      <c r="KI304" s="42">
        <v>0</v>
      </c>
      <c r="KJ304" s="42">
        <v>0</v>
      </c>
      <c r="KK304" s="42">
        <v>0</v>
      </c>
      <c r="KL304" s="42">
        <v>0</v>
      </c>
      <c r="KM304" s="42">
        <v>0</v>
      </c>
      <c r="KN304" s="8" t="s">
        <v>117</v>
      </c>
      <c r="KO304" s="8">
        <v>0</v>
      </c>
      <c r="KP304" s="8">
        <v>0</v>
      </c>
      <c r="KQ304" s="8" t="s">
        <v>117</v>
      </c>
      <c r="KR304">
        <v>0</v>
      </c>
      <c r="KS304">
        <v>0</v>
      </c>
      <c r="KT304">
        <v>0</v>
      </c>
      <c r="KU304">
        <v>0</v>
      </c>
      <c r="KV304">
        <v>0</v>
      </c>
      <c r="KW304">
        <v>0</v>
      </c>
      <c r="KX304">
        <v>0</v>
      </c>
      <c r="KY304">
        <v>0</v>
      </c>
      <c r="KZ304">
        <v>0</v>
      </c>
      <c r="LA304">
        <v>0</v>
      </c>
      <c r="LB304">
        <v>0</v>
      </c>
      <c r="LC304">
        <v>0</v>
      </c>
      <c r="LD304">
        <v>0</v>
      </c>
      <c r="LE304">
        <v>0</v>
      </c>
      <c r="LF304">
        <v>0</v>
      </c>
      <c r="LG304">
        <v>0</v>
      </c>
      <c r="LH304">
        <v>0</v>
      </c>
      <c r="LI304">
        <v>0</v>
      </c>
      <c r="LJ304">
        <v>0</v>
      </c>
      <c r="LK304">
        <v>0</v>
      </c>
      <c r="LL304">
        <v>0</v>
      </c>
      <c r="LM304">
        <v>0</v>
      </c>
      <c r="LN304">
        <v>0</v>
      </c>
      <c r="LO304">
        <v>0</v>
      </c>
      <c r="LP304">
        <v>0</v>
      </c>
      <c r="LQ304">
        <v>0</v>
      </c>
      <c r="LR304">
        <v>0</v>
      </c>
      <c r="LS304">
        <v>0</v>
      </c>
      <c r="LT304">
        <v>0</v>
      </c>
      <c r="LU304">
        <v>0</v>
      </c>
      <c r="LV304">
        <v>0</v>
      </c>
      <c r="LW304">
        <v>0</v>
      </c>
      <c r="LX304">
        <v>0</v>
      </c>
      <c r="LY304">
        <v>0</v>
      </c>
      <c r="LZ304" s="9" t="s">
        <v>131</v>
      </c>
      <c r="MA304">
        <v>0</v>
      </c>
      <c r="MB304">
        <v>0</v>
      </c>
      <c r="MC304">
        <v>0</v>
      </c>
      <c r="MD304">
        <v>0</v>
      </c>
      <c r="ME304">
        <v>0</v>
      </c>
      <c r="MF304">
        <v>0</v>
      </c>
      <c r="MG304">
        <v>0</v>
      </c>
      <c r="MH304">
        <v>0</v>
      </c>
      <c r="MI304">
        <v>0</v>
      </c>
      <c r="MJ304">
        <v>0</v>
      </c>
      <c r="MK304">
        <v>0</v>
      </c>
      <c r="ML304">
        <v>0</v>
      </c>
      <c r="MM304">
        <v>0</v>
      </c>
      <c r="MN304">
        <v>0</v>
      </c>
      <c r="MO304">
        <v>0</v>
      </c>
      <c r="MP304">
        <v>0</v>
      </c>
      <c r="MQ304">
        <v>0</v>
      </c>
      <c r="MR304" s="35">
        <v>0</v>
      </c>
      <c r="MS304" s="69"/>
    </row>
    <row r="305" spans="1:357" ht="296.39999999999998" customHeight="1" x14ac:dyDescent="0.3">
      <c r="A305">
        <v>119</v>
      </c>
      <c r="B305" s="29" t="s">
        <v>108</v>
      </c>
      <c r="C305" s="24" t="s">
        <v>109</v>
      </c>
      <c r="D305" s="8" t="s">
        <v>746</v>
      </c>
      <c r="E305" s="8" t="s">
        <v>750</v>
      </c>
      <c r="F305" s="8" t="s">
        <v>566</v>
      </c>
      <c r="G305" s="8" t="s">
        <v>567</v>
      </c>
      <c r="H305" s="8">
        <v>1971</v>
      </c>
      <c r="I305" t="s">
        <v>136</v>
      </c>
      <c r="J305" s="8" t="s">
        <v>751</v>
      </c>
      <c r="K305" s="8">
        <f>1340*1000</f>
        <v>1340000</v>
      </c>
      <c r="L305" s="8" t="e">
        <f>MROUND([1]!tbData[[#This Row],[Surface (mm2)]],10000)/1000000</f>
        <v>#REF!</v>
      </c>
      <c r="M305" s="8" t="s">
        <v>115</v>
      </c>
      <c r="N305" s="8" t="s">
        <v>144</v>
      </c>
      <c r="O305" s="8" t="s">
        <v>144</v>
      </c>
      <c r="P305" s="8" t="s">
        <v>117</v>
      </c>
      <c r="Q305" t="s">
        <v>119</v>
      </c>
      <c r="R305" t="s">
        <v>119</v>
      </c>
      <c r="S305" s="8">
        <v>0</v>
      </c>
      <c r="T305" t="s">
        <v>550</v>
      </c>
      <c r="U305" s="8" t="s">
        <v>166</v>
      </c>
      <c r="V305" s="8" t="s">
        <v>121</v>
      </c>
      <c r="W305" s="8" t="s">
        <v>145</v>
      </c>
      <c r="X305" s="8" t="s">
        <v>210</v>
      </c>
      <c r="Y305" s="8">
        <v>0</v>
      </c>
      <c r="Z305" s="8">
        <v>0</v>
      </c>
      <c r="AA305" s="8">
        <v>0</v>
      </c>
      <c r="AB305" s="8">
        <v>0</v>
      </c>
      <c r="AC305" s="8">
        <v>0</v>
      </c>
      <c r="AD305" s="8">
        <v>0</v>
      </c>
      <c r="AE305" s="8">
        <v>0</v>
      </c>
      <c r="AF305" s="8">
        <v>0</v>
      </c>
      <c r="AG305" s="8">
        <v>0</v>
      </c>
      <c r="AH305" s="8">
        <v>0</v>
      </c>
      <c r="AI305" s="8">
        <v>0</v>
      </c>
      <c r="AJ305" s="8">
        <v>0</v>
      </c>
      <c r="AK305" s="8" t="s">
        <v>117</v>
      </c>
      <c r="AL305" s="8">
        <v>0</v>
      </c>
      <c r="AM305" s="8">
        <v>0</v>
      </c>
      <c r="AN305" s="8">
        <v>0</v>
      </c>
      <c r="AO305" s="8">
        <v>0</v>
      </c>
      <c r="AP305" s="8">
        <v>0</v>
      </c>
      <c r="AQ305" s="8">
        <v>0</v>
      </c>
      <c r="AR305" s="8">
        <v>0</v>
      </c>
      <c r="AS305" s="8">
        <v>0</v>
      </c>
      <c r="AT305" s="8">
        <v>0</v>
      </c>
      <c r="AU305" s="8" t="s">
        <v>124</v>
      </c>
      <c r="AV305" s="8" t="s">
        <v>156</v>
      </c>
      <c r="AW305" s="8" t="s">
        <v>199</v>
      </c>
      <c r="AX305" s="8" t="s">
        <v>117</v>
      </c>
      <c r="AY305" s="8">
        <v>0</v>
      </c>
      <c r="AZ305" s="8">
        <v>0</v>
      </c>
      <c r="BA305" s="8">
        <v>0</v>
      </c>
      <c r="BB305" s="8">
        <v>0</v>
      </c>
      <c r="BC305" s="9" t="s">
        <v>124</v>
      </c>
      <c r="BD305" t="s">
        <v>155</v>
      </c>
      <c r="BE305" t="s">
        <v>168</v>
      </c>
      <c r="BF305">
        <v>0</v>
      </c>
      <c r="BG305">
        <v>0</v>
      </c>
      <c r="BH305">
        <v>0</v>
      </c>
      <c r="BI305" s="6">
        <v>0</v>
      </c>
      <c r="BJ305" s="66"/>
      <c r="BK305" s="10" t="s">
        <v>51</v>
      </c>
      <c r="BL305" t="s">
        <v>122</v>
      </c>
      <c r="BM305" t="s">
        <v>123</v>
      </c>
      <c r="BN305" t="s">
        <v>117</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t="s">
        <v>51</v>
      </c>
      <c r="DC305" s="8" t="s">
        <v>240</v>
      </c>
      <c r="DD305" t="s">
        <v>124</v>
      </c>
      <c r="DE305">
        <v>0</v>
      </c>
      <c r="DF305">
        <v>0</v>
      </c>
      <c r="DG305">
        <v>0</v>
      </c>
      <c r="DH305">
        <v>0</v>
      </c>
      <c r="DI305">
        <v>0</v>
      </c>
      <c r="DJ305">
        <v>0</v>
      </c>
      <c r="DK305">
        <v>0</v>
      </c>
      <c r="DL305">
        <v>0</v>
      </c>
      <c r="DM305">
        <v>0</v>
      </c>
      <c r="DN305">
        <v>0</v>
      </c>
      <c r="DO305">
        <v>0</v>
      </c>
      <c r="DP305">
        <v>0</v>
      </c>
      <c r="DQ305">
        <v>0</v>
      </c>
      <c r="DR305">
        <v>0</v>
      </c>
      <c r="DS305" t="s">
        <v>124</v>
      </c>
      <c r="DT305" t="s">
        <v>169</v>
      </c>
      <c r="DU305">
        <v>0</v>
      </c>
      <c r="DV305">
        <v>0</v>
      </c>
      <c r="DW305">
        <v>0</v>
      </c>
      <c r="DX305">
        <v>0</v>
      </c>
      <c r="DY305">
        <v>0</v>
      </c>
      <c r="DZ305" t="s">
        <v>117</v>
      </c>
      <c r="EA305">
        <v>0</v>
      </c>
      <c r="EB305">
        <v>0</v>
      </c>
      <c r="EC305">
        <v>0</v>
      </c>
      <c r="ED305">
        <v>0</v>
      </c>
      <c r="EE305">
        <v>0</v>
      </c>
      <c r="EF305">
        <v>0</v>
      </c>
      <c r="EG305">
        <v>0</v>
      </c>
      <c r="EH305">
        <v>0</v>
      </c>
      <c r="EI305">
        <v>0</v>
      </c>
      <c r="EJ305">
        <v>0</v>
      </c>
      <c r="EK305">
        <v>0</v>
      </c>
      <c r="EL305">
        <v>0</v>
      </c>
      <c r="EM305">
        <v>0</v>
      </c>
      <c r="EN305">
        <v>0</v>
      </c>
      <c r="EO305">
        <v>0</v>
      </c>
      <c r="EP305">
        <v>0</v>
      </c>
      <c r="EQ305">
        <v>0</v>
      </c>
      <c r="ER305">
        <v>0</v>
      </c>
      <c r="ES305">
        <v>0</v>
      </c>
      <c r="ET305">
        <v>0</v>
      </c>
      <c r="EU305" t="s">
        <v>117</v>
      </c>
      <c r="EV305">
        <v>0</v>
      </c>
      <c r="EW305">
        <v>0</v>
      </c>
      <c r="EX305">
        <v>0</v>
      </c>
      <c r="EY305">
        <v>0</v>
      </c>
      <c r="EZ305">
        <v>0</v>
      </c>
      <c r="FA305">
        <v>0</v>
      </c>
      <c r="FB305">
        <v>0</v>
      </c>
      <c r="FC305">
        <v>0</v>
      </c>
      <c r="FD305">
        <v>0</v>
      </c>
      <c r="FE305">
        <v>0</v>
      </c>
      <c r="FF305">
        <v>0</v>
      </c>
      <c r="FG305">
        <v>0</v>
      </c>
      <c r="FH305">
        <v>0</v>
      </c>
      <c r="FI305">
        <v>0</v>
      </c>
      <c r="FJ305">
        <v>0</v>
      </c>
      <c r="FK305">
        <v>0</v>
      </c>
      <c r="FL305">
        <v>0</v>
      </c>
      <c r="FM305">
        <v>0</v>
      </c>
      <c r="FN305">
        <v>0</v>
      </c>
      <c r="FO305">
        <v>0</v>
      </c>
      <c r="FP305">
        <v>0</v>
      </c>
      <c r="FQ305">
        <v>0</v>
      </c>
      <c r="FR305">
        <v>0</v>
      </c>
      <c r="FS305">
        <v>0</v>
      </c>
      <c r="FT305">
        <v>0</v>
      </c>
      <c r="FU305">
        <v>0</v>
      </c>
      <c r="FV305">
        <v>0</v>
      </c>
      <c r="FW305">
        <v>0</v>
      </c>
      <c r="FX305">
        <v>0</v>
      </c>
      <c r="FY305">
        <v>0</v>
      </c>
      <c r="FZ305">
        <v>0</v>
      </c>
      <c r="GA305">
        <v>0</v>
      </c>
      <c r="GB305">
        <v>0</v>
      </c>
      <c r="GC305">
        <v>0</v>
      </c>
      <c r="GD305">
        <v>0</v>
      </c>
      <c r="GE305" t="s">
        <v>124</v>
      </c>
      <c r="GF305">
        <v>0</v>
      </c>
      <c r="GG305">
        <v>0</v>
      </c>
      <c r="GH305">
        <v>0</v>
      </c>
      <c r="GI305">
        <v>0</v>
      </c>
      <c r="GJ305">
        <v>0</v>
      </c>
      <c r="GK305">
        <v>0</v>
      </c>
      <c r="GL305">
        <v>0</v>
      </c>
      <c r="GM305" t="s">
        <v>124</v>
      </c>
      <c r="GN305">
        <v>0</v>
      </c>
      <c r="GO305">
        <v>0</v>
      </c>
      <c r="GP305" t="s">
        <v>124</v>
      </c>
      <c r="GQ305">
        <v>0</v>
      </c>
      <c r="GR305">
        <v>0</v>
      </c>
      <c r="GS305">
        <v>0</v>
      </c>
      <c r="GT305">
        <v>0</v>
      </c>
      <c r="GU305">
        <v>0</v>
      </c>
      <c r="GV305">
        <v>0</v>
      </c>
      <c r="GW305">
        <v>0</v>
      </c>
      <c r="GX305">
        <v>0</v>
      </c>
      <c r="GY305">
        <v>0</v>
      </c>
      <c r="GZ305">
        <v>0</v>
      </c>
      <c r="HA305">
        <v>0</v>
      </c>
      <c r="HB305">
        <v>0</v>
      </c>
      <c r="HC305">
        <v>0</v>
      </c>
      <c r="HD305">
        <v>0</v>
      </c>
      <c r="HE305">
        <v>0</v>
      </c>
      <c r="HF305">
        <v>0</v>
      </c>
      <c r="HG305">
        <v>0</v>
      </c>
      <c r="HH305">
        <v>0</v>
      </c>
      <c r="HI305">
        <v>0</v>
      </c>
      <c r="HJ305">
        <v>0</v>
      </c>
      <c r="HK305">
        <v>0</v>
      </c>
      <c r="HL305">
        <v>0</v>
      </c>
      <c r="HM305" t="s">
        <v>124</v>
      </c>
      <c r="HN305">
        <v>0</v>
      </c>
      <c r="HO305">
        <v>0</v>
      </c>
      <c r="HP305">
        <v>0</v>
      </c>
      <c r="HQ305">
        <v>0</v>
      </c>
      <c r="HR305">
        <v>0</v>
      </c>
      <c r="HS305" t="s">
        <v>124</v>
      </c>
      <c r="HT305">
        <v>0</v>
      </c>
      <c r="HU305" t="s">
        <v>124</v>
      </c>
      <c r="HV305">
        <v>0</v>
      </c>
      <c r="HW305">
        <v>0</v>
      </c>
      <c r="HX305">
        <v>0</v>
      </c>
      <c r="HY305">
        <v>0</v>
      </c>
      <c r="HZ305">
        <v>0</v>
      </c>
      <c r="IA305">
        <v>0</v>
      </c>
      <c r="IB305">
        <v>0</v>
      </c>
      <c r="IC305">
        <v>0</v>
      </c>
      <c r="ID305">
        <v>0</v>
      </c>
      <c r="IE305" t="s">
        <v>124</v>
      </c>
      <c r="IF305">
        <v>0</v>
      </c>
      <c r="IG305">
        <v>0</v>
      </c>
      <c r="IH305">
        <v>0</v>
      </c>
      <c r="II305">
        <v>0</v>
      </c>
      <c r="IJ305">
        <v>0</v>
      </c>
      <c r="IK305">
        <v>0</v>
      </c>
      <c r="IL305">
        <v>0</v>
      </c>
      <c r="IM305">
        <v>0</v>
      </c>
      <c r="IN305">
        <v>0</v>
      </c>
      <c r="IO305">
        <v>0</v>
      </c>
      <c r="IP305">
        <v>0</v>
      </c>
      <c r="IQ305">
        <v>0</v>
      </c>
      <c r="IR305">
        <v>0</v>
      </c>
      <c r="IS305">
        <v>0</v>
      </c>
      <c r="IT305">
        <v>0</v>
      </c>
      <c r="IU305">
        <v>0</v>
      </c>
      <c r="IV305">
        <v>0</v>
      </c>
      <c r="IW305">
        <v>0</v>
      </c>
      <c r="IX305">
        <v>0</v>
      </c>
      <c r="IY305">
        <v>0</v>
      </c>
      <c r="IZ305" t="s">
        <v>124</v>
      </c>
      <c r="JA305" t="s">
        <v>189</v>
      </c>
      <c r="JB305" t="s">
        <v>752</v>
      </c>
      <c r="JC305" s="8" t="s">
        <v>124</v>
      </c>
      <c r="JD305" s="8" t="s">
        <v>127</v>
      </c>
      <c r="JE305" s="8" t="s">
        <v>128</v>
      </c>
      <c r="JF305" s="8">
        <v>0</v>
      </c>
      <c r="JG305" s="8">
        <v>0</v>
      </c>
      <c r="JH305" s="8">
        <v>0</v>
      </c>
      <c r="JI305" s="8">
        <v>0</v>
      </c>
      <c r="JJ305" s="8">
        <v>0</v>
      </c>
      <c r="JK305" s="42" t="s">
        <v>124</v>
      </c>
      <c r="JL305" s="42" t="s">
        <v>129</v>
      </c>
      <c r="JM305" s="42" t="s">
        <v>124</v>
      </c>
      <c r="JN305" s="42" t="s">
        <v>124</v>
      </c>
      <c r="JO305" s="42" t="s">
        <v>124</v>
      </c>
      <c r="JP305" s="42" t="s">
        <v>124</v>
      </c>
      <c r="JQ305" s="42">
        <v>0</v>
      </c>
      <c r="JR305" s="42">
        <v>0</v>
      </c>
      <c r="JS305" s="42">
        <v>0</v>
      </c>
      <c r="JT305" s="42">
        <v>0</v>
      </c>
      <c r="JU305" s="42">
        <v>0</v>
      </c>
      <c r="JV305" s="42" t="s">
        <v>124</v>
      </c>
      <c r="JW305" s="42" t="s">
        <v>204</v>
      </c>
      <c r="JX305" s="42">
        <v>0</v>
      </c>
      <c r="JY305" s="42" t="s">
        <v>124</v>
      </c>
      <c r="JZ305" s="42">
        <v>0</v>
      </c>
      <c r="KA305" s="42">
        <v>0</v>
      </c>
      <c r="KB305" s="42">
        <v>0</v>
      </c>
      <c r="KC305" s="42">
        <v>0</v>
      </c>
      <c r="KD305" s="42">
        <v>0</v>
      </c>
      <c r="KE305" s="42" t="s">
        <v>124</v>
      </c>
      <c r="KF305" s="42" t="s">
        <v>204</v>
      </c>
      <c r="KG305" s="42">
        <v>0</v>
      </c>
      <c r="KH305" s="42">
        <v>0</v>
      </c>
      <c r="KI305" s="42">
        <v>0</v>
      </c>
      <c r="KJ305" s="42">
        <v>0</v>
      </c>
      <c r="KK305" s="42">
        <v>0</v>
      </c>
      <c r="KL305" s="42">
        <v>0</v>
      </c>
      <c r="KM305" s="42">
        <v>0</v>
      </c>
      <c r="KN305" s="8" t="s">
        <v>117</v>
      </c>
      <c r="KO305" s="8">
        <v>0</v>
      </c>
      <c r="KP305" s="8">
        <v>0</v>
      </c>
      <c r="KQ305" s="8" t="s">
        <v>117</v>
      </c>
      <c r="KR305">
        <v>0</v>
      </c>
      <c r="KS305">
        <v>0</v>
      </c>
      <c r="KT305">
        <v>0</v>
      </c>
      <c r="KU305">
        <v>0</v>
      </c>
      <c r="KV305">
        <v>0</v>
      </c>
      <c r="KW305">
        <v>0</v>
      </c>
      <c r="KX305">
        <v>0</v>
      </c>
      <c r="KY305">
        <v>0</v>
      </c>
      <c r="KZ305">
        <v>0</v>
      </c>
      <c r="LA305">
        <v>0</v>
      </c>
      <c r="LB305">
        <v>0</v>
      </c>
      <c r="LC305">
        <v>0</v>
      </c>
      <c r="LD305">
        <v>0</v>
      </c>
      <c r="LE305">
        <v>0</v>
      </c>
      <c r="LF305">
        <v>0</v>
      </c>
      <c r="LG305">
        <v>0</v>
      </c>
      <c r="LH305">
        <v>0</v>
      </c>
      <c r="LI305">
        <v>0</v>
      </c>
      <c r="LJ305">
        <v>0</v>
      </c>
      <c r="LK305">
        <v>0</v>
      </c>
      <c r="LL305">
        <v>0</v>
      </c>
      <c r="LM305">
        <v>0</v>
      </c>
      <c r="LN305">
        <v>0</v>
      </c>
      <c r="LO305">
        <v>0</v>
      </c>
      <c r="LP305">
        <v>0</v>
      </c>
      <c r="LQ305">
        <v>0</v>
      </c>
      <c r="LR305">
        <v>0</v>
      </c>
      <c r="LS305">
        <v>0</v>
      </c>
      <c r="LT305">
        <v>0</v>
      </c>
      <c r="LU305">
        <v>0</v>
      </c>
      <c r="LV305">
        <v>0</v>
      </c>
      <c r="LW305">
        <v>0</v>
      </c>
      <c r="LX305">
        <v>0</v>
      </c>
      <c r="LY305">
        <v>0</v>
      </c>
      <c r="LZ305" s="9" t="s">
        <v>131</v>
      </c>
      <c r="MA305">
        <v>0</v>
      </c>
      <c r="MB305">
        <v>0</v>
      </c>
      <c r="MC305">
        <v>0</v>
      </c>
      <c r="MD305">
        <v>0</v>
      </c>
      <c r="ME305">
        <v>0</v>
      </c>
      <c r="MF305">
        <v>0</v>
      </c>
      <c r="MG305">
        <v>0</v>
      </c>
      <c r="MH305">
        <v>0</v>
      </c>
      <c r="MI305">
        <v>0</v>
      </c>
      <c r="MJ305">
        <v>0</v>
      </c>
      <c r="MK305">
        <v>0</v>
      </c>
      <c r="ML305">
        <v>0</v>
      </c>
      <c r="MM305">
        <v>0</v>
      </c>
      <c r="MN305">
        <v>0</v>
      </c>
      <c r="MO305">
        <v>0</v>
      </c>
      <c r="MP305">
        <v>0</v>
      </c>
      <c r="MQ305">
        <v>0</v>
      </c>
      <c r="MR305" s="35">
        <v>0</v>
      </c>
      <c r="MS305" s="69"/>
    </row>
    <row r="306" spans="1:357" ht="249" customHeight="1" x14ac:dyDescent="0.3">
      <c r="A306">
        <v>64</v>
      </c>
      <c r="B306" s="29" t="s">
        <v>108</v>
      </c>
      <c r="C306" s="22" t="s">
        <v>109</v>
      </c>
      <c r="D306" s="8" t="s">
        <v>503</v>
      </c>
      <c r="E306" s="8" t="s">
        <v>503</v>
      </c>
      <c r="F306" s="8" t="s">
        <v>484</v>
      </c>
      <c r="G306" s="8" t="s">
        <v>485</v>
      </c>
      <c r="H306" s="8">
        <v>0</v>
      </c>
      <c r="I306" t="s">
        <v>113</v>
      </c>
      <c r="J306" s="8" t="s">
        <v>507</v>
      </c>
      <c r="K306" s="8">
        <f>790*1995</f>
        <v>1576050</v>
      </c>
      <c r="L306" s="8" t="e">
        <f>MROUND([1]!tbData[[#This Row],[Surface (mm2)]],10000)/1000000</f>
        <v>#REF!</v>
      </c>
      <c r="M306" s="8" t="s">
        <v>115</v>
      </c>
      <c r="N306" s="8" t="s">
        <v>144</v>
      </c>
      <c r="O306" s="8" t="s">
        <v>144</v>
      </c>
      <c r="P306" s="8" t="s">
        <v>262</v>
      </c>
      <c r="Q306" t="s">
        <v>119</v>
      </c>
      <c r="R306" t="s">
        <v>119</v>
      </c>
      <c r="S306" s="8">
        <v>0</v>
      </c>
      <c r="T306" t="s">
        <v>119</v>
      </c>
      <c r="U306" s="8" t="s">
        <v>120</v>
      </c>
      <c r="V306" s="8" t="s">
        <v>121</v>
      </c>
      <c r="W306" s="8" t="s">
        <v>145</v>
      </c>
      <c r="X306" s="8">
        <v>0</v>
      </c>
      <c r="Y306" s="8">
        <v>0</v>
      </c>
      <c r="Z306" s="8">
        <v>0</v>
      </c>
      <c r="AA306" s="8">
        <v>0</v>
      </c>
      <c r="AB306" s="8">
        <v>0</v>
      </c>
      <c r="AC306" s="8">
        <v>0</v>
      </c>
      <c r="AD306" s="8">
        <v>0</v>
      </c>
      <c r="AE306" s="8">
        <v>0</v>
      </c>
      <c r="AF306" s="8">
        <v>0</v>
      </c>
      <c r="AG306" s="8">
        <v>0</v>
      </c>
      <c r="AH306" s="8">
        <v>0</v>
      </c>
      <c r="AI306" s="8">
        <v>0</v>
      </c>
      <c r="AJ306" s="8">
        <v>0</v>
      </c>
      <c r="AK306" s="8" t="s">
        <v>117</v>
      </c>
      <c r="AL306" s="8">
        <v>0</v>
      </c>
      <c r="AM306" s="8">
        <v>0</v>
      </c>
      <c r="AN306" s="8">
        <v>0</v>
      </c>
      <c r="AO306" s="8">
        <v>0</v>
      </c>
      <c r="AP306" s="8">
        <v>0</v>
      </c>
      <c r="AQ306" s="8">
        <v>0</v>
      </c>
      <c r="AR306" s="8">
        <v>0</v>
      </c>
      <c r="AS306" s="8">
        <v>0</v>
      </c>
      <c r="AT306" s="8">
        <v>0</v>
      </c>
      <c r="AU306" s="8">
        <v>0</v>
      </c>
      <c r="AV306" s="8">
        <v>0</v>
      </c>
      <c r="AW306" s="8">
        <v>0</v>
      </c>
      <c r="AX306" s="8" t="s">
        <v>117</v>
      </c>
      <c r="AY306" s="8">
        <v>0</v>
      </c>
      <c r="AZ306" s="8">
        <v>0</v>
      </c>
      <c r="BA306" s="8">
        <v>0</v>
      </c>
      <c r="BB306" s="8">
        <v>0</v>
      </c>
      <c r="BC306" s="9" t="s">
        <v>124</v>
      </c>
      <c r="BD306" t="s">
        <v>155</v>
      </c>
      <c r="BE306" t="s">
        <v>147</v>
      </c>
      <c r="BF306">
        <v>0</v>
      </c>
      <c r="BG306">
        <v>0</v>
      </c>
      <c r="BH306">
        <v>0</v>
      </c>
      <c r="BI306" s="6">
        <v>0</v>
      </c>
      <c r="BJ306" s="66"/>
      <c r="BK306" s="10" t="s">
        <v>51</v>
      </c>
      <c r="BL306" t="s">
        <v>122</v>
      </c>
      <c r="BM306" t="s">
        <v>123</v>
      </c>
      <c r="BN306" t="s">
        <v>117</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t="s">
        <v>117</v>
      </c>
      <c r="DC306" s="8">
        <v>0</v>
      </c>
      <c r="DD306" t="s">
        <v>117</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t="s">
        <v>117</v>
      </c>
      <c r="EA306">
        <v>0</v>
      </c>
      <c r="EB306">
        <v>0</v>
      </c>
      <c r="EC306">
        <v>0</v>
      </c>
      <c r="ED306">
        <v>0</v>
      </c>
      <c r="EE306">
        <v>0</v>
      </c>
      <c r="EF306">
        <v>0</v>
      </c>
      <c r="EG306">
        <v>0</v>
      </c>
      <c r="EH306">
        <v>0</v>
      </c>
      <c r="EI306">
        <v>0</v>
      </c>
      <c r="EJ306">
        <v>0</v>
      </c>
      <c r="EK306">
        <v>0</v>
      </c>
      <c r="EL306">
        <v>0</v>
      </c>
      <c r="EM306">
        <v>0</v>
      </c>
      <c r="EN306">
        <v>0</v>
      </c>
      <c r="EO306">
        <v>0</v>
      </c>
      <c r="EP306">
        <v>0</v>
      </c>
      <c r="EQ306">
        <v>0</v>
      </c>
      <c r="ER306">
        <v>0</v>
      </c>
      <c r="ES306">
        <v>0</v>
      </c>
      <c r="ET306">
        <v>0</v>
      </c>
      <c r="EU306" t="s">
        <v>117</v>
      </c>
      <c r="EV306">
        <v>0</v>
      </c>
      <c r="EW306">
        <v>0</v>
      </c>
      <c r="EX306">
        <v>0</v>
      </c>
      <c r="EY306">
        <v>0</v>
      </c>
      <c r="EZ306">
        <v>0</v>
      </c>
      <c r="FA306">
        <v>0</v>
      </c>
      <c r="FB306">
        <v>0</v>
      </c>
      <c r="FC306">
        <v>0</v>
      </c>
      <c r="FD306">
        <v>0</v>
      </c>
      <c r="FE306">
        <v>0</v>
      </c>
      <c r="FF306">
        <v>0</v>
      </c>
      <c r="FG306">
        <v>0</v>
      </c>
      <c r="FH306">
        <v>0</v>
      </c>
      <c r="FI306">
        <v>0</v>
      </c>
      <c r="FJ306">
        <v>0</v>
      </c>
      <c r="FK306">
        <v>0</v>
      </c>
      <c r="FL306">
        <v>0</v>
      </c>
      <c r="FM306">
        <v>0</v>
      </c>
      <c r="FN306">
        <v>0</v>
      </c>
      <c r="FO306">
        <v>0</v>
      </c>
      <c r="FP306">
        <v>0</v>
      </c>
      <c r="FQ306">
        <v>0</v>
      </c>
      <c r="FR306">
        <v>0</v>
      </c>
      <c r="FS306">
        <v>0</v>
      </c>
      <c r="FT306">
        <v>0</v>
      </c>
      <c r="FU306">
        <v>0</v>
      </c>
      <c r="FV306">
        <v>0</v>
      </c>
      <c r="FW306">
        <v>0</v>
      </c>
      <c r="FX306">
        <v>0</v>
      </c>
      <c r="FY306">
        <v>0</v>
      </c>
      <c r="FZ306">
        <v>0</v>
      </c>
      <c r="GA306">
        <v>0</v>
      </c>
      <c r="GB306">
        <v>0</v>
      </c>
      <c r="GC306">
        <v>0</v>
      </c>
      <c r="GD306">
        <v>0</v>
      </c>
      <c r="GE306" t="s">
        <v>124</v>
      </c>
      <c r="GF306">
        <v>0</v>
      </c>
      <c r="GG306">
        <v>0</v>
      </c>
      <c r="GH306">
        <v>0</v>
      </c>
      <c r="GI306">
        <v>0</v>
      </c>
      <c r="GJ306">
        <v>0</v>
      </c>
      <c r="GK306">
        <v>0</v>
      </c>
      <c r="GL306">
        <v>0</v>
      </c>
      <c r="GM306" t="s">
        <v>124</v>
      </c>
      <c r="GN306" t="s">
        <v>125</v>
      </c>
      <c r="GO306">
        <v>0</v>
      </c>
      <c r="GP306">
        <v>0</v>
      </c>
      <c r="GQ306">
        <v>0</v>
      </c>
      <c r="GR306" t="s">
        <v>124</v>
      </c>
      <c r="GS306">
        <v>0</v>
      </c>
      <c r="GT306">
        <v>0</v>
      </c>
      <c r="GU306">
        <v>0</v>
      </c>
      <c r="GV306">
        <v>0</v>
      </c>
      <c r="GW306">
        <v>0</v>
      </c>
      <c r="GX306">
        <v>0</v>
      </c>
      <c r="GY306">
        <v>0</v>
      </c>
      <c r="GZ306">
        <v>0</v>
      </c>
      <c r="HA306">
        <v>0</v>
      </c>
      <c r="HB306">
        <v>0</v>
      </c>
      <c r="HC306">
        <v>0</v>
      </c>
      <c r="HD306">
        <v>0</v>
      </c>
      <c r="HE306">
        <v>0</v>
      </c>
      <c r="HF306">
        <v>0</v>
      </c>
      <c r="HG306">
        <v>0</v>
      </c>
      <c r="HH306">
        <v>0</v>
      </c>
      <c r="HI306">
        <v>0</v>
      </c>
      <c r="HJ306">
        <v>0</v>
      </c>
      <c r="HK306">
        <v>0</v>
      </c>
      <c r="HL306">
        <v>0</v>
      </c>
      <c r="HM306">
        <v>0</v>
      </c>
      <c r="HN306">
        <v>0</v>
      </c>
      <c r="HO306">
        <v>0</v>
      </c>
      <c r="HP306">
        <v>0</v>
      </c>
      <c r="HQ306">
        <v>0</v>
      </c>
      <c r="HR306">
        <v>0</v>
      </c>
      <c r="HS306">
        <v>0</v>
      </c>
      <c r="HT306">
        <v>0</v>
      </c>
      <c r="HU306">
        <v>0</v>
      </c>
      <c r="HV306">
        <v>0</v>
      </c>
      <c r="HW306">
        <v>0</v>
      </c>
      <c r="HX306">
        <v>0</v>
      </c>
      <c r="HY306">
        <v>0</v>
      </c>
      <c r="HZ306">
        <v>0</v>
      </c>
      <c r="IA306">
        <v>0</v>
      </c>
      <c r="IB306">
        <v>0</v>
      </c>
      <c r="IC306">
        <v>0</v>
      </c>
      <c r="ID306">
        <v>0</v>
      </c>
      <c r="IE306" t="s">
        <v>124</v>
      </c>
      <c r="IF306" t="s">
        <v>124</v>
      </c>
      <c r="IG306" t="s">
        <v>119</v>
      </c>
      <c r="IH306" t="s">
        <v>71</v>
      </c>
      <c r="II306">
        <v>0</v>
      </c>
      <c r="IJ306" s="8" t="s">
        <v>146</v>
      </c>
      <c r="IK306" s="8">
        <v>0</v>
      </c>
      <c r="IL306" s="8">
        <v>0</v>
      </c>
      <c r="IM306" s="8">
        <v>0</v>
      </c>
      <c r="IN306">
        <v>0</v>
      </c>
      <c r="IO306" s="8">
        <v>0</v>
      </c>
      <c r="IP306" s="8">
        <v>0</v>
      </c>
      <c r="IQ306" s="8">
        <v>0</v>
      </c>
      <c r="IR306" s="8">
        <v>0</v>
      </c>
      <c r="IS306" s="8">
        <v>0</v>
      </c>
      <c r="IT306" s="8">
        <v>0</v>
      </c>
      <c r="IU306" s="8">
        <v>0</v>
      </c>
      <c r="IV306" s="8">
        <v>0</v>
      </c>
      <c r="IW306" s="8">
        <v>0</v>
      </c>
      <c r="IX306" s="8">
        <v>0</v>
      </c>
      <c r="IY306" s="8">
        <v>0</v>
      </c>
      <c r="IZ306" s="8">
        <v>0</v>
      </c>
      <c r="JA306" s="8">
        <v>0</v>
      </c>
      <c r="JB306" s="8">
        <v>0</v>
      </c>
      <c r="JC306" s="8" t="s">
        <v>124</v>
      </c>
      <c r="JD306" s="8" t="s">
        <v>127</v>
      </c>
      <c r="JE306" s="8" t="s">
        <v>128</v>
      </c>
      <c r="JF306" s="8" t="s">
        <v>124</v>
      </c>
      <c r="JG306" s="8">
        <v>0</v>
      </c>
      <c r="JH306" s="8" t="s">
        <v>124</v>
      </c>
      <c r="JI306" s="8" t="s">
        <v>168</v>
      </c>
      <c r="JJ306" s="8">
        <v>0</v>
      </c>
      <c r="JK306" s="42">
        <v>0</v>
      </c>
      <c r="JL306" s="42">
        <v>0</v>
      </c>
      <c r="JM306" s="42">
        <v>0</v>
      </c>
      <c r="JN306" s="42">
        <v>0</v>
      </c>
      <c r="JO306" s="42">
        <v>0</v>
      </c>
      <c r="JP306" s="42">
        <v>0</v>
      </c>
      <c r="JQ306" s="42">
        <v>0</v>
      </c>
      <c r="JR306" s="42">
        <v>0</v>
      </c>
      <c r="JS306" s="42">
        <v>0</v>
      </c>
      <c r="JT306" s="42">
        <v>0</v>
      </c>
      <c r="JU306" s="42">
        <v>0</v>
      </c>
      <c r="JV306" s="42">
        <v>0</v>
      </c>
      <c r="JW306" s="42">
        <v>0</v>
      </c>
      <c r="JX306" s="42">
        <v>0</v>
      </c>
      <c r="JY306" s="42">
        <v>0</v>
      </c>
      <c r="JZ306" s="42">
        <v>0</v>
      </c>
      <c r="KA306" s="42">
        <v>0</v>
      </c>
      <c r="KB306" s="42">
        <v>0</v>
      </c>
      <c r="KC306" s="42">
        <v>0</v>
      </c>
      <c r="KD306" s="42">
        <v>0</v>
      </c>
      <c r="KE306" s="42">
        <v>0</v>
      </c>
      <c r="KF306" s="42">
        <v>0</v>
      </c>
      <c r="KG306" s="42">
        <v>0</v>
      </c>
      <c r="KH306" s="42">
        <v>0</v>
      </c>
      <c r="KI306" s="42">
        <v>0</v>
      </c>
      <c r="KJ306" s="42">
        <v>0</v>
      </c>
      <c r="KK306" s="42">
        <v>0</v>
      </c>
      <c r="KL306" s="42">
        <v>0</v>
      </c>
      <c r="KM306" s="42">
        <v>0</v>
      </c>
      <c r="KN306" s="8" t="s">
        <v>117</v>
      </c>
      <c r="KO306" s="8">
        <v>0</v>
      </c>
      <c r="KP306" s="8">
        <v>0</v>
      </c>
      <c r="KQ306" s="8" t="s">
        <v>117</v>
      </c>
      <c r="KR306">
        <v>0</v>
      </c>
      <c r="KS306">
        <v>0</v>
      </c>
      <c r="KT306">
        <v>0</v>
      </c>
      <c r="KU306">
        <v>0</v>
      </c>
      <c r="KV306">
        <v>0</v>
      </c>
      <c r="KW306">
        <v>0</v>
      </c>
      <c r="KX306">
        <v>0</v>
      </c>
      <c r="KY306">
        <v>0</v>
      </c>
      <c r="KZ306">
        <v>0</v>
      </c>
      <c r="LA306">
        <v>0</v>
      </c>
      <c r="LB306">
        <v>0</v>
      </c>
      <c r="LC306">
        <v>0</v>
      </c>
      <c r="LD306">
        <v>0</v>
      </c>
      <c r="LE306">
        <v>0</v>
      </c>
      <c r="LF306">
        <v>0</v>
      </c>
      <c r="LG306">
        <v>0</v>
      </c>
      <c r="LH306">
        <v>0</v>
      </c>
      <c r="LI306">
        <v>0</v>
      </c>
      <c r="LJ306">
        <v>0</v>
      </c>
      <c r="LK306">
        <v>0</v>
      </c>
      <c r="LL306">
        <v>0</v>
      </c>
      <c r="LM306">
        <v>0</v>
      </c>
      <c r="LN306">
        <v>0</v>
      </c>
      <c r="LO306">
        <v>0</v>
      </c>
      <c r="LP306">
        <v>0</v>
      </c>
      <c r="LQ306">
        <v>0</v>
      </c>
      <c r="LR306">
        <v>0</v>
      </c>
      <c r="LS306">
        <v>0</v>
      </c>
      <c r="LT306">
        <v>0</v>
      </c>
      <c r="LU306">
        <v>0</v>
      </c>
      <c r="LV306">
        <v>0</v>
      </c>
      <c r="LW306">
        <v>0</v>
      </c>
      <c r="LX306">
        <v>0</v>
      </c>
      <c r="LY306">
        <v>0</v>
      </c>
      <c r="LZ306" s="9" t="s">
        <v>131</v>
      </c>
      <c r="MA306">
        <v>0</v>
      </c>
      <c r="MB306">
        <v>0</v>
      </c>
      <c r="MC306">
        <v>0</v>
      </c>
      <c r="MD306">
        <v>0</v>
      </c>
      <c r="ME306">
        <v>0</v>
      </c>
      <c r="MF306">
        <v>0</v>
      </c>
      <c r="MG306">
        <v>0</v>
      </c>
      <c r="MH306">
        <v>0</v>
      </c>
      <c r="MI306">
        <v>0</v>
      </c>
      <c r="MJ306">
        <v>0</v>
      </c>
      <c r="MK306">
        <v>0</v>
      </c>
      <c r="ML306">
        <v>0</v>
      </c>
      <c r="MM306">
        <v>0</v>
      </c>
      <c r="MN306">
        <v>0</v>
      </c>
      <c r="MO306">
        <v>0</v>
      </c>
      <c r="MP306">
        <v>0</v>
      </c>
      <c r="MQ306">
        <v>0</v>
      </c>
      <c r="MR306" s="35">
        <v>0</v>
      </c>
      <c r="MS306" s="69"/>
    </row>
    <row r="307" spans="1:357" ht="186" customHeight="1" x14ac:dyDescent="0.3">
      <c r="A307">
        <v>67</v>
      </c>
      <c r="B307" s="29" t="s">
        <v>108</v>
      </c>
      <c r="C307" s="22" t="s">
        <v>109</v>
      </c>
      <c r="D307" s="8" t="s">
        <v>514</v>
      </c>
      <c r="E307" s="8" t="s">
        <v>514</v>
      </c>
      <c r="F307" s="8" t="s">
        <v>484</v>
      </c>
      <c r="G307" s="8" t="s">
        <v>485</v>
      </c>
      <c r="H307" s="8">
        <v>0</v>
      </c>
      <c r="I307" t="s">
        <v>168</v>
      </c>
      <c r="J307" s="8" t="s">
        <v>168</v>
      </c>
      <c r="K307" s="8" t="s">
        <v>168</v>
      </c>
      <c r="L307" s="8" t="e">
        <f>MROUND([1]!tbData[[#This Row],[Surface (mm2)]],10000)/1000000</f>
        <v>#REF!</v>
      </c>
      <c r="M307" s="8" t="s">
        <v>115</v>
      </c>
      <c r="N307" s="8" t="s">
        <v>144</v>
      </c>
      <c r="O307" s="8" t="s">
        <v>144</v>
      </c>
      <c r="P307" s="8" t="s">
        <v>262</v>
      </c>
      <c r="Q307" t="s">
        <v>119</v>
      </c>
      <c r="R307" t="s">
        <v>119</v>
      </c>
      <c r="S307" s="8">
        <v>0</v>
      </c>
      <c r="T307" t="s">
        <v>119</v>
      </c>
      <c r="U307" s="8" t="s">
        <v>120</v>
      </c>
      <c r="V307" s="8" t="s">
        <v>121</v>
      </c>
      <c r="W307" s="8" t="s">
        <v>145</v>
      </c>
      <c r="X307" s="8">
        <v>0</v>
      </c>
      <c r="Y307" s="8">
        <v>0</v>
      </c>
      <c r="Z307" s="8">
        <v>0</v>
      </c>
      <c r="AA307" s="8">
        <v>0</v>
      </c>
      <c r="AB307" s="8">
        <v>0</v>
      </c>
      <c r="AC307" s="8">
        <v>0</v>
      </c>
      <c r="AD307" s="8">
        <v>0</v>
      </c>
      <c r="AE307" s="8">
        <v>0</v>
      </c>
      <c r="AF307" s="8">
        <v>0</v>
      </c>
      <c r="AG307" s="8">
        <v>0</v>
      </c>
      <c r="AH307" s="8">
        <v>0</v>
      </c>
      <c r="AI307" s="8">
        <v>0</v>
      </c>
      <c r="AJ307" s="8">
        <v>0</v>
      </c>
      <c r="AK307" s="8" t="s">
        <v>117</v>
      </c>
      <c r="AL307" s="8">
        <v>0</v>
      </c>
      <c r="AM307" s="8">
        <v>0</v>
      </c>
      <c r="AN307" s="8">
        <v>0</v>
      </c>
      <c r="AO307" s="8">
        <v>0</v>
      </c>
      <c r="AP307" s="8">
        <v>0</v>
      </c>
      <c r="AQ307" s="8">
        <v>0</v>
      </c>
      <c r="AR307" s="8">
        <v>0</v>
      </c>
      <c r="AS307" s="8">
        <v>0</v>
      </c>
      <c r="AT307" s="8">
        <v>0</v>
      </c>
      <c r="AU307" s="8">
        <v>0</v>
      </c>
      <c r="AV307" s="8">
        <v>0</v>
      </c>
      <c r="AW307" s="8">
        <v>0</v>
      </c>
      <c r="AX307" s="8" t="s">
        <v>117</v>
      </c>
      <c r="AY307" s="8">
        <v>0</v>
      </c>
      <c r="AZ307" s="8">
        <v>0</v>
      </c>
      <c r="BA307" s="8">
        <v>0</v>
      </c>
      <c r="BB307" s="8">
        <v>0</v>
      </c>
      <c r="BC307" s="9" t="s">
        <v>124</v>
      </c>
      <c r="BD307" t="s">
        <v>155</v>
      </c>
      <c r="BE307" t="s">
        <v>147</v>
      </c>
      <c r="BF307">
        <v>0</v>
      </c>
      <c r="BG307">
        <v>0</v>
      </c>
      <c r="BH307">
        <v>0</v>
      </c>
      <c r="BI307" s="6" t="s">
        <v>515</v>
      </c>
      <c r="BJ307" s="66"/>
      <c r="BK307" s="10" t="s">
        <v>51</v>
      </c>
      <c r="BL307" t="s">
        <v>122</v>
      </c>
      <c r="BM307" t="s">
        <v>506</v>
      </c>
      <c r="BN307" t="s">
        <v>117</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t="s">
        <v>117</v>
      </c>
      <c r="DC307" s="8">
        <v>0</v>
      </c>
      <c r="DD307" t="s">
        <v>117</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t="s">
        <v>117</v>
      </c>
      <c r="EA307">
        <v>0</v>
      </c>
      <c r="EB307">
        <v>0</v>
      </c>
      <c r="EC307">
        <v>0</v>
      </c>
      <c r="ED307">
        <v>0</v>
      </c>
      <c r="EE307">
        <v>0</v>
      </c>
      <c r="EF307">
        <v>0</v>
      </c>
      <c r="EG307">
        <v>0</v>
      </c>
      <c r="EH307">
        <v>0</v>
      </c>
      <c r="EI307">
        <v>0</v>
      </c>
      <c r="EJ307">
        <v>0</v>
      </c>
      <c r="EK307">
        <v>0</v>
      </c>
      <c r="EL307">
        <v>0</v>
      </c>
      <c r="EM307">
        <v>0</v>
      </c>
      <c r="EN307">
        <v>0</v>
      </c>
      <c r="EO307">
        <v>0</v>
      </c>
      <c r="EP307">
        <v>0</v>
      </c>
      <c r="EQ307">
        <v>0</v>
      </c>
      <c r="ER307">
        <v>0</v>
      </c>
      <c r="ES307">
        <v>0</v>
      </c>
      <c r="ET307">
        <v>0</v>
      </c>
      <c r="EU307" t="s">
        <v>117</v>
      </c>
      <c r="EV307">
        <v>0</v>
      </c>
      <c r="EW307">
        <v>0</v>
      </c>
      <c r="EX307">
        <v>0</v>
      </c>
      <c r="EY307">
        <v>0</v>
      </c>
      <c r="EZ307">
        <v>0</v>
      </c>
      <c r="FA307">
        <v>0</v>
      </c>
      <c r="FB307">
        <v>0</v>
      </c>
      <c r="FC307">
        <v>0</v>
      </c>
      <c r="FD307">
        <v>0</v>
      </c>
      <c r="FE307">
        <v>0</v>
      </c>
      <c r="FF307">
        <v>0</v>
      </c>
      <c r="FG307">
        <v>0</v>
      </c>
      <c r="FH307">
        <v>0</v>
      </c>
      <c r="FI307">
        <v>0</v>
      </c>
      <c r="FJ307">
        <v>0</v>
      </c>
      <c r="FK307">
        <v>0</v>
      </c>
      <c r="FL307">
        <v>0</v>
      </c>
      <c r="FM307">
        <v>0</v>
      </c>
      <c r="FN307">
        <v>0</v>
      </c>
      <c r="FO307">
        <v>0</v>
      </c>
      <c r="FP307">
        <v>0</v>
      </c>
      <c r="FQ307">
        <v>0</v>
      </c>
      <c r="FR307">
        <v>0</v>
      </c>
      <c r="FS307">
        <v>0</v>
      </c>
      <c r="FT307">
        <v>0</v>
      </c>
      <c r="FU307">
        <v>0</v>
      </c>
      <c r="FV307">
        <v>0</v>
      </c>
      <c r="FW307">
        <v>0</v>
      </c>
      <c r="FX307">
        <v>0</v>
      </c>
      <c r="FY307">
        <v>0</v>
      </c>
      <c r="FZ307">
        <v>0</v>
      </c>
      <c r="GA307">
        <v>0</v>
      </c>
      <c r="GB307">
        <v>0</v>
      </c>
      <c r="GC307">
        <v>0</v>
      </c>
      <c r="GD307">
        <v>0</v>
      </c>
      <c r="GE307" t="s">
        <v>124</v>
      </c>
      <c r="GF307">
        <v>0</v>
      </c>
      <c r="GG307">
        <v>0</v>
      </c>
      <c r="GH307">
        <v>0</v>
      </c>
      <c r="GI307">
        <v>0</v>
      </c>
      <c r="GJ307">
        <v>0</v>
      </c>
      <c r="GK307">
        <v>0</v>
      </c>
      <c r="GL307">
        <v>0</v>
      </c>
      <c r="GM307" t="s">
        <v>124</v>
      </c>
      <c r="GN307">
        <v>0</v>
      </c>
      <c r="GO307" t="s">
        <v>124</v>
      </c>
      <c r="GP307" t="s">
        <v>124</v>
      </c>
      <c r="GQ307" t="s">
        <v>124</v>
      </c>
      <c r="GR307" t="s">
        <v>124</v>
      </c>
      <c r="GS307">
        <v>0</v>
      </c>
      <c r="GT307">
        <v>0</v>
      </c>
      <c r="GU307">
        <v>0</v>
      </c>
      <c r="GV307">
        <v>0</v>
      </c>
      <c r="GW307">
        <v>0</v>
      </c>
      <c r="GX307">
        <v>0</v>
      </c>
      <c r="GY307">
        <v>0</v>
      </c>
      <c r="GZ307">
        <v>0</v>
      </c>
      <c r="HA307">
        <v>0</v>
      </c>
      <c r="HB307">
        <v>0</v>
      </c>
      <c r="HC307">
        <v>0</v>
      </c>
      <c r="HD307">
        <v>0</v>
      </c>
      <c r="HE307">
        <v>0</v>
      </c>
      <c r="HF307">
        <v>0</v>
      </c>
      <c r="HG307">
        <v>0</v>
      </c>
      <c r="HH307">
        <v>0</v>
      </c>
      <c r="HI307">
        <v>0</v>
      </c>
      <c r="HJ307">
        <v>0</v>
      </c>
      <c r="HK307">
        <v>0</v>
      </c>
      <c r="HL307">
        <v>0</v>
      </c>
      <c r="HM307">
        <v>0</v>
      </c>
      <c r="HN307">
        <v>0</v>
      </c>
      <c r="HO307">
        <v>0</v>
      </c>
      <c r="HP307">
        <v>0</v>
      </c>
      <c r="HQ307">
        <v>0</v>
      </c>
      <c r="HR307">
        <v>0</v>
      </c>
      <c r="HS307">
        <v>0</v>
      </c>
      <c r="HT307">
        <v>0</v>
      </c>
      <c r="HU307">
        <v>0</v>
      </c>
      <c r="HV307">
        <v>0</v>
      </c>
      <c r="HW307">
        <v>0</v>
      </c>
      <c r="HX307">
        <v>0</v>
      </c>
      <c r="HY307">
        <v>0</v>
      </c>
      <c r="HZ307">
        <v>0</v>
      </c>
      <c r="IA307">
        <v>0</v>
      </c>
      <c r="IB307">
        <v>0</v>
      </c>
      <c r="IC307">
        <v>0</v>
      </c>
      <c r="ID307">
        <v>0</v>
      </c>
      <c r="IE307" t="s">
        <v>124</v>
      </c>
      <c r="IF307" t="s">
        <v>124</v>
      </c>
      <c r="IG307" t="s">
        <v>124</v>
      </c>
      <c r="IH307" t="s">
        <v>70</v>
      </c>
      <c r="II307">
        <v>0</v>
      </c>
      <c r="IJ307" s="8">
        <v>0</v>
      </c>
      <c r="IK307" s="8">
        <v>0</v>
      </c>
      <c r="IL307" s="8">
        <v>0</v>
      </c>
      <c r="IM307" s="8">
        <v>0</v>
      </c>
      <c r="IN307">
        <v>0</v>
      </c>
      <c r="IO307" s="8">
        <v>0</v>
      </c>
      <c r="IP307" s="8">
        <v>0</v>
      </c>
      <c r="IQ307" s="8">
        <v>0</v>
      </c>
      <c r="IR307" s="8">
        <v>0</v>
      </c>
      <c r="IS307" s="8">
        <v>0</v>
      </c>
      <c r="IT307" s="8">
        <v>0</v>
      </c>
      <c r="IU307" s="8">
        <v>0</v>
      </c>
      <c r="IV307" s="8">
        <v>0</v>
      </c>
      <c r="IW307" s="8">
        <v>0</v>
      </c>
      <c r="IX307" s="8">
        <v>0</v>
      </c>
      <c r="IY307" s="8">
        <v>0</v>
      </c>
      <c r="IZ307" s="8">
        <v>0</v>
      </c>
      <c r="JA307" s="8">
        <v>0</v>
      </c>
      <c r="JB307" s="8">
        <v>0</v>
      </c>
      <c r="JC307" s="8" t="s">
        <v>124</v>
      </c>
      <c r="JD307" s="8" t="s">
        <v>127</v>
      </c>
      <c r="JE307" s="8">
        <v>0</v>
      </c>
      <c r="JF307" s="8">
        <v>0</v>
      </c>
      <c r="JG307" s="8">
        <v>0</v>
      </c>
      <c r="JH307" s="8">
        <v>0</v>
      </c>
      <c r="JI307" s="8">
        <v>0</v>
      </c>
      <c r="JJ307" s="8">
        <v>0</v>
      </c>
      <c r="JK307" s="42">
        <v>0</v>
      </c>
      <c r="JL307" s="42">
        <v>0</v>
      </c>
      <c r="JM307" s="42">
        <v>0</v>
      </c>
      <c r="JN307" s="42">
        <v>0</v>
      </c>
      <c r="JO307" s="42">
        <v>0</v>
      </c>
      <c r="JP307" s="42">
        <v>0</v>
      </c>
      <c r="JQ307" s="42">
        <v>0</v>
      </c>
      <c r="JR307" s="42">
        <v>0</v>
      </c>
      <c r="JS307" s="42">
        <v>0</v>
      </c>
      <c r="JT307" s="42">
        <v>0</v>
      </c>
      <c r="JU307" s="42">
        <v>0</v>
      </c>
      <c r="JV307" s="42" t="s">
        <v>124</v>
      </c>
      <c r="JW307" s="42">
        <v>0</v>
      </c>
      <c r="JX307" s="42">
        <v>0</v>
      </c>
      <c r="JY307" s="42">
        <v>0</v>
      </c>
      <c r="JZ307" s="42">
        <v>0</v>
      </c>
      <c r="KA307" s="42">
        <v>0</v>
      </c>
      <c r="KB307" s="42">
        <v>0</v>
      </c>
      <c r="KC307" s="42">
        <v>0</v>
      </c>
      <c r="KD307" s="42">
        <v>0</v>
      </c>
      <c r="KE307" s="42">
        <v>0</v>
      </c>
      <c r="KF307" s="42">
        <v>0</v>
      </c>
      <c r="KG307" s="42">
        <v>0</v>
      </c>
      <c r="KH307" s="42">
        <v>0</v>
      </c>
      <c r="KI307" s="42">
        <v>0</v>
      </c>
      <c r="KJ307" s="42">
        <v>0</v>
      </c>
      <c r="KK307" s="42">
        <v>0</v>
      </c>
      <c r="KL307" s="42">
        <v>0</v>
      </c>
      <c r="KM307" s="42">
        <v>0</v>
      </c>
      <c r="KN307" s="8" t="s">
        <v>117</v>
      </c>
      <c r="KO307" s="8">
        <v>0</v>
      </c>
      <c r="KP307" s="8">
        <v>0</v>
      </c>
      <c r="KQ307" s="8" t="s">
        <v>117</v>
      </c>
      <c r="KR307">
        <v>0</v>
      </c>
      <c r="KS307">
        <v>0</v>
      </c>
      <c r="KT307">
        <v>0</v>
      </c>
      <c r="KU307">
        <v>0</v>
      </c>
      <c r="KV307">
        <v>0</v>
      </c>
      <c r="KW307">
        <v>0</v>
      </c>
      <c r="KX307">
        <v>0</v>
      </c>
      <c r="KY307">
        <v>0</v>
      </c>
      <c r="KZ307">
        <v>0</v>
      </c>
      <c r="LA307">
        <v>0</v>
      </c>
      <c r="LB307">
        <v>0</v>
      </c>
      <c r="LC307">
        <v>0</v>
      </c>
      <c r="LD307">
        <v>0</v>
      </c>
      <c r="LE307">
        <v>0</v>
      </c>
      <c r="LF307">
        <v>0</v>
      </c>
      <c r="LG307">
        <v>0</v>
      </c>
      <c r="LH307">
        <v>0</v>
      </c>
      <c r="LI307">
        <v>0</v>
      </c>
      <c r="LJ307">
        <v>0</v>
      </c>
      <c r="LK307">
        <v>0</v>
      </c>
      <c r="LL307">
        <v>0</v>
      </c>
      <c r="LM307">
        <v>0</v>
      </c>
      <c r="LN307">
        <v>0</v>
      </c>
      <c r="LO307">
        <v>0</v>
      </c>
      <c r="LP307">
        <v>0</v>
      </c>
      <c r="LQ307">
        <v>0</v>
      </c>
      <c r="LR307">
        <v>0</v>
      </c>
      <c r="LS307">
        <v>0</v>
      </c>
      <c r="LT307">
        <v>0</v>
      </c>
      <c r="LU307">
        <v>0</v>
      </c>
      <c r="LV307">
        <v>0</v>
      </c>
      <c r="LW307">
        <v>0</v>
      </c>
      <c r="LX307">
        <v>0</v>
      </c>
      <c r="LY307">
        <v>0</v>
      </c>
      <c r="LZ307" s="9" t="s">
        <v>131</v>
      </c>
      <c r="MA307">
        <v>0</v>
      </c>
      <c r="MB307" t="s">
        <v>124</v>
      </c>
      <c r="MC307">
        <v>0</v>
      </c>
      <c r="MD307">
        <v>0</v>
      </c>
      <c r="ME307">
        <v>0</v>
      </c>
      <c r="MF307">
        <v>0</v>
      </c>
      <c r="MG307">
        <v>0</v>
      </c>
      <c r="MH307">
        <v>0</v>
      </c>
      <c r="MI307">
        <v>0</v>
      </c>
      <c r="MJ307">
        <v>0</v>
      </c>
      <c r="MK307">
        <v>0</v>
      </c>
      <c r="ML307">
        <v>0</v>
      </c>
      <c r="MM307">
        <v>0</v>
      </c>
      <c r="MN307">
        <v>0</v>
      </c>
      <c r="MO307">
        <v>0</v>
      </c>
      <c r="MP307">
        <v>0</v>
      </c>
      <c r="MQ307">
        <v>0</v>
      </c>
      <c r="MR307" s="35">
        <v>0</v>
      </c>
      <c r="MS307" s="69"/>
    </row>
    <row r="308" spans="1:357" ht="189.6" customHeight="1" x14ac:dyDescent="0.3">
      <c r="A308">
        <v>68</v>
      </c>
      <c r="B308" s="29" t="s">
        <v>108</v>
      </c>
      <c r="C308" s="22" t="s">
        <v>109</v>
      </c>
      <c r="D308" s="8" t="s">
        <v>516</v>
      </c>
      <c r="E308" s="8" t="s">
        <v>517</v>
      </c>
      <c r="F308" s="8" t="s">
        <v>267</v>
      </c>
      <c r="G308" s="8">
        <v>0</v>
      </c>
      <c r="H308" s="8">
        <v>0</v>
      </c>
      <c r="I308" t="s">
        <v>168</v>
      </c>
      <c r="J308" s="8" t="s">
        <v>518</v>
      </c>
      <c r="K308" s="8" t="s">
        <v>168</v>
      </c>
      <c r="L308" s="8" t="e">
        <f>MROUND([1]!tbData[[#This Row],[Surface (mm2)]],10000)/1000000</f>
        <v>#REF!</v>
      </c>
      <c r="M308" s="8" t="s">
        <v>115</v>
      </c>
      <c r="N308" s="8" t="s">
        <v>197</v>
      </c>
      <c r="O308" s="8" t="s">
        <v>62</v>
      </c>
      <c r="P308" s="8" t="s">
        <v>117</v>
      </c>
      <c r="Q308" t="s">
        <v>379</v>
      </c>
      <c r="R308" t="s">
        <v>119</v>
      </c>
      <c r="S308" s="8" t="s">
        <v>519</v>
      </c>
      <c r="T308" t="s">
        <v>119</v>
      </c>
      <c r="U308" s="8" t="s">
        <v>120</v>
      </c>
      <c r="V308" s="8" t="s">
        <v>121</v>
      </c>
      <c r="W308" s="8" t="s">
        <v>145</v>
      </c>
      <c r="X308" s="8">
        <v>0</v>
      </c>
      <c r="Y308" s="8">
        <v>0</v>
      </c>
      <c r="Z308" s="8">
        <v>0</v>
      </c>
      <c r="AA308" s="8">
        <v>0</v>
      </c>
      <c r="AB308" s="8">
        <v>0</v>
      </c>
      <c r="AC308" s="8">
        <v>0</v>
      </c>
      <c r="AD308" s="8">
        <v>0</v>
      </c>
      <c r="AE308" s="8">
        <v>0</v>
      </c>
      <c r="AF308" s="8">
        <v>0</v>
      </c>
      <c r="AG308" s="8">
        <v>0</v>
      </c>
      <c r="AH308" s="8">
        <v>0</v>
      </c>
      <c r="AI308" s="8">
        <v>0</v>
      </c>
      <c r="AJ308" s="8">
        <v>0</v>
      </c>
      <c r="AK308" s="8" t="s">
        <v>124</v>
      </c>
      <c r="AL308" s="8" t="s">
        <v>199</v>
      </c>
      <c r="AM308" s="8">
        <v>0</v>
      </c>
      <c r="AN308" s="8" t="s">
        <v>520</v>
      </c>
      <c r="AO308" s="8">
        <v>0</v>
      </c>
      <c r="AP308" s="8">
        <v>0</v>
      </c>
      <c r="AQ308" s="8" t="s">
        <v>184</v>
      </c>
      <c r="AR308" s="8" t="s">
        <v>154</v>
      </c>
      <c r="AS308" s="8" t="s">
        <v>168</v>
      </c>
      <c r="AT308" s="8">
        <v>0</v>
      </c>
      <c r="AU308" s="8">
        <v>0</v>
      </c>
      <c r="AV308" s="8">
        <v>0</v>
      </c>
      <c r="AW308" s="8">
        <v>0</v>
      </c>
      <c r="AX308" s="8" t="s">
        <v>117</v>
      </c>
      <c r="AY308" s="8">
        <v>0</v>
      </c>
      <c r="AZ308" s="8">
        <v>0</v>
      </c>
      <c r="BA308" s="8">
        <v>0</v>
      </c>
      <c r="BB308" s="8">
        <v>0</v>
      </c>
      <c r="BC308" s="9" t="s">
        <v>124</v>
      </c>
      <c r="BD308" t="s">
        <v>155</v>
      </c>
      <c r="BE308" t="s">
        <v>124</v>
      </c>
      <c r="BF308" t="s">
        <v>124</v>
      </c>
      <c r="BG308">
        <v>0</v>
      </c>
      <c r="BH308">
        <v>0</v>
      </c>
      <c r="BI308" s="6" t="s">
        <v>521</v>
      </c>
      <c r="BJ308" s="66"/>
      <c r="BK308" s="10" t="s">
        <v>51</v>
      </c>
      <c r="BL308">
        <v>0</v>
      </c>
      <c r="BM308" t="s">
        <v>506</v>
      </c>
      <c r="BN308" t="s">
        <v>168</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t="s">
        <v>168</v>
      </c>
      <c r="DC308" s="8">
        <v>0</v>
      </c>
      <c r="DD308" t="s">
        <v>117</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t="s">
        <v>117</v>
      </c>
      <c r="EA308">
        <v>0</v>
      </c>
      <c r="EB308">
        <v>0</v>
      </c>
      <c r="EC308">
        <v>0</v>
      </c>
      <c r="ED308">
        <v>0</v>
      </c>
      <c r="EE308">
        <v>0</v>
      </c>
      <c r="EF308">
        <v>0</v>
      </c>
      <c r="EG308">
        <v>0</v>
      </c>
      <c r="EH308">
        <v>0</v>
      </c>
      <c r="EI308">
        <v>0</v>
      </c>
      <c r="EJ308">
        <v>0</v>
      </c>
      <c r="EK308">
        <v>0</v>
      </c>
      <c r="EL308">
        <v>0</v>
      </c>
      <c r="EM308">
        <v>0</v>
      </c>
      <c r="EN308">
        <v>0</v>
      </c>
      <c r="EO308">
        <v>0</v>
      </c>
      <c r="EP308">
        <v>0</v>
      </c>
      <c r="EQ308">
        <v>0</v>
      </c>
      <c r="ER308">
        <v>0</v>
      </c>
      <c r="ES308">
        <v>0</v>
      </c>
      <c r="ET308">
        <v>0</v>
      </c>
      <c r="EU308" t="s">
        <v>117</v>
      </c>
      <c r="EV308">
        <v>0</v>
      </c>
      <c r="EW308">
        <v>0</v>
      </c>
      <c r="EX308">
        <v>0</v>
      </c>
      <c r="EY308">
        <v>0</v>
      </c>
      <c r="EZ308">
        <v>0</v>
      </c>
      <c r="FA308">
        <v>0</v>
      </c>
      <c r="FB308">
        <v>0</v>
      </c>
      <c r="FC308">
        <v>0</v>
      </c>
      <c r="FD308">
        <v>0</v>
      </c>
      <c r="FE308">
        <v>0</v>
      </c>
      <c r="FF308">
        <v>0</v>
      </c>
      <c r="FG308">
        <v>0</v>
      </c>
      <c r="FH308">
        <v>0</v>
      </c>
      <c r="FI308">
        <v>0</v>
      </c>
      <c r="FJ308">
        <v>0</v>
      </c>
      <c r="FK308">
        <v>0</v>
      </c>
      <c r="FL308">
        <v>0</v>
      </c>
      <c r="FM308">
        <v>0</v>
      </c>
      <c r="FN308">
        <v>0</v>
      </c>
      <c r="FO308">
        <v>0</v>
      </c>
      <c r="FP308">
        <v>0</v>
      </c>
      <c r="FQ308">
        <v>0</v>
      </c>
      <c r="FR308">
        <v>0</v>
      </c>
      <c r="FS308">
        <v>0</v>
      </c>
      <c r="FT308">
        <v>0</v>
      </c>
      <c r="FU308">
        <v>0</v>
      </c>
      <c r="FV308">
        <v>0</v>
      </c>
      <c r="FW308">
        <v>0</v>
      </c>
      <c r="FX308">
        <v>0</v>
      </c>
      <c r="FY308">
        <v>0</v>
      </c>
      <c r="FZ308">
        <v>0</v>
      </c>
      <c r="GA308">
        <v>0</v>
      </c>
      <c r="GB308">
        <v>0</v>
      </c>
      <c r="GC308">
        <v>0</v>
      </c>
      <c r="GD308">
        <v>0</v>
      </c>
      <c r="GE308" t="s">
        <v>124</v>
      </c>
      <c r="GF308">
        <v>0</v>
      </c>
      <c r="GG308">
        <v>0</v>
      </c>
      <c r="GH308">
        <v>0</v>
      </c>
      <c r="GI308">
        <v>0</v>
      </c>
      <c r="GJ308">
        <v>0</v>
      </c>
      <c r="GK308">
        <v>0</v>
      </c>
      <c r="GL308">
        <v>0</v>
      </c>
      <c r="GM308" t="s">
        <v>124</v>
      </c>
      <c r="GN308" t="s">
        <v>125</v>
      </c>
      <c r="GO308" t="s">
        <v>124</v>
      </c>
      <c r="GP308" t="s">
        <v>124</v>
      </c>
      <c r="GQ308" t="s">
        <v>124</v>
      </c>
      <c r="GR308" t="s">
        <v>124</v>
      </c>
      <c r="GS308">
        <v>0</v>
      </c>
      <c r="GT308">
        <v>0</v>
      </c>
      <c r="GU308">
        <v>0</v>
      </c>
      <c r="GV308">
        <v>0</v>
      </c>
      <c r="GW308">
        <v>0</v>
      </c>
      <c r="GX308">
        <v>0</v>
      </c>
      <c r="GY308">
        <v>0</v>
      </c>
      <c r="GZ308">
        <v>0</v>
      </c>
      <c r="HA308">
        <v>0</v>
      </c>
      <c r="HB308">
        <v>0</v>
      </c>
      <c r="HC308">
        <v>0</v>
      </c>
      <c r="HD308">
        <v>0</v>
      </c>
      <c r="HE308">
        <v>0</v>
      </c>
      <c r="HF308">
        <v>0</v>
      </c>
      <c r="HG308" t="s">
        <v>124</v>
      </c>
      <c r="HH308" t="s">
        <v>124</v>
      </c>
      <c r="HI308" t="s">
        <v>125</v>
      </c>
      <c r="HJ308">
        <v>0</v>
      </c>
      <c r="HK308">
        <v>0</v>
      </c>
      <c r="HL308">
        <v>0</v>
      </c>
      <c r="HM308">
        <v>0</v>
      </c>
      <c r="HN308">
        <v>0</v>
      </c>
      <c r="HO308">
        <v>0</v>
      </c>
      <c r="HP308">
        <v>0</v>
      </c>
      <c r="HQ308">
        <v>0</v>
      </c>
      <c r="HR308">
        <v>0</v>
      </c>
      <c r="HS308">
        <v>0</v>
      </c>
      <c r="HT308">
        <v>0</v>
      </c>
      <c r="HU308">
        <v>0</v>
      </c>
      <c r="HV308">
        <v>0</v>
      </c>
      <c r="HW308">
        <v>0</v>
      </c>
      <c r="HX308">
        <v>0</v>
      </c>
      <c r="HY308">
        <v>0</v>
      </c>
      <c r="HZ308">
        <v>0</v>
      </c>
      <c r="IA308">
        <v>0</v>
      </c>
      <c r="IB308">
        <v>0</v>
      </c>
      <c r="IC308">
        <v>0</v>
      </c>
      <c r="ID308">
        <v>0</v>
      </c>
      <c r="IE308">
        <v>0</v>
      </c>
      <c r="IF308">
        <v>0</v>
      </c>
      <c r="IG308">
        <v>0</v>
      </c>
      <c r="IH308">
        <v>0</v>
      </c>
      <c r="II308">
        <v>0</v>
      </c>
      <c r="IJ308">
        <v>0</v>
      </c>
      <c r="IK308">
        <v>0</v>
      </c>
      <c r="IL308">
        <v>0</v>
      </c>
      <c r="IM308">
        <v>0</v>
      </c>
      <c r="IN308">
        <v>0</v>
      </c>
      <c r="IO308">
        <v>0</v>
      </c>
      <c r="IP308">
        <v>0</v>
      </c>
      <c r="IQ308">
        <v>0</v>
      </c>
      <c r="IR308">
        <v>0</v>
      </c>
      <c r="IS308">
        <v>0</v>
      </c>
      <c r="IT308">
        <v>0</v>
      </c>
      <c r="IU308">
        <v>0</v>
      </c>
      <c r="IV308">
        <v>0</v>
      </c>
      <c r="IW308">
        <v>0</v>
      </c>
      <c r="IX308">
        <v>0</v>
      </c>
      <c r="IY308">
        <v>0</v>
      </c>
      <c r="IZ308">
        <v>0</v>
      </c>
      <c r="JA308">
        <v>0</v>
      </c>
      <c r="JB308">
        <v>0</v>
      </c>
      <c r="JC308" s="8" t="s">
        <v>124</v>
      </c>
      <c r="JD308" s="8" t="s">
        <v>127</v>
      </c>
      <c r="JE308" s="8" t="s">
        <v>460</v>
      </c>
      <c r="JF308" s="8">
        <v>0</v>
      </c>
      <c r="JG308" s="8">
        <v>0</v>
      </c>
      <c r="JH308" s="8">
        <v>0</v>
      </c>
      <c r="JI308" s="8">
        <v>0</v>
      </c>
      <c r="JJ308" s="8">
        <v>0</v>
      </c>
      <c r="JK308" s="42">
        <v>0</v>
      </c>
      <c r="JL308" s="42">
        <v>0</v>
      </c>
      <c r="JM308" s="42">
        <v>0</v>
      </c>
      <c r="JN308" s="42">
        <v>0</v>
      </c>
      <c r="JO308" s="42">
        <v>0</v>
      </c>
      <c r="JP308" s="42">
        <v>0</v>
      </c>
      <c r="JQ308" s="42">
        <v>0</v>
      </c>
      <c r="JR308" s="42">
        <v>0</v>
      </c>
      <c r="JS308" s="42">
        <v>0</v>
      </c>
      <c r="JT308" s="42">
        <v>0</v>
      </c>
      <c r="JU308" s="42">
        <v>0</v>
      </c>
      <c r="JV308" s="42" t="s">
        <v>124</v>
      </c>
      <c r="JW308" s="42">
        <v>0</v>
      </c>
      <c r="JX308" s="42">
        <v>0</v>
      </c>
      <c r="JY308" s="42">
        <v>0</v>
      </c>
      <c r="JZ308" s="42">
        <v>0</v>
      </c>
      <c r="KA308" s="42">
        <v>0</v>
      </c>
      <c r="KB308" s="42">
        <v>0</v>
      </c>
      <c r="KC308" s="42">
        <v>0</v>
      </c>
      <c r="KD308" s="42">
        <v>0</v>
      </c>
      <c r="KE308" s="42">
        <v>0</v>
      </c>
      <c r="KF308" s="42">
        <v>0</v>
      </c>
      <c r="KG308" s="42">
        <v>0</v>
      </c>
      <c r="KH308" s="42">
        <v>0</v>
      </c>
      <c r="KI308" s="42">
        <v>0</v>
      </c>
      <c r="KJ308" s="42">
        <v>0</v>
      </c>
      <c r="KK308" s="42">
        <v>0</v>
      </c>
      <c r="KL308" s="42">
        <v>0</v>
      </c>
      <c r="KM308" s="42">
        <v>0</v>
      </c>
      <c r="KN308" s="8" t="s">
        <v>117</v>
      </c>
      <c r="KO308" s="8">
        <v>0</v>
      </c>
      <c r="KP308" s="8">
        <v>0</v>
      </c>
      <c r="KQ308" s="8" t="s">
        <v>117</v>
      </c>
      <c r="KR308">
        <v>0</v>
      </c>
      <c r="KS308">
        <v>0</v>
      </c>
      <c r="KT308">
        <v>0</v>
      </c>
      <c r="KU308">
        <v>0</v>
      </c>
      <c r="KV308">
        <v>0</v>
      </c>
      <c r="KW308">
        <v>0</v>
      </c>
      <c r="KX308">
        <v>0</v>
      </c>
      <c r="KY308">
        <v>0</v>
      </c>
      <c r="KZ308">
        <v>0</v>
      </c>
      <c r="LA308">
        <v>0</v>
      </c>
      <c r="LB308">
        <v>0</v>
      </c>
      <c r="LC308">
        <v>0</v>
      </c>
      <c r="LD308">
        <v>0</v>
      </c>
      <c r="LE308">
        <v>0</v>
      </c>
      <c r="LF308">
        <v>0</v>
      </c>
      <c r="LG308">
        <v>0</v>
      </c>
      <c r="LH308">
        <v>0</v>
      </c>
      <c r="LI308">
        <v>0</v>
      </c>
      <c r="LJ308">
        <v>0</v>
      </c>
      <c r="LK308">
        <v>0</v>
      </c>
      <c r="LL308">
        <v>0</v>
      </c>
      <c r="LM308">
        <v>0</v>
      </c>
      <c r="LN308">
        <v>0</v>
      </c>
      <c r="LO308">
        <v>0</v>
      </c>
      <c r="LP308">
        <v>0</v>
      </c>
      <c r="LQ308">
        <v>0</v>
      </c>
      <c r="LR308">
        <v>0</v>
      </c>
      <c r="LS308">
        <v>0</v>
      </c>
      <c r="LT308">
        <v>0</v>
      </c>
      <c r="LU308">
        <v>0</v>
      </c>
      <c r="LV308">
        <v>0</v>
      </c>
      <c r="LW308">
        <v>0</v>
      </c>
      <c r="LX308">
        <v>0</v>
      </c>
      <c r="LY308">
        <v>0</v>
      </c>
      <c r="LZ308" s="9" t="s">
        <v>131</v>
      </c>
      <c r="MA308">
        <v>0</v>
      </c>
      <c r="MB308">
        <v>0</v>
      </c>
      <c r="MC308">
        <v>0</v>
      </c>
      <c r="MD308">
        <v>0</v>
      </c>
      <c r="ME308">
        <v>0</v>
      </c>
      <c r="MF308">
        <v>0</v>
      </c>
      <c r="MG308">
        <v>0</v>
      </c>
      <c r="MH308">
        <v>0</v>
      </c>
      <c r="MI308">
        <v>0</v>
      </c>
      <c r="MJ308">
        <v>0</v>
      </c>
      <c r="MK308">
        <v>0</v>
      </c>
      <c r="ML308">
        <v>0</v>
      </c>
      <c r="MM308">
        <v>0</v>
      </c>
      <c r="MN308">
        <v>0</v>
      </c>
      <c r="MO308">
        <v>0</v>
      </c>
      <c r="MP308">
        <v>0</v>
      </c>
      <c r="MQ308">
        <v>0</v>
      </c>
      <c r="MR308" s="35" t="s">
        <v>522</v>
      </c>
      <c r="MS308" s="69"/>
    </row>
    <row r="309" spans="1:357" ht="189.6" customHeight="1" x14ac:dyDescent="0.3">
      <c r="A309">
        <v>73</v>
      </c>
      <c r="B309" s="29" t="s">
        <v>108</v>
      </c>
      <c r="C309" s="22" t="s">
        <v>109</v>
      </c>
      <c r="D309" s="8" t="s">
        <v>306</v>
      </c>
      <c r="E309" t="s">
        <v>535</v>
      </c>
      <c r="F309" s="8" t="s">
        <v>358</v>
      </c>
      <c r="G309" s="8" t="s">
        <v>342</v>
      </c>
      <c r="H309" s="8">
        <v>0</v>
      </c>
      <c r="I309" t="s">
        <v>136</v>
      </c>
      <c r="J309" s="8" t="s">
        <v>168</v>
      </c>
      <c r="K309" s="8" t="s">
        <v>168</v>
      </c>
      <c r="L309" s="8" t="e">
        <f>MROUND([1]!tbData[[#This Row],[Surface (mm2)]],10000)/1000000</f>
        <v>#REF!</v>
      </c>
      <c r="M309" s="8" t="s">
        <v>115</v>
      </c>
      <c r="N309" s="8" t="s">
        <v>144</v>
      </c>
      <c r="O309" s="8" t="s">
        <v>144</v>
      </c>
      <c r="P309" s="8" t="s">
        <v>117</v>
      </c>
      <c r="Q309" t="s">
        <v>379</v>
      </c>
      <c r="R309" t="s">
        <v>119</v>
      </c>
      <c r="S309" s="8">
        <v>0</v>
      </c>
      <c r="T309" t="s">
        <v>119</v>
      </c>
      <c r="U309" s="8" t="s">
        <v>120</v>
      </c>
      <c r="V309" s="8" t="s">
        <v>210</v>
      </c>
      <c r="W309" s="8" t="s">
        <v>145</v>
      </c>
      <c r="X309" s="8">
        <v>0</v>
      </c>
      <c r="Y309" s="8">
        <v>0</v>
      </c>
      <c r="Z309" s="8">
        <v>0</v>
      </c>
      <c r="AA309" s="8">
        <v>0</v>
      </c>
      <c r="AB309" s="8">
        <v>0</v>
      </c>
      <c r="AC309" s="8">
        <v>0</v>
      </c>
      <c r="AD309" s="8">
        <v>0</v>
      </c>
      <c r="AE309" s="8">
        <v>0</v>
      </c>
      <c r="AF309" s="8">
        <v>0</v>
      </c>
      <c r="AG309" s="8">
        <v>0</v>
      </c>
      <c r="AH309" s="8">
        <v>0</v>
      </c>
      <c r="AI309" s="8">
        <v>0</v>
      </c>
      <c r="AJ309" s="8">
        <v>0</v>
      </c>
      <c r="AK309" s="8" t="s">
        <v>124</v>
      </c>
      <c r="AL309" s="8" t="s">
        <v>269</v>
      </c>
      <c r="AM309" s="8" t="s">
        <v>145</v>
      </c>
      <c r="AN309" s="8" t="s">
        <v>536</v>
      </c>
      <c r="AO309" s="8">
        <v>0</v>
      </c>
      <c r="AP309" s="8">
        <v>0</v>
      </c>
      <c r="AQ309" s="8">
        <v>0</v>
      </c>
      <c r="AR309" s="8">
        <v>0</v>
      </c>
      <c r="AS309" s="8">
        <v>0</v>
      </c>
      <c r="AT309" s="8">
        <v>0</v>
      </c>
      <c r="AU309" s="8" t="s">
        <v>124</v>
      </c>
      <c r="AV309" s="8" t="s">
        <v>169</v>
      </c>
      <c r="AW309" s="8" t="s">
        <v>199</v>
      </c>
      <c r="AX309" s="8" t="s">
        <v>117</v>
      </c>
      <c r="AY309" s="8">
        <v>0</v>
      </c>
      <c r="AZ309" s="8">
        <v>0</v>
      </c>
      <c r="BA309" s="8">
        <v>0</v>
      </c>
      <c r="BB309" s="8">
        <v>0</v>
      </c>
      <c r="BC309" s="9" t="s">
        <v>124</v>
      </c>
      <c r="BD309" t="s">
        <v>155</v>
      </c>
      <c r="BE309" t="s">
        <v>124</v>
      </c>
      <c r="BF309" t="s">
        <v>124</v>
      </c>
      <c r="BG309">
        <v>0</v>
      </c>
      <c r="BH309">
        <v>0</v>
      </c>
      <c r="BI309" s="6" t="s">
        <v>537</v>
      </c>
      <c r="BJ309" s="66"/>
      <c r="BK309" s="10" t="s">
        <v>51</v>
      </c>
      <c r="BL309" t="s">
        <v>174</v>
      </c>
      <c r="BM309" t="s">
        <v>123</v>
      </c>
      <c r="BN309" t="s">
        <v>124</v>
      </c>
      <c r="BO309">
        <v>0</v>
      </c>
      <c r="BP309">
        <v>0</v>
      </c>
      <c r="BQ309">
        <v>0</v>
      </c>
      <c r="BR309">
        <v>0</v>
      </c>
      <c r="BS309">
        <v>0</v>
      </c>
      <c r="BT309">
        <v>0</v>
      </c>
      <c r="BU309">
        <v>0</v>
      </c>
      <c r="BV309">
        <v>0</v>
      </c>
      <c r="BW309">
        <v>0</v>
      </c>
      <c r="BX309">
        <v>0</v>
      </c>
      <c r="BY309">
        <v>0</v>
      </c>
      <c r="BZ309">
        <v>0</v>
      </c>
      <c r="CA309">
        <v>0</v>
      </c>
      <c r="CB309">
        <v>0</v>
      </c>
      <c r="CC309">
        <v>0</v>
      </c>
      <c r="CD309">
        <v>0</v>
      </c>
      <c r="CE309">
        <v>0</v>
      </c>
      <c r="CF309" t="s">
        <v>124</v>
      </c>
      <c r="CG309" t="s">
        <v>50</v>
      </c>
      <c r="CH309">
        <v>0</v>
      </c>
      <c r="CI309">
        <v>0</v>
      </c>
      <c r="CJ309">
        <v>0</v>
      </c>
      <c r="CK309">
        <v>0</v>
      </c>
      <c r="CL309">
        <v>0</v>
      </c>
      <c r="CM309" t="s">
        <v>121</v>
      </c>
      <c r="CN309" t="s">
        <v>50</v>
      </c>
      <c r="CO309">
        <v>0</v>
      </c>
      <c r="CP309">
        <v>0</v>
      </c>
      <c r="CQ309">
        <v>0</v>
      </c>
      <c r="CR309">
        <v>0</v>
      </c>
      <c r="CS309">
        <v>0</v>
      </c>
      <c r="CT309" t="s">
        <v>197</v>
      </c>
      <c r="CU309">
        <v>0</v>
      </c>
      <c r="CV309">
        <v>0</v>
      </c>
      <c r="CW309">
        <v>0</v>
      </c>
      <c r="CX309">
        <v>0</v>
      </c>
      <c r="CY309">
        <v>0</v>
      </c>
      <c r="CZ309">
        <v>0</v>
      </c>
      <c r="DA309">
        <v>0</v>
      </c>
      <c r="DB309" t="s">
        <v>51</v>
      </c>
      <c r="DC309" s="8" t="s">
        <v>366</v>
      </c>
      <c r="DD309" t="s">
        <v>117</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t="s">
        <v>51</v>
      </c>
      <c r="EA309" t="s">
        <v>156</v>
      </c>
      <c r="EB309" t="s">
        <v>124</v>
      </c>
      <c r="EC309">
        <v>0</v>
      </c>
      <c r="ED309">
        <v>0</v>
      </c>
      <c r="EE309">
        <v>0</v>
      </c>
      <c r="EF309">
        <v>0</v>
      </c>
      <c r="EG309">
        <v>0</v>
      </c>
      <c r="EH309">
        <v>0</v>
      </c>
      <c r="EI309">
        <v>0</v>
      </c>
      <c r="EJ309">
        <v>0</v>
      </c>
      <c r="EK309">
        <v>0</v>
      </c>
      <c r="EL309">
        <v>0</v>
      </c>
      <c r="EM309">
        <v>0</v>
      </c>
      <c r="EN309">
        <v>0</v>
      </c>
      <c r="EO309">
        <v>0</v>
      </c>
      <c r="EP309" t="s">
        <v>124</v>
      </c>
      <c r="EQ309" t="s">
        <v>169</v>
      </c>
      <c r="ER309">
        <v>0</v>
      </c>
      <c r="ES309">
        <v>0</v>
      </c>
      <c r="ET309">
        <v>0</v>
      </c>
      <c r="EU309" t="s">
        <v>117</v>
      </c>
      <c r="EV309">
        <v>0</v>
      </c>
      <c r="EW309">
        <v>0</v>
      </c>
      <c r="EX309">
        <v>0</v>
      </c>
      <c r="EY309">
        <v>0</v>
      </c>
      <c r="EZ309">
        <v>0</v>
      </c>
      <c r="FA309">
        <v>0</v>
      </c>
      <c r="FB309">
        <v>0</v>
      </c>
      <c r="FC309">
        <v>0</v>
      </c>
      <c r="FD309">
        <v>0</v>
      </c>
      <c r="FE309">
        <v>0</v>
      </c>
      <c r="FF309">
        <v>0</v>
      </c>
      <c r="FG309">
        <v>0</v>
      </c>
      <c r="FH309">
        <v>0</v>
      </c>
      <c r="FI309">
        <v>0</v>
      </c>
      <c r="FJ309">
        <v>0</v>
      </c>
      <c r="FK309">
        <v>0</v>
      </c>
      <c r="FL309">
        <v>0</v>
      </c>
      <c r="FM309">
        <v>0</v>
      </c>
      <c r="FN309">
        <v>0</v>
      </c>
      <c r="FO309">
        <v>0</v>
      </c>
      <c r="FP309">
        <v>0</v>
      </c>
      <c r="FQ309">
        <v>0</v>
      </c>
      <c r="FR309">
        <v>0</v>
      </c>
      <c r="FS309">
        <v>0</v>
      </c>
      <c r="FT309">
        <v>0</v>
      </c>
      <c r="FU309">
        <v>0</v>
      </c>
      <c r="FV309">
        <v>0</v>
      </c>
      <c r="FW309">
        <v>0</v>
      </c>
      <c r="FX309">
        <v>0</v>
      </c>
      <c r="FY309">
        <v>0</v>
      </c>
      <c r="FZ309">
        <v>0</v>
      </c>
      <c r="GA309">
        <v>0</v>
      </c>
      <c r="GB309">
        <v>0</v>
      </c>
      <c r="GC309">
        <v>0</v>
      </c>
      <c r="GD309">
        <v>0</v>
      </c>
      <c r="GE309" t="s">
        <v>124</v>
      </c>
      <c r="GF309">
        <v>0</v>
      </c>
      <c r="GG309">
        <v>0</v>
      </c>
      <c r="GH309">
        <v>0</v>
      </c>
      <c r="GI309">
        <v>0</v>
      </c>
      <c r="GJ309">
        <v>0</v>
      </c>
      <c r="GK309">
        <v>0</v>
      </c>
      <c r="GL309">
        <v>0</v>
      </c>
      <c r="GM309" t="s">
        <v>124</v>
      </c>
      <c r="GN309">
        <v>0</v>
      </c>
      <c r="GO309" t="s">
        <v>124</v>
      </c>
      <c r="GP309" t="s">
        <v>124</v>
      </c>
      <c r="GQ309" t="s">
        <v>124</v>
      </c>
      <c r="GR309" t="s">
        <v>124</v>
      </c>
      <c r="GS309">
        <v>0</v>
      </c>
      <c r="GT309">
        <v>0</v>
      </c>
      <c r="GU309">
        <v>0</v>
      </c>
      <c r="GV309">
        <v>0</v>
      </c>
      <c r="GW309">
        <v>0</v>
      </c>
      <c r="GX309" t="s">
        <v>124</v>
      </c>
      <c r="GY309" t="s">
        <v>202</v>
      </c>
      <c r="GZ309">
        <v>0</v>
      </c>
      <c r="HA309">
        <v>0</v>
      </c>
      <c r="HB309">
        <v>0</v>
      </c>
      <c r="HC309">
        <v>0</v>
      </c>
      <c r="HD309">
        <v>0</v>
      </c>
      <c r="HE309">
        <v>0</v>
      </c>
      <c r="HF309">
        <v>0</v>
      </c>
      <c r="HG309">
        <v>0</v>
      </c>
      <c r="HH309">
        <v>0</v>
      </c>
      <c r="HI309">
        <v>0</v>
      </c>
      <c r="HJ309">
        <v>0</v>
      </c>
      <c r="HK309">
        <v>0</v>
      </c>
      <c r="HL309">
        <v>0</v>
      </c>
      <c r="HM309" t="s">
        <v>124</v>
      </c>
      <c r="HN309">
        <v>0</v>
      </c>
      <c r="HO309">
        <v>0</v>
      </c>
      <c r="HP309">
        <v>0</v>
      </c>
      <c r="HQ309">
        <v>0</v>
      </c>
      <c r="HR309">
        <v>0</v>
      </c>
      <c r="HS309" t="s">
        <v>124</v>
      </c>
      <c r="HT309" t="s">
        <v>124</v>
      </c>
      <c r="HU309" t="s">
        <v>124</v>
      </c>
      <c r="HV309" t="s">
        <v>124</v>
      </c>
      <c r="HW309" t="s">
        <v>124</v>
      </c>
      <c r="HX309" t="s">
        <v>124</v>
      </c>
      <c r="HY309" t="s">
        <v>124</v>
      </c>
      <c r="HZ309">
        <v>0</v>
      </c>
      <c r="IA309">
        <v>0</v>
      </c>
      <c r="IB309">
        <v>0</v>
      </c>
      <c r="IC309">
        <v>0</v>
      </c>
      <c r="ID309">
        <v>0</v>
      </c>
      <c r="IE309">
        <v>0</v>
      </c>
      <c r="IF309">
        <v>0</v>
      </c>
      <c r="IG309">
        <v>0</v>
      </c>
      <c r="IH309">
        <v>0</v>
      </c>
      <c r="II309">
        <v>0</v>
      </c>
      <c r="IJ309">
        <v>0</v>
      </c>
      <c r="IK309">
        <v>0</v>
      </c>
      <c r="IL309">
        <v>0</v>
      </c>
      <c r="IM309">
        <v>0</v>
      </c>
      <c r="IN309">
        <v>0</v>
      </c>
      <c r="IO309">
        <v>0</v>
      </c>
      <c r="IP309">
        <v>0</v>
      </c>
      <c r="IQ309">
        <v>0</v>
      </c>
      <c r="IR309">
        <v>0</v>
      </c>
      <c r="IS309">
        <v>0</v>
      </c>
      <c r="IT309">
        <v>0</v>
      </c>
      <c r="IU309">
        <v>0</v>
      </c>
      <c r="IV309">
        <v>0</v>
      </c>
      <c r="IW309">
        <v>0</v>
      </c>
      <c r="IX309">
        <v>0</v>
      </c>
      <c r="IY309">
        <v>0</v>
      </c>
      <c r="IZ309">
        <v>0</v>
      </c>
      <c r="JA309">
        <v>0</v>
      </c>
      <c r="JB309">
        <v>0</v>
      </c>
      <c r="JC309" s="8" t="s">
        <v>124</v>
      </c>
      <c r="JD309" s="8" t="s">
        <v>127</v>
      </c>
      <c r="JE309" s="8" t="s">
        <v>460</v>
      </c>
      <c r="JF309" s="8">
        <v>0</v>
      </c>
      <c r="JG309" s="8">
        <v>0</v>
      </c>
      <c r="JH309" s="8">
        <v>0</v>
      </c>
      <c r="JI309" s="8">
        <v>0</v>
      </c>
      <c r="JJ309" s="8">
        <v>0</v>
      </c>
      <c r="JK309" s="42">
        <v>0</v>
      </c>
      <c r="JL309" s="42">
        <v>0</v>
      </c>
      <c r="JM309" s="42">
        <v>0</v>
      </c>
      <c r="JN309" s="42">
        <v>0</v>
      </c>
      <c r="JO309" s="42">
        <v>0</v>
      </c>
      <c r="JP309" s="42">
        <v>0</v>
      </c>
      <c r="JQ309" s="42">
        <v>0</v>
      </c>
      <c r="JR309" s="42">
        <v>0</v>
      </c>
      <c r="JS309" s="42">
        <v>0</v>
      </c>
      <c r="JT309" s="42">
        <v>0</v>
      </c>
      <c r="JU309" s="42">
        <v>0</v>
      </c>
      <c r="JV309" s="42" t="s">
        <v>124</v>
      </c>
      <c r="JW309" s="42" t="s">
        <v>204</v>
      </c>
      <c r="JX309" s="42">
        <v>0</v>
      </c>
      <c r="JY309" s="42">
        <v>0</v>
      </c>
      <c r="JZ309" s="42">
        <v>0</v>
      </c>
      <c r="KA309" s="42">
        <v>0</v>
      </c>
      <c r="KB309" s="42" t="s">
        <v>129</v>
      </c>
      <c r="KC309" s="42">
        <v>0</v>
      </c>
      <c r="KD309" s="42">
        <v>0</v>
      </c>
      <c r="KE309" s="42" t="s">
        <v>124</v>
      </c>
      <c r="KF309" s="42" t="s">
        <v>204</v>
      </c>
      <c r="KG309" s="42">
        <v>0</v>
      </c>
      <c r="KH309" s="42">
        <v>0</v>
      </c>
      <c r="KI309" s="42">
        <v>0</v>
      </c>
      <c r="KJ309" s="42">
        <v>0</v>
      </c>
      <c r="KK309" s="42">
        <v>0</v>
      </c>
      <c r="KL309" s="42">
        <v>0</v>
      </c>
      <c r="KM309" s="42">
        <v>0</v>
      </c>
      <c r="KN309" s="8" t="s">
        <v>124</v>
      </c>
      <c r="KO309" s="8">
        <v>0</v>
      </c>
      <c r="KP309" s="8">
        <v>0</v>
      </c>
      <c r="KQ309" s="8" t="s">
        <v>117</v>
      </c>
      <c r="KR309">
        <v>0</v>
      </c>
      <c r="KS309">
        <v>0</v>
      </c>
      <c r="KT309">
        <v>0</v>
      </c>
      <c r="KU309">
        <v>0</v>
      </c>
      <c r="KV309">
        <v>0</v>
      </c>
      <c r="KW309">
        <v>0</v>
      </c>
      <c r="KX309">
        <v>0</v>
      </c>
      <c r="KY309">
        <v>0</v>
      </c>
      <c r="KZ309">
        <v>0</v>
      </c>
      <c r="LA309">
        <v>0</v>
      </c>
      <c r="LB309">
        <v>0</v>
      </c>
      <c r="LC309">
        <v>0</v>
      </c>
      <c r="LD309">
        <v>0</v>
      </c>
      <c r="LE309">
        <v>0</v>
      </c>
      <c r="LF309">
        <v>0</v>
      </c>
      <c r="LG309">
        <v>0</v>
      </c>
      <c r="LH309">
        <v>0</v>
      </c>
      <c r="LI309">
        <v>0</v>
      </c>
      <c r="LJ309">
        <v>0</v>
      </c>
      <c r="LK309">
        <v>0</v>
      </c>
      <c r="LL309">
        <v>0</v>
      </c>
      <c r="LM309">
        <v>0</v>
      </c>
      <c r="LN309">
        <v>0</v>
      </c>
      <c r="LO309">
        <v>0</v>
      </c>
      <c r="LP309">
        <v>0</v>
      </c>
      <c r="LQ309">
        <v>0</v>
      </c>
      <c r="LR309">
        <v>0</v>
      </c>
      <c r="LS309">
        <v>0</v>
      </c>
      <c r="LT309">
        <v>0</v>
      </c>
      <c r="LU309">
        <v>0</v>
      </c>
      <c r="LV309">
        <v>0</v>
      </c>
      <c r="LW309">
        <v>0</v>
      </c>
      <c r="LX309">
        <v>0</v>
      </c>
      <c r="LY309">
        <v>0</v>
      </c>
      <c r="LZ309" s="9" t="s">
        <v>131</v>
      </c>
      <c r="MA309">
        <v>0</v>
      </c>
      <c r="MB309">
        <v>0</v>
      </c>
      <c r="MC309">
        <v>0</v>
      </c>
      <c r="MD309">
        <v>0</v>
      </c>
      <c r="ME309">
        <v>0</v>
      </c>
      <c r="MF309">
        <v>0</v>
      </c>
      <c r="MG309">
        <v>0</v>
      </c>
      <c r="MH309">
        <v>0</v>
      </c>
      <c r="MI309">
        <v>0</v>
      </c>
      <c r="MJ309">
        <v>0</v>
      </c>
      <c r="MK309">
        <v>0</v>
      </c>
      <c r="ML309">
        <v>0</v>
      </c>
      <c r="MM309">
        <v>0</v>
      </c>
      <c r="MN309">
        <v>0</v>
      </c>
      <c r="MO309">
        <v>0</v>
      </c>
      <c r="MP309">
        <v>0</v>
      </c>
      <c r="MQ309">
        <v>0</v>
      </c>
      <c r="MR309" s="35" t="s">
        <v>538</v>
      </c>
      <c r="MS309" s="69"/>
    </row>
    <row r="310" spans="1:357" ht="171.6" customHeight="1" x14ac:dyDescent="0.3">
      <c r="A310">
        <v>295</v>
      </c>
      <c r="B310" s="29" t="s">
        <v>108</v>
      </c>
      <c r="C310" s="27" t="s">
        <v>1217</v>
      </c>
      <c r="D310" s="8" t="s">
        <v>1324</v>
      </c>
      <c r="E310" s="8" t="s">
        <v>1324</v>
      </c>
      <c r="F310" s="8" t="s">
        <v>1510</v>
      </c>
      <c r="G310" s="8" t="s">
        <v>168</v>
      </c>
      <c r="H310" s="8" t="s">
        <v>168</v>
      </c>
      <c r="I310" s="8" t="s">
        <v>168</v>
      </c>
      <c r="J310" s="8" t="s">
        <v>168</v>
      </c>
      <c r="K310" s="8" t="s">
        <v>168</v>
      </c>
      <c r="L310" s="8" t="e">
        <f>MROUND([1]!tbData[[#This Row],[Surface (mm2)]],10000)/1000000</f>
        <v>#REF!</v>
      </c>
      <c r="M310" s="8" t="s">
        <v>115</v>
      </c>
      <c r="N310" s="8" t="s">
        <v>197</v>
      </c>
      <c r="O310" s="8" t="s">
        <v>144</v>
      </c>
      <c r="P310" s="8" t="s">
        <v>117</v>
      </c>
      <c r="Q310" t="s">
        <v>119</v>
      </c>
      <c r="R310" t="s">
        <v>119</v>
      </c>
      <c r="S310" s="8">
        <v>0</v>
      </c>
      <c r="T310" t="s">
        <v>119</v>
      </c>
      <c r="U310" s="8" t="s">
        <v>120</v>
      </c>
      <c r="V310" s="8" t="s">
        <v>121</v>
      </c>
      <c r="W310" s="8" t="s">
        <v>197</v>
      </c>
      <c r="X310" s="8">
        <v>0</v>
      </c>
      <c r="Y310" s="8">
        <v>0</v>
      </c>
      <c r="Z310" s="8">
        <v>0</v>
      </c>
      <c r="AA310" s="8">
        <v>0</v>
      </c>
      <c r="AB310" s="8">
        <v>0</v>
      </c>
      <c r="AC310" s="8">
        <v>0</v>
      </c>
      <c r="AD310" s="8">
        <v>0</v>
      </c>
      <c r="AE310" s="8">
        <v>0</v>
      </c>
      <c r="AF310" s="8">
        <v>0</v>
      </c>
      <c r="AG310" s="8">
        <v>0</v>
      </c>
      <c r="AH310" s="8">
        <v>0</v>
      </c>
      <c r="AI310" s="8">
        <v>0</v>
      </c>
      <c r="AJ310" s="8">
        <v>0</v>
      </c>
      <c r="AK310" s="8" t="s">
        <v>117</v>
      </c>
      <c r="AL310" s="8">
        <v>0</v>
      </c>
      <c r="AM310" s="8">
        <v>0</v>
      </c>
      <c r="AN310" s="8">
        <v>0</v>
      </c>
      <c r="AO310" s="8">
        <v>0</v>
      </c>
      <c r="AP310" s="8">
        <v>0</v>
      </c>
      <c r="AQ310" s="8">
        <v>0</v>
      </c>
      <c r="AR310" s="8">
        <v>0</v>
      </c>
      <c r="AS310" s="8">
        <v>0</v>
      </c>
      <c r="AT310" s="8">
        <v>0</v>
      </c>
      <c r="AU310" s="8">
        <v>0</v>
      </c>
      <c r="AV310" s="8">
        <v>0</v>
      </c>
      <c r="AW310" s="8">
        <v>0</v>
      </c>
      <c r="AX310" s="8" t="s">
        <v>117</v>
      </c>
      <c r="AY310" s="8">
        <v>0</v>
      </c>
      <c r="AZ310" s="8">
        <v>0</v>
      </c>
      <c r="BA310" s="8">
        <v>0</v>
      </c>
      <c r="BB310" s="8">
        <v>0</v>
      </c>
      <c r="BC310" s="9" t="s">
        <v>119</v>
      </c>
      <c r="BD310">
        <v>0</v>
      </c>
      <c r="BE310" t="s">
        <v>124</v>
      </c>
      <c r="BF310" t="s">
        <v>124</v>
      </c>
      <c r="BG310">
        <v>0</v>
      </c>
      <c r="BH310">
        <v>0</v>
      </c>
      <c r="BI310" s="6" t="s">
        <v>1511</v>
      </c>
      <c r="BJ310" s="66"/>
      <c r="BK310" s="10" t="s">
        <v>51</v>
      </c>
      <c r="BL310" t="s">
        <v>122</v>
      </c>
      <c r="BM310" t="s">
        <v>123</v>
      </c>
      <c r="BN310" t="s">
        <v>117</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t="s">
        <v>117</v>
      </c>
      <c r="DC310" s="8">
        <v>0</v>
      </c>
      <c r="DD310" t="s">
        <v>117</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t="s">
        <v>51</v>
      </c>
      <c r="EA310">
        <v>0</v>
      </c>
      <c r="EB310" t="s">
        <v>124</v>
      </c>
      <c r="EC310">
        <v>0</v>
      </c>
      <c r="ED310">
        <v>0</v>
      </c>
      <c r="EE310">
        <v>0</v>
      </c>
      <c r="EF310">
        <v>0</v>
      </c>
      <c r="EG310">
        <v>0</v>
      </c>
      <c r="EH310">
        <v>0</v>
      </c>
      <c r="EI310">
        <v>0</v>
      </c>
      <c r="EJ310">
        <v>0</v>
      </c>
      <c r="EK310">
        <v>0</v>
      </c>
      <c r="EL310">
        <v>0</v>
      </c>
      <c r="EM310">
        <v>0</v>
      </c>
      <c r="EN310">
        <v>0</v>
      </c>
      <c r="EO310">
        <v>0</v>
      </c>
      <c r="EP310">
        <v>0</v>
      </c>
      <c r="EQ310">
        <v>0</v>
      </c>
      <c r="ER310">
        <v>0</v>
      </c>
      <c r="ES310">
        <v>0</v>
      </c>
      <c r="ET310">
        <v>0</v>
      </c>
      <c r="EU310" t="s">
        <v>117</v>
      </c>
      <c r="EV310">
        <v>0</v>
      </c>
      <c r="EW310">
        <v>0</v>
      </c>
      <c r="EX310">
        <v>0</v>
      </c>
      <c r="EY310">
        <v>0</v>
      </c>
      <c r="EZ310">
        <v>0</v>
      </c>
      <c r="FA310">
        <v>0</v>
      </c>
      <c r="FB310">
        <v>0</v>
      </c>
      <c r="FC310">
        <v>0</v>
      </c>
      <c r="FD310">
        <v>0</v>
      </c>
      <c r="FE310">
        <v>0</v>
      </c>
      <c r="FF310">
        <v>0</v>
      </c>
      <c r="FG310">
        <v>0</v>
      </c>
      <c r="FH310">
        <v>0</v>
      </c>
      <c r="FI310">
        <v>0</v>
      </c>
      <c r="FJ310">
        <v>0</v>
      </c>
      <c r="FK310">
        <v>0</v>
      </c>
      <c r="FL310">
        <v>0</v>
      </c>
      <c r="FM310">
        <v>0</v>
      </c>
      <c r="FN310">
        <v>0</v>
      </c>
      <c r="FO310">
        <v>0</v>
      </c>
      <c r="FP310">
        <v>0</v>
      </c>
      <c r="FQ310">
        <v>0</v>
      </c>
      <c r="FR310">
        <v>0</v>
      </c>
      <c r="FS310">
        <v>0</v>
      </c>
      <c r="FT310">
        <v>0</v>
      </c>
      <c r="FU310">
        <v>0</v>
      </c>
      <c r="FV310">
        <v>0</v>
      </c>
      <c r="FW310">
        <v>0</v>
      </c>
      <c r="FX310">
        <v>0</v>
      </c>
      <c r="FY310">
        <v>0</v>
      </c>
      <c r="FZ310">
        <v>0</v>
      </c>
      <c r="GA310">
        <v>0</v>
      </c>
      <c r="GB310">
        <v>0</v>
      </c>
      <c r="GC310">
        <v>0</v>
      </c>
      <c r="GD310">
        <v>0</v>
      </c>
      <c r="GE310" t="s">
        <v>117</v>
      </c>
      <c r="GF310">
        <v>0</v>
      </c>
      <c r="GG310">
        <v>0</v>
      </c>
      <c r="GH310">
        <v>0</v>
      </c>
      <c r="GI310">
        <v>0</v>
      </c>
      <c r="GJ310">
        <v>0</v>
      </c>
      <c r="GK310">
        <v>0</v>
      </c>
      <c r="GL310">
        <v>0</v>
      </c>
      <c r="GM310">
        <v>0</v>
      </c>
      <c r="GN310">
        <v>0</v>
      </c>
      <c r="GO310">
        <v>0</v>
      </c>
      <c r="GP310">
        <v>0</v>
      </c>
      <c r="GQ310">
        <v>0</v>
      </c>
      <c r="GR310">
        <v>0</v>
      </c>
      <c r="GS310">
        <v>0</v>
      </c>
      <c r="GT310">
        <v>0</v>
      </c>
      <c r="GU310">
        <v>0</v>
      </c>
      <c r="GV310">
        <v>0</v>
      </c>
      <c r="GW310">
        <v>0</v>
      </c>
      <c r="GX310">
        <v>0</v>
      </c>
      <c r="GY310">
        <v>0</v>
      </c>
      <c r="GZ310">
        <v>0</v>
      </c>
      <c r="HA310">
        <v>0</v>
      </c>
      <c r="HB310">
        <v>0</v>
      </c>
      <c r="HC310">
        <v>0</v>
      </c>
      <c r="HD310">
        <v>0</v>
      </c>
      <c r="HE310">
        <v>0</v>
      </c>
      <c r="HF310">
        <v>0</v>
      </c>
      <c r="HG310">
        <v>0</v>
      </c>
      <c r="HH310">
        <v>0</v>
      </c>
      <c r="HI310">
        <v>0</v>
      </c>
      <c r="HJ310">
        <v>0</v>
      </c>
      <c r="HK310">
        <v>0</v>
      </c>
      <c r="HL310">
        <v>0</v>
      </c>
      <c r="HM310" t="s">
        <v>124</v>
      </c>
      <c r="HN310">
        <v>0</v>
      </c>
      <c r="HO310">
        <v>0</v>
      </c>
      <c r="HP310">
        <v>0</v>
      </c>
      <c r="HQ310">
        <v>0</v>
      </c>
      <c r="HR310">
        <v>0</v>
      </c>
      <c r="HS310">
        <v>0</v>
      </c>
      <c r="HT310">
        <v>0</v>
      </c>
      <c r="HU310">
        <v>0</v>
      </c>
      <c r="HV310">
        <v>0</v>
      </c>
      <c r="HW310">
        <v>0</v>
      </c>
      <c r="HX310">
        <v>0</v>
      </c>
      <c r="HY310">
        <v>0</v>
      </c>
      <c r="HZ310">
        <v>0</v>
      </c>
      <c r="IA310">
        <v>0</v>
      </c>
      <c r="IB310">
        <v>0</v>
      </c>
      <c r="IC310">
        <v>0</v>
      </c>
      <c r="ID310">
        <v>0</v>
      </c>
      <c r="IE310">
        <v>0</v>
      </c>
      <c r="IF310">
        <v>0</v>
      </c>
      <c r="IG310">
        <v>0</v>
      </c>
      <c r="IH310">
        <v>0</v>
      </c>
      <c r="II310">
        <v>0</v>
      </c>
      <c r="IJ310">
        <v>0</v>
      </c>
      <c r="IK310">
        <v>0</v>
      </c>
      <c r="IL310">
        <v>0</v>
      </c>
      <c r="IM310">
        <v>0</v>
      </c>
      <c r="IN310">
        <v>0</v>
      </c>
      <c r="IO310">
        <v>0</v>
      </c>
      <c r="IP310">
        <v>0</v>
      </c>
      <c r="IQ310">
        <v>0</v>
      </c>
      <c r="IR310">
        <v>0</v>
      </c>
      <c r="IS310">
        <v>0</v>
      </c>
      <c r="IT310">
        <v>0</v>
      </c>
      <c r="IU310">
        <v>0</v>
      </c>
      <c r="IV310">
        <v>0</v>
      </c>
      <c r="IW310">
        <v>0</v>
      </c>
      <c r="IX310">
        <v>0</v>
      </c>
      <c r="IY310">
        <v>0</v>
      </c>
      <c r="IZ310">
        <v>0</v>
      </c>
      <c r="JA310">
        <v>0</v>
      </c>
      <c r="JB310">
        <v>0</v>
      </c>
      <c r="JC310" s="8">
        <v>0</v>
      </c>
      <c r="JD310" s="8">
        <v>0</v>
      </c>
      <c r="JE310" s="8">
        <v>0</v>
      </c>
      <c r="JF310" s="8">
        <v>0</v>
      </c>
      <c r="JG310" s="8">
        <v>0</v>
      </c>
      <c r="JH310" s="8">
        <v>0</v>
      </c>
      <c r="JI310" s="8">
        <v>0</v>
      </c>
      <c r="JJ310" s="8">
        <v>0</v>
      </c>
      <c r="JK310" s="42">
        <v>0</v>
      </c>
      <c r="JL310" s="42">
        <v>0</v>
      </c>
      <c r="JM310" s="42">
        <v>0</v>
      </c>
      <c r="JN310" s="42">
        <v>0</v>
      </c>
      <c r="JO310" s="42">
        <v>0</v>
      </c>
      <c r="JP310" s="42">
        <v>0</v>
      </c>
      <c r="JQ310" s="42">
        <v>0</v>
      </c>
      <c r="JR310" s="42">
        <v>0</v>
      </c>
      <c r="JS310" s="42">
        <v>0</v>
      </c>
      <c r="JT310" s="42">
        <v>0</v>
      </c>
      <c r="JU310" s="42">
        <v>0</v>
      </c>
      <c r="JV310" s="42">
        <v>0</v>
      </c>
      <c r="JW310" s="42">
        <v>0</v>
      </c>
      <c r="JX310" s="42">
        <v>0</v>
      </c>
      <c r="JY310" s="42">
        <v>0</v>
      </c>
      <c r="JZ310" s="42">
        <v>0</v>
      </c>
      <c r="KA310" s="42">
        <v>0</v>
      </c>
      <c r="KB310" s="42">
        <v>0</v>
      </c>
      <c r="KC310" s="42">
        <v>0</v>
      </c>
      <c r="KD310" s="42">
        <v>0</v>
      </c>
      <c r="KE310" s="42">
        <v>0</v>
      </c>
      <c r="KF310" s="42">
        <v>0</v>
      </c>
      <c r="KG310" s="42">
        <v>0</v>
      </c>
      <c r="KH310" s="42">
        <v>0</v>
      </c>
      <c r="KI310" s="42">
        <v>0</v>
      </c>
      <c r="KJ310" s="42">
        <v>0</v>
      </c>
      <c r="KK310" s="42">
        <v>0</v>
      </c>
      <c r="KL310" s="42">
        <v>0</v>
      </c>
      <c r="KM310" s="42">
        <v>0</v>
      </c>
      <c r="KN310" s="8" t="s">
        <v>117</v>
      </c>
      <c r="KO310" s="8">
        <v>0</v>
      </c>
      <c r="KP310" s="8">
        <v>0</v>
      </c>
      <c r="KQ310" s="8" t="s">
        <v>124</v>
      </c>
      <c r="KR310" t="s">
        <v>124</v>
      </c>
      <c r="KS310" t="s">
        <v>50</v>
      </c>
      <c r="KT310">
        <v>0</v>
      </c>
      <c r="KU310">
        <v>0</v>
      </c>
      <c r="KV310">
        <v>0</v>
      </c>
      <c r="KW310">
        <v>0</v>
      </c>
      <c r="KX310">
        <v>0</v>
      </c>
      <c r="KY310">
        <v>0</v>
      </c>
      <c r="KZ310">
        <v>0</v>
      </c>
      <c r="LA310">
        <v>0</v>
      </c>
      <c r="LB310">
        <v>0</v>
      </c>
      <c r="LC310">
        <v>0</v>
      </c>
      <c r="LD310" t="s">
        <v>124</v>
      </c>
      <c r="LE310">
        <v>0</v>
      </c>
      <c r="LF310">
        <v>0</v>
      </c>
      <c r="LG310">
        <v>0</v>
      </c>
      <c r="LH310">
        <v>0</v>
      </c>
      <c r="LI310">
        <v>0</v>
      </c>
      <c r="LJ310">
        <v>0</v>
      </c>
      <c r="LK310">
        <v>0</v>
      </c>
      <c r="LL310">
        <v>0</v>
      </c>
      <c r="LM310">
        <v>0</v>
      </c>
      <c r="LN310">
        <v>0</v>
      </c>
      <c r="LO310">
        <v>0</v>
      </c>
      <c r="LP310">
        <v>0</v>
      </c>
      <c r="LQ310">
        <v>0</v>
      </c>
      <c r="LR310">
        <v>0</v>
      </c>
      <c r="LS310">
        <v>0</v>
      </c>
      <c r="LT310">
        <v>0</v>
      </c>
      <c r="LU310">
        <v>0</v>
      </c>
      <c r="LV310">
        <v>0</v>
      </c>
      <c r="LW310">
        <v>0</v>
      </c>
      <c r="LX310">
        <v>0</v>
      </c>
      <c r="LY310">
        <v>0</v>
      </c>
      <c r="LZ310" s="9" t="s">
        <v>1512</v>
      </c>
      <c r="MA310">
        <v>0</v>
      </c>
      <c r="MB310">
        <v>0</v>
      </c>
      <c r="MC310">
        <v>0</v>
      </c>
      <c r="MD310">
        <v>0</v>
      </c>
      <c r="ME310">
        <v>0</v>
      </c>
      <c r="MF310">
        <v>0</v>
      </c>
      <c r="MG310">
        <v>0</v>
      </c>
      <c r="MH310">
        <v>0</v>
      </c>
      <c r="MI310">
        <v>0</v>
      </c>
      <c r="MJ310">
        <v>0</v>
      </c>
      <c r="MK310">
        <v>0</v>
      </c>
      <c r="ML310">
        <v>0</v>
      </c>
      <c r="MM310">
        <v>0</v>
      </c>
      <c r="MN310">
        <v>0</v>
      </c>
      <c r="MO310">
        <v>0</v>
      </c>
      <c r="MP310">
        <v>0</v>
      </c>
      <c r="MQ310">
        <v>0</v>
      </c>
      <c r="MR310" s="35" t="s">
        <v>1513</v>
      </c>
      <c r="MS310" s="69"/>
    </row>
    <row r="311" spans="1:357" ht="28.8" x14ac:dyDescent="0.3">
      <c r="A311">
        <v>296</v>
      </c>
      <c r="B311" s="29" t="s">
        <v>108</v>
      </c>
      <c r="C311" s="27" t="s">
        <v>1217</v>
      </c>
      <c r="D311" s="8" t="s">
        <v>1324</v>
      </c>
      <c r="E311" s="8" t="s">
        <v>1324</v>
      </c>
      <c r="F311" s="8" t="s">
        <v>1515</v>
      </c>
      <c r="G311" s="8" t="s">
        <v>168</v>
      </c>
      <c r="H311" s="8" t="s">
        <v>168</v>
      </c>
      <c r="I311" s="8" t="s">
        <v>168</v>
      </c>
      <c r="J311" s="8" t="s">
        <v>168</v>
      </c>
      <c r="K311" s="8" t="s">
        <v>168</v>
      </c>
      <c r="L311" s="8" t="e">
        <f>MROUND([1]!tbData[[#This Row],[Surface (mm2)]],10000)/1000000</f>
        <v>#REF!</v>
      </c>
      <c r="M311" s="8" t="s">
        <v>115</v>
      </c>
      <c r="N311" s="8" t="s">
        <v>168</v>
      </c>
      <c r="O311" s="8" t="s">
        <v>168</v>
      </c>
      <c r="P311" s="8" t="s">
        <v>168</v>
      </c>
      <c r="Q311" t="s">
        <v>119</v>
      </c>
      <c r="R311" t="s">
        <v>119</v>
      </c>
      <c r="S311" s="8">
        <v>0</v>
      </c>
      <c r="T311" t="s">
        <v>119</v>
      </c>
      <c r="U311" s="8" t="s">
        <v>120</v>
      </c>
      <c r="V311" s="8" t="s">
        <v>168</v>
      </c>
      <c r="W311" s="8" t="s">
        <v>168</v>
      </c>
      <c r="X311" s="8" t="s">
        <v>168</v>
      </c>
      <c r="Y311" s="8" t="s">
        <v>168</v>
      </c>
      <c r="Z311" s="8">
        <v>0</v>
      </c>
      <c r="AA311" s="8">
        <v>0</v>
      </c>
      <c r="AB311" s="8">
        <v>0</v>
      </c>
      <c r="AC311" s="8" t="s">
        <v>198</v>
      </c>
      <c r="AD311" s="8" t="s">
        <v>168</v>
      </c>
      <c r="AE311" s="8" t="s">
        <v>168</v>
      </c>
      <c r="AF311" s="8">
        <v>0</v>
      </c>
      <c r="AG311" s="8" t="s">
        <v>168</v>
      </c>
      <c r="AH311" s="8" t="s">
        <v>168</v>
      </c>
      <c r="AI311" s="8" t="s">
        <v>168</v>
      </c>
      <c r="AJ311" s="8">
        <v>0</v>
      </c>
      <c r="AK311" s="8" t="s">
        <v>117</v>
      </c>
      <c r="AL311" s="8">
        <v>0</v>
      </c>
      <c r="AM311" s="8">
        <v>0</v>
      </c>
      <c r="AN311" s="8">
        <v>0</v>
      </c>
      <c r="AO311" s="8">
        <v>0</v>
      </c>
      <c r="AP311" s="8">
        <v>0</v>
      </c>
      <c r="AQ311" s="8">
        <v>0</v>
      </c>
      <c r="AR311" s="8">
        <v>0</v>
      </c>
      <c r="AS311" s="8">
        <v>0</v>
      </c>
      <c r="AT311" s="8">
        <v>0</v>
      </c>
      <c r="AU311" s="8">
        <v>0</v>
      </c>
      <c r="AV311" s="8">
        <v>0</v>
      </c>
      <c r="AW311" s="8">
        <v>0</v>
      </c>
      <c r="AX311" s="8" t="s">
        <v>117</v>
      </c>
      <c r="AY311" s="8">
        <v>0</v>
      </c>
      <c r="AZ311" s="8">
        <v>0</v>
      </c>
      <c r="BA311" s="8">
        <v>0</v>
      </c>
      <c r="BB311" s="8">
        <v>0</v>
      </c>
      <c r="BC311" s="9" t="s">
        <v>119</v>
      </c>
      <c r="BD311">
        <v>0</v>
      </c>
      <c r="BE311" t="s">
        <v>168</v>
      </c>
      <c r="BF311">
        <v>0</v>
      </c>
      <c r="BG311">
        <v>0</v>
      </c>
      <c r="BH311">
        <v>0</v>
      </c>
      <c r="BI311" s="6" t="s">
        <v>1511</v>
      </c>
      <c r="BJ311" s="66"/>
      <c r="BK311" s="10" t="s">
        <v>51</v>
      </c>
      <c r="BL311">
        <v>0</v>
      </c>
      <c r="BM311">
        <v>0</v>
      </c>
      <c r="BN311" t="s">
        <v>117</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t="s">
        <v>51</v>
      </c>
      <c r="DC311" s="8">
        <v>0</v>
      </c>
      <c r="DD311" t="s">
        <v>117</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t="s">
        <v>51</v>
      </c>
      <c r="EA311">
        <v>0</v>
      </c>
      <c r="EB311" t="s">
        <v>124</v>
      </c>
      <c r="EC311">
        <v>0</v>
      </c>
      <c r="ED311">
        <v>0</v>
      </c>
      <c r="EE311">
        <v>0</v>
      </c>
      <c r="EF311">
        <v>0</v>
      </c>
      <c r="EG311">
        <v>0</v>
      </c>
      <c r="EH311">
        <v>0</v>
      </c>
      <c r="EI311">
        <v>0</v>
      </c>
      <c r="EJ311">
        <v>0</v>
      </c>
      <c r="EK311">
        <v>0</v>
      </c>
      <c r="EL311">
        <v>0</v>
      </c>
      <c r="EM311">
        <v>0</v>
      </c>
      <c r="EN311">
        <v>0</v>
      </c>
      <c r="EO311">
        <v>0</v>
      </c>
      <c r="EP311">
        <v>0</v>
      </c>
      <c r="EQ311">
        <v>0</v>
      </c>
      <c r="ER311">
        <v>0</v>
      </c>
      <c r="ES311">
        <v>0</v>
      </c>
      <c r="ET311">
        <v>0</v>
      </c>
      <c r="EU311" t="s">
        <v>117</v>
      </c>
      <c r="EV311">
        <v>0</v>
      </c>
      <c r="EW311">
        <v>0</v>
      </c>
      <c r="EX311">
        <v>0</v>
      </c>
      <c r="EY311">
        <v>0</v>
      </c>
      <c r="EZ311">
        <v>0</v>
      </c>
      <c r="FA311">
        <v>0</v>
      </c>
      <c r="FB311">
        <v>0</v>
      </c>
      <c r="FC311">
        <v>0</v>
      </c>
      <c r="FD311">
        <v>0</v>
      </c>
      <c r="FE311">
        <v>0</v>
      </c>
      <c r="FF311">
        <v>0</v>
      </c>
      <c r="FG311">
        <v>0</v>
      </c>
      <c r="FH311">
        <v>0</v>
      </c>
      <c r="FI311">
        <v>0</v>
      </c>
      <c r="FJ311">
        <v>0</v>
      </c>
      <c r="FK311">
        <v>0</v>
      </c>
      <c r="FL311">
        <v>0</v>
      </c>
      <c r="FM311">
        <v>0</v>
      </c>
      <c r="FN311">
        <v>0</v>
      </c>
      <c r="FO311">
        <v>0</v>
      </c>
      <c r="FP311">
        <v>0</v>
      </c>
      <c r="FQ311">
        <v>0</v>
      </c>
      <c r="FR311">
        <v>0</v>
      </c>
      <c r="FS311">
        <v>0</v>
      </c>
      <c r="FT311">
        <v>0</v>
      </c>
      <c r="FU311">
        <v>0</v>
      </c>
      <c r="FV311">
        <v>0</v>
      </c>
      <c r="FW311">
        <v>0</v>
      </c>
      <c r="FX311">
        <v>0</v>
      </c>
      <c r="FY311">
        <v>0</v>
      </c>
      <c r="FZ311">
        <v>0</v>
      </c>
      <c r="GA311">
        <v>0</v>
      </c>
      <c r="GB311">
        <v>0</v>
      </c>
      <c r="GC311">
        <v>0</v>
      </c>
      <c r="GD311">
        <v>0</v>
      </c>
      <c r="GE311" t="s">
        <v>124</v>
      </c>
      <c r="GF311">
        <v>0</v>
      </c>
      <c r="GG311">
        <v>0</v>
      </c>
      <c r="GH311">
        <v>0</v>
      </c>
      <c r="GI311">
        <v>0</v>
      </c>
      <c r="GJ311">
        <v>0</v>
      </c>
      <c r="GK311">
        <v>0</v>
      </c>
      <c r="GL311">
        <v>0</v>
      </c>
      <c r="GM311">
        <v>0</v>
      </c>
      <c r="GN311">
        <v>0</v>
      </c>
      <c r="GO311">
        <v>0</v>
      </c>
      <c r="GP311">
        <v>0</v>
      </c>
      <c r="GQ311">
        <v>0</v>
      </c>
      <c r="GR311">
        <v>0</v>
      </c>
      <c r="GS311">
        <v>0</v>
      </c>
      <c r="GT311">
        <v>0</v>
      </c>
      <c r="GU311">
        <v>0</v>
      </c>
      <c r="GV311">
        <v>0</v>
      </c>
      <c r="GW311">
        <v>0</v>
      </c>
      <c r="GX311">
        <v>0</v>
      </c>
      <c r="GY311">
        <v>0</v>
      </c>
      <c r="GZ311">
        <v>0</v>
      </c>
      <c r="HA311">
        <v>0</v>
      </c>
      <c r="HB311">
        <v>0</v>
      </c>
      <c r="HC311">
        <v>0</v>
      </c>
      <c r="HD311">
        <v>0</v>
      </c>
      <c r="HE311">
        <v>0</v>
      </c>
      <c r="HF311">
        <v>0</v>
      </c>
      <c r="HG311">
        <v>0</v>
      </c>
      <c r="HH311">
        <v>0</v>
      </c>
      <c r="HI311">
        <v>0</v>
      </c>
      <c r="HJ311">
        <v>0</v>
      </c>
      <c r="HK311">
        <v>0</v>
      </c>
      <c r="HL311">
        <v>0</v>
      </c>
      <c r="HM311" t="s">
        <v>124</v>
      </c>
      <c r="HN311">
        <v>0</v>
      </c>
      <c r="HO311">
        <v>0</v>
      </c>
      <c r="HP311">
        <v>0</v>
      </c>
      <c r="HQ311">
        <v>0</v>
      </c>
      <c r="HR311">
        <v>0</v>
      </c>
      <c r="HS311">
        <v>0</v>
      </c>
      <c r="HT311">
        <v>0</v>
      </c>
      <c r="HU311">
        <v>0</v>
      </c>
      <c r="HV311">
        <v>0</v>
      </c>
      <c r="HW311">
        <v>0</v>
      </c>
      <c r="HX311">
        <v>0</v>
      </c>
      <c r="HY311">
        <v>0</v>
      </c>
      <c r="HZ311">
        <v>0</v>
      </c>
      <c r="IA311">
        <v>0</v>
      </c>
      <c r="IB311">
        <v>0</v>
      </c>
      <c r="IC311">
        <v>0</v>
      </c>
      <c r="ID311">
        <v>0</v>
      </c>
      <c r="IE311">
        <v>0</v>
      </c>
      <c r="IF311">
        <v>0</v>
      </c>
      <c r="IG311">
        <v>0</v>
      </c>
      <c r="IH311">
        <v>0</v>
      </c>
      <c r="II311">
        <v>0</v>
      </c>
      <c r="IJ311">
        <v>0</v>
      </c>
      <c r="IK311">
        <v>0</v>
      </c>
      <c r="IL311">
        <v>0</v>
      </c>
      <c r="IM311">
        <v>0</v>
      </c>
      <c r="IN311">
        <v>0</v>
      </c>
      <c r="IO311">
        <v>0</v>
      </c>
      <c r="IP311">
        <v>0</v>
      </c>
      <c r="IQ311">
        <v>0</v>
      </c>
      <c r="IR311">
        <v>0</v>
      </c>
      <c r="IS311">
        <v>0</v>
      </c>
      <c r="IT311">
        <v>0</v>
      </c>
      <c r="IU311">
        <v>0</v>
      </c>
      <c r="IV311">
        <v>0</v>
      </c>
      <c r="IW311">
        <v>0</v>
      </c>
      <c r="IX311">
        <v>0</v>
      </c>
      <c r="IY311">
        <v>0</v>
      </c>
      <c r="IZ311">
        <v>0</v>
      </c>
      <c r="JA311">
        <v>0</v>
      </c>
      <c r="JB311">
        <v>0</v>
      </c>
      <c r="JC311" s="8" t="s">
        <v>124</v>
      </c>
      <c r="JD311" s="8" t="s">
        <v>582</v>
      </c>
      <c r="JE311" s="8">
        <v>0</v>
      </c>
      <c r="JF311" s="8">
        <v>0</v>
      </c>
      <c r="JG311" s="8">
        <v>0</v>
      </c>
      <c r="JH311" s="8">
        <v>0</v>
      </c>
      <c r="JI311" s="8">
        <v>0</v>
      </c>
      <c r="JJ311" s="8">
        <v>0</v>
      </c>
      <c r="JK311" s="42">
        <v>0</v>
      </c>
      <c r="JL311" s="42">
        <v>0</v>
      </c>
      <c r="JM311" s="42">
        <v>0</v>
      </c>
      <c r="JN311" s="42">
        <v>0</v>
      </c>
      <c r="JO311" s="42">
        <v>0</v>
      </c>
      <c r="JP311" s="42">
        <v>0</v>
      </c>
      <c r="JQ311" s="42">
        <v>0</v>
      </c>
      <c r="JR311" s="42">
        <v>0</v>
      </c>
      <c r="JS311" s="42">
        <v>0</v>
      </c>
      <c r="JT311" s="42">
        <v>0</v>
      </c>
      <c r="JU311" s="42">
        <v>0</v>
      </c>
      <c r="JV311" s="42">
        <v>0</v>
      </c>
      <c r="JW311" s="42">
        <v>0</v>
      </c>
      <c r="JX311" s="42">
        <v>0</v>
      </c>
      <c r="JY311" s="42">
        <v>0</v>
      </c>
      <c r="JZ311" s="42">
        <v>0</v>
      </c>
      <c r="KA311" s="42">
        <v>0</v>
      </c>
      <c r="KB311" s="42">
        <v>0</v>
      </c>
      <c r="KC311" s="42">
        <v>0</v>
      </c>
      <c r="KD311" s="42">
        <v>0</v>
      </c>
      <c r="KE311" s="42">
        <v>0</v>
      </c>
      <c r="KF311" s="42">
        <v>0</v>
      </c>
      <c r="KG311" s="42">
        <v>0</v>
      </c>
      <c r="KH311" s="42">
        <v>0</v>
      </c>
      <c r="KI311" s="42">
        <v>0</v>
      </c>
      <c r="KJ311" s="42">
        <v>0</v>
      </c>
      <c r="KK311" s="42">
        <v>0</v>
      </c>
      <c r="KL311" s="42">
        <v>0</v>
      </c>
      <c r="KM311" s="42">
        <v>0</v>
      </c>
      <c r="KN311" s="8" t="s">
        <v>124</v>
      </c>
      <c r="KO311" s="8">
        <v>0</v>
      </c>
      <c r="KP311" s="8">
        <v>0</v>
      </c>
      <c r="KQ311" s="8" t="s">
        <v>124</v>
      </c>
      <c r="KR311" t="s">
        <v>124</v>
      </c>
      <c r="KS311">
        <v>0</v>
      </c>
      <c r="KT311">
        <v>0</v>
      </c>
      <c r="KU311">
        <v>0</v>
      </c>
      <c r="KV311">
        <v>0</v>
      </c>
      <c r="KW311">
        <v>0</v>
      </c>
      <c r="KX311">
        <v>0</v>
      </c>
      <c r="KY311">
        <v>0</v>
      </c>
      <c r="KZ311">
        <v>0</v>
      </c>
      <c r="LA311">
        <v>0</v>
      </c>
      <c r="LB311">
        <v>0</v>
      </c>
      <c r="LC311">
        <v>0</v>
      </c>
      <c r="LD311">
        <v>0</v>
      </c>
      <c r="LE311">
        <v>0</v>
      </c>
      <c r="LF311">
        <v>0</v>
      </c>
      <c r="LG311">
        <v>0</v>
      </c>
      <c r="LH311">
        <v>0</v>
      </c>
      <c r="LI311">
        <v>0</v>
      </c>
      <c r="LJ311">
        <v>0</v>
      </c>
      <c r="LK311">
        <v>0</v>
      </c>
      <c r="LL311">
        <v>0</v>
      </c>
      <c r="LM311">
        <v>0</v>
      </c>
      <c r="LN311">
        <v>0</v>
      </c>
      <c r="LO311">
        <v>0</v>
      </c>
      <c r="LP311">
        <v>0</v>
      </c>
      <c r="LQ311">
        <v>0</v>
      </c>
      <c r="LR311">
        <v>0</v>
      </c>
      <c r="LS311">
        <v>0</v>
      </c>
      <c r="LT311">
        <v>0</v>
      </c>
      <c r="LU311">
        <v>0</v>
      </c>
      <c r="LV311">
        <v>0</v>
      </c>
      <c r="LW311">
        <v>0</v>
      </c>
      <c r="LX311">
        <v>0</v>
      </c>
      <c r="LY311">
        <v>0</v>
      </c>
      <c r="LZ311" s="9" t="s">
        <v>1512</v>
      </c>
      <c r="MA311">
        <v>0</v>
      </c>
      <c r="MB311">
        <v>0</v>
      </c>
      <c r="MC311">
        <v>0</v>
      </c>
      <c r="MD311">
        <v>0</v>
      </c>
      <c r="ME311">
        <v>0</v>
      </c>
      <c r="MF311">
        <v>0</v>
      </c>
      <c r="MG311">
        <v>0</v>
      </c>
      <c r="MH311">
        <v>0</v>
      </c>
      <c r="MI311">
        <v>0</v>
      </c>
      <c r="MJ311">
        <v>0</v>
      </c>
      <c r="MK311">
        <v>0</v>
      </c>
      <c r="ML311">
        <v>0</v>
      </c>
      <c r="MM311">
        <v>0</v>
      </c>
      <c r="MN311">
        <v>0</v>
      </c>
      <c r="MO311">
        <v>0</v>
      </c>
      <c r="MP311">
        <v>0</v>
      </c>
      <c r="MQ311">
        <v>0</v>
      </c>
      <c r="MR311" s="35" t="s">
        <v>1516</v>
      </c>
      <c r="MS311" s="69"/>
    </row>
  </sheetData>
  <mergeCells count="2">
    <mergeCell ref="A1:BI1"/>
    <mergeCell ref="BK1:MS1"/>
  </mergeCells>
  <phoneticPr fontId="2" type="noConversion"/>
  <conditionalFormatting sqref="BC3:BD298 BC300:BD311">
    <cfRule type="containsText" dxfId="0" priority="1" operator="containsText" text="vérifier">
      <formula>NOT(ISERROR(SEARCH("vérifier",BC3)))</formula>
    </cfRule>
  </conditionalFormatting>
  <hyperlinks>
    <hyperlink ref="G8" r:id="rId1" xr:uid="{01D972E1-8B6D-47FC-9EA4-1A876984F105}"/>
  </hyperlinks>
  <pageMargins left="0.7" right="0.7" top="0.75" bottom="0.75" header="0.3" footer="0.3"/>
  <pageSetup paperSize="9" orientation="portrait" r:id="rId2"/>
  <tableParts count="1">
    <tablePart r:id="rId3"/>
  </tableParts>
  <extLst>
    <ext xmlns:x14="http://schemas.microsoft.com/office/spreadsheetml/2009/9/main" uri="{CCE6A557-97BC-4b89-ADB6-D9C93CAAB3DF}">
      <x14:dataValidations xmlns:xm="http://schemas.microsoft.com/office/excel/2006/main" count="29">
        <x14:dataValidation type="list" allowBlank="1" showInputMessage="1" showErrorMessage="1" xr:uid="{FE117DD1-B8FF-4C92-9FC4-E29ACC2C40BD}">
          <x14:formula1>
            <xm:f>'filtres data'!$B$4:$B$9</xm:f>
          </x14:formula1>
          <xm:sqref>B232:B1048576 B3:B230 A1</xm:sqref>
        </x14:dataValidation>
        <x14:dataValidation type="list" allowBlank="1" showInputMessage="1" showErrorMessage="1" xr:uid="{FCF903E4-5441-4C94-91DD-5DD0C5119C3A}">
          <x14:formula1>
            <xm:f>'filtres data'!$AQ$4:$AQ$11</xm:f>
          </x14:formula1>
          <xm:sqref>MR312:MS1048576</xm:sqref>
        </x14:dataValidation>
        <x14:dataValidation type="list" allowBlank="1" showInputMessage="1" showErrorMessage="1" xr:uid="{EA88B37A-D326-47BB-BF51-18BA98B12875}">
          <x14:formula1>
            <xm:f>'filtres data'!$S$4:$S$16</xm:f>
          </x14:formula1>
          <xm:sqref>BK3:BK311 AO312:AX1048576</xm:sqref>
        </x14:dataValidation>
        <x14:dataValidation type="list" allowBlank="1" showInputMessage="1" showErrorMessage="1" xr:uid="{89FD2B26-8710-4866-A998-16912BFB29C7}">
          <x14:formula1>
            <xm:f>'filtres data'!$L$4:$L$16</xm:f>
          </x14:formula1>
          <xm:sqref>N312:O1048576 Q3:Q6 Q8:Q311</xm:sqref>
        </x14:dataValidation>
        <x14:dataValidation type="list" allowBlank="1" showInputMessage="1" showErrorMessage="1" xr:uid="{5267C128-9870-441F-8DDE-0DBAF4E2764B}">
          <x14:formula1>
            <xm:f>'filtres data'!$AO$4:$AO$20</xm:f>
          </x14:formula1>
          <xm:sqref>LZ312:LZ1048576</xm:sqref>
        </x14:dataValidation>
        <x14:dataValidation type="list" allowBlank="1" showInputMessage="1" showErrorMessage="1" xr:uid="{74ACF3BF-A9B3-4AE7-B21F-DC2BEC8AEED3}">
          <x14:formula1>
            <xm:f>'filtres data'!$AM$4:$AM$26</xm:f>
          </x14:formula1>
          <xm:sqref>LZ3:LZ311 MA69</xm:sqref>
        </x14:dataValidation>
        <x14:dataValidation type="list" allowBlank="1" showInputMessage="1" showErrorMessage="1" xr:uid="{A08FDBB6-E9E6-4346-87E9-D05B35C41E57}">
          <x14:formula1>
            <xm:f>'filtres data'!$AJ$4:$AJ$10</xm:f>
          </x14:formula1>
          <xm:sqref>KN3:KN1048576</xm:sqref>
        </x14:dataValidation>
        <x14:dataValidation type="list" allowBlank="1" showInputMessage="1" showErrorMessage="1" xr:uid="{7510361F-1021-4F96-B379-BE4E75AC82AB}">
          <x14:formula1>
            <xm:f>'filtres data'!$Q$4:$Q$5</xm:f>
          </x14:formula1>
          <xm:sqref>AX3:AX298 AX300:AX311</xm:sqref>
        </x14:dataValidation>
        <x14:dataValidation type="list" allowBlank="1" showInputMessage="1" showErrorMessage="1" xr:uid="{3A7DC754-F593-416C-9DF1-31CC9832769E}">
          <x14:formula1>
            <xm:f>'filtres data'!$U$4:$U$16</xm:f>
          </x14:formula1>
          <xm:sqref>BM3:BM311 BD312:BD1048576 BI312:BK1048576</xm:sqref>
        </x14:dataValidation>
        <x14:dataValidation type="list" allowBlank="1" showInputMessage="1" showErrorMessage="1" xr:uid="{C3DB14C9-1E30-40B5-9321-F59E8A2A8BE6}">
          <x14:formula1>
            <xm:f>'filtres data'!$C$4:$C$22</xm:f>
          </x14:formula1>
          <xm:sqref>C3:C311</xm:sqref>
        </x14:dataValidation>
        <x14:dataValidation type="list" allowBlank="1" showInputMessage="1" showErrorMessage="1" xr:uid="{911B18D2-4230-4A45-9452-9E4EC2360591}">
          <x14:formula1>
            <xm:f>'filtres data'!$I$4:$I$11</xm:f>
          </x14:formula1>
          <xm:sqref>I3:I296 I312:I1048576</xm:sqref>
        </x14:dataValidation>
        <x14:dataValidation type="list" allowBlank="1" showInputMessage="1" showErrorMessage="1" xr:uid="{60FFC651-EC30-4781-B947-AC193C8D2F6D}">
          <x14:formula1>
            <xm:f>'filtres data'!$M$4:$M$7</xm:f>
          </x14:formula1>
          <xm:sqref>P312:P1048576 T3:T311</xm:sqref>
        </x14:dataValidation>
        <x14:dataValidation type="list" allowBlank="1" showInputMessage="1" showErrorMessage="1" xr:uid="{47A31455-4DCF-4E08-BE5A-31265A182A44}">
          <x14:formula1>
            <xm:f>'filtres data'!$R$4:$R$17</xm:f>
          </x14:formula1>
          <xm:sqref>U312:AC1048576 BC3:BC298 BC300:BC311</xm:sqref>
        </x14:dataValidation>
        <x14:dataValidation type="list" allowBlank="1" showInputMessage="1" showErrorMessage="1" xr:uid="{87844C1A-FE86-4BD0-AFE8-DEDDE878937E}">
          <x14:formula1>
            <xm:f>'filtres data'!$V$4:$V$20</xm:f>
          </x14:formula1>
          <xm:sqref>BL312:BL1048576 DB3:DB311</xm:sqref>
        </x14:dataValidation>
        <x14:dataValidation type="list" allowBlank="1" showInputMessage="1" showErrorMessage="1" xr:uid="{04EDBBAB-1210-42D8-97F1-6C68F7C6F3AB}">
          <x14:formula1>
            <xm:f>'filtres data'!$T$4:$T$30</xm:f>
          </x14:formula1>
          <xm:sqref>AY312:AY1048576 BL3:BL311</xm:sqref>
        </x14:dataValidation>
        <x14:dataValidation type="list" allowBlank="1" showInputMessage="1" showErrorMessage="1" xr:uid="{FD25EC7F-2729-4F8D-9DB8-E128232F46A3}">
          <x14:formula1>
            <xm:f>'filtres data'!$AG$4:$AG$10</xm:f>
          </x14:formula1>
          <xm:sqref>DZ3:DZ311</xm:sqref>
        </x14:dataValidation>
        <x14:dataValidation type="list" allowBlank="1" showInputMessage="1" showErrorMessage="1" xr:uid="{CD97B984-65E4-4DD9-ACA9-777C1F0F495D}">
          <x14:formula1>
            <xm:f>'filtres data'!$AH$4:$AH$14</xm:f>
          </x14:formula1>
          <xm:sqref>DC312:DC1048576 JD3:JD311</xm:sqref>
        </x14:dataValidation>
        <x14:dataValidation type="list" allowBlank="1" showInputMessage="1" showErrorMessage="1" xr:uid="{41BB476A-C68D-4C4E-8F1F-6D43E2125B47}">
          <x14:formula1>
            <xm:f>'filtres data'!$AA$4:$AA$15</xm:f>
          </x14:formula1>
          <xm:sqref>DB312:DC1048576</xm:sqref>
        </x14:dataValidation>
        <x14:dataValidation type="list" allowBlank="1" showInputMessage="1" showErrorMessage="1" xr:uid="{7A67B3D9-C4EA-4C61-BDCB-2723DB514B6D}">
          <x14:formula1>
            <xm:f>'filtres data'!$AB$4:$AB$21</xm:f>
          </x14:formula1>
          <xm:sqref>GE3:GF311 GH3:GK311</xm:sqref>
        </x14:dataValidation>
        <x14:dataValidation type="list" allowBlank="1" showInputMessage="1" showErrorMessage="1" xr:uid="{4DE62D28-DC4E-495F-9920-6D9FF90F8E2C}">
          <x14:formula1>
            <xm:f>'filtres data'!$AC$4:$AC$21</xm:f>
          </x14:formula1>
          <xm:sqref>DZ312:DZ1048576 HM3:IC311</xm:sqref>
        </x14:dataValidation>
        <x14:dataValidation type="list" allowBlank="1" showInputMessage="1" showErrorMessage="1" xr:uid="{E97C314E-E684-4128-ADE7-57AB9968C0AB}">
          <x14:formula1>
            <xm:f>'filtres data'!$AD$4:$AD$19</xm:f>
          </x14:formula1>
          <xm:sqref>EU312:EU1048576</xm:sqref>
        </x14:dataValidation>
        <x14:dataValidation type="list" allowBlank="1" showInputMessage="1" showErrorMessage="1" xr:uid="{432252CD-8DBD-4CD1-87E2-38E77A1C11DE}">
          <x14:formula1>
            <xm:f>'filtres data'!$AE$4:$AE$22</xm:f>
          </x14:formula1>
          <xm:sqref>GE312:GF1048576 GH312:GK1048576</xm:sqref>
        </x14:dataValidation>
        <x14:dataValidation type="list" allowBlank="1" showInputMessage="1" showErrorMessage="1" xr:uid="{5AEED976-5F44-4632-9484-CE35DB3581D9}">
          <x14:formula1>
            <xm:f>'filtres data'!$AF$4:$AF$18</xm:f>
          </x14:formula1>
          <xm:sqref>HM312:IC1048576</xm:sqref>
        </x14:dataValidation>
        <x14:dataValidation type="list" allowBlank="1" showInputMessage="1" showErrorMessage="1" xr:uid="{E9FF49CA-3845-4B20-A5B6-6596E4E0F12D}">
          <x14:formula1>
            <xm:f>'filtres data'!$W$4:$W$21</xm:f>
          </x14:formula1>
          <xm:sqref>BM312:BM1048576 DC3:DC311</xm:sqref>
        </x14:dataValidation>
        <x14:dataValidation type="list" allowBlank="1" showInputMessage="1" showErrorMessage="1" xr:uid="{AB634E13-AEC6-4B74-8932-14DA61563B93}">
          <x14:formula1>
            <xm:f>'filtres data'!$Y$4:$Y$15</xm:f>
          </x14:formula1>
          <xm:sqref>DZ3:DZ311 DD3:DD311</xm:sqref>
        </x14:dataValidation>
        <x14:dataValidation type="list" allowBlank="1" showInputMessage="1" showErrorMessage="1" xr:uid="{04CC4DCC-5190-4152-87A2-F5FADE6AC40E}">
          <x14:formula1>
            <xm:f>'filtres data'!$AL$4:$AL$16</xm:f>
          </x14:formula1>
          <xm:sqref>KR3:KR1048576</xm:sqref>
        </x14:dataValidation>
        <x14:dataValidation type="list" allowBlank="1" showInputMessage="1" showErrorMessage="1" xr:uid="{319EC95E-4ADF-4FFB-A111-CD0AA7960936}">
          <x14:formula1>
            <xm:f>'filtres data'!$AF$4:$AF$8</xm:f>
          </x14:formula1>
          <xm:sqref>EU3:EU311 DD312:DD1048576</xm:sqref>
        </x14:dataValidation>
        <x14:dataValidation type="list" allowBlank="1" showInputMessage="1" showErrorMessage="1" xr:uid="{88FBF9C0-C117-4E34-92FE-D32751DCA209}">
          <x14:formula1>
            <xm:f>'filtres data'!$L$4:$L$23</xm:f>
          </x14:formula1>
          <xm:sqref>Q7</xm:sqref>
        </x14:dataValidation>
        <x14:dataValidation type="list" allowBlank="1" showInputMessage="1" showErrorMessage="1" xr:uid="{45749910-83B9-4517-9020-56F782B18865}">
          <x14:formula1>
            <xm:f>'filtres data'!$AI$4:$AI$11</xm:f>
          </x14:formula1>
          <xm:sqref>JE3:JE1048576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19E1-36F3-401B-8A7F-C67AC5BE88AE}">
  <sheetPr>
    <tabColor rgb="FFFFC000"/>
  </sheetPr>
  <dimension ref="B1:BG25"/>
  <sheetViews>
    <sheetView topLeftCell="V1" zoomScale="79" workbookViewId="0">
      <selection activeCell="AH4" sqref="AH4"/>
    </sheetView>
  </sheetViews>
  <sheetFormatPr baseColWidth="10" defaultColWidth="11.44140625" defaultRowHeight="14.4" x14ac:dyDescent="0.3"/>
  <cols>
    <col min="2" max="2" width="19.109375" customWidth="1"/>
    <col min="3" max="6" width="14.44140625" customWidth="1"/>
    <col min="7" max="8" width="14.33203125" customWidth="1"/>
    <col min="9" max="9" width="14.44140625" customWidth="1"/>
    <col min="10" max="10" width="16.6640625" customWidth="1"/>
    <col min="11" max="11" width="18.88671875" customWidth="1"/>
    <col min="12" max="13" width="29.5546875" customWidth="1"/>
    <col min="14" max="17" width="16.6640625" customWidth="1"/>
    <col min="18" max="27" width="15.5546875" customWidth="1"/>
    <col min="28" max="28" width="15.5546875" style="8" customWidth="1"/>
    <col min="29" max="31" width="15.5546875" customWidth="1"/>
    <col min="32" max="32" width="15.33203125" customWidth="1"/>
    <col min="33" max="33" width="15.5546875" customWidth="1"/>
    <col min="34" max="36" width="15.33203125" customWidth="1"/>
    <col min="37" max="42" width="15.5546875" customWidth="1"/>
    <col min="43" max="43" width="20.33203125" customWidth="1"/>
    <col min="44" max="45" width="15.5546875" customWidth="1"/>
    <col min="46" max="47" width="16" customWidth="1"/>
    <col min="48" max="48" width="15.6640625" customWidth="1"/>
    <col min="53" max="53" width="28.88671875" customWidth="1"/>
    <col min="54" max="54" width="20" customWidth="1"/>
  </cols>
  <sheetData>
    <row r="1" spans="2:59" x14ac:dyDescent="0.3">
      <c r="B1" s="76" t="s">
        <v>0</v>
      </c>
      <c r="C1" s="76"/>
      <c r="D1" s="76"/>
      <c r="E1" s="76"/>
      <c r="F1" s="76"/>
      <c r="G1" s="76"/>
      <c r="H1" s="76"/>
      <c r="I1" s="76"/>
      <c r="J1" s="76"/>
      <c r="K1" s="76"/>
      <c r="L1" s="76"/>
      <c r="M1" s="76"/>
      <c r="N1" s="76"/>
      <c r="O1" s="76"/>
      <c r="P1" s="76"/>
      <c r="Q1" s="76"/>
      <c r="R1" s="76"/>
      <c r="S1" s="40"/>
      <c r="T1" s="40"/>
      <c r="U1" s="40"/>
      <c r="V1" s="40"/>
      <c r="W1" s="40"/>
      <c r="X1" s="40"/>
      <c r="Y1" s="40"/>
      <c r="Z1" s="40"/>
      <c r="AA1" s="40"/>
      <c r="AB1" s="76" t="s">
        <v>1</v>
      </c>
      <c r="AC1" s="76"/>
      <c r="AD1" s="76"/>
      <c r="AE1" s="76"/>
      <c r="AF1" s="76"/>
      <c r="AG1" s="76"/>
      <c r="AH1" s="76"/>
      <c r="AI1" s="76"/>
      <c r="AJ1" s="76"/>
      <c r="AK1" s="76"/>
      <c r="AL1" s="76"/>
      <c r="AM1" s="76"/>
      <c r="AN1" s="40"/>
      <c r="AO1" s="40"/>
      <c r="AP1" s="40"/>
      <c r="AQ1" s="13" t="s">
        <v>2</v>
      </c>
      <c r="AR1" s="13"/>
      <c r="AS1" s="13"/>
      <c r="AT1" s="13"/>
      <c r="AU1" s="13"/>
      <c r="AV1" t="s">
        <v>1570</v>
      </c>
      <c r="AW1" t="s">
        <v>3</v>
      </c>
    </row>
    <row r="2" spans="2:59" ht="57.6" x14ac:dyDescent="0.3">
      <c r="B2" s="5" t="s">
        <v>5</v>
      </c>
      <c r="C2" s="5" t="s">
        <v>6</v>
      </c>
      <c r="D2" s="5" t="s">
        <v>1571</v>
      </c>
      <c r="E2" s="5" t="s">
        <v>1572</v>
      </c>
      <c r="F2" s="5" t="s">
        <v>9</v>
      </c>
      <c r="G2" s="5" t="s">
        <v>10</v>
      </c>
      <c r="H2" s="5" t="s">
        <v>11</v>
      </c>
      <c r="I2" s="5" t="s">
        <v>12</v>
      </c>
      <c r="J2" s="5" t="s">
        <v>1573</v>
      </c>
      <c r="K2" s="5" t="s">
        <v>1574</v>
      </c>
      <c r="L2" s="5" t="s">
        <v>18</v>
      </c>
      <c r="M2" s="5" t="s">
        <v>20</v>
      </c>
      <c r="N2" s="5" t="s">
        <v>1575</v>
      </c>
      <c r="O2" s="5" t="s">
        <v>1576</v>
      </c>
      <c r="P2" s="5" t="s">
        <v>1577</v>
      </c>
      <c r="Q2" s="5" t="s">
        <v>1578</v>
      </c>
      <c r="R2" s="5" t="s">
        <v>1579</v>
      </c>
      <c r="S2" s="4" t="s">
        <v>47</v>
      </c>
      <c r="T2" s="4"/>
      <c r="U2" s="4"/>
      <c r="V2" s="4" t="s">
        <v>1580</v>
      </c>
      <c r="W2" s="4"/>
      <c r="X2" s="4" t="s">
        <v>48</v>
      </c>
      <c r="Y2" s="4" t="s">
        <v>1581</v>
      </c>
      <c r="Z2" s="4" t="s">
        <v>1581</v>
      </c>
      <c r="AA2" s="4"/>
      <c r="AB2" s="7" t="s">
        <v>72</v>
      </c>
      <c r="AC2" s="4" t="s">
        <v>74</v>
      </c>
      <c r="AD2" s="4" t="s">
        <v>94</v>
      </c>
      <c r="AE2" s="4" t="s">
        <v>1582</v>
      </c>
      <c r="AF2" s="4" t="s">
        <v>1583</v>
      </c>
      <c r="AG2" s="4" t="s">
        <v>66</v>
      </c>
      <c r="AH2" s="4" t="s">
        <v>1584</v>
      </c>
      <c r="AI2" s="4" t="s">
        <v>82</v>
      </c>
      <c r="AJ2" s="4" t="s">
        <v>1585</v>
      </c>
      <c r="AK2" s="1" t="s">
        <v>1586</v>
      </c>
      <c r="AL2" s="1" t="s">
        <v>88</v>
      </c>
      <c r="AM2" s="1" t="s">
        <v>95</v>
      </c>
      <c r="AN2" s="1" t="s">
        <v>1587</v>
      </c>
      <c r="AO2" s="2" t="s">
        <v>103</v>
      </c>
      <c r="AP2" s="2" t="s">
        <v>104</v>
      </c>
      <c r="AQ2" s="77" t="s">
        <v>1571</v>
      </c>
      <c r="AR2" s="77"/>
      <c r="AS2" s="41" t="s">
        <v>1588</v>
      </c>
      <c r="AT2" s="41" t="s">
        <v>1589</v>
      </c>
      <c r="AU2" s="2" t="s">
        <v>105</v>
      </c>
      <c r="AV2" s="3" t="s">
        <v>1590</v>
      </c>
      <c r="AW2" s="11" t="s">
        <v>1591</v>
      </c>
      <c r="AX2" s="11" t="s">
        <v>106</v>
      </c>
      <c r="AY2" s="11"/>
      <c r="AZ2" s="11" t="s">
        <v>1592</v>
      </c>
      <c r="BA2" s="11" t="s">
        <v>1593</v>
      </c>
      <c r="BB2" s="11" t="s">
        <v>1594</v>
      </c>
      <c r="BC2" s="12" t="s">
        <v>1595</v>
      </c>
    </row>
    <row r="3" spans="2:59" x14ac:dyDescent="0.3">
      <c r="B3" t="s">
        <v>1590</v>
      </c>
      <c r="C3" t="s">
        <v>1596</v>
      </c>
      <c r="D3" t="s">
        <v>1597</v>
      </c>
      <c r="E3" t="s">
        <v>1598</v>
      </c>
      <c r="F3" t="s">
        <v>1599</v>
      </c>
      <c r="G3" t="s">
        <v>107</v>
      </c>
      <c r="H3" t="s">
        <v>1600</v>
      </c>
      <c r="I3" t="s">
        <v>1601</v>
      </c>
      <c r="J3" t="s">
        <v>1602</v>
      </c>
      <c r="K3" t="s">
        <v>1603</v>
      </c>
      <c r="L3" t="s">
        <v>1604</v>
      </c>
      <c r="M3" t="s">
        <v>1605</v>
      </c>
      <c r="N3" t="s">
        <v>1606</v>
      </c>
      <c r="O3" t="s">
        <v>1607</v>
      </c>
      <c r="P3" t="s">
        <v>1608</v>
      </c>
      <c r="Q3" t="s">
        <v>1609</v>
      </c>
      <c r="R3" t="s">
        <v>1610</v>
      </c>
      <c r="S3" t="s">
        <v>1611</v>
      </c>
      <c r="T3" t="s">
        <v>1612</v>
      </c>
      <c r="U3" t="s">
        <v>1613</v>
      </c>
      <c r="V3" t="s">
        <v>1614</v>
      </c>
      <c r="W3" t="s">
        <v>1615</v>
      </c>
      <c r="X3" t="s">
        <v>1616</v>
      </c>
      <c r="Y3" t="s">
        <v>1617</v>
      </c>
      <c r="Z3" t="s">
        <v>1618</v>
      </c>
      <c r="AA3" t="s">
        <v>1619</v>
      </c>
      <c r="AB3" s="8" t="s">
        <v>1620</v>
      </c>
      <c r="AC3" t="s">
        <v>1621</v>
      </c>
      <c r="AD3" t="s">
        <v>1622</v>
      </c>
      <c r="AE3" t="s">
        <v>1623</v>
      </c>
      <c r="AF3" t="s">
        <v>1624</v>
      </c>
      <c r="AG3" t="s">
        <v>1625</v>
      </c>
      <c r="AH3" t="s">
        <v>1626</v>
      </c>
      <c r="AI3" t="s">
        <v>1627</v>
      </c>
      <c r="AJ3" t="s">
        <v>1628</v>
      </c>
      <c r="AK3" t="s">
        <v>1629</v>
      </c>
      <c r="AL3" t="s">
        <v>1630</v>
      </c>
      <c r="AM3" t="s">
        <v>1631</v>
      </c>
      <c r="AN3" t="s">
        <v>1632</v>
      </c>
      <c r="AO3" t="s">
        <v>1633</v>
      </c>
      <c r="AP3" t="s">
        <v>1634</v>
      </c>
      <c r="AQ3" t="s">
        <v>1635</v>
      </c>
      <c r="AR3" t="s">
        <v>1636</v>
      </c>
      <c r="AS3" t="s">
        <v>1637</v>
      </c>
      <c r="AT3" t="s">
        <v>1638</v>
      </c>
      <c r="AU3" t="s">
        <v>1639</v>
      </c>
      <c r="AV3" t="s">
        <v>1640</v>
      </c>
      <c r="AW3" t="s">
        <v>1641</v>
      </c>
      <c r="AX3" t="s">
        <v>1642</v>
      </c>
      <c r="AY3" t="s">
        <v>1643</v>
      </c>
      <c r="AZ3" t="s">
        <v>1644</v>
      </c>
      <c r="BA3" t="s">
        <v>1645</v>
      </c>
      <c r="BB3" t="s">
        <v>1646</v>
      </c>
      <c r="BC3" t="s">
        <v>1647</v>
      </c>
      <c r="BD3" t="s">
        <v>1648</v>
      </c>
      <c r="BE3" t="s">
        <v>1649</v>
      </c>
      <c r="BF3" t="s">
        <v>1650</v>
      </c>
      <c r="BG3" t="s">
        <v>1651</v>
      </c>
    </row>
    <row r="4" spans="2:59" x14ac:dyDescent="0.3">
      <c r="B4" t="s">
        <v>108</v>
      </c>
      <c r="C4" t="s">
        <v>109</v>
      </c>
      <c r="I4" t="s">
        <v>136</v>
      </c>
      <c r="L4" t="s">
        <v>119</v>
      </c>
      <c r="M4" t="s">
        <v>119</v>
      </c>
      <c r="O4" t="s">
        <v>62</v>
      </c>
      <c r="Q4" t="s">
        <v>124</v>
      </c>
      <c r="R4" t="s">
        <v>119</v>
      </c>
      <c r="S4" t="s">
        <v>169</v>
      </c>
      <c r="T4" t="s">
        <v>1652</v>
      </c>
      <c r="U4" t="s">
        <v>123</v>
      </c>
      <c r="V4" t="s">
        <v>169</v>
      </c>
      <c r="W4" t="s">
        <v>123</v>
      </c>
      <c r="X4" t="s">
        <v>169</v>
      </c>
      <c r="Y4" t="s">
        <v>124</v>
      </c>
      <c r="Z4" t="s">
        <v>169</v>
      </c>
      <c r="AA4" t="s">
        <v>169</v>
      </c>
      <c r="AB4" s="8" t="s">
        <v>117</v>
      </c>
      <c r="AC4" t="s">
        <v>117</v>
      </c>
      <c r="AD4" t="s">
        <v>117</v>
      </c>
      <c r="AE4" t="s">
        <v>124</v>
      </c>
      <c r="AF4" t="s">
        <v>117</v>
      </c>
      <c r="AG4" t="s">
        <v>117</v>
      </c>
      <c r="AH4">
        <v>0</v>
      </c>
      <c r="AI4" t="s">
        <v>128</v>
      </c>
      <c r="AJ4" t="s">
        <v>124</v>
      </c>
      <c r="AL4" t="s">
        <v>117</v>
      </c>
      <c r="AM4" t="s">
        <v>131</v>
      </c>
      <c r="AN4" t="s">
        <v>1020</v>
      </c>
      <c r="AO4" t="s">
        <v>119</v>
      </c>
      <c r="AP4" t="s">
        <v>133</v>
      </c>
      <c r="AQ4" t="s">
        <v>137</v>
      </c>
      <c r="AR4" t="s">
        <v>138</v>
      </c>
      <c r="AS4" t="s">
        <v>124</v>
      </c>
      <c r="AT4" t="s">
        <v>124</v>
      </c>
      <c r="AU4" t="s">
        <v>124</v>
      </c>
      <c r="AW4" t="s">
        <v>119</v>
      </c>
      <c r="AX4" t="s">
        <v>1277</v>
      </c>
      <c r="AY4" t="s">
        <v>644</v>
      </c>
      <c r="AZ4" t="s">
        <v>124</v>
      </c>
    </row>
    <row r="5" spans="2:59" ht="43.2" x14ac:dyDescent="0.3">
      <c r="B5" t="s">
        <v>1517</v>
      </c>
      <c r="C5" t="s">
        <v>1217</v>
      </c>
      <c r="I5" t="s">
        <v>113</v>
      </c>
      <c r="L5" t="s">
        <v>487</v>
      </c>
      <c r="M5" t="s">
        <v>221</v>
      </c>
      <c r="O5" t="s">
        <v>154</v>
      </c>
      <c r="Q5" t="s">
        <v>117</v>
      </c>
      <c r="R5" t="s">
        <v>124</v>
      </c>
      <c r="S5" t="s">
        <v>156</v>
      </c>
      <c r="T5" t="s">
        <v>174</v>
      </c>
      <c r="U5" t="s">
        <v>506</v>
      </c>
      <c r="V5" t="s">
        <v>156</v>
      </c>
      <c r="W5" t="s">
        <v>97</v>
      </c>
      <c r="X5" t="s">
        <v>156</v>
      </c>
      <c r="Y5" t="s">
        <v>117</v>
      </c>
      <c r="Z5" t="s">
        <v>156</v>
      </c>
      <c r="AA5" t="s">
        <v>156</v>
      </c>
      <c r="AB5" s="8" t="s">
        <v>1653</v>
      </c>
      <c r="AC5" t="s">
        <v>124</v>
      </c>
      <c r="AD5" t="s">
        <v>124</v>
      </c>
      <c r="AE5" t="s">
        <v>117</v>
      </c>
      <c r="AF5" t="s">
        <v>551</v>
      </c>
      <c r="AG5" t="s">
        <v>169</v>
      </c>
      <c r="AH5" t="s">
        <v>148</v>
      </c>
      <c r="AI5" t="s">
        <v>460</v>
      </c>
      <c r="AJ5" t="s">
        <v>117</v>
      </c>
      <c r="AL5" t="s">
        <v>124</v>
      </c>
      <c r="AM5" t="s">
        <v>174</v>
      </c>
      <c r="AN5" t="s">
        <v>1241</v>
      </c>
      <c r="AO5" t="s">
        <v>124</v>
      </c>
      <c r="AP5" t="s">
        <v>553</v>
      </c>
      <c r="AQ5" t="s">
        <v>134</v>
      </c>
      <c r="AR5" t="s">
        <v>135</v>
      </c>
      <c r="AS5" t="s">
        <v>119</v>
      </c>
      <c r="AT5" t="s">
        <v>117</v>
      </c>
      <c r="AU5" t="s">
        <v>119</v>
      </c>
      <c r="AW5" t="s">
        <v>124</v>
      </c>
      <c r="AX5" t="s">
        <v>235</v>
      </c>
      <c r="AY5" t="s">
        <v>561</v>
      </c>
      <c r="AZ5" t="s">
        <v>119</v>
      </c>
    </row>
    <row r="6" spans="2:59" x14ac:dyDescent="0.3">
      <c r="C6" t="s">
        <v>753</v>
      </c>
      <c r="I6" t="s">
        <v>163</v>
      </c>
      <c r="L6" t="s">
        <v>118</v>
      </c>
      <c r="M6" t="s">
        <v>550</v>
      </c>
      <c r="O6" t="s">
        <v>121</v>
      </c>
      <c r="S6" t="s">
        <v>51</v>
      </c>
      <c r="T6" t="s">
        <v>122</v>
      </c>
      <c r="U6" t="s">
        <v>444</v>
      </c>
      <c r="V6" t="s">
        <v>51</v>
      </c>
      <c r="W6" t="s">
        <v>350</v>
      </c>
      <c r="X6" t="s">
        <v>51</v>
      </c>
      <c r="Y6" t="s">
        <v>64</v>
      </c>
      <c r="Z6" t="s">
        <v>51</v>
      </c>
      <c r="AA6" t="s">
        <v>51</v>
      </c>
      <c r="AB6" s="8" t="s">
        <v>124</v>
      </c>
      <c r="AC6" t="s">
        <v>559</v>
      </c>
      <c r="AE6" t="s">
        <v>76</v>
      </c>
      <c r="AF6" t="s">
        <v>124</v>
      </c>
      <c r="AG6" t="s">
        <v>156</v>
      </c>
      <c r="AH6" t="s">
        <v>582</v>
      </c>
      <c r="AI6">
        <v>0</v>
      </c>
      <c r="AL6" t="s">
        <v>130</v>
      </c>
      <c r="AM6" t="s">
        <v>1249</v>
      </c>
      <c r="AN6" t="s">
        <v>99</v>
      </c>
      <c r="AR6" t="s">
        <v>234</v>
      </c>
      <c r="AX6" t="s">
        <v>1308</v>
      </c>
      <c r="AY6" t="s">
        <v>1278</v>
      </c>
      <c r="AZ6" t="s">
        <v>676</v>
      </c>
    </row>
    <row r="7" spans="2:59" x14ac:dyDescent="0.3">
      <c r="C7" t="s">
        <v>1518</v>
      </c>
      <c r="I7" t="s">
        <v>168</v>
      </c>
      <c r="L7" t="s">
        <v>374</v>
      </c>
      <c r="M7" t="s">
        <v>600</v>
      </c>
      <c r="O7" t="s">
        <v>1071</v>
      </c>
      <c r="S7" t="s">
        <v>117</v>
      </c>
      <c r="T7">
        <v>0</v>
      </c>
      <c r="U7">
        <v>0</v>
      </c>
      <c r="V7" t="s">
        <v>117</v>
      </c>
      <c r="W7" t="s">
        <v>263</v>
      </c>
      <c r="X7" t="s">
        <v>117</v>
      </c>
      <c r="Y7" t="s">
        <v>173</v>
      </c>
      <c r="Z7">
        <v>0</v>
      </c>
      <c r="AA7">
        <v>0</v>
      </c>
      <c r="AB7" s="8" t="s">
        <v>558</v>
      </c>
      <c r="AC7" t="s">
        <v>558</v>
      </c>
      <c r="AE7" t="s">
        <v>1654</v>
      </c>
      <c r="AG7" t="s">
        <v>51</v>
      </c>
      <c r="AH7" t="s">
        <v>127</v>
      </c>
      <c r="AL7">
        <v>0</v>
      </c>
      <c r="AM7" t="s">
        <v>1512</v>
      </c>
      <c r="AN7">
        <v>0</v>
      </c>
      <c r="AR7" t="s">
        <v>502</v>
      </c>
      <c r="AZ7" t="s">
        <v>560</v>
      </c>
    </row>
    <row r="8" spans="2:59" x14ac:dyDescent="0.3">
      <c r="I8" t="s">
        <v>636</v>
      </c>
      <c r="L8" t="s">
        <v>379</v>
      </c>
      <c r="O8" t="s">
        <v>145</v>
      </c>
      <c r="V8" t="s">
        <v>168</v>
      </c>
      <c r="W8" t="s">
        <v>259</v>
      </c>
      <c r="AB8" s="8">
        <v>0</v>
      </c>
      <c r="AC8">
        <v>0</v>
      </c>
      <c r="AE8" t="s">
        <v>77</v>
      </c>
      <c r="AR8" t="s">
        <v>327</v>
      </c>
    </row>
    <row r="9" spans="2:59" x14ac:dyDescent="0.3">
      <c r="L9" t="s">
        <v>1655</v>
      </c>
      <c r="O9" t="s">
        <v>1656</v>
      </c>
      <c r="W9" t="s">
        <v>240</v>
      </c>
      <c r="AE9" t="s">
        <v>1657</v>
      </c>
      <c r="AR9" t="s">
        <v>297</v>
      </c>
    </row>
    <row r="10" spans="2:59" x14ac:dyDescent="0.3">
      <c r="L10" t="s">
        <v>595</v>
      </c>
      <c r="O10" t="s">
        <v>116</v>
      </c>
      <c r="W10" t="s">
        <v>366</v>
      </c>
      <c r="AE10" t="s">
        <v>1658</v>
      </c>
      <c r="AR10" t="s">
        <v>698</v>
      </c>
    </row>
    <row r="11" spans="2:59" x14ac:dyDescent="0.3">
      <c r="L11" t="s">
        <v>593</v>
      </c>
      <c r="O11" t="s">
        <v>324</v>
      </c>
      <c r="W11" t="s">
        <v>400</v>
      </c>
      <c r="AE11" t="s">
        <v>1659</v>
      </c>
      <c r="AR11" t="s">
        <v>76</v>
      </c>
    </row>
    <row r="12" spans="2:59" x14ac:dyDescent="0.3">
      <c r="L12" t="s">
        <v>219</v>
      </c>
      <c r="O12" t="s">
        <v>222</v>
      </c>
      <c r="W12" t="s">
        <v>1146</v>
      </c>
      <c r="X12" t="s">
        <v>168</v>
      </c>
      <c r="AE12" t="s">
        <v>1660</v>
      </c>
      <c r="AR12" t="s">
        <v>1514</v>
      </c>
    </row>
    <row r="13" spans="2:59" x14ac:dyDescent="0.3">
      <c r="L13" t="s">
        <v>411</v>
      </c>
      <c r="O13" t="s">
        <v>121</v>
      </c>
      <c r="W13">
        <v>0</v>
      </c>
      <c r="AE13" t="s">
        <v>1661</v>
      </c>
      <c r="AR13" t="s">
        <v>831</v>
      </c>
    </row>
    <row r="14" spans="2:59" x14ac:dyDescent="0.3">
      <c r="O14" t="s">
        <v>210</v>
      </c>
      <c r="AE14" t="s">
        <v>1662</v>
      </c>
    </row>
    <row r="15" spans="2:59" x14ac:dyDescent="0.3">
      <c r="O15" t="s">
        <v>296</v>
      </c>
      <c r="AE15" t="s">
        <v>1663</v>
      </c>
    </row>
    <row r="16" spans="2:59" x14ac:dyDescent="0.3">
      <c r="O16" t="s">
        <v>1195</v>
      </c>
    </row>
    <row r="17" spans="15:15" x14ac:dyDescent="0.3">
      <c r="O17" t="s">
        <v>1664</v>
      </c>
    </row>
    <row r="18" spans="15:15" x14ac:dyDescent="0.3">
      <c r="O18" t="s">
        <v>1665</v>
      </c>
    </row>
    <row r="19" spans="15:15" x14ac:dyDescent="0.3">
      <c r="O19" t="s">
        <v>625</v>
      </c>
    </row>
    <row r="20" spans="15:15" x14ac:dyDescent="0.3">
      <c r="O20" t="s">
        <v>658</v>
      </c>
    </row>
    <row r="21" spans="15:15" x14ac:dyDescent="0.3">
      <c r="O21" t="s">
        <v>1666</v>
      </c>
    </row>
    <row r="22" spans="15:15" x14ac:dyDescent="0.3">
      <c r="O22" t="s">
        <v>1667</v>
      </c>
    </row>
    <row r="23" spans="15:15" x14ac:dyDescent="0.3">
      <c r="O23" t="s">
        <v>1668</v>
      </c>
    </row>
    <row r="24" spans="15:15" x14ac:dyDescent="0.3">
      <c r="O24" t="s">
        <v>1669</v>
      </c>
    </row>
    <row r="25" spans="15:15" x14ac:dyDescent="0.3">
      <c r="O25" t="s">
        <v>1489</v>
      </c>
    </row>
  </sheetData>
  <mergeCells count="3">
    <mergeCell ref="B1:R1"/>
    <mergeCell ref="AB1:AM1"/>
    <mergeCell ref="AQ2:AR2"/>
  </mergeCells>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f 3 c 2 8 d - 4 9 9 7 - 4 2 6 c - 9 1 8 0 - 1 a 2 5 c c 5 6 e 4 b 2 "   x m l n s = " h t t p : / / s c h e m a s . m i c r o s o f t . c o m / D a t a M a s h u p " > A A A A A B U D A A B Q S w M E F A A C A A g A 4 W S n W j T j X 1 q l A A A A 9 g A A A B I A H A B D b 2 5 m a W c v U G F j a 2 F n Z S 5 4 b W w g o h g A K K A U A A A A A A A A A A A A A A A A A A A A A A A A A A A A h Y 8 9 C s I w A I W v U r I 3 f 4 p I S d N B c L I g C u I a 0 r Q N t q k k q e n d H D y S V 7 C i V T f H 9 7 1 v e O 9 + v b F s a J v o o q z T n U k B g R h E y s i u 0 K Z K Q e / L e A k y z r Z C n k S l o l E 2 L h l c k Y L a + 3 O C U A g B h h n s b I U o x g Q d 8 8 1 e 1 q o V 4 C P r / 3 K s j f P C S A U 4 O 7 z G c A r J n M A F p h A z N E G W a / M V 6 L j 3 2 f 5 A t u o b 3 1 v F S x u v d w x N k a H 3 B / 4 A U E s D B B Q A A g A I A O F k 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Z K d a K I p H u A 4 A A A A R A A A A E w A c A E Z v c m 1 1 b G F z L 1 N l Y 3 R p b 2 4 x L m 0 g o h g A K K A U A A A A A A A A A A A A A A A A A A A A A A A A A A A A K 0 5 N L s n M z 1 M I h t C G 1 g B Q S w E C L Q A U A A I A C A D h Z K d a N O N f W q U A A A D 2 A A A A E g A A A A A A A A A A A A A A A A A A A A A A Q 2 9 u Z m l n L 1 B h Y 2 t h Z 2 U u e G 1 s U E s B A i 0 A F A A C A A g A 4 W S n W g / K 6 a u k A A A A 6 Q A A A B M A A A A A A A A A A A A A A A A A 8 Q A A A F t D b 2 5 0 Z W 5 0 X 1 R 5 c G V z X S 5 4 b W x Q S w E C L Q A U A A I A C A D h Z K d 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x k v z x w u t U e E m r g c 5 R 5 k U A A A A A A C A A A A A A A Q Z g A A A A E A A C A A A A A G c 7 e n u y G g d 0 v 7 + l 2 L i N b R B h a p 2 m j f 1 V f + u Z d G v C k e d w A A A A A O g A A A A A I A A C A A A A A x e k D 4 E 3 S c 7 6 x s I o O k 0 r G z m w K j z u u s C D J / X v z k l W e E b F A A A A D y I W H U U y X x B s V z 1 U F 5 K 3 d o 7 p 7 X O 5 D l K 7 V R z b O n G F t v + G E A C d y V H Y q m l 0 n p i h G A 4 W o A V I 0 6 n 9 c / D N N 8 A V 9 1 m S / H 2 s 7 R 6 I 0 g 0 u 0 D q o G 9 M i T g 9 k A A A A D W U T n 6 w o h a Z Z Y c E x 7 R / k Z e e C A 3 L 0 i r X A L A P 0 V s 1 f P F X S J T I 1 d Z N H / H S e u 0 c Z Q w p u 8 n I 4 E s K d i p g e h C 3 h M / 7 x f c < / D a t a M a s h u p > 
</file>

<file path=customXml/itemProps1.xml><?xml version="1.0" encoding="utf-8"?>
<ds:datastoreItem xmlns:ds="http://schemas.openxmlformats.org/officeDocument/2006/customXml" ds:itemID="{D0635FBC-8CC6-407F-88B4-8F8938DA57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data</vt:lpstr>
      <vt:lpstr>filtres data</vt:lpstr>
      <vt:lpstr>couleurdumédia1</vt:lpstr>
      <vt:lpstr>CouleurMedia2</vt:lpstr>
      <vt:lpstr>CouleurMedia3</vt:lpstr>
      <vt:lpstr>couleursmédias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 Pittion</dc:creator>
  <cp:keywords/>
  <dc:description/>
  <cp:lastModifiedBy>Eli Pittion</cp:lastModifiedBy>
  <cp:revision/>
  <dcterms:created xsi:type="dcterms:W3CDTF">2025-01-20T16:00:06Z</dcterms:created>
  <dcterms:modified xsi:type="dcterms:W3CDTF">2025-05-20T08:36:23Z</dcterms:modified>
  <cp:category/>
  <cp:contentStatus/>
</cp:coreProperties>
</file>