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tonio\Desktop\Data analytics\Projects\"/>
    </mc:Choice>
  </mc:AlternateContent>
  <xr:revisionPtr revIDLastSave="0" documentId="8_{D226D8B0-51BC-42CB-86CF-04227B65E4B6}" xr6:coauthVersionLast="47" xr6:coauthVersionMax="47" xr10:uidLastSave="{00000000-0000-0000-0000-000000000000}"/>
  <bookViews>
    <workbookView xWindow="-120" yWindow="-120" windowWidth="29040" windowHeight="15990" firstSheet="2" activeTab="2" xr2:uid="{24D39405-1A2E-4110-AFA3-BEC10B9E0557}"/>
  </bookViews>
  <sheets>
    <sheet name="Pivot table sheet" sheetId="5" state="hidden" r:id="rId1"/>
    <sheet name="Main Raw Data" sheetId="1" state="hidden" r:id="rId2"/>
    <sheet name="Main Dashboard" sheetId="3" r:id="rId3"/>
    <sheet name="New Raw Data" sheetId="2" state="hidden" r:id="rId4"/>
  </sheets>
  <definedNames>
    <definedName name="Slicer_Above_or_Below_Average">#N/A</definedName>
    <definedName name="Slicer_Distributor">#N/A</definedName>
    <definedName name="Slicer_GENRE">#N/A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 l="1"/>
  <c r="M28" i="1"/>
  <c r="L28" i="1"/>
  <c r="K28" i="1"/>
  <c r="J28" i="1"/>
  <c r="I28" i="1"/>
  <c r="H28" i="1"/>
  <c r="G28" i="1"/>
  <c r="F28" i="1"/>
  <c r="E28" i="1"/>
  <c r="D28" i="1"/>
  <c r="N27" i="1"/>
  <c r="M27" i="1"/>
  <c r="L27" i="1"/>
  <c r="K27" i="1"/>
  <c r="J27" i="1"/>
  <c r="I27" i="1"/>
  <c r="H27" i="1"/>
  <c r="G27" i="1"/>
  <c r="F27" i="1"/>
  <c r="E27" i="1"/>
  <c r="D27" i="1"/>
  <c r="N26" i="1"/>
  <c r="M26" i="1"/>
  <c r="L26" i="1"/>
  <c r="K26" i="1"/>
  <c r="J26" i="1"/>
  <c r="I26" i="1"/>
  <c r="H26" i="1"/>
  <c r="G26" i="1"/>
  <c r="F26" i="1"/>
  <c r="E26" i="1"/>
  <c r="D26" i="1"/>
  <c r="N25" i="1"/>
  <c r="M25" i="1"/>
  <c r="L25" i="1"/>
  <c r="K25" i="1"/>
  <c r="J25" i="1"/>
  <c r="I25" i="1"/>
  <c r="H25" i="1"/>
  <c r="G25" i="1"/>
  <c r="F25" i="1"/>
  <c r="E25" i="1"/>
  <c r="D25" i="1"/>
  <c r="N24" i="1"/>
  <c r="M24" i="1"/>
  <c r="L24" i="1"/>
  <c r="K24" i="1"/>
  <c r="J24" i="1"/>
  <c r="I24" i="1"/>
  <c r="H24" i="1"/>
  <c r="G24" i="1"/>
  <c r="F24" i="1"/>
  <c r="E24" i="1"/>
  <c r="D24" i="1"/>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R118" i="3"/>
  <c r="W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R96" i="3"/>
  <c r="R97" i="3"/>
  <c r="R98" i="3"/>
  <c r="R99" i="3"/>
  <c r="R100" i="3"/>
  <c r="R101" i="3"/>
  <c r="R102" i="3"/>
  <c r="R103" i="3"/>
  <c r="R104" i="3"/>
  <c r="R105" i="3"/>
  <c r="R106" i="3"/>
  <c r="R107" i="3"/>
  <c r="R108" i="3"/>
  <c r="R109" i="3"/>
  <c r="R110" i="3"/>
  <c r="R111" i="3"/>
  <c r="R112" i="3"/>
  <c r="R113" i="3"/>
  <c r="R114" i="3"/>
  <c r="R115" i="3"/>
  <c r="R116" i="3"/>
  <c r="R117" i="3"/>
  <c r="R119" i="3"/>
  <c r="R120" i="3"/>
  <c r="R121" i="3"/>
  <c r="R122" i="3"/>
  <c r="R123" i="3"/>
  <c r="R124" i="3"/>
  <c r="R125" i="3"/>
  <c r="R126" i="3"/>
  <c r="R127" i="3"/>
  <c r="R128" i="3"/>
  <c r="R129" i="3"/>
  <c r="R130" i="3"/>
  <c r="R131"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O131" i="3"/>
  <c r="Q131" i="3"/>
  <c r="X131" i="3"/>
  <c r="Q95" i="3"/>
  <c r="R95" i="3"/>
  <c r="U95" i="3"/>
  <c r="X95" i="3"/>
  <c r="O95" i="3"/>
  <c r="O3" i="1"/>
  <c r="O4" i="1"/>
  <c r="O5" i="1"/>
  <c r="O6" i="1"/>
  <c r="O7" i="1"/>
  <c r="O8" i="1"/>
  <c r="O9" i="1"/>
  <c r="O10" i="1"/>
  <c r="O11" i="1"/>
  <c r="O12" i="1"/>
  <c r="O13" i="1"/>
  <c r="O14" i="1"/>
  <c r="O15" i="1"/>
  <c r="O16" i="1"/>
  <c r="O17" i="1"/>
  <c r="O2" i="1"/>
  <c r="U43" i="3"/>
  <c r="O43" i="3"/>
  <c r="U37" i="3"/>
  <c r="O37" i="3"/>
  <c r="R50" i="3"/>
  <c r="D9" i="2"/>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M8" i="2"/>
  <c r="I8" i="2"/>
  <c r="E8" i="2"/>
  <c r="D8" i="2"/>
  <c r="F8" i="2"/>
  <c r="G8" i="2"/>
  <c r="H8" i="2"/>
  <c r="J8" i="2"/>
  <c r="K8" i="2"/>
  <c r="L8" i="2"/>
  <c r="N8" i="2"/>
</calcChain>
</file>

<file path=xl/sharedStrings.xml><?xml version="1.0" encoding="utf-8"?>
<sst xmlns="http://schemas.openxmlformats.org/spreadsheetml/2006/main" count="396" uniqueCount="88">
  <si>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</si>
  <si>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</si>
  <si>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</si>
  <si>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</si>
  <si>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</si>
  <si>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</si>
  <si>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</si>
  <si>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</si>
  <si>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</si>
  <si>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</si>
  <si>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</si>
  <si>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</si>
  <si>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</si>
  <si>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</si>
  <si>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</si>
  <si>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</si>
  <si>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</si>
  <si>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</si>
  <si>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</si>
  <si>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</si>
  <si>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</si>
  <si>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</si>
  <si>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</si>
  <si>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</si>
  <si>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</si>
  <si>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</si>
  <si>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</si>
  <si>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</si>
  <si>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</si>
  <si>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</si>
  <si>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</si>
  <si>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</si>
  <si>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</si>
  <si>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</si>
  <si>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</si>
  <si>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</si>
  <si>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</si>
  <si>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Harry Potter and the Deathly Hallows: Part II</t>
  </si>
  <si>
    <t>The Avengers</t>
  </si>
  <si>
    <t>Iron Man 3</t>
  </si>
  <si>
    <t>Guardians of the Galaxy</t>
  </si>
  <si>
    <t>Star Wars Ep. VII: The Force Awakens</t>
  </si>
  <si>
    <t>Finding Dory</t>
  </si>
  <si>
    <t>Star Wars Ep. VIII: The Last Jedi</t>
  </si>
  <si>
    <t>Black Panther</t>
  </si>
  <si>
    <t>Avengers: Endgame</t>
  </si>
  <si>
    <t>Bad Boys For Life</t>
  </si>
  <si>
    <t>Shang-Chi and the Legend of the Ten Rings</t>
  </si>
  <si>
    <t>Movies Main Dashboard</t>
  </si>
  <si>
    <t>Sum of jul.21</t>
  </si>
  <si>
    <t>Sum of avg.21</t>
  </si>
  <si>
    <t>Sum of sept.21</t>
  </si>
  <si>
    <t>Sum of okt.21</t>
  </si>
  <si>
    <t>Sum of nov.21</t>
  </si>
  <si>
    <t>Sum of dec.21</t>
  </si>
  <si>
    <t>Sum of jan.22</t>
  </si>
  <si>
    <t>Values</t>
  </si>
  <si>
    <t>Row Labels</t>
  </si>
  <si>
    <t>(blank)</t>
  </si>
  <si>
    <t>Grand Total</t>
  </si>
  <si>
    <t>Count of MOVIE</t>
  </si>
  <si>
    <t>(All)</t>
  </si>
  <si>
    <t>Movie Filter</t>
  </si>
  <si>
    <t>Select Movie</t>
  </si>
  <si>
    <t>1. Total Revenue Summary</t>
  </si>
  <si>
    <t>Sum of Totals</t>
  </si>
  <si>
    <t>Total revenue</t>
  </si>
  <si>
    <t>Month over month</t>
  </si>
  <si>
    <t>Average of MoM</t>
  </si>
  <si>
    <t>Average revenue per month</t>
  </si>
  <si>
    <t>Average of Average</t>
  </si>
  <si>
    <t>Average revenue per movie</t>
  </si>
  <si>
    <t>Average of Totals</t>
  </si>
  <si>
    <t>Number of movies</t>
  </si>
  <si>
    <t>2. Average Revenue Summary</t>
  </si>
  <si>
    <t>Average of jul.21</t>
  </si>
  <si>
    <t>Average of avg.21</t>
  </si>
  <si>
    <t>Average of sept.21</t>
  </si>
  <si>
    <t>Average of okt.21</t>
  </si>
  <si>
    <t>Average of nov.21</t>
  </si>
  <si>
    <t>Average of dec.21</t>
  </si>
  <si>
    <t>Average of jan.22</t>
  </si>
  <si>
    <t>3. Movie Summary</t>
  </si>
  <si>
    <t>Movie details</t>
  </si>
  <si>
    <t>Movie</t>
  </si>
  <si>
    <t>Genre</t>
  </si>
  <si>
    <t>Distributors</t>
  </si>
  <si>
    <t>Avg monthly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</si>
</sst>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6" formatCode="_-[$$-409]* #,##0.00_ ;_-[$$-409]* \-#,##0.00\ ;_-[$$-409]* &quot;-&quot;??_ ;_-@_ "/>
    <numFmt numFmtId="167" formatCode="_-[$$-409]* #,##0.0_ ;_-[$$-409]* \-#,##0.0\ ;_-[$$-409]* &quot;-&quot;??_ ;_-@_ "/>
    <numFmt numFmtId="168" formatCode="_-[$$-409]* #,##0_ ;_-[$$-409]* \-#,##0\ ;_-[$$-409]* &quot;-&quot;??_ ;_-@_ "/>
    <numFmt numFmtId="181" formatCode="_-[$$-540A]* #,##0_ ;_-[$$-540A]* \-#,##0\ ;_-[$$-540A]* &quot;-&quot;_ ;_-@_ "/>
  </numFmts>
  <fonts count="9" x14ac:knownFonts="1">
    <font>
      <sz val="11"/>
      <color theme="1"/>
      <name val="Calibri"/>
      <family val="2"/>
      <scheme val="minor"/>
    </font>
    <font>
      <sz val="11"/>
      <color theme="1"/>
      <name val="Calibri"/>
      <family val="2"/>
      <scheme val="minor"/>
    </font>
    <font>
      <b/>
      <sz val="22"/>
      <color theme="1"/>
      <name val="Calibri"/>
      <family val="2"/>
      <scheme val="minor"/>
    </font>
    <font>
      <b/>
      <sz val="14"/>
      <color theme="1"/>
      <name val="Calibri"/>
      <family val="2"/>
      <scheme val="minor"/>
    </font>
    <font>
      <b/>
      <sz val="15"/>
      <color theme="0"/>
      <name val="Calibri"/>
      <family val="2"/>
      <scheme val="minor"/>
    </font>
    <font>
      <sz val="26"/>
      <color theme="1"/>
      <name val="Calibri"/>
      <family val="2"/>
      <scheme val="minor"/>
    </font>
    <font>
      <b/>
      <sz val="16"/>
      <color theme="0"/>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4" tint="-0.499984740745262"/>
        <bgColor indexed="64"/>
      </patternFill>
    </fill>
  </fills>
  <borders count="12">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7" fontId="0" fillId="0" borderId="1" xfId="0" applyNumberFormat="1" applyFon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7" xfId="0" applyBorder="1"/>
    <xf numFmtId="0" fontId="0" fillId="0" borderId="8" xfId="0" applyBorder="1"/>
    <xf numFmtId="0" fontId="0" fillId="0" borderId="5"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166" fontId="0" fillId="0" borderId="0" xfId="0" applyNumberFormat="1"/>
    <xf numFmtId="168" fontId="0" fillId="0" borderId="0" xfId="0" applyNumberFormat="1"/>
    <xf numFmtId="0" fontId="2" fillId="2" borderId="0" xfId="0" applyFont="1" applyFill="1" applyAlignment="1">
      <alignment horizontal="center" vertical="center"/>
    </xf>
    <xf numFmtId="0" fontId="3" fillId="3" borderId="0" xfId="0" applyFont="1" applyFill="1" applyAlignment="1">
      <alignment horizontal="center" vertical="center"/>
    </xf>
    <xf numFmtId="9" fontId="0" fillId="0" borderId="0" xfId="0" applyNumberFormat="1"/>
    <xf numFmtId="10" fontId="0" fillId="0" borderId="0" xfId="0" applyNumberFormat="1"/>
    <xf numFmtId="0" fontId="4" fillId="3" borderId="2" xfId="0" applyFont="1" applyFill="1" applyBorder="1" applyAlignment="1">
      <alignment horizontal="center"/>
    </xf>
    <xf numFmtId="166" fontId="5" fillId="5" borderId="2" xfId="0" applyNumberFormat="1" applyFont="1" applyFill="1" applyBorder="1" applyAlignment="1">
      <alignment horizontal="center" vertical="center"/>
    </xf>
    <xf numFmtId="10" fontId="5" fillId="4" borderId="2" xfId="1"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166" fontId="5" fillId="4" borderId="2" xfId="0" applyNumberFormat="1" applyFont="1" applyFill="1" applyBorder="1" applyAlignment="1">
      <alignment horizontal="center" vertical="center"/>
    </xf>
    <xf numFmtId="9" fontId="0" fillId="0" borderId="0" xfId="1" applyFont="1"/>
    <xf numFmtId="10" fontId="0" fillId="0" borderId="0" xfId="1" applyNumberFormat="1" applyFont="1"/>
    <xf numFmtId="0" fontId="6" fillId="6" borderId="2" xfId="0" applyFont="1" applyFill="1" applyBorder="1" applyAlignment="1">
      <alignment horizontal="center"/>
    </xf>
    <xf numFmtId="0" fontId="7" fillId="7" borderId="9" xfId="0" applyFont="1" applyFill="1" applyBorder="1" applyAlignment="1">
      <alignment horizontal="center"/>
    </xf>
    <xf numFmtId="0" fontId="7" fillId="7" borderId="11" xfId="0" applyFont="1" applyFill="1" applyBorder="1" applyAlignment="1">
      <alignment horizontal="center"/>
    </xf>
    <xf numFmtId="0" fontId="7" fillId="7" borderId="2" xfId="0" applyFont="1" applyFill="1" applyBorder="1" applyAlignment="1">
      <alignment horizontal="center"/>
    </xf>
    <xf numFmtId="0" fontId="7" fillId="7" borderId="10" xfId="0" applyFont="1" applyFill="1" applyBorder="1" applyAlignment="1">
      <alignment horizontal="center"/>
    </xf>
    <xf numFmtId="0" fontId="7" fillId="7" borderId="2" xfId="0" applyFont="1" applyFill="1" applyBorder="1" applyAlignment="1">
      <alignment horizontal="center" vertical="center"/>
    </xf>
    <xf numFmtId="0" fontId="8" fillId="7" borderId="9" xfId="0" applyFont="1" applyFill="1" applyBorder="1" applyAlignment="1">
      <alignment horizontal="center"/>
    </xf>
    <xf numFmtId="0" fontId="8" fillId="7" borderId="11" xfId="0" applyFont="1" applyFill="1" applyBorder="1" applyAlignment="1">
      <alignment horizontal="center"/>
    </xf>
    <xf numFmtId="0" fontId="8" fillId="7" borderId="2" xfId="0" applyFont="1" applyFill="1" applyBorder="1"/>
    <xf numFmtId="0" fontId="8" fillId="7" borderId="10" xfId="0" applyFont="1" applyFill="1" applyBorder="1" applyAlignment="1">
      <alignment horizontal="center"/>
    </xf>
    <xf numFmtId="10" fontId="8" fillId="7" borderId="2" xfId="1" applyNumberFormat="1" applyFont="1" applyFill="1" applyBorder="1"/>
    <xf numFmtId="167" fontId="8" fillId="7" borderId="9" xfId="0" applyNumberFormat="1" applyFont="1" applyFill="1" applyBorder="1" applyAlignment="1">
      <alignment horizontal="center"/>
    </xf>
    <xf numFmtId="167" fontId="8" fillId="7" borderId="11" xfId="0" applyNumberFormat="1" applyFont="1" applyFill="1" applyBorder="1" applyAlignment="1">
      <alignment horizontal="center"/>
    </xf>
    <xf numFmtId="181" fontId="8" fillId="7" borderId="9" xfId="0" applyNumberFormat="1" applyFont="1" applyFill="1" applyBorder="1" applyAlignment="1">
      <alignment horizontal="center"/>
    </xf>
    <xf numFmtId="181" fontId="8" fillId="7" borderId="11" xfId="0" applyNumberFormat="1" applyFont="1" applyFill="1" applyBorder="1" applyAlignment="1">
      <alignment horizontal="center"/>
    </xf>
  </cellXfs>
  <cellStyles count="2">
    <cellStyle name="Normal" xfId="0" builtinId="0"/>
    <cellStyle name="Percent" xfId="1" builtinId="5"/>
  </cellStyles>
  <dxfs count="2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00B050"/>
        </patternFill>
      </fill>
    </dxf>
    <dxf>
      <numFmt numFmtId="14" formatCode="0.00%"/>
    </dxf>
    <dxf>
      <numFmt numFmtId="168" formatCode="_-[$$-409]* #,##0_ ;_-[$$-409]* \-#,##0\ ;_-[$$-409]* &quot;-&quot;??_ ;_-@_ "/>
    </dxf>
    <dxf>
      <numFmt numFmtId="13" formatCode="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0" formatCode="General"/>
    </dxf>
    <dxf>
      <numFmt numFmtId="166" formatCode="_-[$$-409]* #,##0.00_ ;_-[$$-409]* \-#,##0.00\ ;_-[$$-409]* &quot;-&quot;??_ ;_-@_ "/>
    </dxf>
    <dxf>
      <numFmt numFmtId="166" formatCode="_-[$$-409]* #,##0.00_ ;_-[$$-409]* \-#,##0.00\ ;_-[$$-409]* &quot;-&quot;??_ ;_-@_ "/>
    </dxf>
    <dxf>
      <numFmt numFmtId="14" formatCode="0.00%"/>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1888987249374891E-2"/>
              <c:y val="0.129079094842874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5"/>
              <c:layout>
                <c:manualLayout>
                  <c:x val="-4.1888987249374891E-2"/>
                  <c:y val="0.129079094842874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1B-4EAE-A97C-AC9AC248197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sr-Latn-R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 sheet'!$A$4:$A$10</c:f>
              <c:strCache>
                <c:ptCount val="7"/>
                <c:pt idx="0">
                  <c:v>Sum of jul.21</c:v>
                </c:pt>
                <c:pt idx="1">
                  <c:v>Sum of avg.21</c:v>
                </c:pt>
                <c:pt idx="2">
                  <c:v>Sum of sept.21</c:v>
                </c:pt>
                <c:pt idx="3">
                  <c:v>Sum of okt.21</c:v>
                </c:pt>
                <c:pt idx="4">
                  <c:v>Sum of nov.21</c:v>
                </c:pt>
                <c:pt idx="5">
                  <c:v>Sum of dec.21</c:v>
                </c:pt>
                <c:pt idx="6">
                  <c:v>Sum of jan.22</c:v>
                </c:pt>
              </c:strCache>
            </c:strRef>
          </c:cat>
          <c:val>
            <c:numRef>
              <c:f>'Pivot table sheet'!$B$4:$B$10</c:f>
              <c:numCache>
                <c:formatCode>_-[$$-409]* #,##0_ ;_-[$$-409]* \-#,##0\ ;_-[$$-409]* "-"??_ ;_-@_ </c:formatCode>
                <c:ptCount val="7"/>
                <c:pt idx="0">
                  <c:v>5426682</c:v>
                </c:pt>
                <c:pt idx="1">
                  <c:v>5696897</c:v>
                </c:pt>
                <c:pt idx="2">
                  <c:v>5548242</c:v>
                </c:pt>
                <c:pt idx="3">
                  <c:v>5436117</c:v>
                </c:pt>
                <c:pt idx="4">
                  <c:v>5685837</c:v>
                </c:pt>
                <c:pt idx="5">
                  <c:v>11547562</c:v>
                </c:pt>
                <c:pt idx="6">
                  <c:v>6152947</c:v>
                </c:pt>
              </c:numCache>
            </c:numRef>
          </c:val>
          <c:smooth val="0"/>
          <c:extLst>
            <c:ext xmlns:c16="http://schemas.microsoft.com/office/drawing/2014/chart" uri="{C3380CC4-5D6E-409C-BE32-E72D297353CC}">
              <c16:uniqueId val="{00000000-2E1B-4EAE-A97C-AC9AC248197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63136384"/>
        <c:axId val="1263138048"/>
      </c:lineChart>
      <c:catAx>
        <c:axId val="12631363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sr-Latn-RS"/>
          </a:p>
        </c:txPr>
        <c:crossAx val="1263138048"/>
        <c:crosses val="autoZero"/>
        <c:auto val="1"/>
        <c:lblAlgn val="ctr"/>
        <c:lblOffset val="100"/>
        <c:noMultiLvlLbl val="0"/>
      </c:catAx>
      <c:valAx>
        <c:axId val="1263138048"/>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sr-Latn-RS"/>
          </a:p>
        </c:txPr>
        <c:crossAx val="126313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sheet!PivotTable9</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revenue by Distributor</a:t>
            </a:r>
          </a:p>
        </c:rich>
      </c:tx>
      <c:layout>
        <c:manualLayout>
          <c:xMode val="edge"/>
          <c:yMode val="edge"/>
          <c:x val="0.31093434343434345"/>
          <c:y val="3.240740740740740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sr-Latn-R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sheet'!$F$3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 sheet'!$E$4:$E$12</c:f>
              <c:strCache>
                <c:ptCount val="8"/>
                <c:pt idx="0">
                  <c:v>(blank)</c:v>
                </c:pt>
                <c:pt idx="1">
                  <c:v>Dreamworks SKG</c:v>
                </c:pt>
                <c:pt idx="2">
                  <c:v>Universal</c:v>
                </c:pt>
                <c:pt idx="3">
                  <c:v>20th Century Fox</c:v>
                </c:pt>
                <c:pt idx="4">
                  <c:v>Sony Pictures</c:v>
                </c:pt>
                <c:pt idx="5">
                  <c:v>Paramount Pictures</c:v>
                </c:pt>
                <c:pt idx="6">
                  <c:v>Warner Bros.</c:v>
                </c:pt>
                <c:pt idx="7">
                  <c:v>Walt Disney</c:v>
                </c:pt>
              </c:strCache>
            </c:strRef>
          </c:cat>
          <c:val>
            <c:numRef>
              <c:f>'Pivot table sheet'!$F$4:$F$12</c:f>
              <c:numCache>
                <c:formatCode>_-[$$-409]* #,##0_ ;_-[$$-409]* \-#,##0\ ;_-[$$-409]* "-"??_ ;_-@_ </c:formatCode>
                <c:ptCount val="8"/>
                <c:pt idx="1">
                  <c:v>8877</c:v>
                </c:pt>
                <c:pt idx="2">
                  <c:v>9117</c:v>
                </c:pt>
                <c:pt idx="3">
                  <c:v>75416</c:v>
                </c:pt>
                <c:pt idx="4">
                  <c:v>770889</c:v>
                </c:pt>
                <c:pt idx="5">
                  <c:v>8323259</c:v>
                </c:pt>
                <c:pt idx="6">
                  <c:v>9880208</c:v>
                </c:pt>
                <c:pt idx="7">
                  <c:v>26534533</c:v>
                </c:pt>
              </c:numCache>
            </c:numRef>
          </c:val>
          <c:extLst>
            <c:ext xmlns:c16="http://schemas.microsoft.com/office/drawing/2014/chart" uri="{C3380CC4-5D6E-409C-BE32-E72D297353CC}">
              <c16:uniqueId val="{00000000-F467-4E7D-897E-365FD8789F2F}"/>
            </c:ext>
          </c:extLst>
        </c:ser>
        <c:dLbls>
          <c:dLblPos val="outEnd"/>
          <c:showLegendKey val="0"/>
          <c:showVal val="1"/>
          <c:showCatName val="0"/>
          <c:showSerName val="0"/>
          <c:showPercent val="0"/>
          <c:showBubbleSize val="0"/>
        </c:dLbls>
        <c:gapWidth val="269"/>
        <c:overlap val="-20"/>
        <c:axId val="1522485056"/>
        <c:axId val="1522482976"/>
      </c:barChart>
      <c:catAx>
        <c:axId val="152248505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sr-Latn-RS"/>
          </a:p>
        </c:txPr>
        <c:crossAx val="1522482976"/>
        <c:crosses val="autoZero"/>
        <c:auto val="1"/>
        <c:lblAlgn val="ctr"/>
        <c:lblOffset val="100"/>
        <c:noMultiLvlLbl val="0"/>
      </c:catAx>
      <c:valAx>
        <c:axId val="1522482976"/>
        <c:scaling>
          <c:orientation val="minMax"/>
        </c:scaling>
        <c:delete val="0"/>
        <c:axPos val="b"/>
        <c:majorGridlines>
          <c:spPr>
            <a:ln w="9525" cap="flat" cmpd="sng" algn="ctr">
              <a:solidFill>
                <a:schemeClr val="lt1">
                  <a:alpha val="2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sr-Latn-RS"/>
          </a:p>
        </c:txPr>
        <c:crossAx val="152248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sheet!PivotTable10</c:name>
    <c:fmtId val="2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revenue by Genre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sheet'!$I$3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 sheet'!$H$4:$H$8</c:f>
              <c:strCache>
                <c:ptCount val="4"/>
                <c:pt idx="0">
                  <c:v>(blank)</c:v>
                </c:pt>
                <c:pt idx="1">
                  <c:v>Drama</c:v>
                </c:pt>
                <c:pt idx="2">
                  <c:v>Adventure</c:v>
                </c:pt>
                <c:pt idx="3">
                  <c:v>Action</c:v>
                </c:pt>
              </c:strCache>
            </c:strRef>
          </c:cat>
          <c:val>
            <c:numRef>
              <c:f>'Pivot table sheet'!$I$4:$I$8</c:f>
              <c:numCache>
                <c:formatCode>_-[$$-409]* #,##0_ ;_-[$$-409]* \-#,##0\ ;_-[$$-409]* "-"??_ ;_-@_ </c:formatCode>
                <c:ptCount val="4"/>
                <c:pt idx="1">
                  <c:v>2240742</c:v>
                </c:pt>
                <c:pt idx="2">
                  <c:v>13676424</c:v>
                </c:pt>
                <c:pt idx="3">
                  <c:v>29685133</c:v>
                </c:pt>
              </c:numCache>
            </c:numRef>
          </c:val>
          <c:extLst>
            <c:ext xmlns:c16="http://schemas.microsoft.com/office/drawing/2014/chart" uri="{C3380CC4-5D6E-409C-BE32-E72D297353CC}">
              <c16:uniqueId val="{00000000-7D35-4111-A649-BFF641F92779}"/>
            </c:ext>
          </c:extLst>
        </c:ser>
        <c:dLbls>
          <c:dLblPos val="outEnd"/>
          <c:showLegendKey val="0"/>
          <c:showVal val="1"/>
          <c:showCatName val="0"/>
          <c:showSerName val="0"/>
          <c:showPercent val="0"/>
          <c:showBubbleSize val="0"/>
        </c:dLbls>
        <c:gapWidth val="269"/>
        <c:overlap val="-20"/>
        <c:axId val="1522348976"/>
        <c:axId val="1522347728"/>
      </c:barChart>
      <c:catAx>
        <c:axId val="152234897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sr-Latn-RS"/>
          </a:p>
        </c:txPr>
        <c:crossAx val="1522347728"/>
        <c:crosses val="autoZero"/>
        <c:auto val="1"/>
        <c:lblAlgn val="ctr"/>
        <c:lblOffset val="100"/>
        <c:noMultiLvlLbl val="0"/>
      </c:catAx>
      <c:valAx>
        <c:axId val="1522347728"/>
        <c:scaling>
          <c:orientation val="minMax"/>
        </c:scaling>
        <c:delete val="0"/>
        <c:axPos val="b"/>
        <c:majorGridlines>
          <c:spPr>
            <a:ln w="9525" cap="flat" cmpd="sng" algn="ctr">
              <a:solidFill>
                <a:schemeClr val="lt1">
                  <a:alpha val="2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sr-Latn-RS"/>
          </a:p>
        </c:txPr>
        <c:crossAx val="152234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sheet!PivotTable17</c:name>
    <c:fmtId val="5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per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sheet'!$B$23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 sheet'!$A$24:$A$30</c:f>
              <c:strCache>
                <c:ptCount val="7"/>
                <c:pt idx="0">
                  <c:v>Average of jul.21</c:v>
                </c:pt>
                <c:pt idx="1">
                  <c:v>Average of avg.21</c:v>
                </c:pt>
                <c:pt idx="2">
                  <c:v>Average of sept.21</c:v>
                </c:pt>
                <c:pt idx="3">
                  <c:v>Average of okt.21</c:v>
                </c:pt>
                <c:pt idx="4">
                  <c:v>Average of nov.21</c:v>
                </c:pt>
                <c:pt idx="5">
                  <c:v>Average of dec.21</c:v>
                </c:pt>
                <c:pt idx="6">
                  <c:v>Average of jan.22</c:v>
                </c:pt>
              </c:strCache>
            </c:strRef>
          </c:cat>
          <c:val>
            <c:numRef>
              <c:f>'Pivot table sheet'!$B$24:$B$30</c:f>
              <c:numCache>
                <c:formatCode>_-[$$-409]* #,##0_ ;_-[$$-409]* \-#,##0\ ;_-[$$-409]* "-"??_ ;_-@_ </c:formatCode>
                <c:ptCount val="7"/>
                <c:pt idx="0">
                  <c:v>200988.22222222222</c:v>
                </c:pt>
                <c:pt idx="1">
                  <c:v>210996.1851851852</c:v>
                </c:pt>
                <c:pt idx="2">
                  <c:v>205490.44444444444</c:v>
                </c:pt>
                <c:pt idx="3">
                  <c:v>201337.66666666666</c:v>
                </c:pt>
                <c:pt idx="4">
                  <c:v>210586.55555555556</c:v>
                </c:pt>
                <c:pt idx="5">
                  <c:v>427687.48148148146</c:v>
                </c:pt>
                <c:pt idx="6">
                  <c:v>227886.92592592593</c:v>
                </c:pt>
              </c:numCache>
            </c:numRef>
          </c:val>
          <c:extLst>
            <c:ext xmlns:c16="http://schemas.microsoft.com/office/drawing/2014/chart" uri="{C3380CC4-5D6E-409C-BE32-E72D297353CC}">
              <c16:uniqueId val="{00000000-280F-4B71-AD7E-4D5BB663928F}"/>
            </c:ext>
          </c:extLst>
        </c:ser>
        <c:dLbls>
          <c:showLegendKey val="0"/>
          <c:showVal val="0"/>
          <c:showCatName val="0"/>
          <c:showSerName val="0"/>
          <c:showPercent val="0"/>
          <c:showBubbleSize val="0"/>
        </c:dLbls>
        <c:gapWidth val="269"/>
        <c:overlap val="-20"/>
        <c:axId val="1328899488"/>
        <c:axId val="1328904896"/>
      </c:barChart>
      <c:catAx>
        <c:axId val="132889948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sr-Latn-RS"/>
          </a:p>
        </c:txPr>
        <c:crossAx val="1328904896"/>
        <c:crosses val="autoZero"/>
        <c:auto val="1"/>
        <c:lblAlgn val="ctr"/>
        <c:lblOffset val="100"/>
        <c:noMultiLvlLbl val="0"/>
      </c:catAx>
      <c:valAx>
        <c:axId val="1328904896"/>
        <c:scaling>
          <c:orientation val="minMax"/>
        </c:scaling>
        <c:delete val="0"/>
        <c:axPos val="b"/>
        <c:majorGridlines>
          <c:spPr>
            <a:ln w="9525" cap="flat" cmpd="sng" algn="ctr">
              <a:solidFill>
                <a:schemeClr val="lt1">
                  <a:alpha val="2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sr-Latn-RS"/>
          </a:p>
        </c:txPr>
        <c:crossAx val="132889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sheet!PivotTable18</c:name>
    <c:fmtId val="6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a:t>
            </a:r>
            <a:r>
              <a:rPr lang="en-US" baseline="0"/>
              <a:t>  per distributor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sheet'!$E$23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 sheet'!$D$24:$D$32</c:f>
              <c:strCache>
                <c:ptCount val="8"/>
                <c:pt idx="0">
                  <c:v>(blank)</c:v>
                </c:pt>
                <c:pt idx="1">
                  <c:v>Dreamworks SKG</c:v>
                </c:pt>
                <c:pt idx="2">
                  <c:v>Universal</c:v>
                </c:pt>
                <c:pt idx="3">
                  <c:v>20th Century Fox</c:v>
                </c:pt>
                <c:pt idx="4">
                  <c:v>Sony Pictures</c:v>
                </c:pt>
                <c:pt idx="5">
                  <c:v>Walt Disney</c:v>
                </c:pt>
                <c:pt idx="6">
                  <c:v>Warner Bros.</c:v>
                </c:pt>
                <c:pt idx="7">
                  <c:v>Paramount Pictures</c:v>
                </c:pt>
              </c:strCache>
            </c:strRef>
          </c:cat>
          <c:val>
            <c:numRef>
              <c:f>'Pivot table sheet'!$E$24:$E$32</c:f>
              <c:numCache>
                <c:formatCode>_-[$$-409]* #,##0_ ;_-[$$-409]* \-#,##0\ ;_-[$$-409]* "-"??_ ;_-@_ </c:formatCode>
                <c:ptCount val="8"/>
                <c:pt idx="1">
                  <c:v>1268.1428571428571</c:v>
                </c:pt>
                <c:pt idx="2">
                  <c:v>1302.4285714285713</c:v>
                </c:pt>
                <c:pt idx="3">
                  <c:v>3591.2380952380954</c:v>
                </c:pt>
                <c:pt idx="4">
                  <c:v>27391.607142857145</c:v>
                </c:pt>
                <c:pt idx="5">
                  <c:v>315700.44047619047</c:v>
                </c:pt>
                <c:pt idx="6">
                  <c:v>352864.57142857142</c:v>
                </c:pt>
                <c:pt idx="7">
                  <c:v>594518.5</c:v>
                </c:pt>
              </c:numCache>
            </c:numRef>
          </c:val>
          <c:extLst>
            <c:ext xmlns:c16="http://schemas.microsoft.com/office/drawing/2014/chart" uri="{C3380CC4-5D6E-409C-BE32-E72D297353CC}">
              <c16:uniqueId val="{00000000-54A2-4AD4-AE43-215FE5FA9572}"/>
            </c:ext>
          </c:extLst>
        </c:ser>
        <c:dLbls>
          <c:dLblPos val="outEnd"/>
          <c:showLegendKey val="0"/>
          <c:showVal val="1"/>
          <c:showCatName val="0"/>
          <c:showSerName val="0"/>
          <c:showPercent val="0"/>
          <c:showBubbleSize val="0"/>
        </c:dLbls>
        <c:gapWidth val="269"/>
        <c:overlap val="-20"/>
        <c:axId val="1204114656"/>
        <c:axId val="1204112992"/>
      </c:barChart>
      <c:catAx>
        <c:axId val="120411465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sr-Latn-RS"/>
          </a:p>
        </c:txPr>
        <c:crossAx val="1204112992"/>
        <c:crosses val="autoZero"/>
        <c:auto val="1"/>
        <c:lblAlgn val="ctr"/>
        <c:lblOffset val="100"/>
        <c:noMultiLvlLbl val="0"/>
      </c:catAx>
      <c:valAx>
        <c:axId val="1204112992"/>
        <c:scaling>
          <c:orientation val="minMax"/>
        </c:scaling>
        <c:delete val="0"/>
        <c:axPos val="b"/>
        <c:majorGridlines>
          <c:spPr>
            <a:ln w="9525" cap="flat" cmpd="sng" algn="ctr">
              <a:solidFill>
                <a:schemeClr val="lt1">
                  <a:alpha val="2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sr-Latn-RS"/>
          </a:p>
        </c:txPr>
        <c:crossAx val="120411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sheet!PivotTable19</c:name>
    <c:fmtId val="6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per Genre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sheet'!$H$23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 sheet'!$G$24:$G$28</c:f>
              <c:strCache>
                <c:ptCount val="4"/>
                <c:pt idx="0">
                  <c:v>(blank)</c:v>
                </c:pt>
                <c:pt idx="1">
                  <c:v>Adventure</c:v>
                </c:pt>
                <c:pt idx="2">
                  <c:v>Drama</c:v>
                </c:pt>
                <c:pt idx="3">
                  <c:v>Action</c:v>
                </c:pt>
              </c:strCache>
            </c:strRef>
          </c:cat>
          <c:val>
            <c:numRef>
              <c:f>'Pivot table sheet'!$H$24:$H$28</c:f>
              <c:numCache>
                <c:formatCode>_-[$$-409]* #,##0_ ;_-[$$-409]* \-#,##0\ ;_-[$$-409]* "-"??_ ;_-@_ </c:formatCode>
                <c:ptCount val="4"/>
                <c:pt idx="1">
                  <c:v>122040.85714285714</c:v>
                </c:pt>
                <c:pt idx="2">
                  <c:v>320106</c:v>
                </c:pt>
                <c:pt idx="3">
                  <c:v>423905.15714285709</c:v>
                </c:pt>
              </c:numCache>
            </c:numRef>
          </c:val>
          <c:extLst>
            <c:ext xmlns:c16="http://schemas.microsoft.com/office/drawing/2014/chart" uri="{C3380CC4-5D6E-409C-BE32-E72D297353CC}">
              <c16:uniqueId val="{00000000-A842-45A2-9994-915317539DE7}"/>
            </c:ext>
          </c:extLst>
        </c:ser>
        <c:dLbls>
          <c:dLblPos val="outEnd"/>
          <c:showLegendKey val="0"/>
          <c:showVal val="1"/>
          <c:showCatName val="0"/>
          <c:showSerName val="0"/>
          <c:showPercent val="0"/>
          <c:showBubbleSize val="0"/>
        </c:dLbls>
        <c:gapWidth val="269"/>
        <c:overlap val="-20"/>
        <c:axId val="1371412448"/>
        <c:axId val="1371404960"/>
      </c:barChart>
      <c:catAx>
        <c:axId val="1371412448"/>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sr-Latn-RS"/>
          </a:p>
        </c:txPr>
        <c:crossAx val="1371404960"/>
        <c:crosses val="autoZero"/>
        <c:auto val="1"/>
        <c:lblAlgn val="ctr"/>
        <c:lblOffset val="100"/>
        <c:noMultiLvlLbl val="0"/>
      </c:catAx>
      <c:valAx>
        <c:axId val="1371404960"/>
        <c:scaling>
          <c:orientation val="minMax"/>
        </c:scaling>
        <c:delete val="0"/>
        <c:axPos val="b"/>
        <c:majorGridlines>
          <c:spPr>
            <a:ln w="9525" cap="flat" cmpd="sng" algn="ctr">
              <a:solidFill>
                <a:schemeClr val="lt1">
                  <a:alpha val="2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sr-Latn-RS"/>
          </a:p>
        </c:txPr>
        <c:crossAx val="137141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 sheet!PivotTable20</c:name>
    <c:fmtId val="60"/>
  </c:pivotSource>
  <c:chart>
    <c:title>
      <c:tx>
        <c:rich>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r>
              <a:rPr lang="en-US" sz="2000"/>
              <a:t>Total and average revenue by movie</a:t>
            </a:r>
            <a:endParaRPr lang="sr-Latn-ME" sz="2000"/>
          </a:p>
        </c:rich>
      </c:tx>
      <c:overlay val="0"/>
      <c:spPr>
        <a:noFill/>
        <a:ln>
          <a:noFill/>
        </a:ln>
        <a:effectLst/>
      </c:spPr>
      <c:txPr>
        <a:bodyPr rot="0" spcFirstLastPara="1" vertOverflow="ellipsis" vert="horz" wrap="square" anchor="ctr" anchorCtr="1"/>
        <a:lstStyle/>
        <a:p>
          <a:pPr>
            <a:defRPr sz="2000" b="1" i="0" u="none" strike="noStrike" kern="1200" cap="none" baseline="0">
              <a:solidFill>
                <a:schemeClr val="lt1">
                  <a:lumMod val="85000"/>
                </a:schemeClr>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dLbl>
          <c:idx val="0"/>
          <c:layout>
            <c:manualLayout>
              <c:x val="-1.7843861992480434E-2"/>
              <c:y val="2.2293674807796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3915821759994"/>
          <c:y val="6.3605569124705233E-2"/>
          <c:w val="0.80912093612447411"/>
          <c:h val="0.91753055219177471"/>
        </c:manualLayout>
      </c:layout>
      <c:barChart>
        <c:barDir val="bar"/>
        <c:grouping val="clustered"/>
        <c:varyColors val="0"/>
        <c:ser>
          <c:idx val="0"/>
          <c:order val="0"/>
          <c:tx>
            <c:strRef>
              <c:f>'Pivot table sheet'!$B$39</c:f>
              <c:strCache>
                <c:ptCount val="1"/>
                <c:pt idx="0">
                  <c:v>Sum of Totals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26"/>
              <c:layout>
                <c:manualLayout>
                  <c:x val="-1.7843861992480434E-2"/>
                  <c:y val="2.2293674807796371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sheet'!$A$40:$A$68</c:f>
              <c:strCache>
                <c:ptCount val="28"/>
                <c:pt idx="0">
                  <c:v>(blank)</c:v>
                </c:pt>
                <c:pt idx="1">
                  <c:v>Spider-Man</c:v>
                </c:pt>
                <c:pt idx="2">
                  <c:v>Star Wars Ep. III: Revenge of the Sith</c:v>
                </c:pt>
                <c:pt idx="3">
                  <c:v>Toy Story 3</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Finding Dory</c:v>
                </c:pt>
                <c:pt idx="13">
                  <c:v>Shang-Chi and the Legend of the Ten Rings</c:v>
                </c:pt>
                <c:pt idx="14">
                  <c:v>Independence Day</c:v>
                </c:pt>
                <c:pt idx="15">
                  <c:v>Star Wars Ep. VII: The Force Awakens</c:v>
                </c:pt>
                <c:pt idx="16">
                  <c:v>Bad Boys For Life</c:v>
                </c:pt>
                <c:pt idx="17">
                  <c:v>Titanic</c:v>
                </c:pt>
                <c:pt idx="18">
                  <c:v>Guardians of the Galaxy</c:v>
                </c:pt>
                <c:pt idx="19">
                  <c:v>Avengers: Endgame</c:v>
                </c:pt>
                <c:pt idx="20">
                  <c:v>Batman Forever</c:v>
                </c:pt>
                <c:pt idx="21">
                  <c:v>Iron Man 3</c:v>
                </c:pt>
                <c:pt idx="22">
                  <c:v>Black Panther</c:v>
                </c:pt>
                <c:pt idx="23">
                  <c:v>Finding Nemo</c:v>
                </c:pt>
                <c:pt idx="24">
                  <c:v>The Avengers</c:v>
                </c:pt>
                <c:pt idx="25">
                  <c:v>Star Wars Ep. VIII: The Last Jedi</c:v>
                </c:pt>
                <c:pt idx="26">
                  <c:v>Transformers: Revenge of the Fallen</c:v>
                </c:pt>
                <c:pt idx="27">
                  <c:v>Harry Potter and the Deathly Hallows: Part II</c:v>
                </c:pt>
              </c:strCache>
            </c:strRef>
          </c:cat>
          <c:val>
            <c:numRef>
              <c:f>'Pivot table sheet'!$B$40:$B$68</c:f>
              <c:numCache>
                <c:formatCode>_-[$$-409]* #,##0_ ;_-[$$-409]* \-#,##0\ ;_-[$$-409]* "-"??_ ;_-@_ </c:formatCode>
                <c:ptCount val="28"/>
                <c:pt idx="1">
                  <c:v>8722</c:v>
                </c:pt>
                <c:pt idx="2">
                  <c:v>8722</c:v>
                </c:pt>
                <c:pt idx="3">
                  <c:v>8722</c:v>
                </c:pt>
                <c:pt idx="4">
                  <c:v>8767</c:v>
                </c:pt>
                <c:pt idx="5">
                  <c:v>8877</c:v>
                </c:pt>
                <c:pt idx="6">
                  <c:v>8897</c:v>
                </c:pt>
                <c:pt idx="7">
                  <c:v>9117</c:v>
                </c:pt>
                <c:pt idx="8">
                  <c:v>10767</c:v>
                </c:pt>
                <c:pt idx="9">
                  <c:v>22657</c:v>
                </c:pt>
                <c:pt idx="10">
                  <c:v>38707</c:v>
                </c:pt>
                <c:pt idx="11">
                  <c:v>44797</c:v>
                </c:pt>
                <c:pt idx="12">
                  <c:v>44797</c:v>
                </c:pt>
                <c:pt idx="13">
                  <c:v>55273</c:v>
                </c:pt>
                <c:pt idx="14">
                  <c:v>55927</c:v>
                </c:pt>
                <c:pt idx="15">
                  <c:v>55927</c:v>
                </c:pt>
                <c:pt idx="16">
                  <c:v>730613</c:v>
                </c:pt>
                <c:pt idx="17">
                  <c:v>731267</c:v>
                </c:pt>
                <c:pt idx="18">
                  <c:v>731267</c:v>
                </c:pt>
                <c:pt idx="19">
                  <c:v>2240088</c:v>
                </c:pt>
                <c:pt idx="20">
                  <c:v>2240742</c:v>
                </c:pt>
                <c:pt idx="21">
                  <c:v>2240742</c:v>
                </c:pt>
                <c:pt idx="22">
                  <c:v>4506758</c:v>
                </c:pt>
                <c:pt idx="23">
                  <c:v>4507412</c:v>
                </c:pt>
                <c:pt idx="24">
                  <c:v>4507412</c:v>
                </c:pt>
                <c:pt idx="25">
                  <c:v>7591338</c:v>
                </c:pt>
                <c:pt idx="26">
                  <c:v>7591992</c:v>
                </c:pt>
                <c:pt idx="27">
                  <c:v>7591992</c:v>
                </c:pt>
              </c:numCache>
            </c:numRef>
          </c:val>
          <c:extLst>
            <c:ext xmlns:c16="http://schemas.microsoft.com/office/drawing/2014/chart" uri="{C3380CC4-5D6E-409C-BE32-E72D297353CC}">
              <c16:uniqueId val="{00000000-FDEC-4B48-BFFE-8434C735D551}"/>
            </c:ext>
          </c:extLst>
        </c:ser>
        <c:ser>
          <c:idx val="1"/>
          <c:order val="1"/>
          <c:tx>
            <c:strRef>
              <c:f>'Pivot table sheet'!$C$39</c:f>
              <c:strCache>
                <c:ptCount val="1"/>
                <c:pt idx="0">
                  <c:v>Average of Average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sr-Latn-R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sheet'!$A$40:$A$68</c:f>
              <c:strCache>
                <c:ptCount val="28"/>
                <c:pt idx="0">
                  <c:v>(blank)</c:v>
                </c:pt>
                <c:pt idx="1">
                  <c:v>Spider-Man</c:v>
                </c:pt>
                <c:pt idx="2">
                  <c:v>Star Wars Ep. III: Revenge of the Sith</c:v>
                </c:pt>
                <c:pt idx="3">
                  <c:v>Toy Story 3</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Finding Dory</c:v>
                </c:pt>
                <c:pt idx="13">
                  <c:v>Shang-Chi and the Legend of the Ten Rings</c:v>
                </c:pt>
                <c:pt idx="14">
                  <c:v>Independence Day</c:v>
                </c:pt>
                <c:pt idx="15">
                  <c:v>Star Wars Ep. VII: The Force Awakens</c:v>
                </c:pt>
                <c:pt idx="16">
                  <c:v>Bad Boys For Life</c:v>
                </c:pt>
                <c:pt idx="17">
                  <c:v>Titanic</c:v>
                </c:pt>
                <c:pt idx="18">
                  <c:v>Guardians of the Galaxy</c:v>
                </c:pt>
                <c:pt idx="19">
                  <c:v>Avengers: Endgame</c:v>
                </c:pt>
                <c:pt idx="20">
                  <c:v>Batman Forever</c:v>
                </c:pt>
                <c:pt idx="21">
                  <c:v>Iron Man 3</c:v>
                </c:pt>
                <c:pt idx="22">
                  <c:v>Black Panther</c:v>
                </c:pt>
                <c:pt idx="23">
                  <c:v>Finding Nemo</c:v>
                </c:pt>
                <c:pt idx="24">
                  <c:v>The Avengers</c:v>
                </c:pt>
                <c:pt idx="25">
                  <c:v>Star Wars Ep. VIII: The Last Jedi</c:v>
                </c:pt>
                <c:pt idx="26">
                  <c:v>Transformers: Revenge of the Fallen</c:v>
                </c:pt>
                <c:pt idx="27">
                  <c:v>Harry Potter and the Deathly Hallows: Part II</c:v>
                </c:pt>
              </c:strCache>
            </c:strRef>
          </c:cat>
          <c:val>
            <c:numRef>
              <c:f>'Pivot table sheet'!$C$40:$C$68</c:f>
              <c:numCache>
                <c:formatCode>_-[$$-409]* #,##0_ ;_-[$$-409]* \-#,##0\ ;_-[$$-409]* "-"??_ ;_-@_ </c:formatCode>
                <c:ptCount val="28"/>
                <c:pt idx="1">
                  <c:v>1246</c:v>
                </c:pt>
                <c:pt idx="2">
                  <c:v>1246</c:v>
                </c:pt>
                <c:pt idx="3">
                  <c:v>1246</c:v>
                </c:pt>
                <c:pt idx="4">
                  <c:v>1252.4285714285713</c:v>
                </c:pt>
                <c:pt idx="5">
                  <c:v>1268.1428571428571</c:v>
                </c:pt>
                <c:pt idx="6">
                  <c:v>1271</c:v>
                </c:pt>
                <c:pt idx="7">
                  <c:v>1302.4285714285713</c:v>
                </c:pt>
                <c:pt idx="8">
                  <c:v>1538.1428571428571</c:v>
                </c:pt>
                <c:pt idx="9">
                  <c:v>3236.7142857142858</c:v>
                </c:pt>
                <c:pt idx="10">
                  <c:v>5529.5714285714284</c:v>
                </c:pt>
                <c:pt idx="11">
                  <c:v>6399.5714285714284</c:v>
                </c:pt>
                <c:pt idx="12">
                  <c:v>6399.5714285714284</c:v>
                </c:pt>
                <c:pt idx="13">
                  <c:v>7335.5714285714284</c:v>
                </c:pt>
                <c:pt idx="14">
                  <c:v>7989.5714285714284</c:v>
                </c:pt>
                <c:pt idx="15">
                  <c:v>7989.5714285714284</c:v>
                </c:pt>
                <c:pt idx="16">
                  <c:v>103812.71428571429</c:v>
                </c:pt>
                <c:pt idx="17">
                  <c:v>104466.71428571429</c:v>
                </c:pt>
                <c:pt idx="18">
                  <c:v>104466.71428571429</c:v>
                </c:pt>
                <c:pt idx="19">
                  <c:v>319452</c:v>
                </c:pt>
                <c:pt idx="20">
                  <c:v>320106</c:v>
                </c:pt>
                <c:pt idx="21">
                  <c:v>320106</c:v>
                </c:pt>
                <c:pt idx="22">
                  <c:v>643262</c:v>
                </c:pt>
                <c:pt idx="23">
                  <c:v>643916</c:v>
                </c:pt>
                <c:pt idx="24">
                  <c:v>643916</c:v>
                </c:pt>
                <c:pt idx="25">
                  <c:v>1083916.2857142857</c:v>
                </c:pt>
                <c:pt idx="26">
                  <c:v>1084570.2857142857</c:v>
                </c:pt>
                <c:pt idx="27">
                  <c:v>1084570.2857142857</c:v>
                </c:pt>
              </c:numCache>
            </c:numRef>
          </c:val>
          <c:extLst>
            <c:ext xmlns:c16="http://schemas.microsoft.com/office/drawing/2014/chart" uri="{C3380CC4-5D6E-409C-BE32-E72D297353CC}">
              <c16:uniqueId val="{00000001-FDEC-4B48-BFFE-8434C735D551}"/>
            </c:ext>
          </c:extLst>
        </c:ser>
        <c:dLbls>
          <c:dLblPos val="outEnd"/>
          <c:showLegendKey val="0"/>
          <c:showVal val="1"/>
          <c:showCatName val="0"/>
          <c:showSerName val="0"/>
          <c:showPercent val="0"/>
          <c:showBubbleSize val="0"/>
        </c:dLbls>
        <c:gapWidth val="182"/>
        <c:overlap val="-50"/>
        <c:axId val="1590180016"/>
        <c:axId val="1590184592"/>
      </c:barChart>
      <c:catAx>
        <c:axId val="159018001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sr-Latn-RS"/>
          </a:p>
        </c:txPr>
        <c:crossAx val="1590184592"/>
        <c:crosses val="autoZero"/>
        <c:auto val="1"/>
        <c:lblAlgn val="ctr"/>
        <c:lblOffset val="100"/>
        <c:noMultiLvlLbl val="0"/>
      </c:catAx>
      <c:valAx>
        <c:axId val="1590184592"/>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409]* #,##0_ ;_-[$$-409]* \-#,##0\ ;_-[$$-409]* &quot;-&quot;??_ ;_-@_ " sourceLinked="1"/>
        <c:majorTickMark val="none"/>
        <c:minorTickMark val="none"/>
        <c:tickLblPos val="nextTo"/>
        <c:crossAx val="1590180016"/>
        <c:crosses val="autoZero"/>
        <c:crossBetween val="between"/>
      </c:valAx>
      <c:spPr>
        <a:noFill/>
        <a:ln>
          <a:noFill/>
        </a:ln>
        <a:effectLst/>
      </c:spPr>
    </c:plotArea>
    <c:legend>
      <c:legendPos val="r"/>
      <c:layout>
        <c:manualLayout>
          <c:xMode val="edge"/>
          <c:yMode val="edge"/>
          <c:x val="5.8574765121993198E-3"/>
          <c:y val="0.92730088008028422"/>
          <c:w val="0.97731517874342722"/>
          <c:h val="5.7878214691194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876300</xdr:colOff>
      <xdr:row>5</xdr:row>
      <xdr:rowOff>114301</xdr:rowOff>
    </xdr:from>
    <xdr:to>
      <xdr:col>15</xdr:col>
      <xdr:colOff>590550</xdr:colOff>
      <xdr:row>8</xdr:row>
      <xdr:rowOff>152401</xdr:rowOff>
    </xdr:to>
    <mc:AlternateContent xmlns:mc="http://schemas.openxmlformats.org/markup-compatibility/2006">
      <mc:Choice xmlns:a14="http://schemas.microsoft.com/office/drawing/2010/main" Requires="a14">
        <xdr:graphicFrame macro="">
          <xdr:nvGraphicFramePr>
            <xdr:cNvPr id="4" name="Distributor">
              <a:extLst>
                <a:ext uri="{FF2B5EF4-FFF2-40B4-BE49-F238E27FC236}">
                  <a16:creationId xmlns:a16="http://schemas.microsoft.com/office/drawing/2014/main" id="{BA739B0F-8676-F0F8-C713-EB068C273DBE}"/>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dr:sp macro="" textlink="">
          <xdr:nvSpPr>
            <xdr:cNvPr id="0" name=""/>
            <xdr:cNvSpPr>
              <a:spLocks noTextEdit="1"/>
            </xdr:cNvSpPr>
          </xdr:nvSpPr>
          <xdr:spPr>
            <a:xfrm>
              <a:off x="17611725" y="1066801"/>
              <a:ext cx="1828800" cy="609600"/>
            </a:xfrm>
            <a:prstGeom prst="rect">
              <a:avLst/>
            </a:prstGeom>
            <a:solidFill>
              <a:prstClr val="white"/>
            </a:solidFill>
            <a:ln w="1">
              <a:solidFill>
                <a:prstClr val="green"/>
              </a:solidFill>
            </a:ln>
          </xdr:spPr>
          <xdr:txBody>
            <a:bodyPr vertOverflow="clip" horzOverflow="clip"/>
            <a:lstStyle/>
            <a:p>
              <a:r>
                <a:rPr lang="sr-Latn-M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876300</xdr:colOff>
      <xdr:row>12</xdr:row>
      <xdr:rowOff>104776</xdr:rowOff>
    </xdr:from>
    <xdr:to>
      <xdr:col>15</xdr:col>
      <xdr:colOff>590550</xdr:colOff>
      <xdr:row>16</xdr:row>
      <xdr:rowOff>142876</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2C14B758-5397-F908-991E-5FFF1FBA655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7611725" y="2390776"/>
              <a:ext cx="1828800" cy="800100"/>
            </a:xfrm>
            <a:prstGeom prst="rect">
              <a:avLst/>
            </a:prstGeom>
            <a:solidFill>
              <a:prstClr val="white"/>
            </a:solidFill>
            <a:ln w="1">
              <a:solidFill>
                <a:prstClr val="green"/>
              </a:solidFill>
            </a:ln>
          </xdr:spPr>
          <xdr:txBody>
            <a:bodyPr vertOverflow="clip" horzOverflow="clip"/>
            <a:lstStyle/>
            <a:p>
              <a:r>
                <a:rPr lang="sr-Latn-M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885825</xdr:colOff>
      <xdr:row>9</xdr:row>
      <xdr:rowOff>0</xdr:rowOff>
    </xdr:from>
    <xdr:to>
      <xdr:col>15</xdr:col>
      <xdr:colOff>590550</xdr:colOff>
      <xdr:row>12</xdr:row>
      <xdr:rowOff>47625</xdr:rowOff>
    </xdr:to>
    <mc:AlternateContent xmlns:mc="http://schemas.openxmlformats.org/markup-compatibility/2006">
      <mc:Choice xmlns:a14="http://schemas.microsoft.com/office/drawing/2010/main" Requires="a14">
        <xdr:graphicFrame macro="">
          <xdr:nvGraphicFramePr>
            <xdr:cNvPr id="8" name="Above or Below Average">
              <a:extLst>
                <a:ext uri="{FF2B5EF4-FFF2-40B4-BE49-F238E27FC236}">
                  <a16:creationId xmlns:a16="http://schemas.microsoft.com/office/drawing/2014/main" id="{61431EEC-B64F-3668-E7D4-E590E4410356}"/>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dr:sp macro="" textlink="">
          <xdr:nvSpPr>
            <xdr:cNvPr id="0" name=""/>
            <xdr:cNvSpPr>
              <a:spLocks noTextEdit="1"/>
            </xdr:cNvSpPr>
          </xdr:nvSpPr>
          <xdr:spPr>
            <a:xfrm>
              <a:off x="17611725" y="1714500"/>
              <a:ext cx="1828800" cy="619125"/>
            </a:xfrm>
            <a:prstGeom prst="rect">
              <a:avLst/>
            </a:prstGeom>
            <a:solidFill>
              <a:prstClr val="white"/>
            </a:solidFill>
            <a:ln w="1">
              <a:solidFill>
                <a:prstClr val="green"/>
              </a:solidFill>
            </a:ln>
          </xdr:spPr>
          <xdr:txBody>
            <a:bodyPr vertOverflow="clip" horzOverflow="clip"/>
            <a:lstStyle/>
            <a:p>
              <a:r>
                <a:rPr lang="sr-Latn-M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28574</xdr:colOff>
      <xdr:row>4</xdr:row>
      <xdr:rowOff>28576</xdr:rowOff>
    </xdr:from>
    <xdr:to>
      <xdr:col>13</xdr:col>
      <xdr:colOff>57149</xdr:colOff>
      <xdr:row>8</xdr:row>
      <xdr:rowOff>180975</xdr:rowOff>
    </xdr:to>
    <mc:AlternateContent xmlns:mc="http://schemas.openxmlformats.org/markup-compatibility/2006">
      <mc:Choice xmlns:a14="http://schemas.microsoft.com/office/drawing/2010/main" Requires="a14">
        <xdr:graphicFrame macro="">
          <xdr:nvGraphicFramePr>
            <xdr:cNvPr id="3" name="Distributor 1">
              <a:extLst>
                <a:ext uri="{FF2B5EF4-FFF2-40B4-BE49-F238E27FC236}">
                  <a16:creationId xmlns:a16="http://schemas.microsoft.com/office/drawing/2014/main" id="{39381533-6DBE-4011-BA23-4973AB792A88}"/>
                </a:ext>
              </a:extLst>
            </xdr:cNvPr>
            <xdr:cNvGraphicFramePr/>
          </xdr:nvGraphicFramePr>
          <xdr:xfrm>
            <a:off x="0" y="0"/>
            <a:ext cx="0" cy="0"/>
          </xdr:xfrm>
          <a:graphic>
            <a:graphicData uri="http://schemas.microsoft.com/office/drawing/2010/slicer">
              <sle:slicer xmlns:sle="http://schemas.microsoft.com/office/drawing/2010/slicer" name="Distributor 1"/>
            </a:graphicData>
          </a:graphic>
        </xdr:graphicFrame>
      </mc:Choice>
      <mc:Fallback>
        <xdr:sp macro="" textlink="">
          <xdr:nvSpPr>
            <xdr:cNvPr id="0" name=""/>
            <xdr:cNvSpPr>
              <a:spLocks noTextEdit="1"/>
            </xdr:cNvSpPr>
          </xdr:nvSpPr>
          <xdr:spPr>
            <a:xfrm>
              <a:off x="1850230" y="790576"/>
              <a:ext cx="6338888" cy="914399"/>
            </a:xfrm>
            <a:prstGeom prst="rect">
              <a:avLst/>
            </a:prstGeom>
            <a:solidFill>
              <a:prstClr val="white"/>
            </a:solidFill>
            <a:ln w="1">
              <a:solidFill>
                <a:prstClr val="green"/>
              </a:solidFill>
            </a:ln>
          </xdr:spPr>
          <xdr:txBody>
            <a:bodyPr vertOverflow="clip" horzOverflow="clip"/>
            <a:lstStyle/>
            <a:p>
              <a:r>
                <a:rPr lang="sr-Latn-M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4</xdr:row>
      <xdr:rowOff>19052</xdr:rowOff>
    </xdr:from>
    <xdr:to>
      <xdr:col>18</xdr:col>
      <xdr:colOff>128586</xdr:colOff>
      <xdr:row>8</xdr:row>
      <xdr:rowOff>142876</xdr:rowOff>
    </xdr:to>
    <mc:AlternateContent xmlns:mc="http://schemas.openxmlformats.org/markup-compatibility/2006">
      <mc:Choice xmlns:a14="http://schemas.microsoft.com/office/drawing/2010/main" Requires="a14">
        <xdr:graphicFrame macro="">
          <xdr:nvGraphicFramePr>
            <xdr:cNvPr id="4" name="GENRE 1">
              <a:extLst>
                <a:ext uri="{FF2B5EF4-FFF2-40B4-BE49-F238E27FC236}">
                  <a16:creationId xmlns:a16="http://schemas.microsoft.com/office/drawing/2014/main" id="{5991722E-B274-4D51-9B82-D2CB02EF4761}"/>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8417719" y="781052"/>
              <a:ext cx="3605211" cy="885824"/>
            </a:xfrm>
            <a:prstGeom prst="rect">
              <a:avLst/>
            </a:prstGeom>
            <a:solidFill>
              <a:prstClr val="white"/>
            </a:solidFill>
            <a:ln w="1">
              <a:solidFill>
                <a:prstClr val="green"/>
              </a:solidFill>
            </a:ln>
          </xdr:spPr>
          <xdr:txBody>
            <a:bodyPr vertOverflow="clip" horzOverflow="clip"/>
            <a:lstStyle/>
            <a:p>
              <a:r>
                <a:rPr lang="sr-Latn-M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400049</xdr:colOff>
      <xdr:row>4</xdr:row>
      <xdr:rowOff>19051</xdr:rowOff>
    </xdr:from>
    <xdr:to>
      <xdr:col>23</xdr:col>
      <xdr:colOff>507207</xdr:colOff>
      <xdr:row>8</xdr:row>
      <xdr:rowOff>152401</xdr:rowOff>
    </xdr:to>
    <mc:AlternateContent xmlns:mc="http://schemas.openxmlformats.org/markup-compatibility/2006">
      <mc:Choice xmlns:a14="http://schemas.microsoft.com/office/drawing/2010/main" Requires="a14">
        <xdr:graphicFrame macro="">
          <xdr:nvGraphicFramePr>
            <xdr:cNvPr id="5" name="Above or Below Average 1">
              <a:extLst>
                <a:ext uri="{FF2B5EF4-FFF2-40B4-BE49-F238E27FC236}">
                  <a16:creationId xmlns:a16="http://schemas.microsoft.com/office/drawing/2014/main" id="{3C9085E4-C3B7-4F07-8B4D-E2ADB6802D45}"/>
                </a:ext>
              </a:extLst>
            </xdr:cNvPr>
            <xdr:cNvGraphicFramePr/>
          </xdr:nvGraphicFramePr>
          <xdr:xfrm>
            <a:off x="0" y="0"/>
            <a:ext cx="0" cy="0"/>
          </xdr:xfrm>
          <a:graphic>
            <a:graphicData uri="http://schemas.microsoft.com/office/drawing/2010/slicer">
              <sle:slicer xmlns:sle="http://schemas.microsoft.com/office/drawing/2010/slicer" name="Above or Below Average 1"/>
            </a:graphicData>
          </a:graphic>
        </xdr:graphicFrame>
      </mc:Choice>
      <mc:Fallback>
        <xdr:sp macro="" textlink="">
          <xdr:nvSpPr>
            <xdr:cNvPr id="0" name=""/>
            <xdr:cNvSpPr>
              <a:spLocks noTextEdit="1"/>
            </xdr:cNvSpPr>
          </xdr:nvSpPr>
          <xdr:spPr>
            <a:xfrm>
              <a:off x="12901612" y="781051"/>
              <a:ext cx="3226595" cy="895350"/>
            </a:xfrm>
            <a:prstGeom prst="rect">
              <a:avLst/>
            </a:prstGeom>
            <a:solidFill>
              <a:prstClr val="white"/>
            </a:solidFill>
            <a:ln w="1">
              <a:solidFill>
                <a:prstClr val="green"/>
              </a:solidFill>
            </a:ln>
          </xdr:spPr>
          <xdr:txBody>
            <a:bodyPr vertOverflow="clip" horzOverflow="clip"/>
            <a:lstStyle/>
            <a:p>
              <a:r>
                <a:rPr lang="sr-Latn-M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15</xdr:row>
      <xdr:rowOff>38100</xdr:rowOff>
    </xdr:from>
    <xdr:to>
      <xdr:col>13</xdr:col>
      <xdr:colOff>266700</xdr:colOff>
      <xdr:row>33</xdr:row>
      <xdr:rowOff>133350</xdr:rowOff>
    </xdr:to>
    <xdr:graphicFrame macro="">
      <xdr:nvGraphicFramePr>
        <xdr:cNvPr id="8" name="Chart 7">
          <a:extLst>
            <a:ext uri="{FF2B5EF4-FFF2-40B4-BE49-F238E27FC236}">
              <a16:creationId xmlns:a16="http://schemas.microsoft.com/office/drawing/2014/main" id="{D508043F-49D3-4CF7-A4BD-7BE26FB7E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15</xdr:row>
      <xdr:rowOff>35719</xdr:rowOff>
    </xdr:from>
    <xdr:to>
      <xdr:col>24</xdr:col>
      <xdr:colOff>595311</xdr:colOff>
      <xdr:row>33</xdr:row>
      <xdr:rowOff>142875</xdr:rowOff>
    </xdr:to>
    <xdr:graphicFrame macro="">
      <xdr:nvGraphicFramePr>
        <xdr:cNvPr id="11" name="Chart 10">
          <a:extLst>
            <a:ext uri="{FF2B5EF4-FFF2-40B4-BE49-F238E27FC236}">
              <a16:creationId xmlns:a16="http://schemas.microsoft.com/office/drawing/2014/main" id="{496A685F-D35E-49E3-9420-AB0B3215E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607217</xdr:colOff>
      <xdr:row>34</xdr:row>
      <xdr:rowOff>47625</xdr:rowOff>
    </xdr:from>
    <xdr:to>
      <xdr:col>13</xdr:col>
      <xdr:colOff>261937</xdr:colOff>
      <xdr:row>53</xdr:row>
      <xdr:rowOff>47625</xdr:rowOff>
    </xdr:to>
    <xdr:graphicFrame macro="">
      <xdr:nvGraphicFramePr>
        <xdr:cNvPr id="12" name="Chart 11">
          <a:extLst>
            <a:ext uri="{FF2B5EF4-FFF2-40B4-BE49-F238E27FC236}">
              <a16:creationId xmlns:a16="http://schemas.microsoft.com/office/drawing/2014/main" id="{6E79D63B-DD45-48E4-B95D-4E6EF622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607217</xdr:colOff>
      <xdr:row>56</xdr:row>
      <xdr:rowOff>35720</xdr:rowOff>
    </xdr:from>
    <xdr:to>
      <xdr:col>13</xdr:col>
      <xdr:colOff>500062</xdr:colOff>
      <xdr:row>76</xdr:row>
      <xdr:rowOff>71437</xdr:rowOff>
    </xdr:to>
    <xdr:graphicFrame macro="">
      <xdr:nvGraphicFramePr>
        <xdr:cNvPr id="13" name="Chart 12">
          <a:extLst>
            <a:ext uri="{FF2B5EF4-FFF2-40B4-BE49-F238E27FC236}">
              <a16:creationId xmlns:a16="http://schemas.microsoft.com/office/drawing/2014/main" id="{952E344E-BDAD-4066-8508-F96B641CF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56</xdr:row>
      <xdr:rowOff>35719</xdr:rowOff>
    </xdr:from>
    <xdr:to>
      <xdr:col>25</xdr:col>
      <xdr:colOff>11906</xdr:colOff>
      <xdr:row>76</xdr:row>
      <xdr:rowOff>59531</xdr:rowOff>
    </xdr:to>
    <xdr:graphicFrame macro="">
      <xdr:nvGraphicFramePr>
        <xdr:cNvPr id="14" name="Chart 13">
          <a:extLst>
            <a:ext uri="{FF2B5EF4-FFF2-40B4-BE49-F238E27FC236}">
              <a16:creationId xmlns:a16="http://schemas.microsoft.com/office/drawing/2014/main" id="{E8614BA3-6863-469C-92BC-40591D41F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297656</xdr:colOff>
      <xdr:row>76</xdr:row>
      <xdr:rowOff>166687</xdr:rowOff>
    </xdr:from>
    <xdr:to>
      <xdr:col>20</xdr:col>
      <xdr:colOff>333375</xdr:colOff>
      <xdr:row>88</xdr:row>
      <xdr:rowOff>47625</xdr:rowOff>
    </xdr:to>
    <xdr:graphicFrame macro="">
      <xdr:nvGraphicFramePr>
        <xdr:cNvPr id="15" name="Chart 14">
          <a:extLst>
            <a:ext uri="{FF2B5EF4-FFF2-40B4-BE49-F238E27FC236}">
              <a16:creationId xmlns:a16="http://schemas.microsoft.com/office/drawing/2014/main" id="{1F8E669A-ABD0-4720-8150-896799446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91</xdr:row>
      <xdr:rowOff>190498</xdr:rowOff>
    </xdr:from>
    <xdr:to>
      <xdr:col>13</xdr:col>
      <xdr:colOff>95251</xdr:colOff>
      <xdr:row>136</xdr:row>
      <xdr:rowOff>166687</xdr:rowOff>
    </xdr:to>
    <xdr:graphicFrame macro="">
      <xdr:nvGraphicFramePr>
        <xdr:cNvPr id="16" name="Chart 15">
          <a:extLst>
            <a:ext uri="{FF2B5EF4-FFF2-40B4-BE49-F238E27FC236}">
              <a16:creationId xmlns:a16="http://schemas.microsoft.com/office/drawing/2014/main" id="{E38B6FB1-CADE-4894-AFD5-F18AF55F7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refreshedDate="44885.621042245373" createdVersion="8" refreshedVersion="8" minRefreshableVersion="3" recordCount="28" xr:uid="{8A5FB568-07C0-45B1-B4C8-DDA7C5A0D8EE}">
  <cacheSource type="worksheet">
    <worksheetSource ref="A1:P1048576" sheet="Main Raw Data"/>
  </cacheSource>
  <cacheFields count="16">
    <cacheField name="MOVIE" numFmtId="0">
      <sharedItems containsBlank="1" count="28">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 v="Harry Potter and the Deathly Hallows: Part II"/>
        <s v="The Avengers"/>
        <s v="Iron Man 3"/>
        <s v="Guardians of the Galaxy"/>
        <s v="Star Wars Ep. VII: The Force Awakens"/>
        <s v="Finding Dory"/>
        <s v="Star Wars Ep. VIII: The Last Jedi"/>
        <s v="Black Panther"/>
        <s v="Avengers: Endgame"/>
        <s v="Bad Boys For Life"/>
        <s v="Shang-Chi and the Legend of the Ten Rings"/>
        <m/>
      </sharedItems>
    </cacheField>
    <cacheField name="Distributor" numFmtId="0">
      <sharedItems containsBlank="1" count="8">
        <s v="Paramount Pictures"/>
        <s v="Walt Disney"/>
        <s v="Warner Bros."/>
        <s v="20th Century Fox"/>
        <s v="Sony Pictures"/>
        <s v="Universal"/>
        <s v="Dreamworks SKG"/>
        <m/>
      </sharedItems>
    </cacheField>
    <cacheField name="GENRE" numFmtId="0">
      <sharedItems containsBlank="1" count="4">
        <s v="Action"/>
        <s v="Adventure"/>
        <s v="Drama"/>
        <m/>
      </sharedItems>
    </cacheField>
    <cacheField name="jul.21" numFmtId="0">
      <sharedItems containsString="0" containsBlank="1" containsNumber="1" containsInteger="1" minValue="1246" maxValue="908851"/>
    </cacheField>
    <cacheField name="avg.21" numFmtId="0">
      <sharedItems containsString="0" containsBlank="1" containsNumber="1" containsInteger="1" minValue="1246" maxValue="953741"/>
    </cacheField>
    <cacheField name="sept.21" numFmtId="0">
      <sharedItems containsString="0" containsBlank="1" containsNumber="1" containsInteger="1" minValue="1246" maxValue="924366"/>
    </cacheField>
    <cacheField name="okt.21" numFmtId="0">
      <sharedItems containsString="0" containsBlank="1" containsNumber="1" containsInteger="1" minValue="1246" maxValue="907576"/>
    </cacheField>
    <cacheField name="nov.21" numFmtId="0">
      <sharedItems containsString="0" containsBlank="1" containsNumber="1" containsInteger="1" minValue="1246" maxValue="945771"/>
    </cacheField>
    <cacheField name="dec.21" numFmtId="0">
      <sharedItems containsString="0" containsBlank="1" containsNumber="1" containsInteger="1" minValue="-4262" maxValue="1928656"/>
    </cacheField>
    <cacheField name="jan.22" numFmtId="0">
      <sharedItems containsString="0" containsBlank="1" containsNumber="1" containsInteger="1" minValue="662" maxValue="1023031"/>
    </cacheField>
    <cacheField name="Totals" numFmtId="0">
      <sharedItems containsString="0" containsBlank="1" containsNumber="1" containsInteger="1" minValue="8722" maxValue="7591992"/>
    </cacheField>
    <cacheField name="Average" numFmtId="0">
      <sharedItems containsString="0" containsBlank="1" containsNumber="1" minValue="1246" maxValue="1084570.2857142857"/>
    </cacheField>
    <cacheField name="Min" numFmtId="0">
      <sharedItems containsString="0" containsBlank="1" containsNumber="1" containsInteger="1" minValue="-5230" maxValue="907576"/>
    </cacheField>
    <cacheField name="Max" numFmtId="0">
      <sharedItems containsString="0" containsBlank="1" containsNumber="1" containsInteger="1" minValue="1246" maxValue="1928656"/>
    </cacheField>
    <cacheField name="MoM" numFmtId="0">
      <sharedItems containsString="0" containsBlank="1" containsNumber="1" minValue="-0.49047717434747562" maxValue="3.6115569823435001E-2"/>
    </cacheField>
    <cacheField name="Above or Below Average" numFmtId="0">
      <sharedItems containsBlank="1" count="3">
        <s v="Above average"/>
        <s v="Below Average"/>
        <m/>
      </sharedItems>
    </cacheField>
  </cacheFields>
  <extLst>
    <ext xmlns:x14="http://schemas.microsoft.com/office/spreadsheetml/2009/9/main" uri="{725AE2AE-9491-48be-B2B4-4EB974FC3084}">
      <x14:pivotCacheDefinition pivotCacheId="116651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908851"/>
    <n v="953741"/>
    <n v="924366"/>
    <n v="907576"/>
    <n v="945771"/>
    <n v="1928656"/>
    <n v="1023031"/>
    <n v="7591992"/>
    <n v="1084570.2857142857"/>
    <n v="907576"/>
    <n v="1928656"/>
    <n v="-0.46956274213753002"/>
    <x v="0"/>
  </r>
  <r>
    <x v="1"/>
    <x v="1"/>
    <x v="1"/>
    <n v="544951"/>
    <n v="576636"/>
    <n v="564851"/>
    <n v="516416"/>
    <n v="558496"/>
    <n v="1139066"/>
    <n v="606996"/>
    <n v="4507412"/>
    <n v="643916"/>
    <n v="516416"/>
    <n v="1139066"/>
    <n v="-0.46711077321243899"/>
    <x v="0"/>
  </r>
  <r>
    <x v="2"/>
    <x v="2"/>
    <x v="2"/>
    <n v="259311"/>
    <n v="263611"/>
    <n v="263801"/>
    <n v="279256"/>
    <n v="283426"/>
    <n v="590476"/>
    <n v="300861"/>
    <n v="2240742"/>
    <n v="320106"/>
    <n v="259311"/>
    <n v="590476"/>
    <n v="-0.49047717434747562"/>
    <x v="0"/>
  </r>
  <r>
    <x v="3"/>
    <x v="0"/>
    <x v="1"/>
    <n v="81641"/>
    <n v="86581"/>
    <n v="78091"/>
    <n v="92076"/>
    <n v="94381"/>
    <n v="187256"/>
    <n v="111241"/>
    <n v="731267"/>
    <n v="104466.71428571429"/>
    <n v="78091"/>
    <n v="187256"/>
    <n v="-0.40594159866706536"/>
    <x v="1"/>
  </r>
  <r>
    <x v="4"/>
    <x v="3"/>
    <x v="1"/>
    <n v="14506"/>
    <n v="18876"/>
    <n v="8641"/>
    <n v="5236"/>
    <n v="5066"/>
    <n v="2286"/>
    <n v="1316"/>
    <n v="55927"/>
    <n v="7989.5714285714284"/>
    <n v="1316"/>
    <n v="18876"/>
    <n v="-0.42432195975503062"/>
    <x v="1"/>
  </r>
  <r>
    <x v="5"/>
    <x v="1"/>
    <x v="0"/>
    <n v="5746"/>
    <n v="5816"/>
    <n v="5836"/>
    <n v="5671"/>
    <n v="5841"/>
    <n v="10066"/>
    <n v="5821"/>
    <n v="44797"/>
    <n v="6399.5714285714284"/>
    <n v="5671"/>
    <n v="10066"/>
    <n v="-0.42171666997814428"/>
    <x v="1"/>
  </r>
  <r>
    <x v="6"/>
    <x v="2"/>
    <x v="1"/>
    <n v="7586"/>
    <n v="7081"/>
    <n v="8006"/>
    <n v="12296"/>
    <n v="1246"/>
    <n v="1246"/>
    <n v="1246"/>
    <n v="38707"/>
    <n v="5529.5714285714284"/>
    <n v="1246"/>
    <n v="12296"/>
    <n v="0"/>
    <x v="1"/>
  </r>
  <r>
    <x v="7"/>
    <x v="4"/>
    <x v="1"/>
    <n v="2251"/>
    <n v="2286"/>
    <n v="2286"/>
    <n v="3756"/>
    <n v="4451"/>
    <n v="4956"/>
    <n v="2671"/>
    <n v="22657"/>
    <n v="3236.7142857142858"/>
    <n v="2251"/>
    <n v="4956"/>
    <n v="-0.46105730427764324"/>
    <x v="1"/>
  </r>
  <r>
    <x v="8"/>
    <x v="3"/>
    <x v="1"/>
    <n v="1506"/>
    <n v="1501"/>
    <n v="1501"/>
    <n v="1516"/>
    <n v="1501"/>
    <n v="1746"/>
    <n v="1496"/>
    <n v="10767"/>
    <n v="1538.1428571428571"/>
    <n v="1496"/>
    <n v="1746"/>
    <n v="-0.14318442153493705"/>
    <x v="1"/>
  </r>
  <r>
    <x v="9"/>
    <x v="5"/>
    <x v="1"/>
    <n v="1296"/>
    <n v="1296"/>
    <n v="1296"/>
    <n v="1291"/>
    <n v="1296"/>
    <n v="1346"/>
    <n v="1296"/>
    <n v="9117"/>
    <n v="1302.4285714285713"/>
    <n v="1291"/>
    <n v="1346"/>
    <n v="-3.7147102526002951E-2"/>
    <x v="1"/>
  </r>
  <r>
    <x v="10"/>
    <x v="4"/>
    <x v="1"/>
    <n v="1246"/>
    <n v="1246"/>
    <n v="1246"/>
    <n v="1251"/>
    <n v="1256"/>
    <n v="1396"/>
    <n v="1256"/>
    <n v="8897"/>
    <n v="1271"/>
    <n v="1246"/>
    <n v="1396"/>
    <n v="-0.10028653295128942"/>
    <x v="1"/>
  </r>
  <r>
    <x v="11"/>
    <x v="6"/>
    <x v="1"/>
    <n v="1271"/>
    <n v="1271"/>
    <n v="1271"/>
    <n v="1271"/>
    <n v="1271"/>
    <n v="1276"/>
    <n v="1246"/>
    <n v="8877"/>
    <n v="1268.1428571428571"/>
    <n v="1246"/>
    <n v="1276"/>
    <n v="-2.3510971786833812E-2"/>
    <x v="1"/>
  </r>
  <r>
    <x v="12"/>
    <x v="2"/>
    <x v="1"/>
    <n v="1246"/>
    <n v="1246"/>
    <n v="1246"/>
    <n v="1246"/>
    <n v="1246"/>
    <n v="1246"/>
    <n v="1291"/>
    <n v="8767"/>
    <n v="1252.4285714285713"/>
    <n v="1246"/>
    <n v="1291"/>
    <n v="3.6115569823435001E-2"/>
    <x v="1"/>
  </r>
  <r>
    <x v="13"/>
    <x v="4"/>
    <x v="1"/>
    <n v="1246"/>
    <n v="1246"/>
    <n v="1246"/>
    <n v="1246"/>
    <n v="1246"/>
    <n v="1246"/>
    <n v="1246"/>
    <n v="8722"/>
    <n v="1246"/>
    <n v="1246"/>
    <n v="1246"/>
    <n v="0"/>
    <x v="1"/>
  </r>
  <r>
    <x v="14"/>
    <x v="3"/>
    <x v="0"/>
    <n v="1246"/>
    <n v="1246"/>
    <n v="1246"/>
    <n v="1246"/>
    <n v="1246"/>
    <n v="1246"/>
    <n v="1246"/>
    <n v="8722"/>
    <n v="1246"/>
    <n v="1246"/>
    <n v="1246"/>
    <n v="0"/>
    <x v="1"/>
  </r>
  <r>
    <x v="15"/>
    <x v="1"/>
    <x v="0"/>
    <n v="1246"/>
    <n v="1246"/>
    <n v="1246"/>
    <n v="1246"/>
    <n v="1246"/>
    <n v="1246"/>
    <n v="1246"/>
    <n v="8722"/>
    <n v="1246"/>
    <n v="1246"/>
    <n v="1246"/>
    <n v="0"/>
    <x v="1"/>
  </r>
  <r>
    <x v="16"/>
    <x v="2"/>
    <x v="0"/>
    <n v="908851"/>
    <n v="953741"/>
    <n v="924366"/>
    <n v="907576"/>
    <n v="945771"/>
    <n v="1928656"/>
    <n v="1023031"/>
    <n v="7591992"/>
    <n v="1084570.2857142857"/>
    <n v="907576"/>
    <n v="1928656"/>
    <n v="-0.46956274213753002"/>
    <x v="0"/>
  </r>
  <r>
    <x v="17"/>
    <x v="1"/>
    <x v="1"/>
    <n v="544951"/>
    <n v="576636"/>
    <n v="564851"/>
    <n v="516416"/>
    <n v="558496"/>
    <n v="1139066"/>
    <n v="606996"/>
    <n v="4507412"/>
    <n v="643916"/>
    <n v="516416"/>
    <n v="1139066"/>
    <n v="-0.46711077321243899"/>
    <x v="0"/>
  </r>
  <r>
    <x v="18"/>
    <x v="1"/>
    <x v="1"/>
    <n v="259311"/>
    <n v="263611"/>
    <n v="263801"/>
    <n v="279256"/>
    <n v="283426"/>
    <n v="590476"/>
    <n v="300861"/>
    <n v="2240742"/>
    <n v="320106"/>
    <n v="259311"/>
    <n v="590476"/>
    <n v="-0.49047717434747562"/>
    <x v="0"/>
  </r>
  <r>
    <x v="19"/>
    <x v="1"/>
    <x v="1"/>
    <n v="81641"/>
    <n v="86581"/>
    <n v="78091"/>
    <n v="92076"/>
    <n v="94381"/>
    <n v="187256"/>
    <n v="111241"/>
    <n v="731267"/>
    <n v="104466.71428571429"/>
    <n v="78091"/>
    <n v="187256"/>
    <n v="-0.40594159866706536"/>
    <x v="1"/>
  </r>
  <r>
    <x v="20"/>
    <x v="1"/>
    <x v="0"/>
    <n v="14506"/>
    <n v="18876"/>
    <n v="8641"/>
    <n v="5236"/>
    <n v="5066"/>
    <n v="2286"/>
    <n v="1316"/>
    <n v="55927"/>
    <n v="7989.5714285714284"/>
    <n v="1316"/>
    <n v="18876"/>
    <n v="-0.42432195975503062"/>
    <x v="1"/>
  </r>
  <r>
    <x v="21"/>
    <x v="1"/>
    <x v="0"/>
    <n v="5746"/>
    <n v="5816"/>
    <n v="5836"/>
    <n v="5671"/>
    <n v="5841"/>
    <n v="10066"/>
    <n v="5821"/>
    <n v="44797"/>
    <n v="6399.5714285714284"/>
    <n v="5671"/>
    <n v="10066"/>
    <n v="-0.42171666997814428"/>
    <x v="1"/>
  </r>
  <r>
    <x v="22"/>
    <x v="1"/>
    <x v="0"/>
    <n v="902305"/>
    <n v="947194"/>
    <n v="923712"/>
    <n v="906922"/>
    <n v="945117"/>
    <n v="1922108"/>
    <n v="1022377"/>
    <n v="7591338"/>
    <n v="1083916.2857142857"/>
    <n v="901030"/>
    <n v="1928002"/>
    <n v="-0.40130858199799102"/>
    <x v="0"/>
  </r>
  <r>
    <x v="23"/>
    <x v="1"/>
    <x v="0"/>
    <n v="538405"/>
    <n v="570089"/>
    <n v="564197"/>
    <n v="515762"/>
    <n v="557842"/>
    <n v="1132518"/>
    <n v="606342"/>
    <n v="4506758"/>
    <n v="643262"/>
    <n v="509870"/>
    <n v="1138412"/>
    <n v="-0.38839051408800401"/>
    <x v="0"/>
  </r>
  <r>
    <x v="24"/>
    <x v="1"/>
    <x v="0"/>
    <n v="252765"/>
    <n v="257064"/>
    <n v="263147"/>
    <n v="278602"/>
    <n v="282772"/>
    <n v="583928"/>
    <n v="300207"/>
    <n v="2240088"/>
    <n v="319452"/>
    <n v="252765"/>
    <n v="589822"/>
    <n v="-0.37547244617801601"/>
    <x v="0"/>
  </r>
  <r>
    <x v="25"/>
    <x v="4"/>
    <x v="1"/>
    <n v="75095"/>
    <n v="80034"/>
    <n v="77437"/>
    <n v="91422"/>
    <n v="93727"/>
    <n v="180708"/>
    <n v="110587"/>
    <n v="730613"/>
    <n v="103812.71428571429"/>
    <n v="71545"/>
    <n v="186602"/>
    <n v="-0.362554378268028"/>
    <x v="1"/>
  </r>
  <r>
    <x v="26"/>
    <x v="1"/>
    <x v="1"/>
    <n v="7960"/>
    <n v="12329"/>
    <n v="7987"/>
    <n v="4582"/>
    <n v="4412"/>
    <n v="-4262"/>
    <n v="662"/>
    <n v="55273"/>
    <n v="7335.5714285714284"/>
    <n v="-5230"/>
    <n v="18222"/>
    <n v="-0.34963631035804099"/>
    <x v="1"/>
  </r>
  <r>
    <x v="27"/>
    <x v="7"/>
    <x v="3"/>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CF6871-4BF6-4C41-8624-77400B593E86}" name="PivotTable21" cacheId="52"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61">
  <location ref="E39:J67" firstHeaderRow="0" firstDataRow="1" firstDataCol="3"/>
  <pivotFields count="16">
    <pivotField axis="axisRow" compact="0" outline="0" showAll="0" defaultSubtotal="0">
      <items count="28">
        <item x="2"/>
        <item x="1"/>
        <item x="6"/>
        <item x="9"/>
        <item x="4"/>
        <item x="7"/>
        <item x="5"/>
        <item x="11"/>
        <item x="13"/>
        <item x="10"/>
        <item x="8"/>
        <item x="14"/>
        <item x="12"/>
        <item x="3"/>
        <item x="15"/>
        <item x="0"/>
        <item x="27"/>
        <item x="16"/>
        <item x="17"/>
        <item x="18"/>
        <item x="19"/>
        <item x="20"/>
        <item x="21"/>
        <item x="22"/>
        <item x="23"/>
        <item x="24"/>
        <item x="25"/>
        <item x="26"/>
      </items>
      <extLst>
        <ext xmlns:x14="http://schemas.microsoft.com/office/spreadsheetml/2009/9/main" uri="{2946ED86-A175-432a-8AC1-64E0C546D7DE}">
          <x14:pivotField fillDownLabels="1"/>
        </ext>
      </extLst>
    </pivotField>
    <pivotField axis="axisRow" compact="0" outline="0" showAll="0" defaultSubtotal="0">
      <items count="8">
        <item x="3"/>
        <item x="6"/>
        <item x="0"/>
        <item x="4"/>
        <item x="5"/>
        <item x="1"/>
        <item x="2"/>
        <item sd="0" x="7"/>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s>
  <rowFields count="3">
    <field x="1"/>
    <field x="2"/>
    <field x="0"/>
  </rowFields>
  <rowItems count="28">
    <i>
      <x/>
      <x/>
      <x v="11"/>
    </i>
    <i r="1">
      <x v="1"/>
      <x v="4"/>
    </i>
    <i r="2">
      <x v="10"/>
    </i>
    <i>
      <x v="1"/>
      <x v="1"/>
      <x v="7"/>
    </i>
    <i>
      <x v="2"/>
      <x/>
      <x v="15"/>
    </i>
    <i r="1">
      <x v="1"/>
      <x v="13"/>
    </i>
    <i>
      <x v="3"/>
      <x v="1"/>
      <x v="5"/>
    </i>
    <i r="2">
      <x v="8"/>
    </i>
    <i r="2">
      <x v="9"/>
    </i>
    <i r="2">
      <x v="26"/>
    </i>
    <i>
      <x v="4"/>
      <x v="1"/>
      <x v="3"/>
    </i>
    <i>
      <x v="5"/>
      <x/>
      <x v="6"/>
    </i>
    <i r="2">
      <x v="14"/>
    </i>
    <i r="2">
      <x v="21"/>
    </i>
    <i r="2">
      <x v="22"/>
    </i>
    <i r="2">
      <x v="23"/>
    </i>
    <i r="2">
      <x v="24"/>
    </i>
    <i r="2">
      <x v="25"/>
    </i>
    <i r="1">
      <x v="1"/>
      <x v="1"/>
    </i>
    <i r="2">
      <x v="18"/>
    </i>
    <i r="2">
      <x v="19"/>
    </i>
    <i r="2">
      <x v="20"/>
    </i>
    <i r="2">
      <x v="27"/>
    </i>
    <i>
      <x v="6"/>
      <x/>
      <x v="17"/>
    </i>
    <i r="1">
      <x v="1"/>
      <x v="2"/>
    </i>
    <i r="2">
      <x v="12"/>
    </i>
    <i r="1">
      <x v="2"/>
      <x/>
    </i>
    <i>
      <x v="7"/>
    </i>
  </rowItems>
  <colFields count="1">
    <field x="-2"/>
  </colFields>
  <colItems count="3">
    <i>
      <x/>
    </i>
    <i i="1">
      <x v="1"/>
    </i>
    <i i="2">
      <x v="2"/>
    </i>
  </colItems>
  <dataFields count="3">
    <dataField name="Sum of Totals" fld="10" baseField="0" baseItem="0"/>
    <dataField name="Average of MoM" fld="14" subtotal="average" baseField="1" baseItem="0" numFmtId="9"/>
    <dataField name="Average of Average" fld="11" subtotal="average" baseField="1" baseItem="0"/>
  </dataFields>
  <formats count="3">
    <format dxfId="9">
      <pivotArea outline="0" collapsedLevelsAreSubtotals="1" fieldPosition="0"/>
    </format>
    <format dxfId="10">
      <pivotArea outline="0" collapsedLevelsAreSubtotals="1" fieldPosition="0">
        <references count="1">
          <reference field="4294967294" count="1" selected="0">
            <x v="1"/>
          </reference>
        </references>
      </pivotArea>
    </format>
    <format dxfId="8">
      <pivotArea outline="0" fieldPosition="0">
        <references count="4">
          <reference field="4294967294" count="1" selected="0">
            <x v="1"/>
          </reference>
          <reference field="0" count="16" selected="0">
            <x v="0"/>
            <x v="1"/>
            <x v="2"/>
            <x v="3"/>
            <x v="4"/>
            <x v="5"/>
            <x v="6"/>
            <x v="7"/>
            <x v="8"/>
            <x v="9"/>
            <x v="10"/>
            <x v="11"/>
            <x v="12"/>
            <x v="13"/>
            <x v="14"/>
            <x v="15"/>
          </reference>
          <reference field="1" count="7" selected="0">
            <x v="0"/>
            <x v="1"/>
            <x v="2"/>
            <x v="3"/>
            <x v="4"/>
            <x v="5"/>
            <x v="6"/>
          </reference>
          <reference field="2" count="3" selected="0">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12C6B5-B857-465F-AA20-549292E8095D}" name="PivotTable11"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K3:K4" firstHeaderRow="1" firstDataRow="1" firstDataCol="0"/>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Items count="1">
    <i/>
  </rowItems>
  <colItems count="1">
    <i/>
  </colItems>
  <dataFields count="1">
    <dataField name="Sum of Totals" fld="10" baseField="0" baseItem="0"/>
  </dataFields>
  <formats count="1">
    <format dxfId="19">
      <pivotArea outline="0" collapsedLevelsAreSubtotals="1" fieldPosition="0"/>
    </format>
  </formats>
  <chartFormats count="4">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A70036-6E37-483E-8C35-98B1174B43C0}" name="PivotTable10"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3:I8" firstHeaderRow="1" firstDataRow="1" firstDataCol="1"/>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2"/>
  </rowFields>
  <rowItems count="5">
    <i>
      <x v="3"/>
    </i>
    <i>
      <x v="2"/>
    </i>
    <i>
      <x v="1"/>
    </i>
    <i>
      <x/>
    </i>
    <i t="grand">
      <x/>
    </i>
  </rowItems>
  <colItems count="1">
    <i/>
  </colItems>
  <dataFields count="1">
    <dataField name="Sum of Totals" fld="10" baseField="0" baseItem="0"/>
  </dataFields>
  <formats count="1">
    <format dxfId="20">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9A6009-7AB2-48BC-83BE-54B2B674E820}" name="PivotTable9"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3:F12" firstHeaderRow="1" firstDataRow="1" firstDataCol="1"/>
  <pivotFields count="16">
    <pivotField showAll="0"/>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1"/>
  </rowFields>
  <rowItems count="9">
    <i>
      <x v="7"/>
    </i>
    <i>
      <x v="1"/>
    </i>
    <i>
      <x v="4"/>
    </i>
    <i>
      <x/>
    </i>
    <i>
      <x v="3"/>
    </i>
    <i>
      <x v="2"/>
    </i>
    <i>
      <x v="6"/>
    </i>
    <i>
      <x v="5"/>
    </i>
    <i t="grand">
      <x/>
    </i>
  </rowItems>
  <colItems count="1">
    <i/>
  </colItems>
  <dataFields count="1">
    <dataField name="Sum of Totals" fld="10" baseField="0" baseItem="0"/>
  </dataFields>
  <formats count="1">
    <format dxfId="21">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6D24AF-2F47-4E5F-A3E9-19B6DA059E15}" name="PivotTable1"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vg.21" fld="4" baseField="0" baseItem="0"/>
    <dataField name="Sum of sept.21" fld="5" baseField="0" baseItem="0"/>
    <dataField name="Sum of okt.21" fld="6" baseField="0" baseItem="0"/>
    <dataField name="Sum of nov.21" fld="7" baseField="0" baseItem="0"/>
    <dataField name="Sum of dec.21" fld="8" baseField="0" baseItem="0"/>
    <dataField name="Sum of jan.22" fld="9" baseField="0" baseItem="0"/>
  </dataFields>
  <formats count="1">
    <format dxfId="22">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8" format="3">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2798352-0426-4787-97CD-0D50511E2C88}" name="PivotTable3" cacheId="52"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D13" firstHeaderRow="0" firstDataRow="0" firstDataCol="0" rowPageCount="1" colPageCount="1"/>
  <pivotFields count="16">
    <pivotField name="Select Movie" axis="axisPage" showAll="0">
      <items count="29">
        <item x="2"/>
        <item x="1"/>
        <item x="6"/>
        <item x="9"/>
        <item x="4"/>
        <item x="7"/>
        <item x="5"/>
        <item x="11"/>
        <item x="13"/>
        <item x="10"/>
        <item x="8"/>
        <item x="14"/>
        <item x="12"/>
        <item x="3"/>
        <item x="15"/>
        <item x="0"/>
        <item x="27"/>
        <item x="16"/>
        <item x="17"/>
        <item x="18"/>
        <item x="19"/>
        <item x="20"/>
        <item x="21"/>
        <item x="22"/>
        <item x="23"/>
        <item x="24"/>
        <item x="25"/>
        <item x="2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000FF9-AAC1-43C7-9995-0B86F70D5C0D}" name="PivotTable2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1">
  <location ref="A39:C68" firstHeaderRow="0" firstDataRow="1" firstDataCol="1"/>
  <pivotFields count="16">
    <pivotField axis="axisRow" showAll="0" sortType="ascending">
      <items count="29">
        <item x="2"/>
        <item x="1"/>
        <item x="6"/>
        <item x="9"/>
        <item x="4"/>
        <item x="7"/>
        <item x="5"/>
        <item x="11"/>
        <item x="13"/>
        <item x="10"/>
        <item x="8"/>
        <item x="14"/>
        <item x="12"/>
        <item x="3"/>
        <item x="15"/>
        <item x="0"/>
        <item x="27"/>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4">
        <item x="0"/>
        <item x="1"/>
        <item x="2"/>
        <item t="default"/>
      </items>
    </pivotField>
  </pivotFields>
  <rowFields count="1">
    <field x="0"/>
  </rowFields>
  <rowItems count="29">
    <i>
      <x v="16"/>
    </i>
    <i>
      <x v="8"/>
    </i>
    <i>
      <x v="11"/>
    </i>
    <i>
      <x v="14"/>
    </i>
    <i>
      <x v="12"/>
    </i>
    <i>
      <x v="7"/>
    </i>
    <i>
      <x v="9"/>
    </i>
    <i>
      <x v="3"/>
    </i>
    <i>
      <x v="10"/>
    </i>
    <i>
      <x v="5"/>
    </i>
    <i>
      <x v="2"/>
    </i>
    <i>
      <x v="6"/>
    </i>
    <i>
      <x v="22"/>
    </i>
    <i>
      <x v="27"/>
    </i>
    <i>
      <x v="4"/>
    </i>
    <i>
      <x v="21"/>
    </i>
    <i>
      <x v="26"/>
    </i>
    <i>
      <x v="13"/>
    </i>
    <i>
      <x v="20"/>
    </i>
    <i>
      <x v="25"/>
    </i>
    <i>
      <x/>
    </i>
    <i>
      <x v="19"/>
    </i>
    <i>
      <x v="24"/>
    </i>
    <i>
      <x v="1"/>
    </i>
    <i>
      <x v="18"/>
    </i>
    <i>
      <x v="23"/>
    </i>
    <i>
      <x v="15"/>
    </i>
    <i>
      <x v="17"/>
    </i>
    <i t="grand">
      <x/>
    </i>
  </rowItems>
  <colFields count="1">
    <field x="-2"/>
  </colFields>
  <colItems count="2">
    <i>
      <x/>
    </i>
    <i i="1">
      <x v="1"/>
    </i>
  </colItems>
  <dataFields count="2">
    <dataField name="Sum of Totals" fld="10" baseField="0" baseItem="0"/>
    <dataField name="Average of Average" fld="11" subtotal="average" baseField="0" baseItem="16"/>
  </dataFields>
  <formats count="1">
    <format dxfId="11">
      <pivotArea outline="0" collapsedLevelsAreSubtotals="1" fieldPosition="0"/>
    </format>
  </formats>
  <chartFormats count="3">
    <chartFormat chart="60" format="4" series="1">
      <pivotArea type="data" outline="0" fieldPosition="0">
        <references count="1">
          <reference field="4294967294" count="1" selected="0">
            <x v="0"/>
          </reference>
        </references>
      </pivotArea>
    </chartFormat>
    <chartFormat chart="60" format="5" series="1">
      <pivotArea type="data" outline="0" fieldPosition="0">
        <references count="1">
          <reference field="4294967294" count="1" selected="0">
            <x v="1"/>
          </reference>
        </references>
      </pivotArea>
    </chartFormat>
    <chartFormat chart="60" format="6">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5B160-8B76-4669-8598-0D5CB180B9B4}" name="PivotTable19"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9">
  <location ref="G23:H28" firstHeaderRow="1" firstDataRow="1" firstDataCol="1"/>
  <pivotFields count="16">
    <pivotField showAll="0"/>
    <pivotField showAll="0">
      <items count="9">
        <item x="3"/>
        <item x="6"/>
        <item x="0"/>
        <item x="4"/>
        <item x="5"/>
        <item x="1"/>
        <item x="2"/>
        <item x="7"/>
        <item t="default"/>
      </items>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2"/>
  </rowFields>
  <rowItems count="5">
    <i>
      <x v="3"/>
    </i>
    <i>
      <x v="1"/>
    </i>
    <i>
      <x v="2"/>
    </i>
    <i>
      <x/>
    </i>
    <i t="grand">
      <x/>
    </i>
  </rowItems>
  <colItems count="1">
    <i/>
  </colItems>
  <dataFields count="1">
    <dataField name="Average of Average" fld="11" subtotal="average" baseField="2" baseItem="0"/>
  </dataFields>
  <formats count="1">
    <format dxfId="12">
      <pivotArea outline="0" collapsedLevelsAreSubtotals="1" fieldPosition="0"/>
    </format>
  </formats>
  <chartFormats count="1">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355921-92D6-437A-BC99-9B96DFB0277B}" name="PivotTable18"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2">
  <location ref="D23:E32" firstHeaderRow="1" firstDataRow="1" firstDataCol="1"/>
  <pivotFields count="16">
    <pivotField showAll="0"/>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1"/>
  </rowFields>
  <rowItems count="9">
    <i>
      <x v="7"/>
    </i>
    <i>
      <x v="1"/>
    </i>
    <i>
      <x v="4"/>
    </i>
    <i>
      <x/>
    </i>
    <i>
      <x v="3"/>
    </i>
    <i>
      <x v="5"/>
    </i>
    <i>
      <x v="6"/>
    </i>
    <i>
      <x v="2"/>
    </i>
    <i t="grand">
      <x/>
    </i>
  </rowItems>
  <colItems count="1">
    <i/>
  </colItems>
  <dataFields count="1">
    <dataField name="Average of Average" fld="11" subtotal="average" baseField="1" baseItem="0"/>
  </dataFields>
  <formats count="1">
    <format dxfId="13">
      <pivotArea outline="0" collapsedLevelsAreSubtotals="1" fieldPosition="0"/>
    </format>
  </formats>
  <chartFormats count="1">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C6DDEE-A000-4A5A-93FB-A573BCE03086}" name="PivotTable17"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23:B30"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9" baseItem="0"/>
    <dataField name="Average of avg.21" fld="4" subtotal="average" baseField="9" baseItem="0"/>
    <dataField name="Average of sept.21" fld="5" subtotal="average" baseField="9" baseItem="0"/>
    <dataField name="Average of okt.21" fld="6" subtotal="average" baseField="9" baseItem="0"/>
    <dataField name="Average of nov.21" fld="7" subtotal="average" baseField="9" baseItem="0"/>
    <dataField name="Average of dec.21" fld="8" subtotal="average" baseField="9" baseItem="0"/>
    <dataField name="Average of jan.22" fld="9" subtotal="average" baseField="9" baseItem="0"/>
  </dataFields>
  <formats count="1">
    <format dxfId="14">
      <pivotArea outline="0" collapsedLevelsAreSubtotals="1" fieldPosition="0"/>
    </format>
  </format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1">
          <reference field="4294967294" count="1" selected="0">
            <x v="5"/>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4ADC78-91D4-460E-B1B3-504DF790B1D1}" name="PivotTable16"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M9:M10" firstHeaderRow="1" firstDataRow="1" firstDataCol="0"/>
  <pivotFields count="16">
    <pivotField dataField="1"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dataFields count="1">
    <dataField name="Count of MOVIE" fld="0" subtotal="count"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C8E94C-4A10-46E0-BAB9-CD1F3F0BE956}" name="PivotTable14"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Q3:R32" firstHeaderRow="1" firstDataRow="1" firstDataCol="1"/>
  <pivotFields count="16">
    <pivotField axis="axisRow" showAll="0">
      <items count="29">
        <item x="2"/>
        <item x="1"/>
        <item x="6"/>
        <item x="9"/>
        <item x="4"/>
        <item x="7"/>
        <item x="5"/>
        <item x="11"/>
        <item x="13"/>
        <item x="10"/>
        <item x="8"/>
        <item x="14"/>
        <item x="12"/>
        <item x="3"/>
        <item x="15"/>
        <item x="0"/>
        <item x="27"/>
        <item x="16"/>
        <item x="17"/>
        <item x="18"/>
        <item x="19"/>
        <item x="20"/>
        <item x="21"/>
        <item x="22"/>
        <item x="23"/>
        <item x="24"/>
        <item x="25"/>
        <item x="2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Totals" fld="10" subtotal="average"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CA6739-5DEC-4F0A-B7E6-E92B2379DDC9}" name="PivotTable13"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O3:O4" firstHeaderRow="1" firstDataRow="1" firstDataCol="0"/>
  <pivotFields count="16">
    <pivotField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Items count="1">
    <i/>
  </rowItems>
  <colItems count="1">
    <i/>
  </colItems>
  <dataFields count="1">
    <dataField name="Average of Average" fld="11" subtotal="average" baseField="9" baseItem="0" numFmtId="166"/>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AC27B9-5D13-45C7-ABF0-B9FEE71AA5F5}" name="PivotTable12" cacheId="5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M3:M4" firstHeaderRow="1" firstDataRow="1" firstDataCol="0"/>
  <pivotFields count="16">
    <pivotField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4">
        <item x="0"/>
        <item x="1"/>
        <item x="2"/>
        <item t="default"/>
      </items>
    </pivotField>
  </pivotFields>
  <rowItems count="1">
    <i/>
  </rowItems>
  <colItems count="1">
    <i/>
  </colItems>
  <dataFields count="1">
    <dataField name="Average of MoM" fld="14" subtotal="average" baseField="9" baseItem="0" numFmtId="1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8E2A98E7-4C99-4E3E-9DBC-7E51A58AC018}" sourceName="Distributor">
  <pivotTables>
    <pivotTable tabId="5" name="PivotTable1"/>
    <pivotTable tabId="3" name="PivotTable3"/>
    <pivotTable tabId="5" name="PivotTable9"/>
    <pivotTable tabId="5" name="PivotTable10"/>
    <pivotTable tabId="5" name="PivotTable11"/>
    <pivotTable tabId="5" name="PivotTable12"/>
    <pivotTable tabId="5" name="PivotTable13"/>
    <pivotTable tabId="5" name="PivotTable14"/>
    <pivotTable tabId="5" name="PivotTable16"/>
    <pivotTable tabId="5" name="PivotTable17"/>
    <pivotTable tabId="5" name="PivotTable18"/>
    <pivotTable tabId="5" name="PivotTable19"/>
    <pivotTable tabId="5" name="PivotTable20"/>
    <pivotTable tabId="5" name="PivotTable21"/>
  </pivotTables>
  <data>
    <tabular pivotCacheId="1166512754">
      <items count="8">
        <i x="3" s="1"/>
        <i x="6" s="1"/>
        <i x="0" s="1"/>
        <i x="4" s="1"/>
        <i x="5" s="1"/>
        <i x="1"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BD3A956-580E-4DEE-AE5D-C10B8643FC31}" sourceName="GENRE">
  <pivotTables>
    <pivotTable tabId="5" name="PivotTable1"/>
    <pivotTable tabId="3" name="PivotTable3"/>
    <pivotTable tabId="5" name="PivotTable9"/>
    <pivotTable tabId="5" name="PivotTable10"/>
    <pivotTable tabId="5" name="PivotTable11"/>
    <pivotTable tabId="5" name="PivotTable12"/>
    <pivotTable tabId="5" name="PivotTable13"/>
    <pivotTable tabId="5" name="PivotTable14"/>
    <pivotTable tabId="5" name="PivotTable16"/>
    <pivotTable tabId="5" name="PivotTable17"/>
    <pivotTable tabId="5" name="PivotTable18"/>
    <pivotTable tabId="5" name="PivotTable19"/>
    <pivotTable tabId="5" name="PivotTable20"/>
    <pivotTable tabId="5" name="PivotTable21"/>
  </pivotTables>
  <data>
    <tabular pivotCacheId="1166512754">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2D389387-5031-46A7-9D24-929B0D47532D}" sourceName="Above or Below Average">
  <pivotTables>
    <pivotTable tabId="5" name="PivotTable1"/>
    <pivotTable tabId="3" name="PivotTable3"/>
    <pivotTable tabId="5" name="PivotTable9"/>
    <pivotTable tabId="5" name="PivotTable10"/>
    <pivotTable tabId="5" name="PivotTable11"/>
    <pivotTable tabId="5" name="PivotTable12"/>
    <pivotTable tabId="5" name="PivotTable13"/>
    <pivotTable tabId="5" name="PivotTable14"/>
    <pivotTable tabId="5" name="PivotTable16"/>
    <pivotTable tabId="5" name="PivotTable17"/>
    <pivotTable tabId="5" name="PivotTable18"/>
    <pivotTable tabId="5" name="PivotTable19"/>
    <pivotTable tabId="5" name="PivotTable20"/>
    <pivotTable tabId="5" name="PivotTable21"/>
  </pivotTables>
  <data>
    <tabular pivotCacheId="116651275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556076A7-560C-4CD9-B606-18DD41CC2EE9}" cache="Slicer_Distributor" caption="Distributor" rowHeight="241300"/>
  <slicer name="GENRE" xr10:uid="{4BE43EC9-8B60-4BFD-BF35-F1E459CDD992}" cache="Slicer_GENRE" caption="Genre" rowHeight="241300"/>
  <slicer name="Above or Below Average" xr10:uid="{3C9A39EB-9293-4EF2-B353-1626A6FB1B74}" cache="Slicer_Above_or_Below_Average" caption="Above or Below Aver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1" xr10:uid="{19CE100C-6934-4336-8ECF-62945A2BF26F}" cache="Slicer_Distributor" caption="Distributor" columnCount="4" style="SlicerStyleOther1" rowHeight="241300"/>
  <slicer name="GENRE 1" xr10:uid="{D4A1B695-E62A-4816-B438-672076E6B6B8}" cache="Slicer_GENRE" caption="Genre" columnCount="2" style="SlicerStyleOther1" rowHeight="241300"/>
  <slicer name="Above or Below Average 1" xr10:uid="{59DC1197-0CDD-498D-978B-2239ADEFECED}" cache="Slicer_Above_or_Below_Average" caption="Above or Below Average" columnCount="2"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BFCB7-A655-428E-ADA4-27D6C1B160FF}">
  <dimension ref="A3:R68"/>
  <sheetViews>
    <sheetView topLeftCell="G36" workbookViewId="0">
      <selection activeCell="I64" sqref="I64"/>
    </sheetView>
  </sheetViews>
  <sheetFormatPr defaultRowHeight="15" x14ac:dyDescent="0.25"/>
  <cols>
    <col min="1" max="1" width="40.7109375" bestFit="1" customWidth="1"/>
    <col min="2" max="2" width="12.85546875" bestFit="1" customWidth="1"/>
    <col min="3" max="5" width="18.5703125" bestFit="1" customWidth="1"/>
    <col min="6" max="6" width="12.85546875" bestFit="1" customWidth="1"/>
    <col min="7" max="7" width="40.7109375" bestFit="1" customWidth="1"/>
    <col min="8" max="8" width="12.85546875" bestFit="1" customWidth="1"/>
    <col min="9" max="9" width="16" bestFit="1" customWidth="1"/>
    <col min="10" max="10" width="18.5703125" bestFit="1" customWidth="1"/>
    <col min="11" max="12" width="12.85546875" bestFit="1" customWidth="1"/>
    <col min="13" max="13" width="15.28515625" bestFit="1" customWidth="1"/>
    <col min="14" max="14" width="12.85546875" bestFit="1" customWidth="1"/>
    <col min="15" max="15" width="18.5703125" bestFit="1" customWidth="1"/>
    <col min="16" max="16" width="12.85546875" bestFit="1" customWidth="1"/>
    <col min="17" max="17" width="40.7109375" bestFit="1" customWidth="1"/>
    <col min="18" max="18" width="16.42578125" bestFit="1" customWidth="1"/>
    <col min="19" max="19" width="12.42578125" bestFit="1" customWidth="1"/>
    <col min="20" max="20" width="12.85546875" bestFit="1" customWidth="1"/>
    <col min="21" max="21" width="12.42578125" bestFit="1" customWidth="1"/>
    <col min="22" max="22" width="12.85546875" bestFit="1" customWidth="1"/>
    <col min="23" max="23" width="12.42578125" bestFit="1" customWidth="1"/>
    <col min="24" max="24" width="12.85546875" bestFit="1" customWidth="1"/>
    <col min="25" max="25" width="12.42578125" bestFit="1" customWidth="1"/>
    <col min="26" max="26" width="12.85546875" bestFit="1" customWidth="1"/>
    <col min="27" max="27" width="12.42578125" bestFit="1" customWidth="1"/>
    <col min="28" max="28" width="12.85546875" bestFit="1" customWidth="1"/>
    <col min="29" max="29" width="12.42578125" bestFit="1" customWidth="1"/>
    <col min="30" max="30" width="12.85546875" bestFit="1" customWidth="1"/>
    <col min="31" max="31" width="12.42578125" bestFit="1" customWidth="1"/>
    <col min="32" max="32" width="12.85546875" bestFit="1" customWidth="1"/>
    <col min="33" max="33" width="12.42578125" bestFit="1" customWidth="1"/>
    <col min="34" max="34" width="18" bestFit="1" customWidth="1"/>
    <col min="35" max="35" width="17.5703125" bestFit="1" customWidth="1"/>
  </cols>
  <sheetData>
    <row r="3" spans="1:18" x14ac:dyDescent="0.25">
      <c r="A3" s="3" t="s">
        <v>56</v>
      </c>
      <c r="E3" s="3" t="s">
        <v>57</v>
      </c>
      <c r="F3" t="s">
        <v>65</v>
      </c>
      <c r="H3" s="3" t="s">
        <v>57</v>
      </c>
      <c r="I3" t="s">
        <v>65</v>
      </c>
      <c r="K3" t="s">
        <v>65</v>
      </c>
      <c r="M3" t="s">
        <v>68</v>
      </c>
      <c r="O3" t="s">
        <v>70</v>
      </c>
      <c r="Q3" s="3" t="s">
        <v>57</v>
      </c>
      <c r="R3" t="s">
        <v>72</v>
      </c>
    </row>
    <row r="4" spans="1:18" x14ac:dyDescent="0.25">
      <c r="A4" s="4" t="s">
        <v>49</v>
      </c>
      <c r="B4" s="12">
        <v>5426682</v>
      </c>
      <c r="E4" s="4" t="s">
        <v>58</v>
      </c>
      <c r="F4" s="12"/>
      <c r="H4" s="4" t="s">
        <v>58</v>
      </c>
      <c r="I4" s="12"/>
      <c r="K4" s="12">
        <v>45602299</v>
      </c>
      <c r="M4" s="16">
        <v>-0.29498869741995265</v>
      </c>
      <c r="O4" s="11">
        <v>241178.19576719578</v>
      </c>
      <c r="Q4" s="4" t="s">
        <v>16</v>
      </c>
      <c r="R4" s="11">
        <v>2240742</v>
      </c>
    </row>
    <row r="5" spans="1:18" x14ac:dyDescent="0.25">
      <c r="A5" s="4" t="s">
        <v>50</v>
      </c>
      <c r="B5" s="12">
        <v>5696897</v>
      </c>
      <c r="E5" s="4" t="s">
        <v>32</v>
      </c>
      <c r="F5" s="12">
        <v>8877</v>
      </c>
      <c r="H5" s="4" t="s">
        <v>18</v>
      </c>
      <c r="I5" s="12">
        <v>2240742</v>
      </c>
      <c r="Q5" s="4" t="s">
        <v>13</v>
      </c>
      <c r="R5" s="11">
        <v>4507412</v>
      </c>
    </row>
    <row r="6" spans="1:18" x14ac:dyDescent="0.25">
      <c r="A6" s="4" t="s">
        <v>51</v>
      </c>
      <c r="B6" s="12">
        <v>5548242</v>
      </c>
      <c r="E6" s="4" t="s">
        <v>29</v>
      </c>
      <c r="F6" s="12">
        <v>9117</v>
      </c>
      <c r="H6" s="4" t="s">
        <v>15</v>
      </c>
      <c r="I6" s="12">
        <v>13676424</v>
      </c>
      <c r="Q6" s="4" t="s">
        <v>24</v>
      </c>
      <c r="R6" s="11">
        <v>38707</v>
      </c>
    </row>
    <row r="7" spans="1:18" x14ac:dyDescent="0.25">
      <c r="A7" s="4" t="s">
        <v>52</v>
      </c>
      <c r="B7" s="12">
        <v>5436117</v>
      </c>
      <c r="E7" s="4" t="s">
        <v>22</v>
      </c>
      <c r="F7" s="12">
        <v>75416</v>
      </c>
      <c r="H7" s="4" t="s">
        <v>11</v>
      </c>
      <c r="I7" s="12">
        <v>29685133</v>
      </c>
      <c r="Q7" s="4" t="s">
        <v>28</v>
      </c>
      <c r="R7" s="11">
        <v>9117</v>
      </c>
    </row>
    <row r="8" spans="1:18" x14ac:dyDescent="0.25">
      <c r="A8" s="4" t="s">
        <v>53</v>
      </c>
      <c r="B8" s="12">
        <v>5685837</v>
      </c>
      <c r="E8" s="4" t="s">
        <v>26</v>
      </c>
      <c r="F8" s="12">
        <v>770889</v>
      </c>
      <c r="H8" s="4" t="s">
        <v>59</v>
      </c>
      <c r="I8" s="12">
        <v>45602299</v>
      </c>
      <c r="Q8" s="4" t="s">
        <v>21</v>
      </c>
      <c r="R8" s="11">
        <v>55927</v>
      </c>
    </row>
    <row r="9" spans="1:18" x14ac:dyDescent="0.25">
      <c r="A9" s="4" t="s">
        <v>54</v>
      </c>
      <c r="B9" s="12">
        <v>11547562</v>
      </c>
      <c r="E9" s="4" t="s">
        <v>10</v>
      </c>
      <c r="F9" s="12">
        <v>8323259</v>
      </c>
      <c r="M9" t="s">
        <v>60</v>
      </c>
      <c r="Q9" s="4" t="s">
        <v>25</v>
      </c>
      <c r="R9" s="11">
        <v>22657</v>
      </c>
    </row>
    <row r="10" spans="1:18" x14ac:dyDescent="0.25">
      <c r="A10" s="4" t="s">
        <v>55</v>
      </c>
      <c r="B10" s="12">
        <v>6152947</v>
      </c>
      <c r="E10" s="4" t="s">
        <v>17</v>
      </c>
      <c r="F10" s="12">
        <v>9880208</v>
      </c>
      <c r="M10" s="2">
        <v>27</v>
      </c>
      <c r="Q10" s="4" t="s">
        <v>23</v>
      </c>
      <c r="R10" s="11">
        <v>44797</v>
      </c>
    </row>
    <row r="11" spans="1:18" x14ac:dyDescent="0.25">
      <c r="E11" s="4" t="s">
        <v>14</v>
      </c>
      <c r="F11" s="12">
        <v>26534533</v>
      </c>
      <c r="Q11" s="4" t="s">
        <v>31</v>
      </c>
      <c r="R11" s="11">
        <v>8877</v>
      </c>
    </row>
    <row r="12" spans="1:18" x14ac:dyDescent="0.25">
      <c r="E12" s="4" t="s">
        <v>59</v>
      </c>
      <c r="F12" s="12">
        <v>45602299</v>
      </c>
      <c r="Q12" s="4" t="s">
        <v>34</v>
      </c>
      <c r="R12" s="11">
        <v>8722</v>
      </c>
    </row>
    <row r="13" spans="1:18" x14ac:dyDescent="0.25">
      <c r="Q13" s="4" t="s">
        <v>30</v>
      </c>
      <c r="R13" s="11">
        <v>8897</v>
      </c>
    </row>
    <row r="14" spans="1:18" x14ac:dyDescent="0.25">
      <c r="Q14" s="4" t="s">
        <v>27</v>
      </c>
      <c r="R14" s="11">
        <v>10767</v>
      </c>
    </row>
    <row r="15" spans="1:18" x14ac:dyDescent="0.25">
      <c r="Q15" s="4" t="s">
        <v>35</v>
      </c>
      <c r="R15" s="11">
        <v>8722</v>
      </c>
    </row>
    <row r="16" spans="1:18" x14ac:dyDescent="0.25">
      <c r="Q16" s="4" t="s">
        <v>33</v>
      </c>
      <c r="R16" s="11">
        <v>8767</v>
      </c>
    </row>
    <row r="17" spans="1:18" x14ac:dyDescent="0.25">
      <c r="Q17" s="4" t="s">
        <v>19</v>
      </c>
      <c r="R17" s="11">
        <v>731267</v>
      </c>
    </row>
    <row r="18" spans="1:18" x14ac:dyDescent="0.25">
      <c r="Q18" s="4" t="s">
        <v>36</v>
      </c>
      <c r="R18" s="11">
        <v>8722</v>
      </c>
    </row>
    <row r="19" spans="1:18" x14ac:dyDescent="0.25">
      <c r="Q19" s="4" t="s">
        <v>9</v>
      </c>
      <c r="R19" s="11">
        <v>7591992</v>
      </c>
    </row>
    <row r="20" spans="1:18" x14ac:dyDescent="0.25">
      <c r="Q20" s="4" t="s">
        <v>58</v>
      </c>
      <c r="R20" s="11"/>
    </row>
    <row r="21" spans="1:18" x14ac:dyDescent="0.25">
      <c r="Q21" s="4" t="s">
        <v>37</v>
      </c>
      <c r="R21" s="11">
        <v>7591992</v>
      </c>
    </row>
    <row r="22" spans="1:18" x14ac:dyDescent="0.25">
      <c r="Q22" s="4" t="s">
        <v>38</v>
      </c>
      <c r="R22" s="11">
        <v>4507412</v>
      </c>
    </row>
    <row r="23" spans="1:18" x14ac:dyDescent="0.25">
      <c r="A23" s="3" t="s">
        <v>56</v>
      </c>
      <c r="D23" s="3" t="s">
        <v>57</v>
      </c>
      <c r="E23" t="s">
        <v>70</v>
      </c>
      <c r="G23" s="3" t="s">
        <v>57</v>
      </c>
      <c r="H23" t="s">
        <v>70</v>
      </c>
      <c r="Q23" s="4" t="s">
        <v>39</v>
      </c>
      <c r="R23" s="11">
        <v>2240742</v>
      </c>
    </row>
    <row r="24" spans="1:18" x14ac:dyDescent="0.25">
      <c r="A24" s="4" t="s">
        <v>75</v>
      </c>
      <c r="B24" s="12">
        <v>200988.22222222222</v>
      </c>
      <c r="D24" s="4" t="s">
        <v>58</v>
      </c>
      <c r="E24" s="12"/>
      <c r="G24" s="4" t="s">
        <v>58</v>
      </c>
      <c r="H24" s="12"/>
      <c r="Q24" s="4" t="s">
        <v>40</v>
      </c>
      <c r="R24" s="11">
        <v>731267</v>
      </c>
    </row>
    <row r="25" spans="1:18" x14ac:dyDescent="0.25">
      <c r="A25" s="4" t="s">
        <v>76</v>
      </c>
      <c r="B25" s="12">
        <v>210996.1851851852</v>
      </c>
      <c r="D25" s="4" t="s">
        <v>32</v>
      </c>
      <c r="E25" s="12">
        <v>1268.1428571428571</v>
      </c>
      <c r="G25" s="4" t="s">
        <v>15</v>
      </c>
      <c r="H25" s="12">
        <v>122040.85714285714</v>
      </c>
      <c r="Q25" s="4" t="s">
        <v>41</v>
      </c>
      <c r="R25" s="11">
        <v>55927</v>
      </c>
    </row>
    <row r="26" spans="1:18" x14ac:dyDescent="0.25">
      <c r="A26" s="4" t="s">
        <v>77</v>
      </c>
      <c r="B26" s="12">
        <v>205490.44444444444</v>
      </c>
      <c r="D26" s="4" t="s">
        <v>29</v>
      </c>
      <c r="E26" s="12">
        <v>1302.4285714285713</v>
      </c>
      <c r="G26" s="4" t="s">
        <v>18</v>
      </c>
      <c r="H26" s="12">
        <v>320106</v>
      </c>
      <c r="Q26" s="4" t="s">
        <v>42</v>
      </c>
      <c r="R26" s="11">
        <v>44797</v>
      </c>
    </row>
    <row r="27" spans="1:18" x14ac:dyDescent="0.25">
      <c r="A27" s="4" t="s">
        <v>78</v>
      </c>
      <c r="B27" s="12">
        <v>201337.66666666666</v>
      </c>
      <c r="D27" s="4" t="s">
        <v>22</v>
      </c>
      <c r="E27" s="12">
        <v>3591.2380952380954</v>
      </c>
      <c r="G27" s="4" t="s">
        <v>11</v>
      </c>
      <c r="H27" s="12">
        <v>423905.15714285709</v>
      </c>
      <c r="Q27" s="4" t="s">
        <v>43</v>
      </c>
      <c r="R27" s="11">
        <v>7591338</v>
      </c>
    </row>
    <row r="28" spans="1:18" x14ac:dyDescent="0.25">
      <c r="A28" s="4" t="s">
        <v>79</v>
      </c>
      <c r="B28" s="12">
        <v>210586.55555555556</v>
      </c>
      <c r="D28" s="4" t="s">
        <v>26</v>
      </c>
      <c r="E28" s="12">
        <v>27391.607142857145</v>
      </c>
      <c r="G28" s="4" t="s">
        <v>59</v>
      </c>
      <c r="H28" s="12">
        <v>241178.19576719578</v>
      </c>
      <c r="Q28" s="4" t="s">
        <v>44</v>
      </c>
      <c r="R28" s="11">
        <v>4506758</v>
      </c>
    </row>
    <row r="29" spans="1:18" x14ac:dyDescent="0.25">
      <c r="A29" s="4" t="s">
        <v>80</v>
      </c>
      <c r="B29" s="12">
        <v>427687.48148148146</v>
      </c>
      <c r="D29" s="4" t="s">
        <v>14</v>
      </c>
      <c r="E29" s="12">
        <v>315700.44047619047</v>
      </c>
      <c r="Q29" s="4" t="s">
        <v>45</v>
      </c>
      <c r="R29" s="11">
        <v>2240088</v>
      </c>
    </row>
    <row r="30" spans="1:18" x14ac:dyDescent="0.25">
      <c r="A30" s="4" t="s">
        <v>81</v>
      </c>
      <c r="B30" s="12">
        <v>227886.92592592593</v>
      </c>
      <c r="D30" s="4" t="s">
        <v>17</v>
      </c>
      <c r="E30" s="12">
        <v>352864.57142857142</v>
      </c>
      <c r="Q30" s="4" t="s">
        <v>46</v>
      </c>
      <c r="R30" s="11">
        <v>730613</v>
      </c>
    </row>
    <row r="31" spans="1:18" x14ac:dyDescent="0.25">
      <c r="D31" s="4" t="s">
        <v>10</v>
      </c>
      <c r="E31" s="12">
        <v>594518.5</v>
      </c>
      <c r="Q31" s="4" t="s">
        <v>47</v>
      </c>
      <c r="R31" s="11">
        <v>55273</v>
      </c>
    </row>
    <row r="32" spans="1:18" x14ac:dyDescent="0.25">
      <c r="D32" s="4" t="s">
        <v>59</v>
      </c>
      <c r="E32" s="12">
        <v>241178.19576719575</v>
      </c>
      <c r="Q32" s="4" t="s">
        <v>59</v>
      </c>
      <c r="R32" s="11">
        <v>1688974.0370370371</v>
      </c>
    </row>
    <row r="39" spans="1:10" ht="15.75" customHeight="1" x14ac:dyDescent="0.25">
      <c r="A39" s="3" t="s">
        <v>57</v>
      </c>
      <c r="B39" t="s">
        <v>65</v>
      </c>
      <c r="C39" t="s">
        <v>70</v>
      </c>
      <c r="E39" s="3" t="s">
        <v>1</v>
      </c>
      <c r="F39" s="3" t="s">
        <v>2</v>
      </c>
      <c r="G39" s="3" t="s">
        <v>0</v>
      </c>
      <c r="H39" t="s">
        <v>65</v>
      </c>
      <c r="I39" t="s">
        <v>68</v>
      </c>
      <c r="J39" t="s">
        <v>70</v>
      </c>
    </row>
    <row r="40" spans="1:10" x14ac:dyDescent="0.25">
      <c r="A40" s="4" t="s">
        <v>58</v>
      </c>
      <c r="B40" s="12"/>
      <c r="C40" s="12"/>
      <c r="E40" t="s">
        <v>22</v>
      </c>
      <c r="F40" t="s">
        <v>11</v>
      </c>
      <c r="G40" t="s">
        <v>35</v>
      </c>
      <c r="H40" s="12">
        <v>8722</v>
      </c>
      <c r="I40" s="16">
        <v>0</v>
      </c>
      <c r="J40" s="12">
        <v>1246</v>
      </c>
    </row>
    <row r="41" spans="1:10" x14ac:dyDescent="0.25">
      <c r="A41" s="4" t="s">
        <v>34</v>
      </c>
      <c r="B41" s="12">
        <v>8722</v>
      </c>
      <c r="C41" s="12">
        <v>1246</v>
      </c>
      <c r="E41" t="s">
        <v>22</v>
      </c>
      <c r="F41" t="s">
        <v>15</v>
      </c>
      <c r="G41" t="s">
        <v>21</v>
      </c>
      <c r="H41" s="12">
        <v>55927</v>
      </c>
      <c r="I41" s="16">
        <v>-0.42432195975503062</v>
      </c>
      <c r="J41" s="12">
        <v>7989.5714285714284</v>
      </c>
    </row>
    <row r="42" spans="1:10" x14ac:dyDescent="0.25">
      <c r="A42" s="4" t="s">
        <v>35</v>
      </c>
      <c r="B42" s="12">
        <v>8722</v>
      </c>
      <c r="C42" s="12">
        <v>1246</v>
      </c>
      <c r="E42" t="s">
        <v>22</v>
      </c>
      <c r="F42" t="s">
        <v>15</v>
      </c>
      <c r="G42" t="s">
        <v>27</v>
      </c>
      <c r="H42" s="12">
        <v>10767</v>
      </c>
      <c r="I42" s="16">
        <v>-0.14318442153493705</v>
      </c>
      <c r="J42" s="12">
        <v>1538.1428571428571</v>
      </c>
    </row>
    <row r="43" spans="1:10" x14ac:dyDescent="0.25">
      <c r="A43" s="4" t="s">
        <v>36</v>
      </c>
      <c r="B43" s="12">
        <v>8722</v>
      </c>
      <c r="C43" s="12">
        <v>1246</v>
      </c>
      <c r="E43" t="s">
        <v>32</v>
      </c>
      <c r="F43" t="s">
        <v>15</v>
      </c>
      <c r="G43" t="s">
        <v>31</v>
      </c>
      <c r="H43" s="12">
        <v>8877</v>
      </c>
      <c r="I43" s="16">
        <v>-2.3510971786833812E-2</v>
      </c>
      <c r="J43" s="12">
        <v>1268.1428571428571</v>
      </c>
    </row>
    <row r="44" spans="1:10" x14ac:dyDescent="0.25">
      <c r="A44" s="4" t="s">
        <v>33</v>
      </c>
      <c r="B44" s="12">
        <v>8767</v>
      </c>
      <c r="C44" s="12">
        <v>1252.4285714285713</v>
      </c>
      <c r="E44" t="s">
        <v>10</v>
      </c>
      <c r="F44" t="s">
        <v>11</v>
      </c>
      <c r="G44" t="s">
        <v>9</v>
      </c>
      <c r="H44" s="12">
        <v>7591992</v>
      </c>
      <c r="I44" s="16">
        <v>-0.46956274213753002</v>
      </c>
      <c r="J44" s="12">
        <v>1084570.2857142857</v>
      </c>
    </row>
    <row r="45" spans="1:10" x14ac:dyDescent="0.25">
      <c r="A45" s="4" t="s">
        <v>31</v>
      </c>
      <c r="B45" s="12">
        <v>8877</v>
      </c>
      <c r="C45" s="12">
        <v>1268.1428571428571</v>
      </c>
      <c r="E45" t="s">
        <v>10</v>
      </c>
      <c r="F45" t="s">
        <v>15</v>
      </c>
      <c r="G45" t="s">
        <v>19</v>
      </c>
      <c r="H45" s="12">
        <v>731267</v>
      </c>
      <c r="I45" s="16">
        <v>-0.40594159866706536</v>
      </c>
      <c r="J45" s="12">
        <v>104466.71428571429</v>
      </c>
    </row>
    <row r="46" spans="1:10" x14ac:dyDescent="0.25">
      <c r="A46" s="4" t="s">
        <v>30</v>
      </c>
      <c r="B46" s="12">
        <v>8897</v>
      </c>
      <c r="C46" s="12">
        <v>1271</v>
      </c>
      <c r="E46" t="s">
        <v>26</v>
      </c>
      <c r="F46" t="s">
        <v>15</v>
      </c>
      <c r="G46" t="s">
        <v>25</v>
      </c>
      <c r="H46" s="12">
        <v>22657</v>
      </c>
      <c r="I46" s="16">
        <v>-0.46105730427764324</v>
      </c>
      <c r="J46" s="12">
        <v>3236.7142857142858</v>
      </c>
    </row>
    <row r="47" spans="1:10" x14ac:dyDescent="0.25">
      <c r="A47" s="4" t="s">
        <v>28</v>
      </c>
      <c r="B47" s="12">
        <v>9117</v>
      </c>
      <c r="C47" s="12">
        <v>1302.4285714285713</v>
      </c>
      <c r="E47" t="s">
        <v>26</v>
      </c>
      <c r="F47" t="s">
        <v>15</v>
      </c>
      <c r="G47" t="s">
        <v>34</v>
      </c>
      <c r="H47" s="12">
        <v>8722</v>
      </c>
      <c r="I47" s="16">
        <v>0</v>
      </c>
      <c r="J47" s="12">
        <v>1246</v>
      </c>
    </row>
    <row r="48" spans="1:10" x14ac:dyDescent="0.25">
      <c r="A48" s="4" t="s">
        <v>27</v>
      </c>
      <c r="B48" s="12">
        <v>10767</v>
      </c>
      <c r="C48" s="12">
        <v>1538.1428571428571</v>
      </c>
      <c r="E48" t="s">
        <v>26</v>
      </c>
      <c r="F48" t="s">
        <v>15</v>
      </c>
      <c r="G48" t="s">
        <v>30</v>
      </c>
      <c r="H48" s="12">
        <v>8897</v>
      </c>
      <c r="I48" s="16">
        <v>-0.10028653295128942</v>
      </c>
      <c r="J48" s="12">
        <v>1271</v>
      </c>
    </row>
    <row r="49" spans="1:10" x14ac:dyDescent="0.25">
      <c r="A49" s="4" t="s">
        <v>25</v>
      </c>
      <c r="B49" s="12">
        <v>22657</v>
      </c>
      <c r="C49" s="12">
        <v>3236.7142857142858</v>
      </c>
      <c r="E49" t="s">
        <v>26</v>
      </c>
      <c r="F49" t="s">
        <v>15</v>
      </c>
      <c r="G49" t="s">
        <v>46</v>
      </c>
      <c r="H49" s="12">
        <v>730613</v>
      </c>
      <c r="I49" s="15">
        <v>-0.362554378268028</v>
      </c>
      <c r="J49" s="12">
        <v>103812.71428571429</v>
      </c>
    </row>
    <row r="50" spans="1:10" x14ac:dyDescent="0.25">
      <c r="A50" s="4" t="s">
        <v>24</v>
      </c>
      <c r="B50" s="12">
        <v>38707</v>
      </c>
      <c r="C50" s="12">
        <v>5529.5714285714284</v>
      </c>
      <c r="E50" t="s">
        <v>29</v>
      </c>
      <c r="F50" t="s">
        <v>15</v>
      </c>
      <c r="G50" t="s">
        <v>28</v>
      </c>
      <c r="H50" s="12">
        <v>9117</v>
      </c>
      <c r="I50" s="16">
        <v>-3.7147102526002951E-2</v>
      </c>
      <c r="J50" s="12">
        <v>1302.4285714285713</v>
      </c>
    </row>
    <row r="51" spans="1:10" x14ac:dyDescent="0.25">
      <c r="A51" s="4" t="s">
        <v>23</v>
      </c>
      <c r="B51" s="12">
        <v>44797</v>
      </c>
      <c r="C51" s="12">
        <v>6399.5714285714284</v>
      </c>
      <c r="E51" t="s">
        <v>14</v>
      </c>
      <c r="F51" t="s">
        <v>11</v>
      </c>
      <c r="G51" t="s">
        <v>23</v>
      </c>
      <c r="H51" s="12">
        <v>44797</v>
      </c>
      <c r="I51" s="16">
        <v>-0.42171666997814428</v>
      </c>
      <c r="J51" s="12">
        <v>6399.5714285714284</v>
      </c>
    </row>
    <row r="52" spans="1:10" x14ac:dyDescent="0.25">
      <c r="A52" s="4" t="s">
        <v>42</v>
      </c>
      <c r="B52" s="12">
        <v>44797</v>
      </c>
      <c r="C52" s="12">
        <v>6399.5714285714284</v>
      </c>
      <c r="E52" t="s">
        <v>14</v>
      </c>
      <c r="F52" t="s">
        <v>11</v>
      </c>
      <c r="G52" t="s">
        <v>36</v>
      </c>
      <c r="H52" s="12">
        <v>8722</v>
      </c>
      <c r="I52" s="16">
        <v>0</v>
      </c>
      <c r="J52" s="12">
        <v>1246</v>
      </c>
    </row>
    <row r="53" spans="1:10" x14ac:dyDescent="0.25">
      <c r="A53" s="4" t="s">
        <v>47</v>
      </c>
      <c r="B53" s="12">
        <v>55273</v>
      </c>
      <c r="C53" s="12">
        <v>7335.5714285714284</v>
      </c>
      <c r="E53" t="s">
        <v>14</v>
      </c>
      <c r="F53" t="s">
        <v>11</v>
      </c>
      <c r="G53" t="s">
        <v>41</v>
      </c>
      <c r="H53" s="12">
        <v>55927</v>
      </c>
      <c r="I53" s="15">
        <v>-0.42432195975503062</v>
      </c>
      <c r="J53" s="12">
        <v>7989.5714285714284</v>
      </c>
    </row>
    <row r="54" spans="1:10" x14ac:dyDescent="0.25">
      <c r="A54" s="4" t="s">
        <v>21</v>
      </c>
      <c r="B54" s="12">
        <v>55927</v>
      </c>
      <c r="C54" s="12">
        <v>7989.5714285714284</v>
      </c>
      <c r="E54" t="s">
        <v>14</v>
      </c>
      <c r="F54" t="s">
        <v>11</v>
      </c>
      <c r="G54" t="s">
        <v>42</v>
      </c>
      <c r="H54" s="12">
        <v>44797</v>
      </c>
      <c r="I54" s="15">
        <v>-0.42171666997814428</v>
      </c>
      <c r="J54" s="12">
        <v>6399.5714285714284</v>
      </c>
    </row>
    <row r="55" spans="1:10" x14ac:dyDescent="0.25">
      <c r="A55" s="4" t="s">
        <v>41</v>
      </c>
      <c r="B55" s="12">
        <v>55927</v>
      </c>
      <c r="C55" s="12">
        <v>7989.5714285714284</v>
      </c>
      <c r="E55" t="s">
        <v>14</v>
      </c>
      <c r="F55" t="s">
        <v>11</v>
      </c>
      <c r="G55" t="s">
        <v>43</v>
      </c>
      <c r="H55" s="12">
        <v>7591338</v>
      </c>
      <c r="I55" s="15">
        <v>-0.40130858199799102</v>
      </c>
      <c r="J55" s="12">
        <v>1083916.2857142857</v>
      </c>
    </row>
    <row r="56" spans="1:10" x14ac:dyDescent="0.25">
      <c r="A56" s="4" t="s">
        <v>46</v>
      </c>
      <c r="B56" s="12">
        <v>730613</v>
      </c>
      <c r="C56" s="12">
        <v>103812.71428571429</v>
      </c>
      <c r="E56" t="s">
        <v>14</v>
      </c>
      <c r="F56" t="s">
        <v>11</v>
      </c>
      <c r="G56" t="s">
        <v>44</v>
      </c>
      <c r="H56" s="12">
        <v>4506758</v>
      </c>
      <c r="I56" s="15">
        <v>-0.38839051408800401</v>
      </c>
      <c r="J56" s="12">
        <v>643262</v>
      </c>
    </row>
    <row r="57" spans="1:10" x14ac:dyDescent="0.25">
      <c r="A57" s="4" t="s">
        <v>19</v>
      </c>
      <c r="B57" s="12">
        <v>731267</v>
      </c>
      <c r="C57" s="12">
        <v>104466.71428571429</v>
      </c>
      <c r="E57" t="s">
        <v>14</v>
      </c>
      <c r="F57" t="s">
        <v>11</v>
      </c>
      <c r="G57" t="s">
        <v>45</v>
      </c>
      <c r="H57" s="12">
        <v>2240088</v>
      </c>
      <c r="I57" s="15">
        <v>-0.37547244617801601</v>
      </c>
      <c r="J57" s="12">
        <v>319452</v>
      </c>
    </row>
    <row r="58" spans="1:10" x14ac:dyDescent="0.25">
      <c r="A58" s="4" t="s">
        <v>40</v>
      </c>
      <c r="B58" s="12">
        <v>731267</v>
      </c>
      <c r="C58" s="12">
        <v>104466.71428571429</v>
      </c>
      <c r="E58" t="s">
        <v>14</v>
      </c>
      <c r="F58" t="s">
        <v>15</v>
      </c>
      <c r="G58" t="s">
        <v>13</v>
      </c>
      <c r="H58" s="12">
        <v>4507412</v>
      </c>
      <c r="I58" s="16">
        <v>-0.46711077321243899</v>
      </c>
      <c r="J58" s="12">
        <v>643916</v>
      </c>
    </row>
    <row r="59" spans="1:10" x14ac:dyDescent="0.25">
      <c r="A59" s="4" t="s">
        <v>45</v>
      </c>
      <c r="B59" s="12">
        <v>2240088</v>
      </c>
      <c r="C59" s="12">
        <v>319452</v>
      </c>
      <c r="E59" t="s">
        <v>14</v>
      </c>
      <c r="F59" t="s">
        <v>15</v>
      </c>
      <c r="G59" t="s">
        <v>38</v>
      </c>
      <c r="H59" s="12">
        <v>4507412</v>
      </c>
      <c r="I59" s="15">
        <v>-0.46711077321243899</v>
      </c>
      <c r="J59" s="12">
        <v>643916</v>
      </c>
    </row>
    <row r="60" spans="1:10" x14ac:dyDescent="0.25">
      <c r="A60" s="4" t="s">
        <v>16</v>
      </c>
      <c r="B60" s="12">
        <v>2240742</v>
      </c>
      <c r="C60" s="12">
        <v>320106</v>
      </c>
      <c r="E60" t="s">
        <v>14</v>
      </c>
      <c r="F60" t="s">
        <v>15</v>
      </c>
      <c r="G60" t="s">
        <v>39</v>
      </c>
      <c r="H60" s="12">
        <v>2240742</v>
      </c>
      <c r="I60" s="15">
        <v>-0.49047717434747562</v>
      </c>
      <c r="J60" s="12">
        <v>320106</v>
      </c>
    </row>
    <row r="61" spans="1:10" x14ac:dyDescent="0.25">
      <c r="A61" s="4" t="s">
        <v>39</v>
      </c>
      <c r="B61" s="12">
        <v>2240742</v>
      </c>
      <c r="C61" s="12">
        <v>320106</v>
      </c>
      <c r="E61" t="s">
        <v>14</v>
      </c>
      <c r="F61" t="s">
        <v>15</v>
      </c>
      <c r="G61" t="s">
        <v>40</v>
      </c>
      <c r="H61" s="12">
        <v>731267</v>
      </c>
      <c r="I61" s="15">
        <v>-0.40594159866706536</v>
      </c>
      <c r="J61" s="12">
        <v>104466.71428571429</v>
      </c>
    </row>
    <row r="62" spans="1:10" x14ac:dyDescent="0.25">
      <c r="A62" s="4" t="s">
        <v>44</v>
      </c>
      <c r="B62" s="12">
        <v>4506758</v>
      </c>
      <c r="C62" s="12">
        <v>643262</v>
      </c>
      <c r="E62" t="s">
        <v>14</v>
      </c>
      <c r="F62" t="s">
        <v>15</v>
      </c>
      <c r="G62" t="s">
        <v>47</v>
      </c>
      <c r="H62" s="12">
        <v>55273</v>
      </c>
      <c r="I62" s="15">
        <v>-0.34963631035804099</v>
      </c>
      <c r="J62" s="12">
        <v>7335.5714285714284</v>
      </c>
    </row>
    <row r="63" spans="1:10" x14ac:dyDescent="0.25">
      <c r="A63" s="4" t="s">
        <v>13</v>
      </c>
      <c r="B63" s="12">
        <v>4507412</v>
      </c>
      <c r="C63" s="12">
        <v>643916</v>
      </c>
      <c r="E63" t="s">
        <v>17</v>
      </c>
      <c r="F63" t="s">
        <v>11</v>
      </c>
      <c r="G63" t="s">
        <v>37</v>
      </c>
      <c r="H63" s="12">
        <v>7591992</v>
      </c>
      <c r="I63" s="15">
        <v>-0.46956274213753002</v>
      </c>
      <c r="J63" s="12">
        <v>1084570.2857142857</v>
      </c>
    </row>
    <row r="64" spans="1:10" x14ac:dyDescent="0.25">
      <c r="A64" s="4" t="s">
        <v>38</v>
      </c>
      <c r="B64" s="12">
        <v>4507412</v>
      </c>
      <c r="C64" s="12">
        <v>643916</v>
      </c>
      <c r="E64" t="s">
        <v>17</v>
      </c>
      <c r="F64" t="s">
        <v>15</v>
      </c>
      <c r="G64" t="s">
        <v>24</v>
      </c>
      <c r="H64" s="12">
        <v>38707</v>
      </c>
      <c r="I64" s="16">
        <v>0</v>
      </c>
      <c r="J64" s="12">
        <v>5529.5714285714284</v>
      </c>
    </row>
    <row r="65" spans="1:10" x14ac:dyDescent="0.25">
      <c r="A65" s="4" t="s">
        <v>43</v>
      </c>
      <c r="B65" s="12">
        <v>7591338</v>
      </c>
      <c r="C65" s="12">
        <v>1083916.2857142857</v>
      </c>
      <c r="E65" t="s">
        <v>17</v>
      </c>
      <c r="F65" t="s">
        <v>15</v>
      </c>
      <c r="G65" t="s">
        <v>33</v>
      </c>
      <c r="H65" s="12">
        <v>8767</v>
      </c>
      <c r="I65" s="16">
        <v>3.6115569823435001E-2</v>
      </c>
      <c r="J65" s="12">
        <v>1252.4285714285713</v>
      </c>
    </row>
    <row r="66" spans="1:10" x14ac:dyDescent="0.25">
      <c r="A66" s="4" t="s">
        <v>9</v>
      </c>
      <c r="B66" s="12">
        <v>7591992</v>
      </c>
      <c r="C66" s="12">
        <v>1084570.2857142857</v>
      </c>
      <c r="E66" t="s">
        <v>17</v>
      </c>
      <c r="F66" t="s">
        <v>18</v>
      </c>
      <c r="G66" t="s">
        <v>16</v>
      </c>
      <c r="H66" s="12">
        <v>2240742</v>
      </c>
      <c r="I66" s="16">
        <v>-0.49047717434747562</v>
      </c>
      <c r="J66" s="12">
        <v>320106</v>
      </c>
    </row>
    <row r="67" spans="1:10" x14ac:dyDescent="0.25">
      <c r="A67" s="4" t="s">
        <v>37</v>
      </c>
      <c r="B67" s="12">
        <v>7591992</v>
      </c>
      <c r="C67" s="12">
        <v>1084570.2857142857</v>
      </c>
      <c r="E67" t="s">
        <v>58</v>
      </c>
      <c r="H67" s="12"/>
      <c r="I67" s="15"/>
      <c r="J67" s="12"/>
    </row>
    <row r="68" spans="1:10" x14ac:dyDescent="0.25">
      <c r="A68" s="4" t="s">
        <v>59</v>
      </c>
      <c r="B68" s="12">
        <v>45602299</v>
      </c>
      <c r="C68" s="12">
        <v>241178.19576719584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8"/>
  <sheetViews>
    <sheetView workbookViewId="0">
      <selection activeCell="E34" sqref="E34"/>
    </sheetView>
  </sheetViews>
  <sheetFormatPr defaultRowHeight="15" x14ac:dyDescent="0.25"/>
  <cols>
    <col min="1" max="1" width="40" bestFit="1" customWidth="1"/>
    <col min="2" max="2" width="18.5703125" bestFit="1" customWidth="1"/>
    <col min="3" max="3" width="10.42578125" bestFit="1" customWidth="1"/>
    <col min="4" max="5" width="7" bestFit="1" customWidth="1"/>
    <col min="6" max="6" width="7.42578125" bestFit="1" customWidth="1"/>
    <col min="7" max="8" width="7" bestFit="1" customWidth="1"/>
    <col min="9" max="11" width="8" bestFit="1" customWidth="1"/>
    <col min="12" max="12" width="12" bestFit="1" customWidth="1"/>
    <col min="13" max="13" width="7" bestFit="1" customWidth="1"/>
    <col min="14" max="14" width="8" bestFit="1" customWidth="1"/>
    <col min="15" max="15" width="12.7109375" bestFit="1" customWidth="1"/>
    <col min="16" max="16" width="23.140625" bestFit="1" customWidth="1"/>
  </cols>
  <sheetData>
    <row r="1" spans="1:16" x14ac:dyDescent="0.25">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25">
      <c r="A2" t="s">
        <v>9</v>
      </c>
      <c r="B2" t="s">
        <v>10</v>
      </c>
      <c r="C2" t="s">
        <v>11</v>
      </c>
      <c r="D2">
        <v>908851</v>
      </c>
      <c r="E2">
        <v>953741</v>
      </c>
      <c r="F2">
        <v>924366</v>
      </c>
      <c r="G2">
        <v>907576</v>
      </c>
      <c r="H2">
        <v>945771</v>
      </c>
      <c r="I2">
        <v>1928656</v>
      </c>
      <c r="J2">
        <v>1023031</v>
      </c>
      <c r="K2">
        <v>7591992</v>
      </c>
      <c r="L2">
        <v>1084570.2857142857</v>
      </c>
      <c r="M2">
        <v>907576</v>
      </c>
      <c r="N2">
        <v>1928656</v>
      </c>
      <c r="O2" s="22">
        <f>J2/I2-1</f>
        <v>-0.46956274213753002</v>
      </c>
      <c r="P2" t="s">
        <v>12</v>
      </c>
    </row>
    <row r="3" spans="1:16" x14ac:dyDescent="0.25">
      <c r="A3" t="s">
        <v>13</v>
      </c>
      <c r="B3" t="s">
        <v>14</v>
      </c>
      <c r="C3" t="s">
        <v>15</v>
      </c>
      <c r="D3">
        <v>544951</v>
      </c>
      <c r="E3">
        <v>576636</v>
      </c>
      <c r="F3">
        <v>564851</v>
      </c>
      <c r="G3">
        <v>516416</v>
      </c>
      <c r="H3">
        <v>558496</v>
      </c>
      <c r="I3">
        <v>1139066</v>
      </c>
      <c r="J3">
        <v>606996</v>
      </c>
      <c r="K3">
        <v>4507412</v>
      </c>
      <c r="L3">
        <v>643916</v>
      </c>
      <c r="M3">
        <v>516416</v>
      </c>
      <c r="N3">
        <v>1139066</v>
      </c>
      <c r="O3" s="22">
        <f t="shared" ref="O3:O17" si="0">J3/I3-1</f>
        <v>-0.46711077321243899</v>
      </c>
      <c r="P3" t="s">
        <v>12</v>
      </c>
    </row>
    <row r="4" spans="1:16" x14ac:dyDescent="0.25">
      <c r="A4" t="s">
        <v>16</v>
      </c>
      <c r="B4" t="s">
        <v>17</v>
      </c>
      <c r="C4" t="s">
        <v>18</v>
      </c>
      <c r="D4">
        <v>259311</v>
      </c>
      <c r="E4">
        <v>263611</v>
      </c>
      <c r="F4">
        <v>263801</v>
      </c>
      <c r="G4">
        <v>279256</v>
      </c>
      <c r="H4">
        <v>283426</v>
      </c>
      <c r="I4">
        <v>590476</v>
      </c>
      <c r="J4">
        <v>300861</v>
      </c>
      <c r="K4">
        <v>2240742</v>
      </c>
      <c r="L4">
        <v>320106</v>
      </c>
      <c r="M4">
        <v>259311</v>
      </c>
      <c r="N4">
        <v>590476</v>
      </c>
      <c r="O4" s="22">
        <f t="shared" si="0"/>
        <v>-0.49047717434747562</v>
      </c>
      <c r="P4" t="s">
        <v>12</v>
      </c>
    </row>
    <row r="5" spans="1:16" x14ac:dyDescent="0.25">
      <c r="A5" t="s">
        <v>19</v>
      </c>
      <c r="B5" t="s">
        <v>10</v>
      </c>
      <c r="C5" t="s">
        <v>15</v>
      </c>
      <c r="D5">
        <v>81641</v>
      </c>
      <c r="E5">
        <v>86581</v>
      </c>
      <c r="F5">
        <v>78091</v>
      </c>
      <c r="G5">
        <v>92076</v>
      </c>
      <c r="H5">
        <v>94381</v>
      </c>
      <c r="I5">
        <v>187256</v>
      </c>
      <c r="J5">
        <v>111241</v>
      </c>
      <c r="K5">
        <v>731267</v>
      </c>
      <c r="L5">
        <v>104466.71428571429</v>
      </c>
      <c r="M5">
        <v>78091</v>
      </c>
      <c r="N5">
        <v>187256</v>
      </c>
      <c r="O5" s="22">
        <f t="shared" si="0"/>
        <v>-0.40594159866706536</v>
      </c>
      <c r="P5" t="s">
        <v>20</v>
      </c>
    </row>
    <row r="6" spans="1:16" x14ac:dyDescent="0.25">
      <c r="A6" t="s">
        <v>21</v>
      </c>
      <c r="B6" t="s">
        <v>22</v>
      </c>
      <c r="C6" t="s">
        <v>15</v>
      </c>
      <c r="D6">
        <v>14506</v>
      </c>
      <c r="E6">
        <v>18876</v>
      </c>
      <c r="F6">
        <v>8641</v>
      </c>
      <c r="G6">
        <v>5236</v>
      </c>
      <c r="H6">
        <v>5066</v>
      </c>
      <c r="I6">
        <v>2286</v>
      </c>
      <c r="J6">
        <v>1316</v>
      </c>
      <c r="K6">
        <v>55927</v>
      </c>
      <c r="L6">
        <v>7989.5714285714284</v>
      </c>
      <c r="M6">
        <v>1316</v>
      </c>
      <c r="N6">
        <v>18876</v>
      </c>
      <c r="O6" s="22">
        <f t="shared" si="0"/>
        <v>-0.42432195975503062</v>
      </c>
      <c r="P6" t="s">
        <v>20</v>
      </c>
    </row>
    <row r="7" spans="1:16" x14ac:dyDescent="0.25">
      <c r="A7" t="s">
        <v>23</v>
      </c>
      <c r="B7" t="s">
        <v>14</v>
      </c>
      <c r="C7" t="s">
        <v>11</v>
      </c>
      <c r="D7">
        <v>5746</v>
      </c>
      <c r="E7">
        <v>5816</v>
      </c>
      <c r="F7">
        <v>5836</v>
      </c>
      <c r="G7">
        <v>5671</v>
      </c>
      <c r="H7">
        <v>5841</v>
      </c>
      <c r="I7">
        <v>10066</v>
      </c>
      <c r="J7">
        <v>5821</v>
      </c>
      <c r="K7">
        <v>44797</v>
      </c>
      <c r="L7">
        <v>6399.5714285714284</v>
      </c>
      <c r="M7">
        <v>5671</v>
      </c>
      <c r="N7">
        <v>10066</v>
      </c>
      <c r="O7" s="22">
        <f t="shared" si="0"/>
        <v>-0.42171666997814428</v>
      </c>
      <c r="P7" t="s">
        <v>20</v>
      </c>
    </row>
    <row r="8" spans="1:16" x14ac:dyDescent="0.25">
      <c r="A8" t="s">
        <v>24</v>
      </c>
      <c r="B8" t="s">
        <v>17</v>
      </c>
      <c r="C8" t="s">
        <v>15</v>
      </c>
      <c r="D8">
        <v>7586</v>
      </c>
      <c r="E8">
        <v>7081</v>
      </c>
      <c r="F8">
        <v>8006</v>
      </c>
      <c r="G8">
        <v>12296</v>
      </c>
      <c r="H8">
        <v>1246</v>
      </c>
      <c r="I8">
        <v>1246</v>
      </c>
      <c r="J8">
        <v>1246</v>
      </c>
      <c r="K8">
        <v>38707</v>
      </c>
      <c r="L8">
        <v>5529.5714285714284</v>
      </c>
      <c r="M8">
        <v>1246</v>
      </c>
      <c r="N8">
        <v>12296</v>
      </c>
      <c r="O8" s="22">
        <f t="shared" si="0"/>
        <v>0</v>
      </c>
      <c r="P8" t="s">
        <v>20</v>
      </c>
    </row>
    <row r="9" spans="1:16" x14ac:dyDescent="0.25">
      <c r="A9" t="s">
        <v>25</v>
      </c>
      <c r="B9" t="s">
        <v>26</v>
      </c>
      <c r="C9" t="s">
        <v>15</v>
      </c>
      <c r="D9">
        <v>2251</v>
      </c>
      <c r="E9">
        <v>2286</v>
      </c>
      <c r="F9">
        <v>2286</v>
      </c>
      <c r="G9">
        <v>3756</v>
      </c>
      <c r="H9">
        <v>4451</v>
      </c>
      <c r="I9">
        <v>4956</v>
      </c>
      <c r="J9">
        <v>2671</v>
      </c>
      <c r="K9">
        <v>22657</v>
      </c>
      <c r="L9">
        <v>3236.7142857142858</v>
      </c>
      <c r="M9">
        <v>2251</v>
      </c>
      <c r="N9">
        <v>4956</v>
      </c>
      <c r="O9" s="22">
        <f t="shared" si="0"/>
        <v>-0.46105730427764324</v>
      </c>
      <c r="P9" t="s">
        <v>20</v>
      </c>
    </row>
    <row r="10" spans="1:16" x14ac:dyDescent="0.25">
      <c r="A10" t="s">
        <v>27</v>
      </c>
      <c r="B10" t="s">
        <v>22</v>
      </c>
      <c r="C10" t="s">
        <v>15</v>
      </c>
      <c r="D10">
        <v>1506</v>
      </c>
      <c r="E10">
        <v>1501</v>
      </c>
      <c r="F10">
        <v>1501</v>
      </c>
      <c r="G10">
        <v>1516</v>
      </c>
      <c r="H10">
        <v>1501</v>
      </c>
      <c r="I10">
        <v>1746</v>
      </c>
      <c r="J10">
        <v>1496</v>
      </c>
      <c r="K10">
        <v>10767</v>
      </c>
      <c r="L10">
        <v>1538.1428571428571</v>
      </c>
      <c r="M10">
        <v>1496</v>
      </c>
      <c r="N10">
        <v>1746</v>
      </c>
      <c r="O10" s="22">
        <f t="shared" si="0"/>
        <v>-0.14318442153493705</v>
      </c>
      <c r="P10" t="s">
        <v>20</v>
      </c>
    </row>
    <row r="11" spans="1:16" x14ac:dyDescent="0.25">
      <c r="A11" t="s">
        <v>28</v>
      </c>
      <c r="B11" t="s">
        <v>29</v>
      </c>
      <c r="C11" t="s">
        <v>15</v>
      </c>
      <c r="D11">
        <v>1296</v>
      </c>
      <c r="E11">
        <v>1296</v>
      </c>
      <c r="F11">
        <v>1296</v>
      </c>
      <c r="G11">
        <v>1291</v>
      </c>
      <c r="H11">
        <v>1296</v>
      </c>
      <c r="I11">
        <v>1346</v>
      </c>
      <c r="J11">
        <v>1296</v>
      </c>
      <c r="K11">
        <v>9117</v>
      </c>
      <c r="L11">
        <v>1302.4285714285713</v>
      </c>
      <c r="M11">
        <v>1291</v>
      </c>
      <c r="N11">
        <v>1346</v>
      </c>
      <c r="O11" s="22">
        <f t="shared" si="0"/>
        <v>-3.7147102526002951E-2</v>
      </c>
      <c r="P11" t="s">
        <v>20</v>
      </c>
    </row>
    <row r="12" spans="1:16" x14ac:dyDescent="0.25">
      <c r="A12" t="s">
        <v>30</v>
      </c>
      <c r="B12" t="s">
        <v>26</v>
      </c>
      <c r="C12" t="s">
        <v>15</v>
      </c>
      <c r="D12">
        <v>1246</v>
      </c>
      <c r="E12">
        <v>1246</v>
      </c>
      <c r="F12">
        <v>1246</v>
      </c>
      <c r="G12">
        <v>1251</v>
      </c>
      <c r="H12">
        <v>1256</v>
      </c>
      <c r="I12">
        <v>1396</v>
      </c>
      <c r="J12">
        <v>1256</v>
      </c>
      <c r="K12">
        <v>8897</v>
      </c>
      <c r="L12">
        <v>1271</v>
      </c>
      <c r="M12">
        <v>1246</v>
      </c>
      <c r="N12">
        <v>1396</v>
      </c>
      <c r="O12" s="22">
        <f t="shared" si="0"/>
        <v>-0.10028653295128942</v>
      </c>
      <c r="P12" t="s">
        <v>20</v>
      </c>
    </row>
    <row r="13" spans="1:16" x14ac:dyDescent="0.25">
      <c r="A13" t="s">
        <v>31</v>
      </c>
      <c r="B13" t="s">
        <v>32</v>
      </c>
      <c r="C13" t="s">
        <v>15</v>
      </c>
      <c r="D13">
        <v>1271</v>
      </c>
      <c r="E13">
        <v>1271</v>
      </c>
      <c r="F13">
        <v>1271</v>
      </c>
      <c r="G13">
        <v>1271</v>
      </c>
      <c r="H13">
        <v>1271</v>
      </c>
      <c r="I13">
        <v>1276</v>
      </c>
      <c r="J13">
        <v>1246</v>
      </c>
      <c r="K13">
        <v>8877</v>
      </c>
      <c r="L13">
        <v>1268.1428571428571</v>
      </c>
      <c r="M13">
        <v>1246</v>
      </c>
      <c r="N13">
        <v>1276</v>
      </c>
      <c r="O13" s="22">
        <f t="shared" si="0"/>
        <v>-2.3510971786833812E-2</v>
      </c>
      <c r="P13" t="s">
        <v>20</v>
      </c>
    </row>
    <row r="14" spans="1:16" x14ac:dyDescent="0.25">
      <c r="A14" t="s">
        <v>33</v>
      </c>
      <c r="B14" t="s">
        <v>17</v>
      </c>
      <c r="C14" t="s">
        <v>15</v>
      </c>
      <c r="D14">
        <v>1246</v>
      </c>
      <c r="E14">
        <v>1246</v>
      </c>
      <c r="F14">
        <v>1246</v>
      </c>
      <c r="G14">
        <v>1246</v>
      </c>
      <c r="H14">
        <v>1246</v>
      </c>
      <c r="I14">
        <v>1246</v>
      </c>
      <c r="J14">
        <v>1291</v>
      </c>
      <c r="K14">
        <v>8767</v>
      </c>
      <c r="L14">
        <v>1252.4285714285713</v>
      </c>
      <c r="M14">
        <v>1246</v>
      </c>
      <c r="N14">
        <v>1291</v>
      </c>
      <c r="O14" s="22">
        <f t="shared" si="0"/>
        <v>3.6115569823435001E-2</v>
      </c>
      <c r="P14" t="s">
        <v>20</v>
      </c>
    </row>
    <row r="15" spans="1:16" x14ac:dyDescent="0.25">
      <c r="A15" t="s">
        <v>34</v>
      </c>
      <c r="B15" t="s">
        <v>26</v>
      </c>
      <c r="C15" t="s">
        <v>15</v>
      </c>
      <c r="D15">
        <v>1246</v>
      </c>
      <c r="E15">
        <v>1246</v>
      </c>
      <c r="F15">
        <v>1246</v>
      </c>
      <c r="G15">
        <v>1246</v>
      </c>
      <c r="H15">
        <v>1246</v>
      </c>
      <c r="I15">
        <v>1246</v>
      </c>
      <c r="J15">
        <v>1246</v>
      </c>
      <c r="K15">
        <v>8722</v>
      </c>
      <c r="L15">
        <v>1246</v>
      </c>
      <c r="M15">
        <v>1246</v>
      </c>
      <c r="N15">
        <v>1246</v>
      </c>
      <c r="O15" s="22">
        <f t="shared" si="0"/>
        <v>0</v>
      </c>
      <c r="P15" t="s">
        <v>20</v>
      </c>
    </row>
    <row r="16" spans="1:16" x14ac:dyDescent="0.25">
      <c r="A16" t="s">
        <v>35</v>
      </c>
      <c r="B16" t="s">
        <v>22</v>
      </c>
      <c r="C16" t="s">
        <v>11</v>
      </c>
      <c r="D16">
        <v>1246</v>
      </c>
      <c r="E16">
        <v>1246</v>
      </c>
      <c r="F16">
        <v>1246</v>
      </c>
      <c r="G16">
        <v>1246</v>
      </c>
      <c r="H16">
        <v>1246</v>
      </c>
      <c r="I16">
        <v>1246</v>
      </c>
      <c r="J16">
        <v>1246</v>
      </c>
      <c r="K16">
        <v>8722</v>
      </c>
      <c r="L16">
        <v>1246</v>
      </c>
      <c r="M16">
        <v>1246</v>
      </c>
      <c r="N16">
        <v>1246</v>
      </c>
      <c r="O16" s="22">
        <f t="shared" si="0"/>
        <v>0</v>
      </c>
      <c r="P16" t="s">
        <v>20</v>
      </c>
    </row>
    <row r="17" spans="1:16" x14ac:dyDescent="0.25">
      <c r="A17" t="s">
        <v>36</v>
      </c>
      <c r="B17" t="s">
        <v>14</v>
      </c>
      <c r="C17" t="s">
        <v>11</v>
      </c>
      <c r="D17">
        <v>1246</v>
      </c>
      <c r="E17">
        <v>1246</v>
      </c>
      <c r="F17">
        <v>1246</v>
      </c>
      <c r="G17">
        <v>1246</v>
      </c>
      <c r="H17">
        <v>1246</v>
      </c>
      <c r="I17">
        <v>1246</v>
      </c>
      <c r="J17">
        <v>1246</v>
      </c>
      <c r="K17">
        <v>8722</v>
      </c>
      <c r="L17">
        <v>1246</v>
      </c>
      <c r="M17">
        <v>1246</v>
      </c>
      <c r="N17">
        <v>1246</v>
      </c>
      <c r="O17" s="22">
        <f t="shared" si="0"/>
        <v>0</v>
      </c>
      <c r="P17" t="s">
        <v>20</v>
      </c>
    </row>
    <row r="18" spans="1:16" x14ac:dyDescent="0.25">
      <c r="A18" t="s">
        <v>37</v>
      </c>
      <c r="B18" t="s">
        <v>17</v>
      </c>
      <c r="C18" t="s">
        <v>11</v>
      </c>
      <c r="D18">
        <v>908851</v>
      </c>
      <c r="E18">
        <v>953741</v>
      </c>
      <c r="F18">
        <v>924366</v>
      </c>
      <c r="G18">
        <v>907576</v>
      </c>
      <c r="H18">
        <v>945771</v>
      </c>
      <c r="I18">
        <v>1928656</v>
      </c>
      <c r="J18">
        <v>1023031</v>
      </c>
      <c r="K18">
        <v>7591992</v>
      </c>
      <c r="L18">
        <v>1084570.2857142857</v>
      </c>
      <c r="M18">
        <v>907576</v>
      </c>
      <c r="N18">
        <v>1928656</v>
      </c>
      <c r="O18">
        <v>-0.46956274213753002</v>
      </c>
      <c r="P18" t="s">
        <v>12</v>
      </c>
    </row>
    <row r="19" spans="1:16" x14ac:dyDescent="0.25">
      <c r="A19" t="s">
        <v>38</v>
      </c>
      <c r="B19" t="s">
        <v>14</v>
      </c>
      <c r="C19" t="s">
        <v>15</v>
      </c>
      <c r="D19">
        <v>544951</v>
      </c>
      <c r="E19">
        <v>576636</v>
      </c>
      <c r="F19">
        <v>564851</v>
      </c>
      <c r="G19">
        <v>516416</v>
      </c>
      <c r="H19">
        <v>558496</v>
      </c>
      <c r="I19">
        <v>1139066</v>
      </c>
      <c r="J19">
        <v>606996</v>
      </c>
      <c r="K19">
        <v>4507412</v>
      </c>
      <c r="L19">
        <v>643916</v>
      </c>
      <c r="M19">
        <v>516416</v>
      </c>
      <c r="N19">
        <v>1139066</v>
      </c>
      <c r="O19">
        <v>-0.46711077321243899</v>
      </c>
      <c r="P19" t="s">
        <v>12</v>
      </c>
    </row>
    <row r="20" spans="1:16" x14ac:dyDescent="0.25">
      <c r="A20" t="s">
        <v>39</v>
      </c>
      <c r="B20" t="s">
        <v>14</v>
      </c>
      <c r="C20" t="s">
        <v>15</v>
      </c>
      <c r="D20">
        <v>259311</v>
      </c>
      <c r="E20">
        <v>263611</v>
      </c>
      <c r="F20">
        <v>263801</v>
      </c>
      <c r="G20">
        <v>279256</v>
      </c>
      <c r="H20">
        <v>283426</v>
      </c>
      <c r="I20">
        <v>590476</v>
      </c>
      <c r="J20">
        <v>300861</v>
      </c>
      <c r="K20">
        <v>2240742</v>
      </c>
      <c r="L20">
        <v>320106</v>
      </c>
      <c r="M20">
        <v>259311</v>
      </c>
      <c r="N20">
        <v>590476</v>
      </c>
      <c r="O20">
        <v>-0.49047717434747562</v>
      </c>
      <c r="P20" t="s">
        <v>12</v>
      </c>
    </row>
    <row r="21" spans="1:16" x14ac:dyDescent="0.25">
      <c r="A21" t="s">
        <v>40</v>
      </c>
      <c r="B21" t="s">
        <v>14</v>
      </c>
      <c r="C21" t="s">
        <v>15</v>
      </c>
      <c r="D21">
        <v>81641</v>
      </c>
      <c r="E21">
        <v>86581</v>
      </c>
      <c r="F21">
        <v>78091</v>
      </c>
      <c r="G21">
        <v>92076</v>
      </c>
      <c r="H21">
        <v>94381</v>
      </c>
      <c r="I21">
        <v>187256</v>
      </c>
      <c r="J21">
        <v>111241</v>
      </c>
      <c r="K21">
        <v>731267</v>
      </c>
      <c r="L21">
        <v>104466.71428571429</v>
      </c>
      <c r="M21">
        <v>78091</v>
      </c>
      <c r="N21">
        <v>187256</v>
      </c>
      <c r="O21">
        <v>-0.40594159866706536</v>
      </c>
      <c r="P21" t="s">
        <v>20</v>
      </c>
    </row>
    <row r="22" spans="1:16" x14ac:dyDescent="0.25">
      <c r="A22" t="s">
        <v>41</v>
      </c>
      <c r="B22" t="s">
        <v>14</v>
      </c>
      <c r="C22" t="s">
        <v>11</v>
      </c>
      <c r="D22">
        <v>14506</v>
      </c>
      <c r="E22">
        <v>18876</v>
      </c>
      <c r="F22">
        <v>8641</v>
      </c>
      <c r="G22">
        <v>5236</v>
      </c>
      <c r="H22">
        <v>5066</v>
      </c>
      <c r="I22">
        <v>2286</v>
      </c>
      <c r="J22">
        <v>1316</v>
      </c>
      <c r="K22">
        <v>55927</v>
      </c>
      <c r="L22">
        <v>7989.5714285714284</v>
      </c>
      <c r="M22">
        <v>1316</v>
      </c>
      <c r="N22">
        <v>18876</v>
      </c>
      <c r="O22">
        <v>-0.42432195975503062</v>
      </c>
      <c r="P22" t="s">
        <v>20</v>
      </c>
    </row>
    <row r="23" spans="1:16" x14ac:dyDescent="0.25">
      <c r="A23" t="s">
        <v>42</v>
      </c>
      <c r="B23" t="s">
        <v>14</v>
      </c>
      <c r="C23" t="s">
        <v>11</v>
      </c>
      <c r="D23">
        <v>5746</v>
      </c>
      <c r="E23">
        <v>5816</v>
      </c>
      <c r="F23">
        <v>5836</v>
      </c>
      <c r="G23">
        <v>5671</v>
      </c>
      <c r="H23">
        <v>5841</v>
      </c>
      <c r="I23">
        <v>10066</v>
      </c>
      <c r="J23">
        <v>5821</v>
      </c>
      <c r="K23">
        <v>44797</v>
      </c>
      <c r="L23">
        <v>6399.5714285714284</v>
      </c>
      <c r="M23">
        <v>5671</v>
      </c>
      <c r="N23">
        <v>10066</v>
      </c>
      <c r="O23">
        <v>-0.42171666997814428</v>
      </c>
      <c r="P23" t="s">
        <v>20</v>
      </c>
    </row>
    <row r="24" spans="1:16" x14ac:dyDescent="0.25">
      <c r="A24" t="s">
        <v>43</v>
      </c>
      <c r="B24" t="s">
        <v>14</v>
      </c>
      <c r="C24" t="s">
        <v>11</v>
      </c>
      <c r="D24">
        <f>D18-6546</f>
        <v>902305</v>
      </c>
      <c r="E24">
        <f>E18-6547</f>
        <v>947194</v>
      </c>
      <c r="F24">
        <f t="shared" ref="F24:N28" si="1">F18-654</f>
        <v>923712</v>
      </c>
      <c r="G24">
        <f t="shared" si="1"/>
        <v>906922</v>
      </c>
      <c r="H24">
        <f t="shared" si="1"/>
        <v>945117</v>
      </c>
      <c r="I24">
        <f>I18-6548</f>
        <v>1922108</v>
      </c>
      <c r="J24">
        <f t="shared" si="1"/>
        <v>1022377</v>
      </c>
      <c r="K24">
        <f t="shared" si="1"/>
        <v>7591338</v>
      </c>
      <c r="L24">
        <f t="shared" si="1"/>
        <v>1083916.2857142857</v>
      </c>
      <c r="M24">
        <f>M18-6546</f>
        <v>901030</v>
      </c>
      <c r="N24">
        <f t="shared" si="1"/>
        <v>1928002</v>
      </c>
      <c r="O24">
        <v>-0.40130858199799102</v>
      </c>
      <c r="P24" t="s">
        <v>12</v>
      </c>
    </row>
    <row r="25" spans="1:16" x14ac:dyDescent="0.25">
      <c r="A25" t="s">
        <v>44</v>
      </c>
      <c r="B25" t="s">
        <v>14</v>
      </c>
      <c r="C25" t="s">
        <v>11</v>
      </c>
      <c r="D25">
        <f t="shared" ref="D25:D28" si="2">D19-6546</f>
        <v>538405</v>
      </c>
      <c r="E25">
        <f t="shared" ref="E25:E28" si="3">E19-6547</f>
        <v>570089</v>
      </c>
      <c r="F25">
        <f t="shared" si="1"/>
        <v>564197</v>
      </c>
      <c r="G25">
        <f t="shared" si="1"/>
        <v>515762</v>
      </c>
      <c r="H25">
        <f t="shared" si="1"/>
        <v>557842</v>
      </c>
      <c r="I25">
        <f t="shared" ref="I25:I28" si="4">I19-6548</f>
        <v>1132518</v>
      </c>
      <c r="J25">
        <f t="shared" si="1"/>
        <v>606342</v>
      </c>
      <c r="K25">
        <f t="shared" si="1"/>
        <v>4506758</v>
      </c>
      <c r="L25">
        <f t="shared" si="1"/>
        <v>643262</v>
      </c>
      <c r="M25">
        <f t="shared" ref="M25:M28" si="5">M19-6546</f>
        <v>509870</v>
      </c>
      <c r="N25">
        <f t="shared" si="1"/>
        <v>1138412</v>
      </c>
      <c r="O25">
        <v>-0.38839051408800401</v>
      </c>
      <c r="P25" t="s">
        <v>12</v>
      </c>
    </row>
    <row r="26" spans="1:16" x14ac:dyDescent="0.25">
      <c r="A26" t="s">
        <v>45</v>
      </c>
      <c r="B26" t="s">
        <v>14</v>
      </c>
      <c r="C26" t="s">
        <v>11</v>
      </c>
      <c r="D26">
        <f t="shared" si="2"/>
        <v>252765</v>
      </c>
      <c r="E26">
        <f t="shared" si="3"/>
        <v>257064</v>
      </c>
      <c r="F26">
        <f t="shared" si="1"/>
        <v>263147</v>
      </c>
      <c r="G26">
        <f t="shared" si="1"/>
        <v>278602</v>
      </c>
      <c r="H26">
        <f t="shared" si="1"/>
        <v>282772</v>
      </c>
      <c r="I26">
        <f t="shared" si="4"/>
        <v>583928</v>
      </c>
      <c r="J26">
        <f t="shared" si="1"/>
        <v>300207</v>
      </c>
      <c r="K26">
        <f t="shared" si="1"/>
        <v>2240088</v>
      </c>
      <c r="L26">
        <f t="shared" si="1"/>
        <v>319452</v>
      </c>
      <c r="M26">
        <f t="shared" si="5"/>
        <v>252765</v>
      </c>
      <c r="N26">
        <f t="shared" si="1"/>
        <v>589822</v>
      </c>
      <c r="O26">
        <v>-0.37547244617801601</v>
      </c>
      <c r="P26" t="s">
        <v>12</v>
      </c>
    </row>
    <row r="27" spans="1:16" x14ac:dyDescent="0.25">
      <c r="A27" t="s">
        <v>46</v>
      </c>
      <c r="B27" t="s">
        <v>26</v>
      </c>
      <c r="C27" t="s">
        <v>15</v>
      </c>
      <c r="D27">
        <f t="shared" si="2"/>
        <v>75095</v>
      </c>
      <c r="E27">
        <f t="shared" si="3"/>
        <v>80034</v>
      </c>
      <c r="F27">
        <f t="shared" si="1"/>
        <v>77437</v>
      </c>
      <c r="G27">
        <f t="shared" si="1"/>
        <v>91422</v>
      </c>
      <c r="H27">
        <f t="shared" si="1"/>
        <v>93727</v>
      </c>
      <c r="I27">
        <f t="shared" si="4"/>
        <v>180708</v>
      </c>
      <c r="J27">
        <f t="shared" si="1"/>
        <v>110587</v>
      </c>
      <c r="K27">
        <f t="shared" si="1"/>
        <v>730613</v>
      </c>
      <c r="L27">
        <f t="shared" si="1"/>
        <v>103812.71428571429</v>
      </c>
      <c r="M27">
        <f t="shared" si="5"/>
        <v>71545</v>
      </c>
      <c r="N27">
        <f t="shared" si="1"/>
        <v>186602</v>
      </c>
      <c r="O27">
        <v>-0.362554378268028</v>
      </c>
      <c r="P27" t="s">
        <v>20</v>
      </c>
    </row>
    <row r="28" spans="1:16" x14ac:dyDescent="0.25">
      <c r="A28" t="s">
        <v>47</v>
      </c>
      <c r="B28" t="s">
        <v>14</v>
      </c>
      <c r="C28" t="s">
        <v>15</v>
      </c>
      <c r="D28">
        <f t="shared" si="2"/>
        <v>7960</v>
      </c>
      <c r="E28">
        <f t="shared" si="3"/>
        <v>12329</v>
      </c>
      <c r="F28">
        <f t="shared" si="1"/>
        <v>7987</v>
      </c>
      <c r="G28">
        <f t="shared" si="1"/>
        <v>4582</v>
      </c>
      <c r="H28">
        <f t="shared" si="1"/>
        <v>4412</v>
      </c>
      <c r="I28">
        <f t="shared" si="4"/>
        <v>-4262</v>
      </c>
      <c r="J28">
        <f t="shared" si="1"/>
        <v>662</v>
      </c>
      <c r="K28">
        <f t="shared" si="1"/>
        <v>55273</v>
      </c>
      <c r="L28">
        <f t="shared" si="1"/>
        <v>7335.5714285714284</v>
      </c>
      <c r="M28">
        <f t="shared" si="5"/>
        <v>-5230</v>
      </c>
      <c r="N28">
        <f t="shared" si="1"/>
        <v>18222</v>
      </c>
      <c r="O28">
        <v>-0.34963631035804099</v>
      </c>
      <c r="P28"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61E3-149D-4434-8D78-EBFDAF8F0449}">
  <dimension ref="D1:Y132"/>
  <sheetViews>
    <sheetView showGridLines="0" tabSelected="1" topLeftCell="L64" zoomScale="80" zoomScaleNormal="80" workbookViewId="0">
      <selection activeCell="X121" sqref="X121:Y121"/>
    </sheetView>
  </sheetViews>
  <sheetFormatPr defaultRowHeight="15" x14ac:dyDescent="0.25"/>
  <cols>
    <col min="4" max="4" width="13.5703125" bestFit="1" customWidth="1"/>
    <col min="5" max="5" width="8.140625" bestFit="1" customWidth="1"/>
    <col min="16" max="16" width="11.7109375" customWidth="1"/>
    <col min="17" max="17" width="10.28515625" customWidth="1"/>
    <col min="18" max="18" width="16" customWidth="1"/>
    <col min="20" max="20" width="16.7109375" customWidth="1"/>
    <col min="21" max="21" width="11.85546875" customWidth="1"/>
    <col min="22" max="22" width="9.140625" customWidth="1"/>
    <col min="24" max="24" width="14.28515625" bestFit="1" customWidth="1"/>
  </cols>
  <sheetData>
    <row r="1" spans="4:25" x14ac:dyDescent="0.25">
      <c r="D1" s="13" t="s">
        <v>48</v>
      </c>
      <c r="E1" s="13"/>
      <c r="F1" s="13"/>
      <c r="G1" s="13"/>
      <c r="H1" s="13"/>
      <c r="I1" s="13"/>
      <c r="J1" s="13"/>
      <c r="K1" s="13"/>
      <c r="L1" s="13"/>
      <c r="M1" s="13"/>
      <c r="N1" s="13"/>
      <c r="O1" s="13"/>
      <c r="P1" s="13"/>
      <c r="Q1" s="13"/>
      <c r="R1" s="13"/>
      <c r="S1" s="13"/>
      <c r="T1" s="13"/>
      <c r="U1" s="13"/>
      <c r="V1" s="13"/>
      <c r="W1" s="13"/>
      <c r="X1" s="13"/>
      <c r="Y1" s="13"/>
    </row>
    <row r="2" spans="4:25" x14ac:dyDescent="0.25">
      <c r="D2" s="13"/>
      <c r="E2" s="13"/>
      <c r="F2" s="13"/>
      <c r="G2" s="13"/>
      <c r="H2" s="13"/>
      <c r="I2" s="13"/>
      <c r="J2" s="13"/>
      <c r="K2" s="13"/>
      <c r="L2" s="13"/>
      <c r="M2" s="13"/>
      <c r="N2" s="13"/>
      <c r="O2" s="13"/>
      <c r="P2" s="13"/>
      <c r="Q2" s="13"/>
      <c r="R2" s="13"/>
      <c r="S2" s="13"/>
      <c r="T2" s="13"/>
      <c r="U2" s="13"/>
      <c r="V2" s="13"/>
      <c r="W2" s="13"/>
      <c r="X2" s="13"/>
      <c r="Y2" s="13"/>
    </row>
    <row r="3" spans="4:25" x14ac:dyDescent="0.25">
      <c r="D3" s="13"/>
      <c r="E3" s="13"/>
      <c r="F3" s="13"/>
      <c r="G3" s="13"/>
      <c r="H3" s="13"/>
      <c r="I3" s="13"/>
      <c r="J3" s="13"/>
      <c r="K3" s="13"/>
      <c r="L3" s="13"/>
      <c r="M3" s="13"/>
      <c r="N3" s="13"/>
      <c r="O3" s="13"/>
      <c r="P3" s="13"/>
      <c r="Q3" s="13"/>
      <c r="R3" s="13"/>
      <c r="S3" s="13"/>
      <c r="T3" s="13"/>
      <c r="U3" s="13"/>
      <c r="V3" s="13"/>
      <c r="W3" s="13"/>
      <c r="X3" s="13"/>
      <c r="Y3" s="13"/>
    </row>
    <row r="4" spans="4:25" x14ac:dyDescent="0.25">
      <c r="D4" s="13"/>
      <c r="E4" s="13"/>
      <c r="F4" s="13"/>
      <c r="G4" s="13"/>
      <c r="H4" s="13"/>
      <c r="I4" s="13"/>
      <c r="J4" s="13"/>
      <c r="K4" s="13"/>
      <c r="L4" s="13"/>
      <c r="M4" s="13"/>
      <c r="N4" s="13"/>
      <c r="O4" s="13"/>
      <c r="P4" s="13"/>
      <c r="Q4" s="13"/>
      <c r="R4" s="13"/>
      <c r="S4" s="13"/>
      <c r="T4" s="13"/>
      <c r="U4" s="13"/>
      <c r="V4" s="13"/>
      <c r="W4" s="13"/>
      <c r="X4" s="13"/>
      <c r="Y4" s="13"/>
    </row>
    <row r="10" spans="4:25" x14ac:dyDescent="0.25">
      <c r="D10" s="9" t="s">
        <v>62</v>
      </c>
      <c r="E10" s="10"/>
    </row>
    <row r="11" spans="4:25" x14ac:dyDescent="0.25">
      <c r="D11" s="3" t="s">
        <v>63</v>
      </c>
      <c r="E11" t="s">
        <v>61</v>
      </c>
    </row>
    <row r="12" spans="4:25" x14ac:dyDescent="0.25">
      <c r="D12" s="5"/>
      <c r="E12" s="6"/>
    </row>
    <row r="13" spans="4:25" x14ac:dyDescent="0.25">
      <c r="D13" s="7"/>
      <c r="E13" s="8"/>
    </row>
    <row r="14" spans="4:25" x14ac:dyDescent="0.25">
      <c r="D14" s="14" t="s">
        <v>64</v>
      </c>
      <c r="E14" s="14"/>
      <c r="F14" s="14"/>
      <c r="G14" s="14"/>
      <c r="H14" s="14"/>
      <c r="I14" s="14"/>
      <c r="J14" s="14"/>
      <c r="K14" s="14"/>
      <c r="L14" s="14"/>
      <c r="M14" s="14"/>
      <c r="N14" s="14"/>
      <c r="O14" s="14"/>
      <c r="P14" s="14"/>
      <c r="Q14" s="14"/>
      <c r="R14" s="14"/>
      <c r="S14" s="14"/>
      <c r="T14" s="14"/>
      <c r="U14" s="14"/>
      <c r="V14" s="14"/>
      <c r="W14" s="14"/>
      <c r="X14" s="14"/>
      <c r="Y14" s="14"/>
    </row>
    <row r="15" spans="4:25" x14ac:dyDescent="0.25">
      <c r="D15" s="14"/>
      <c r="E15" s="14"/>
      <c r="F15" s="14"/>
      <c r="G15" s="14"/>
      <c r="H15" s="14"/>
      <c r="I15" s="14"/>
      <c r="J15" s="14"/>
      <c r="K15" s="14"/>
      <c r="L15" s="14"/>
      <c r="M15" s="14"/>
      <c r="N15" s="14"/>
      <c r="O15" s="14"/>
      <c r="P15" s="14"/>
      <c r="Q15" s="14"/>
      <c r="R15" s="14"/>
      <c r="S15" s="14"/>
      <c r="T15" s="14"/>
      <c r="U15" s="14"/>
      <c r="V15" s="14"/>
      <c r="W15" s="14"/>
      <c r="X15" s="14"/>
      <c r="Y15" s="14"/>
    </row>
    <row r="36" spans="15:25" ht="19.5" x14ac:dyDescent="0.3">
      <c r="O36" s="17" t="s">
        <v>67</v>
      </c>
      <c r="P36" s="17"/>
      <c r="Q36" s="17"/>
      <c r="R36" s="17"/>
      <c r="S36" s="17"/>
      <c r="U36" s="17" t="s">
        <v>69</v>
      </c>
      <c r="V36" s="17"/>
      <c r="W36" s="17"/>
      <c r="X36" s="17"/>
      <c r="Y36" s="17"/>
    </row>
    <row r="37" spans="15:25" ht="15" customHeight="1" x14ac:dyDescent="0.25">
      <c r="O37" s="19">
        <f>GETPIVOTDATA("MoM",'Pivot table sheet'!$M$3)</f>
        <v>-0.29498869741995265</v>
      </c>
      <c r="P37" s="19"/>
      <c r="Q37" s="19"/>
      <c r="R37" s="19"/>
      <c r="S37" s="19"/>
      <c r="U37" s="18">
        <f>GETPIVOTDATA("Average",'Pivot table sheet'!$O$3)</f>
        <v>241178.19576719578</v>
      </c>
      <c r="V37" s="18"/>
      <c r="W37" s="18"/>
      <c r="X37" s="18"/>
      <c r="Y37" s="18"/>
    </row>
    <row r="38" spans="15:25" ht="15" customHeight="1" x14ac:dyDescent="0.25">
      <c r="O38" s="19"/>
      <c r="P38" s="19"/>
      <c r="Q38" s="19"/>
      <c r="R38" s="19"/>
      <c r="S38" s="19"/>
      <c r="U38" s="18"/>
      <c r="V38" s="18"/>
      <c r="W38" s="18"/>
      <c r="X38" s="18"/>
      <c r="Y38" s="18"/>
    </row>
    <row r="39" spans="15:25" ht="15" customHeight="1" x14ac:dyDescent="0.25">
      <c r="O39" s="19"/>
      <c r="P39" s="19"/>
      <c r="Q39" s="19"/>
      <c r="R39" s="19"/>
      <c r="S39" s="19"/>
      <c r="U39" s="18"/>
      <c r="V39" s="18"/>
      <c r="W39" s="18"/>
      <c r="X39" s="18"/>
      <c r="Y39" s="18"/>
    </row>
    <row r="40" spans="15:25" ht="15" customHeight="1" x14ac:dyDescent="0.25">
      <c r="O40" s="19"/>
      <c r="P40" s="19"/>
      <c r="Q40" s="19"/>
      <c r="R40" s="19"/>
      <c r="S40" s="19"/>
      <c r="U40" s="18"/>
      <c r="V40" s="18"/>
      <c r="W40" s="18"/>
      <c r="X40" s="18"/>
      <c r="Y40" s="18"/>
    </row>
    <row r="42" spans="15:25" ht="19.5" x14ac:dyDescent="0.3">
      <c r="O42" s="17" t="s">
        <v>71</v>
      </c>
      <c r="P42" s="17"/>
      <c r="Q42" s="17"/>
      <c r="R42" s="17"/>
      <c r="S42" s="17"/>
      <c r="U42" s="17" t="s">
        <v>73</v>
      </c>
      <c r="V42" s="17"/>
      <c r="W42" s="17"/>
      <c r="X42" s="17"/>
      <c r="Y42" s="17"/>
    </row>
    <row r="43" spans="15:25" ht="19.5" customHeight="1" x14ac:dyDescent="0.25">
      <c r="O43" s="18">
        <f>GETPIVOTDATA("Totals",'Pivot table sheet'!$Q$3)</f>
        <v>1688974.0370370371</v>
      </c>
      <c r="P43" s="18"/>
      <c r="Q43" s="18"/>
      <c r="R43" s="18"/>
      <c r="S43" s="18"/>
      <c r="U43" s="20">
        <f>GETPIVOTDATA("MOVIE",'Pivot table sheet'!$M$9)</f>
        <v>27</v>
      </c>
      <c r="V43" s="20"/>
      <c r="W43" s="20"/>
      <c r="X43" s="20"/>
      <c r="Y43" s="20"/>
    </row>
    <row r="44" spans="15:25" ht="15" customHeight="1" x14ac:dyDescent="0.25">
      <c r="O44" s="18"/>
      <c r="P44" s="18"/>
      <c r="Q44" s="18"/>
      <c r="R44" s="18"/>
      <c r="S44" s="18"/>
      <c r="U44" s="20"/>
      <c r="V44" s="20"/>
      <c r="W44" s="20"/>
      <c r="X44" s="20"/>
      <c r="Y44" s="20"/>
    </row>
    <row r="45" spans="15:25" ht="15" customHeight="1" x14ac:dyDescent="0.25">
      <c r="O45" s="18"/>
      <c r="P45" s="18"/>
      <c r="Q45" s="18"/>
      <c r="R45" s="18"/>
      <c r="S45" s="18"/>
      <c r="U45" s="20"/>
      <c r="V45" s="20"/>
      <c r="W45" s="20"/>
      <c r="X45" s="20"/>
      <c r="Y45" s="20"/>
    </row>
    <row r="46" spans="15:25" ht="15" customHeight="1" x14ac:dyDescent="0.25">
      <c r="O46" s="18"/>
      <c r="P46" s="18"/>
      <c r="Q46" s="18"/>
      <c r="R46" s="18"/>
      <c r="S46" s="18"/>
      <c r="U46" s="20"/>
      <c r="V46" s="20"/>
      <c r="W46" s="20"/>
      <c r="X46" s="20"/>
      <c r="Y46" s="20"/>
    </row>
    <row r="49" spans="4:25" ht="19.5" x14ac:dyDescent="0.3">
      <c r="R49" s="17" t="s">
        <v>66</v>
      </c>
      <c r="S49" s="17"/>
      <c r="T49" s="17"/>
      <c r="U49" s="17"/>
      <c r="V49" s="17"/>
    </row>
    <row r="50" spans="4:25" x14ac:dyDescent="0.25">
      <c r="R50" s="21">
        <f>GETPIVOTDATA("Totals",'Pivot table sheet'!$K$3)</f>
        <v>45602299</v>
      </c>
      <c r="S50" s="21"/>
      <c r="T50" s="21"/>
      <c r="U50" s="21"/>
      <c r="V50" s="21"/>
    </row>
    <row r="51" spans="4:25" x14ac:dyDescent="0.25">
      <c r="R51" s="21"/>
      <c r="S51" s="21"/>
      <c r="T51" s="21"/>
      <c r="U51" s="21"/>
      <c r="V51" s="21"/>
    </row>
    <row r="52" spans="4:25" x14ac:dyDescent="0.25">
      <c r="R52" s="21"/>
      <c r="S52" s="21"/>
      <c r="T52" s="21"/>
      <c r="U52" s="21"/>
      <c r="V52" s="21"/>
    </row>
    <row r="53" spans="4:25" x14ac:dyDescent="0.25">
      <c r="R53" s="21"/>
      <c r="S53" s="21"/>
      <c r="T53" s="21"/>
      <c r="U53" s="21"/>
      <c r="V53" s="21"/>
    </row>
    <row r="55" spans="4:25" x14ac:dyDescent="0.25">
      <c r="D55" s="14" t="s">
        <v>74</v>
      </c>
      <c r="E55" s="14"/>
      <c r="F55" s="14"/>
      <c r="G55" s="14"/>
      <c r="H55" s="14"/>
      <c r="I55" s="14"/>
      <c r="J55" s="14"/>
      <c r="K55" s="14"/>
      <c r="L55" s="14"/>
      <c r="M55" s="14"/>
      <c r="N55" s="14"/>
      <c r="O55" s="14"/>
      <c r="P55" s="14"/>
      <c r="Q55" s="14"/>
      <c r="R55" s="14"/>
      <c r="S55" s="14"/>
      <c r="T55" s="14"/>
      <c r="U55" s="14"/>
      <c r="V55" s="14"/>
      <c r="W55" s="14"/>
      <c r="X55" s="14"/>
      <c r="Y55" s="14"/>
    </row>
    <row r="56" spans="4:25" x14ac:dyDescent="0.25">
      <c r="D56" s="14"/>
      <c r="E56" s="14"/>
      <c r="F56" s="14"/>
      <c r="G56" s="14"/>
      <c r="H56" s="14"/>
      <c r="I56" s="14"/>
      <c r="J56" s="14"/>
      <c r="K56" s="14"/>
      <c r="L56" s="14"/>
      <c r="M56" s="14"/>
      <c r="N56" s="14"/>
      <c r="O56" s="14"/>
      <c r="P56" s="14"/>
      <c r="Q56" s="14"/>
      <c r="R56" s="14"/>
      <c r="S56" s="14"/>
      <c r="T56" s="14"/>
      <c r="U56" s="14"/>
      <c r="V56" s="14"/>
      <c r="W56" s="14"/>
      <c r="X56" s="14"/>
      <c r="Y56" s="14"/>
    </row>
    <row r="90" spans="4:25" x14ac:dyDescent="0.25">
      <c r="D90" s="14" t="s">
        <v>82</v>
      </c>
      <c r="E90" s="14"/>
      <c r="F90" s="14"/>
      <c r="G90" s="14"/>
      <c r="H90" s="14"/>
      <c r="I90" s="14"/>
      <c r="J90" s="14"/>
      <c r="K90" s="14"/>
      <c r="L90" s="14"/>
      <c r="M90" s="14"/>
      <c r="N90" s="14"/>
      <c r="O90" s="14"/>
      <c r="P90" s="14"/>
      <c r="Q90" s="14"/>
      <c r="R90" s="14"/>
      <c r="S90" s="14"/>
      <c r="T90" s="14"/>
      <c r="U90" s="14"/>
      <c r="V90" s="14"/>
      <c r="W90" s="14"/>
      <c r="X90" s="14"/>
      <c r="Y90" s="14"/>
    </row>
    <row r="91" spans="4:25" x14ac:dyDescent="0.25">
      <c r="D91" s="14"/>
      <c r="E91" s="14"/>
      <c r="F91" s="14"/>
      <c r="G91" s="14"/>
      <c r="H91" s="14"/>
      <c r="I91" s="14"/>
      <c r="J91" s="14"/>
      <c r="K91" s="14"/>
      <c r="L91" s="14"/>
      <c r="M91" s="14"/>
      <c r="N91" s="14"/>
      <c r="O91" s="14"/>
      <c r="P91" s="14"/>
      <c r="Q91" s="14"/>
      <c r="R91" s="14"/>
      <c r="S91" s="14"/>
      <c r="T91" s="14"/>
      <c r="U91" s="14"/>
      <c r="V91" s="14"/>
      <c r="W91" s="14"/>
      <c r="X91" s="14"/>
      <c r="Y91" s="14"/>
    </row>
    <row r="93" spans="4:25" ht="21" x14ac:dyDescent="0.35">
      <c r="O93" s="24" t="s">
        <v>83</v>
      </c>
      <c r="P93" s="24"/>
      <c r="Q93" s="24"/>
      <c r="R93" s="24"/>
      <c r="S93" s="24"/>
      <c r="T93" s="24"/>
      <c r="U93" s="24"/>
      <c r="V93" s="24"/>
      <c r="W93" s="24"/>
      <c r="X93" s="24"/>
      <c r="Y93" s="24"/>
    </row>
    <row r="94" spans="4:25" x14ac:dyDescent="0.25">
      <c r="O94" s="25" t="s">
        <v>86</v>
      </c>
      <c r="P94" s="26"/>
      <c r="Q94" s="27" t="s">
        <v>85</v>
      </c>
      <c r="R94" s="25" t="s">
        <v>84</v>
      </c>
      <c r="S94" s="28"/>
      <c r="T94" s="26"/>
      <c r="U94" s="25" t="s">
        <v>87</v>
      </c>
      <c r="V94" s="26"/>
      <c r="W94" s="29" t="s">
        <v>7</v>
      </c>
      <c r="X94" s="25" t="s">
        <v>66</v>
      </c>
      <c r="Y94" s="26"/>
    </row>
    <row r="95" spans="4:25" x14ac:dyDescent="0.25">
      <c r="O95" s="30" t="str">
        <f>IF('Pivot table sheet'!E40=0,"",'Pivot table sheet'!E40)</f>
        <v>20th Century Fox</v>
      </c>
      <c r="P95" s="31"/>
      <c r="Q95" s="32" t="str">
        <f>IF('Pivot table sheet'!F40=0,"",'Pivot table sheet'!F40)</f>
        <v>Action</v>
      </c>
      <c r="R95" s="30" t="str">
        <f>IF('Pivot table sheet'!G40=0,"",'Pivot table sheet'!G40)</f>
        <v>Star Wars Ep. III: Revenge of the Sith</v>
      </c>
      <c r="S95" s="33"/>
      <c r="T95" s="31"/>
      <c r="U95" s="37">
        <f>IF('Pivot table sheet'!H40=0,"",'Pivot table sheet'!H40)</f>
        <v>8722</v>
      </c>
      <c r="V95" s="38"/>
      <c r="W95" s="34">
        <f>'Pivot table sheet'!I40</f>
        <v>0</v>
      </c>
      <c r="X95" s="35">
        <f>IF('Pivot table sheet'!J40=0,"",'Pivot table sheet'!J40)</f>
        <v>1246</v>
      </c>
      <c r="Y95" s="36"/>
    </row>
    <row r="96" spans="4:25" x14ac:dyDescent="0.25">
      <c r="O96" s="30" t="str">
        <f>IF('Pivot table sheet'!E41=0,"",'Pivot table sheet'!E41)</f>
        <v>20th Century Fox</v>
      </c>
      <c r="P96" s="31"/>
      <c r="Q96" s="32" t="str">
        <f>IF('Pivot table sheet'!F41=0,"",'Pivot table sheet'!F41)</f>
        <v>Adventure</v>
      </c>
      <c r="R96" s="30" t="str">
        <f>IF('Pivot table sheet'!G41=0,"",'Pivot table sheet'!G41)</f>
        <v>Independence Day</v>
      </c>
      <c r="S96" s="33"/>
      <c r="T96" s="31"/>
      <c r="U96" s="37">
        <f>IF('Pivot table sheet'!H41=0,"",'Pivot table sheet'!H41)</f>
        <v>55927</v>
      </c>
      <c r="V96" s="38"/>
      <c r="W96" s="34">
        <f>'Pivot table sheet'!I41</f>
        <v>-0.42432195975503062</v>
      </c>
      <c r="X96" s="35">
        <f>IF('Pivot table sheet'!J41=0,"",'Pivot table sheet'!J41)</f>
        <v>7989.5714285714284</v>
      </c>
      <c r="Y96" s="36"/>
    </row>
    <row r="97" spans="15:25" x14ac:dyDescent="0.25">
      <c r="O97" s="30" t="str">
        <f>IF('Pivot table sheet'!E42=0,"",'Pivot table sheet'!E42)</f>
        <v>20th Century Fox</v>
      </c>
      <c r="P97" s="31"/>
      <c r="Q97" s="32" t="str">
        <f>IF('Pivot table sheet'!F42=0,"",'Pivot table sheet'!F42)</f>
        <v>Adventure</v>
      </c>
      <c r="R97" s="30" t="str">
        <f>IF('Pivot table sheet'!G42=0,"",'Pivot table sheet'!G42)</f>
        <v>Star Wars Ep. I: The Phantom Menace</v>
      </c>
      <c r="S97" s="33"/>
      <c r="T97" s="31"/>
      <c r="U97" s="37">
        <f>IF('Pivot table sheet'!H42=0,"",'Pivot table sheet'!H42)</f>
        <v>10767</v>
      </c>
      <c r="V97" s="38"/>
      <c r="W97" s="34">
        <f>'Pivot table sheet'!I42</f>
        <v>-0.14318442153493705</v>
      </c>
      <c r="X97" s="35">
        <f>IF('Pivot table sheet'!J42=0,"",'Pivot table sheet'!J42)</f>
        <v>1538.1428571428571</v>
      </c>
      <c r="Y97" s="36"/>
    </row>
    <row r="98" spans="15:25" x14ac:dyDescent="0.25">
      <c r="O98" s="30" t="str">
        <f>IF('Pivot table sheet'!E43=0,"",'Pivot table sheet'!E43)</f>
        <v>Dreamworks SKG</v>
      </c>
      <c r="P98" s="31"/>
      <c r="Q98" s="32" t="str">
        <f>IF('Pivot table sheet'!F43=0,"",'Pivot table sheet'!F43)</f>
        <v>Adventure</v>
      </c>
      <c r="R98" s="30" t="str">
        <f>IF('Pivot table sheet'!G43=0,"",'Pivot table sheet'!G43)</f>
        <v>Shrek 2</v>
      </c>
      <c r="S98" s="33"/>
      <c r="T98" s="31"/>
      <c r="U98" s="37">
        <f>IF('Pivot table sheet'!H43=0,"",'Pivot table sheet'!H43)</f>
        <v>8877</v>
      </c>
      <c r="V98" s="38"/>
      <c r="W98" s="34">
        <f>'Pivot table sheet'!I43</f>
        <v>-2.3510971786833812E-2</v>
      </c>
      <c r="X98" s="35">
        <f>IF('Pivot table sheet'!J43=0,"",'Pivot table sheet'!J43)</f>
        <v>1268.1428571428571</v>
      </c>
      <c r="Y98" s="36"/>
    </row>
    <row r="99" spans="15:25" x14ac:dyDescent="0.25">
      <c r="O99" s="30" t="str">
        <f>IF('Pivot table sheet'!E44=0,"",'Pivot table sheet'!E44)</f>
        <v>Paramount Pictures</v>
      </c>
      <c r="P99" s="31"/>
      <c r="Q99" s="32" t="str">
        <f>IF('Pivot table sheet'!F44=0,"",'Pivot table sheet'!F44)</f>
        <v>Action</v>
      </c>
      <c r="R99" s="30" t="str">
        <f>IF('Pivot table sheet'!G44=0,"",'Pivot table sheet'!G44)</f>
        <v>Transformers: Revenge of the Fallen</v>
      </c>
      <c r="S99" s="33"/>
      <c r="T99" s="31"/>
      <c r="U99" s="37">
        <f>IF('Pivot table sheet'!H44=0,"",'Pivot table sheet'!H44)</f>
        <v>7591992</v>
      </c>
      <c r="V99" s="38"/>
      <c r="W99" s="34">
        <f>'Pivot table sheet'!I44</f>
        <v>-0.46956274213753002</v>
      </c>
      <c r="X99" s="35">
        <f>IF('Pivot table sheet'!J44=0,"",'Pivot table sheet'!J44)</f>
        <v>1084570.2857142857</v>
      </c>
      <c r="Y99" s="36"/>
    </row>
    <row r="100" spans="15:25" x14ac:dyDescent="0.25">
      <c r="O100" s="30" t="str">
        <f>IF('Pivot table sheet'!E45=0,"",'Pivot table sheet'!E45)</f>
        <v>Paramount Pictures</v>
      </c>
      <c r="P100" s="31"/>
      <c r="Q100" s="32" t="str">
        <f>IF('Pivot table sheet'!F45=0,"",'Pivot table sheet'!F45)</f>
        <v>Adventure</v>
      </c>
      <c r="R100" s="30" t="str">
        <f>IF('Pivot table sheet'!G45=0,"",'Pivot table sheet'!G45)</f>
        <v>Titanic</v>
      </c>
      <c r="S100" s="33"/>
      <c r="T100" s="31"/>
      <c r="U100" s="37">
        <f>IF('Pivot table sheet'!H45=0,"",'Pivot table sheet'!H45)</f>
        <v>731267</v>
      </c>
      <c r="V100" s="38"/>
      <c r="W100" s="34">
        <f>'Pivot table sheet'!I45</f>
        <v>-0.40594159866706536</v>
      </c>
      <c r="X100" s="35">
        <f>IF('Pivot table sheet'!J45=0,"",'Pivot table sheet'!J45)</f>
        <v>104466.71428571429</v>
      </c>
      <c r="Y100" s="36"/>
    </row>
    <row r="101" spans="15:25" x14ac:dyDescent="0.25">
      <c r="O101" s="30" t="str">
        <f>IF('Pivot table sheet'!E46=0,"",'Pivot table sheet'!E46)</f>
        <v>Sony Pictures</v>
      </c>
      <c r="P101" s="31"/>
      <c r="Q101" s="32" t="str">
        <f>IF('Pivot table sheet'!F46=0,"",'Pivot table sheet'!F46)</f>
        <v>Adventure</v>
      </c>
      <c r="R101" s="30" t="str">
        <f>IF('Pivot table sheet'!G46=0,"",'Pivot table sheet'!G46)</f>
        <v>Men in Black</v>
      </c>
      <c r="S101" s="33"/>
      <c r="T101" s="31"/>
      <c r="U101" s="37">
        <f>IF('Pivot table sheet'!H46=0,"",'Pivot table sheet'!H46)</f>
        <v>22657</v>
      </c>
      <c r="V101" s="38"/>
      <c r="W101" s="34">
        <f>'Pivot table sheet'!I46</f>
        <v>-0.46105730427764324</v>
      </c>
      <c r="X101" s="35">
        <f>IF('Pivot table sheet'!J46=0,"",'Pivot table sheet'!J46)</f>
        <v>3236.7142857142858</v>
      </c>
      <c r="Y101" s="36"/>
    </row>
    <row r="102" spans="15:25" x14ac:dyDescent="0.25">
      <c r="O102" s="30" t="str">
        <f>IF('Pivot table sheet'!E47=0,"",'Pivot table sheet'!E47)</f>
        <v>Sony Pictures</v>
      </c>
      <c r="P102" s="31"/>
      <c r="Q102" s="32" t="str">
        <f>IF('Pivot table sheet'!F47=0,"",'Pivot table sheet'!F47)</f>
        <v>Adventure</v>
      </c>
      <c r="R102" s="30" t="str">
        <f>IF('Pivot table sheet'!G47=0,"",'Pivot table sheet'!G47)</f>
        <v>Spider-Man</v>
      </c>
      <c r="S102" s="33"/>
      <c r="T102" s="31"/>
      <c r="U102" s="37">
        <f>IF('Pivot table sheet'!H47=0,"",'Pivot table sheet'!H47)</f>
        <v>8722</v>
      </c>
      <c r="V102" s="38"/>
      <c r="W102" s="34">
        <f>'Pivot table sheet'!I47</f>
        <v>0</v>
      </c>
      <c r="X102" s="35">
        <f>IF('Pivot table sheet'!J47=0,"",'Pivot table sheet'!J47)</f>
        <v>1246</v>
      </c>
      <c r="Y102" s="36"/>
    </row>
    <row r="103" spans="15:25" x14ac:dyDescent="0.25">
      <c r="O103" s="30" t="str">
        <f>IF('Pivot table sheet'!E48=0,"",'Pivot table sheet'!E48)</f>
        <v>Sony Pictures</v>
      </c>
      <c r="P103" s="31"/>
      <c r="Q103" s="32" t="str">
        <f>IF('Pivot table sheet'!F48=0,"",'Pivot table sheet'!F48)</f>
        <v>Adventure</v>
      </c>
      <c r="R103" s="30" t="str">
        <f>IF('Pivot table sheet'!G48=0,"",'Pivot table sheet'!G48)</f>
        <v>Spider-Man 3</v>
      </c>
      <c r="S103" s="33"/>
      <c r="T103" s="31"/>
      <c r="U103" s="37">
        <f>IF('Pivot table sheet'!H48=0,"",'Pivot table sheet'!H48)</f>
        <v>8897</v>
      </c>
      <c r="V103" s="38"/>
      <c r="W103" s="34">
        <f>'Pivot table sheet'!I48</f>
        <v>-0.10028653295128942</v>
      </c>
      <c r="X103" s="35">
        <f>IF('Pivot table sheet'!J48=0,"",'Pivot table sheet'!J48)</f>
        <v>1271</v>
      </c>
      <c r="Y103" s="36"/>
    </row>
    <row r="104" spans="15:25" x14ac:dyDescent="0.25">
      <c r="O104" s="30" t="str">
        <f>IF('Pivot table sheet'!E49=0,"",'Pivot table sheet'!E49)</f>
        <v>Sony Pictures</v>
      </c>
      <c r="P104" s="31"/>
      <c r="Q104" s="32" t="str">
        <f>IF('Pivot table sheet'!F49=0,"",'Pivot table sheet'!F49)</f>
        <v>Adventure</v>
      </c>
      <c r="R104" s="30" t="str">
        <f>IF('Pivot table sheet'!G49=0,"",'Pivot table sheet'!G49)</f>
        <v>Bad Boys For Life</v>
      </c>
      <c r="S104" s="33"/>
      <c r="T104" s="31"/>
      <c r="U104" s="37">
        <f>IF('Pivot table sheet'!H49=0,"",'Pivot table sheet'!H49)</f>
        <v>730613</v>
      </c>
      <c r="V104" s="38"/>
      <c r="W104" s="34">
        <f>'Pivot table sheet'!I49</f>
        <v>-0.362554378268028</v>
      </c>
      <c r="X104" s="35">
        <f>IF('Pivot table sheet'!J49=0,"",'Pivot table sheet'!J49)</f>
        <v>103812.71428571429</v>
      </c>
      <c r="Y104" s="36"/>
    </row>
    <row r="105" spans="15:25" x14ac:dyDescent="0.25">
      <c r="O105" s="30" t="str">
        <f>IF('Pivot table sheet'!E50=0,"",'Pivot table sheet'!E50)</f>
        <v>Universal</v>
      </c>
      <c r="P105" s="31"/>
      <c r="Q105" s="32" t="str">
        <f>IF('Pivot table sheet'!F50=0,"",'Pivot table sheet'!F50)</f>
        <v>Adventure</v>
      </c>
      <c r="R105" s="30" t="str">
        <f>IF('Pivot table sheet'!G50=0,"",'Pivot table sheet'!G50)</f>
        <v>How the Grinch Stole Christmas</v>
      </c>
      <c r="S105" s="33"/>
      <c r="T105" s="31"/>
      <c r="U105" s="37">
        <f>IF('Pivot table sheet'!H50=0,"",'Pivot table sheet'!H50)</f>
        <v>9117</v>
      </c>
      <c r="V105" s="38"/>
      <c r="W105" s="34">
        <f>'Pivot table sheet'!I50</f>
        <v>-3.7147102526002951E-2</v>
      </c>
      <c r="X105" s="35">
        <f>IF('Pivot table sheet'!J50=0,"",'Pivot table sheet'!J50)</f>
        <v>1302.4285714285713</v>
      </c>
      <c r="Y105" s="36"/>
    </row>
    <row r="106" spans="15:25" x14ac:dyDescent="0.25">
      <c r="O106" s="30" t="str">
        <f>IF('Pivot table sheet'!E51=0,"",'Pivot table sheet'!E51)</f>
        <v>Walt Disney</v>
      </c>
      <c r="P106" s="31"/>
      <c r="Q106" s="32" t="str">
        <f>IF('Pivot table sheet'!F51=0,"",'Pivot table sheet'!F51)</f>
        <v>Action</v>
      </c>
      <c r="R106" s="30" t="str">
        <f>IF('Pivot table sheet'!G51=0,"",'Pivot table sheet'!G51)</f>
        <v>Pirates of the Caribbean: Dead Man’s Chest</v>
      </c>
      <c r="S106" s="33"/>
      <c r="T106" s="31"/>
      <c r="U106" s="37">
        <f>IF('Pivot table sheet'!H51=0,"",'Pivot table sheet'!H51)</f>
        <v>44797</v>
      </c>
      <c r="V106" s="38"/>
      <c r="W106" s="34">
        <f>'Pivot table sheet'!I51</f>
        <v>-0.42171666997814428</v>
      </c>
      <c r="X106" s="35">
        <f>IF('Pivot table sheet'!J51=0,"",'Pivot table sheet'!J51)</f>
        <v>6399.5714285714284</v>
      </c>
      <c r="Y106" s="36"/>
    </row>
    <row r="107" spans="15:25" x14ac:dyDescent="0.25">
      <c r="O107" s="30" t="str">
        <f>IF('Pivot table sheet'!E52=0,"",'Pivot table sheet'!E52)</f>
        <v>Walt Disney</v>
      </c>
      <c r="P107" s="31"/>
      <c r="Q107" s="32" t="str">
        <f>IF('Pivot table sheet'!F52=0,"",'Pivot table sheet'!F52)</f>
        <v>Action</v>
      </c>
      <c r="R107" s="30" t="str">
        <f>IF('Pivot table sheet'!G52=0,"",'Pivot table sheet'!G52)</f>
        <v>Toy Story 3</v>
      </c>
      <c r="S107" s="33"/>
      <c r="T107" s="31"/>
      <c r="U107" s="37">
        <f>IF('Pivot table sheet'!H52=0,"",'Pivot table sheet'!H52)</f>
        <v>8722</v>
      </c>
      <c r="V107" s="38"/>
      <c r="W107" s="34">
        <f>'Pivot table sheet'!I52</f>
        <v>0</v>
      </c>
      <c r="X107" s="35">
        <f>IF('Pivot table sheet'!J52=0,"",'Pivot table sheet'!J52)</f>
        <v>1246</v>
      </c>
      <c r="Y107" s="36"/>
    </row>
    <row r="108" spans="15:25" x14ac:dyDescent="0.25">
      <c r="O108" s="30" t="str">
        <f>IF('Pivot table sheet'!E53=0,"",'Pivot table sheet'!E53)</f>
        <v>Walt Disney</v>
      </c>
      <c r="P108" s="31"/>
      <c r="Q108" s="32" t="str">
        <f>IF('Pivot table sheet'!F53=0,"",'Pivot table sheet'!F53)</f>
        <v>Action</v>
      </c>
      <c r="R108" s="30" t="str">
        <f>IF('Pivot table sheet'!G53=0,"",'Pivot table sheet'!G53)</f>
        <v>Star Wars Ep. VII: The Force Awakens</v>
      </c>
      <c r="S108" s="33"/>
      <c r="T108" s="31"/>
      <c r="U108" s="37">
        <f>IF('Pivot table sheet'!H53=0,"",'Pivot table sheet'!H53)</f>
        <v>55927</v>
      </c>
      <c r="V108" s="38"/>
      <c r="W108" s="34">
        <f>'Pivot table sheet'!I53</f>
        <v>-0.42432195975503062</v>
      </c>
      <c r="X108" s="35">
        <f>IF('Pivot table sheet'!J53=0,"",'Pivot table sheet'!J53)</f>
        <v>7989.5714285714284</v>
      </c>
      <c r="Y108" s="36"/>
    </row>
    <row r="109" spans="15:25" x14ac:dyDescent="0.25">
      <c r="O109" s="30" t="str">
        <f>IF('Pivot table sheet'!E54=0,"",'Pivot table sheet'!E54)</f>
        <v>Walt Disney</v>
      </c>
      <c r="P109" s="31"/>
      <c r="Q109" s="32" t="str">
        <f>IF('Pivot table sheet'!F54=0,"",'Pivot table sheet'!F54)</f>
        <v>Action</v>
      </c>
      <c r="R109" s="30" t="str">
        <f>IF('Pivot table sheet'!G54=0,"",'Pivot table sheet'!G54)</f>
        <v>Finding Dory</v>
      </c>
      <c r="S109" s="33"/>
      <c r="T109" s="31"/>
      <c r="U109" s="37">
        <f>IF('Pivot table sheet'!H54=0,"",'Pivot table sheet'!H54)</f>
        <v>44797</v>
      </c>
      <c r="V109" s="38"/>
      <c r="W109" s="34">
        <f>'Pivot table sheet'!I54</f>
        <v>-0.42171666997814428</v>
      </c>
      <c r="X109" s="35">
        <f>IF('Pivot table sheet'!J54=0,"",'Pivot table sheet'!J54)</f>
        <v>6399.5714285714284</v>
      </c>
      <c r="Y109" s="36"/>
    </row>
    <row r="110" spans="15:25" x14ac:dyDescent="0.25">
      <c r="O110" s="30" t="str">
        <f>IF('Pivot table sheet'!E55=0,"",'Pivot table sheet'!E55)</f>
        <v>Walt Disney</v>
      </c>
      <c r="P110" s="31"/>
      <c r="Q110" s="32" t="str">
        <f>IF('Pivot table sheet'!F55=0,"",'Pivot table sheet'!F55)</f>
        <v>Action</v>
      </c>
      <c r="R110" s="30" t="str">
        <f>IF('Pivot table sheet'!G55=0,"",'Pivot table sheet'!G55)</f>
        <v>Star Wars Ep. VIII: The Last Jedi</v>
      </c>
      <c r="S110" s="33"/>
      <c r="T110" s="31"/>
      <c r="U110" s="37">
        <f>IF('Pivot table sheet'!H55=0,"",'Pivot table sheet'!H55)</f>
        <v>7591338</v>
      </c>
      <c r="V110" s="38"/>
      <c r="W110" s="34">
        <f>'Pivot table sheet'!I55</f>
        <v>-0.40130858199799102</v>
      </c>
      <c r="X110" s="35">
        <f>IF('Pivot table sheet'!J55=0,"",'Pivot table sheet'!J55)</f>
        <v>1083916.2857142857</v>
      </c>
      <c r="Y110" s="36"/>
    </row>
    <row r="111" spans="15:25" x14ac:dyDescent="0.25">
      <c r="O111" s="30" t="str">
        <f>IF('Pivot table sheet'!E56=0,"",'Pivot table sheet'!E56)</f>
        <v>Walt Disney</v>
      </c>
      <c r="P111" s="31"/>
      <c r="Q111" s="32" t="str">
        <f>IF('Pivot table sheet'!F56=0,"",'Pivot table sheet'!F56)</f>
        <v>Action</v>
      </c>
      <c r="R111" s="30" t="str">
        <f>IF('Pivot table sheet'!G56=0,"",'Pivot table sheet'!G56)</f>
        <v>Black Panther</v>
      </c>
      <c r="S111" s="33"/>
      <c r="T111" s="31"/>
      <c r="U111" s="37">
        <f>IF('Pivot table sheet'!H56=0,"",'Pivot table sheet'!H56)</f>
        <v>4506758</v>
      </c>
      <c r="V111" s="38"/>
      <c r="W111" s="34">
        <f>'Pivot table sheet'!I56</f>
        <v>-0.38839051408800401</v>
      </c>
      <c r="X111" s="35">
        <f>IF('Pivot table sheet'!J56=0,"",'Pivot table sheet'!J56)</f>
        <v>643262</v>
      </c>
      <c r="Y111" s="36"/>
    </row>
    <row r="112" spans="15:25" x14ac:dyDescent="0.25">
      <c r="O112" s="30" t="str">
        <f>IF('Pivot table sheet'!E57=0,"",'Pivot table sheet'!E57)</f>
        <v>Walt Disney</v>
      </c>
      <c r="P112" s="31"/>
      <c r="Q112" s="32" t="str">
        <f>IF('Pivot table sheet'!F57=0,"",'Pivot table sheet'!F57)</f>
        <v>Action</v>
      </c>
      <c r="R112" s="30" t="str">
        <f>IF('Pivot table sheet'!G57=0,"",'Pivot table sheet'!G57)</f>
        <v>Avengers: Endgame</v>
      </c>
      <c r="S112" s="33"/>
      <c r="T112" s="31"/>
      <c r="U112" s="37">
        <f>IF('Pivot table sheet'!H57=0,"",'Pivot table sheet'!H57)</f>
        <v>2240088</v>
      </c>
      <c r="V112" s="38"/>
      <c r="W112" s="34">
        <f>'Pivot table sheet'!I57</f>
        <v>-0.37547244617801601</v>
      </c>
      <c r="X112" s="35">
        <f>IF('Pivot table sheet'!J57=0,"",'Pivot table sheet'!J57)</f>
        <v>319452</v>
      </c>
      <c r="Y112" s="36"/>
    </row>
    <row r="113" spans="15:25" x14ac:dyDescent="0.25">
      <c r="O113" s="30" t="str">
        <f>IF('Pivot table sheet'!E58=0,"",'Pivot table sheet'!E58)</f>
        <v>Walt Disney</v>
      </c>
      <c r="P113" s="31"/>
      <c r="Q113" s="32" t="str">
        <f>IF('Pivot table sheet'!F58=0,"",'Pivot table sheet'!F58)</f>
        <v>Adventure</v>
      </c>
      <c r="R113" s="30" t="str">
        <f>IF('Pivot table sheet'!G58=0,"",'Pivot table sheet'!G58)</f>
        <v>Finding Nemo</v>
      </c>
      <c r="S113" s="33"/>
      <c r="T113" s="31"/>
      <c r="U113" s="37">
        <f>IF('Pivot table sheet'!H58=0,"",'Pivot table sheet'!H58)</f>
        <v>4507412</v>
      </c>
      <c r="V113" s="38"/>
      <c r="W113" s="34">
        <f>'Pivot table sheet'!I58</f>
        <v>-0.46711077321243899</v>
      </c>
      <c r="X113" s="35">
        <f>IF('Pivot table sheet'!J58=0,"",'Pivot table sheet'!J58)</f>
        <v>643916</v>
      </c>
      <c r="Y113" s="36"/>
    </row>
    <row r="114" spans="15:25" x14ac:dyDescent="0.25">
      <c r="O114" s="30" t="str">
        <f>IF('Pivot table sheet'!E59=0,"",'Pivot table sheet'!E59)</f>
        <v>Walt Disney</v>
      </c>
      <c r="P114" s="31"/>
      <c r="Q114" s="32" t="str">
        <f>IF('Pivot table sheet'!F59=0,"",'Pivot table sheet'!F59)</f>
        <v>Adventure</v>
      </c>
      <c r="R114" s="30" t="str">
        <f>IF('Pivot table sheet'!G59=0,"",'Pivot table sheet'!G59)</f>
        <v>The Avengers</v>
      </c>
      <c r="S114" s="33"/>
      <c r="T114" s="31"/>
      <c r="U114" s="37">
        <f>IF('Pivot table sheet'!H59=0,"",'Pivot table sheet'!H59)</f>
        <v>4507412</v>
      </c>
      <c r="V114" s="38"/>
      <c r="W114" s="34">
        <f>'Pivot table sheet'!I59</f>
        <v>-0.46711077321243899</v>
      </c>
      <c r="X114" s="35">
        <f>IF('Pivot table sheet'!J59=0,"",'Pivot table sheet'!J59)</f>
        <v>643916</v>
      </c>
      <c r="Y114" s="36"/>
    </row>
    <row r="115" spans="15:25" x14ac:dyDescent="0.25">
      <c r="O115" s="30" t="str">
        <f>IF('Pivot table sheet'!E60=0,"",'Pivot table sheet'!E60)</f>
        <v>Walt Disney</v>
      </c>
      <c r="P115" s="31"/>
      <c r="Q115" s="32" t="str">
        <f>IF('Pivot table sheet'!F60=0,"",'Pivot table sheet'!F60)</f>
        <v>Adventure</v>
      </c>
      <c r="R115" s="30" t="str">
        <f>IF('Pivot table sheet'!G60=0,"",'Pivot table sheet'!G60)</f>
        <v>Iron Man 3</v>
      </c>
      <c r="S115" s="33"/>
      <c r="T115" s="31"/>
      <c r="U115" s="37">
        <f>IF('Pivot table sheet'!H60=0,"",'Pivot table sheet'!H60)</f>
        <v>2240742</v>
      </c>
      <c r="V115" s="38"/>
      <c r="W115" s="34">
        <f>'Pivot table sheet'!I60</f>
        <v>-0.49047717434747562</v>
      </c>
      <c r="X115" s="35">
        <f>IF('Pivot table sheet'!J60=0,"",'Pivot table sheet'!J60)</f>
        <v>320106</v>
      </c>
      <c r="Y115" s="36"/>
    </row>
    <row r="116" spans="15:25" x14ac:dyDescent="0.25">
      <c r="O116" s="30" t="str">
        <f>IF('Pivot table sheet'!E61=0,"",'Pivot table sheet'!E61)</f>
        <v>Walt Disney</v>
      </c>
      <c r="P116" s="31"/>
      <c r="Q116" s="32" t="str">
        <f>IF('Pivot table sheet'!F61=0,"",'Pivot table sheet'!F61)</f>
        <v>Adventure</v>
      </c>
      <c r="R116" s="30" t="str">
        <f>IF('Pivot table sheet'!G61=0,"",'Pivot table sheet'!G61)</f>
        <v>Guardians of the Galaxy</v>
      </c>
      <c r="S116" s="33"/>
      <c r="T116" s="31"/>
      <c r="U116" s="37">
        <f>IF('Pivot table sheet'!H61=0,"",'Pivot table sheet'!H61)</f>
        <v>731267</v>
      </c>
      <c r="V116" s="38"/>
      <c r="W116" s="34">
        <f>'Pivot table sheet'!I61</f>
        <v>-0.40594159866706536</v>
      </c>
      <c r="X116" s="35">
        <f>IF('Pivot table sheet'!J61=0,"",'Pivot table sheet'!J61)</f>
        <v>104466.71428571429</v>
      </c>
      <c r="Y116" s="36"/>
    </row>
    <row r="117" spans="15:25" x14ac:dyDescent="0.25">
      <c r="O117" s="30" t="str">
        <f>IF('Pivot table sheet'!E62=0,"",'Pivot table sheet'!E62)</f>
        <v>Walt Disney</v>
      </c>
      <c r="P117" s="31"/>
      <c r="Q117" s="32" t="str">
        <f>IF('Pivot table sheet'!F62=0,"",'Pivot table sheet'!F62)</f>
        <v>Adventure</v>
      </c>
      <c r="R117" s="30" t="str">
        <f>IF('Pivot table sheet'!G62=0,"",'Pivot table sheet'!G62)</f>
        <v>Shang-Chi and the Legend of the Ten Rings</v>
      </c>
      <c r="S117" s="33"/>
      <c r="T117" s="31"/>
      <c r="U117" s="37">
        <f>IF('Pivot table sheet'!H62=0,"",'Pivot table sheet'!H62)</f>
        <v>55273</v>
      </c>
      <c r="V117" s="38"/>
      <c r="W117" s="34">
        <f>'Pivot table sheet'!I62</f>
        <v>-0.34963631035804099</v>
      </c>
      <c r="X117" s="35">
        <f>IF('Pivot table sheet'!J62=0,"",'Pivot table sheet'!J62)</f>
        <v>7335.5714285714284</v>
      </c>
      <c r="Y117" s="36"/>
    </row>
    <row r="118" spans="15:25" x14ac:dyDescent="0.25">
      <c r="O118" s="30" t="str">
        <f>IF('Pivot table sheet'!E63=0,"",'Pivot table sheet'!E63)</f>
        <v>Warner Bros.</v>
      </c>
      <c r="P118" s="31"/>
      <c r="Q118" s="32" t="str">
        <f>IF('Pivot table sheet'!F63=0,"",'Pivot table sheet'!F63)</f>
        <v>Action</v>
      </c>
      <c r="R118" s="30" t="str">
        <f>IF('Pivot table sheet'!G63=0,"",'Pivot table sheet'!G63)</f>
        <v>Harry Potter and the Deathly Hallows: Part II</v>
      </c>
      <c r="S118" s="33"/>
      <c r="T118" s="31"/>
      <c r="U118" s="37">
        <f>IF('Pivot table sheet'!H63=0,"",'Pivot table sheet'!H63)</f>
        <v>7591992</v>
      </c>
      <c r="V118" s="38"/>
      <c r="W118" s="34">
        <f>'Pivot table sheet'!I63</f>
        <v>-0.46956274213753002</v>
      </c>
      <c r="X118" s="35">
        <f>IF('Pivot table sheet'!J63=0,"",'Pivot table sheet'!J63)</f>
        <v>1084570.2857142857</v>
      </c>
      <c r="Y118" s="36"/>
    </row>
    <row r="119" spans="15:25" x14ac:dyDescent="0.25">
      <c r="O119" s="30" t="str">
        <f>IF('Pivot table sheet'!E64=0,"",'Pivot table sheet'!E64)</f>
        <v>Warner Bros.</v>
      </c>
      <c r="P119" s="31"/>
      <c r="Q119" s="32" t="str">
        <f>IF('Pivot table sheet'!F64=0,"",'Pivot table sheet'!F64)</f>
        <v>Adventure</v>
      </c>
      <c r="R119" s="30" t="str">
        <f>IF('Pivot table sheet'!G64=0,"",'Pivot table sheet'!G64)</f>
        <v>Harry Potter and the Sorcerer’s Stone</v>
      </c>
      <c r="S119" s="33"/>
      <c r="T119" s="31"/>
      <c r="U119" s="37">
        <f>IF('Pivot table sheet'!H64=0,"",'Pivot table sheet'!H64)</f>
        <v>38707</v>
      </c>
      <c r="V119" s="38"/>
      <c r="W119" s="34">
        <f>'Pivot table sheet'!I64</f>
        <v>0</v>
      </c>
      <c r="X119" s="35">
        <f>IF('Pivot table sheet'!J64=0,"",'Pivot table sheet'!J64)</f>
        <v>5529.5714285714284</v>
      </c>
      <c r="Y119" s="36"/>
    </row>
    <row r="120" spans="15:25" x14ac:dyDescent="0.25">
      <c r="O120" s="30" t="str">
        <f>IF('Pivot table sheet'!E65=0,"",'Pivot table sheet'!E65)</f>
        <v>Warner Bros.</v>
      </c>
      <c r="P120" s="31"/>
      <c r="Q120" s="32" t="str">
        <f>IF('Pivot table sheet'!F65=0,"",'Pivot table sheet'!F65)</f>
        <v>Adventure</v>
      </c>
      <c r="R120" s="30" t="str">
        <f>IF('Pivot table sheet'!G65=0,"",'Pivot table sheet'!G65)</f>
        <v>The Dark Knight</v>
      </c>
      <c r="S120" s="33"/>
      <c r="T120" s="31"/>
      <c r="U120" s="37">
        <f>IF('Pivot table sheet'!H65=0,"",'Pivot table sheet'!H65)</f>
        <v>8767</v>
      </c>
      <c r="V120" s="38"/>
      <c r="W120" s="34">
        <f>'Pivot table sheet'!I65</f>
        <v>3.6115569823435001E-2</v>
      </c>
      <c r="X120" s="35">
        <f>IF('Pivot table sheet'!J65=0,"",'Pivot table sheet'!J65)</f>
        <v>1252.4285714285713</v>
      </c>
      <c r="Y120" s="36"/>
    </row>
    <row r="121" spans="15:25" x14ac:dyDescent="0.25">
      <c r="O121" s="30" t="str">
        <f>IF('Pivot table sheet'!E66=0,"",'Pivot table sheet'!E66)</f>
        <v>Warner Bros.</v>
      </c>
      <c r="P121" s="31"/>
      <c r="Q121" s="32" t="str">
        <f>IF('Pivot table sheet'!F66=0,"",'Pivot table sheet'!F66)</f>
        <v>Drama</v>
      </c>
      <c r="R121" s="30" t="str">
        <f>IF('Pivot table sheet'!G66=0,"",'Pivot table sheet'!G66)</f>
        <v>Batman Forever</v>
      </c>
      <c r="S121" s="33"/>
      <c r="T121" s="31"/>
      <c r="U121" s="37">
        <f>IF('Pivot table sheet'!H66=0,"",'Pivot table sheet'!H66)</f>
        <v>2240742</v>
      </c>
      <c r="V121" s="38"/>
      <c r="W121" s="34">
        <f>'Pivot table sheet'!I66</f>
        <v>-0.49047717434747562</v>
      </c>
      <c r="X121" s="35">
        <f>IF('Pivot table sheet'!J66=0,"",'Pivot table sheet'!J66)</f>
        <v>320106</v>
      </c>
      <c r="Y121" s="36"/>
    </row>
    <row r="122" spans="15:25" x14ac:dyDescent="0.25">
      <c r="O122" s="30" t="str">
        <f>IF('Pivot table sheet'!E67=0,"",'Pivot table sheet'!E67)</f>
        <v>(blank)</v>
      </c>
      <c r="P122" s="31"/>
      <c r="Q122" s="32" t="str">
        <f>IF('Pivot table sheet'!F67=0,"",'Pivot table sheet'!F67)</f>
        <v/>
      </c>
      <c r="R122" s="30" t="str">
        <f>IF('Pivot table sheet'!G67=0,"",'Pivot table sheet'!G67)</f>
        <v/>
      </c>
      <c r="S122" s="33"/>
      <c r="T122" s="31"/>
      <c r="U122" s="37" t="str">
        <f>IF('Pivot table sheet'!H67=0,"",'Pivot table sheet'!H67)</f>
        <v/>
      </c>
      <c r="V122" s="38"/>
      <c r="W122" s="34">
        <f>'Pivot table sheet'!I67</f>
        <v>0</v>
      </c>
      <c r="X122" s="35" t="str">
        <f>IF('Pivot table sheet'!J67=0,"",'Pivot table sheet'!J67)</f>
        <v/>
      </c>
      <c r="Y122" s="36"/>
    </row>
    <row r="123" spans="15:25" x14ac:dyDescent="0.25">
      <c r="O123" s="30" t="str">
        <f>IF('Pivot table sheet'!E68=0,"",'Pivot table sheet'!E68)</f>
        <v/>
      </c>
      <c r="P123" s="31"/>
      <c r="Q123" s="32" t="str">
        <f>IF('Pivot table sheet'!F68=0,"",'Pivot table sheet'!F68)</f>
        <v/>
      </c>
      <c r="R123" s="30" t="str">
        <f>IF('Pivot table sheet'!G68=0,"",'Pivot table sheet'!G68)</f>
        <v/>
      </c>
      <c r="S123" s="33"/>
      <c r="T123" s="31"/>
      <c r="U123" s="37" t="str">
        <f>IF('Pivot table sheet'!H68=0,"",'Pivot table sheet'!H68)</f>
        <v/>
      </c>
      <c r="V123" s="38"/>
      <c r="W123" s="34">
        <f>'Pivot table sheet'!I68</f>
        <v>0</v>
      </c>
      <c r="X123" s="35" t="str">
        <f>IF('Pivot table sheet'!J68=0,"",'Pivot table sheet'!J68)</f>
        <v/>
      </c>
      <c r="Y123" s="36"/>
    </row>
    <row r="124" spans="15:25" x14ac:dyDescent="0.25">
      <c r="O124" s="30" t="str">
        <f>IF('Pivot table sheet'!E69=0,"",'Pivot table sheet'!E69)</f>
        <v/>
      </c>
      <c r="P124" s="31"/>
      <c r="Q124" s="32" t="str">
        <f>IF('Pivot table sheet'!F69=0,"",'Pivot table sheet'!F69)</f>
        <v/>
      </c>
      <c r="R124" s="30" t="str">
        <f>IF('Pivot table sheet'!G69=0,"",'Pivot table sheet'!G69)</f>
        <v/>
      </c>
      <c r="S124" s="33"/>
      <c r="T124" s="31"/>
      <c r="U124" s="37" t="str">
        <f>IF('Pivot table sheet'!H69=0,"",'Pivot table sheet'!H69)</f>
        <v/>
      </c>
      <c r="V124" s="38"/>
      <c r="W124" s="34">
        <f>'Pivot table sheet'!I69</f>
        <v>0</v>
      </c>
      <c r="X124" s="35" t="str">
        <f>IF('Pivot table sheet'!J69=0,"",'Pivot table sheet'!J69)</f>
        <v/>
      </c>
      <c r="Y124" s="36"/>
    </row>
    <row r="125" spans="15:25" x14ac:dyDescent="0.25">
      <c r="O125" s="30" t="str">
        <f>IF('Pivot table sheet'!E70=0,"",'Pivot table sheet'!E70)</f>
        <v/>
      </c>
      <c r="P125" s="31"/>
      <c r="Q125" s="32" t="str">
        <f>IF('Pivot table sheet'!F70=0,"",'Pivot table sheet'!F70)</f>
        <v/>
      </c>
      <c r="R125" s="30" t="str">
        <f>IF('Pivot table sheet'!G70=0,"",'Pivot table sheet'!G70)</f>
        <v/>
      </c>
      <c r="S125" s="33"/>
      <c r="T125" s="31"/>
      <c r="U125" s="37" t="str">
        <f>IF('Pivot table sheet'!H70=0,"",'Pivot table sheet'!H70)</f>
        <v/>
      </c>
      <c r="V125" s="38"/>
      <c r="W125" s="34">
        <f>'Pivot table sheet'!I70</f>
        <v>0</v>
      </c>
      <c r="X125" s="35" t="str">
        <f>IF('Pivot table sheet'!J70=0,"",'Pivot table sheet'!J70)</f>
        <v/>
      </c>
      <c r="Y125" s="36"/>
    </row>
    <row r="126" spans="15:25" x14ac:dyDescent="0.25">
      <c r="O126" s="30" t="str">
        <f>IF('Pivot table sheet'!E71=0,"",'Pivot table sheet'!E71)</f>
        <v/>
      </c>
      <c r="P126" s="31"/>
      <c r="Q126" s="32" t="str">
        <f>IF('Pivot table sheet'!F71=0,"",'Pivot table sheet'!F71)</f>
        <v/>
      </c>
      <c r="R126" s="30" t="str">
        <f>IF('Pivot table sheet'!G71=0,"",'Pivot table sheet'!G71)</f>
        <v/>
      </c>
      <c r="S126" s="33"/>
      <c r="T126" s="31"/>
      <c r="U126" s="37" t="str">
        <f>IF('Pivot table sheet'!H71=0,"",'Pivot table sheet'!H71)</f>
        <v/>
      </c>
      <c r="V126" s="38"/>
      <c r="W126" s="34">
        <f>'Pivot table sheet'!I71</f>
        <v>0</v>
      </c>
      <c r="X126" s="35" t="str">
        <f>IF('Pivot table sheet'!J71=0,"",'Pivot table sheet'!J71)</f>
        <v/>
      </c>
      <c r="Y126" s="36"/>
    </row>
    <row r="127" spans="15:25" x14ac:dyDescent="0.25">
      <c r="O127" s="30" t="str">
        <f>IF('Pivot table sheet'!E72=0,"",'Pivot table sheet'!E72)</f>
        <v/>
      </c>
      <c r="P127" s="31"/>
      <c r="Q127" s="32" t="str">
        <f>IF('Pivot table sheet'!F72=0,"",'Pivot table sheet'!F72)</f>
        <v/>
      </c>
      <c r="R127" s="30" t="str">
        <f>IF('Pivot table sheet'!G72=0,"",'Pivot table sheet'!G72)</f>
        <v/>
      </c>
      <c r="S127" s="33"/>
      <c r="T127" s="31"/>
      <c r="U127" s="37" t="str">
        <f>IF('Pivot table sheet'!H72=0,"",'Pivot table sheet'!H72)</f>
        <v/>
      </c>
      <c r="V127" s="38"/>
      <c r="W127" s="34">
        <f>'Pivot table sheet'!I72</f>
        <v>0</v>
      </c>
      <c r="X127" s="35" t="str">
        <f>IF('Pivot table sheet'!J72=0,"",'Pivot table sheet'!J72)</f>
        <v/>
      </c>
      <c r="Y127" s="36"/>
    </row>
    <row r="128" spans="15:25" x14ac:dyDescent="0.25">
      <c r="O128" s="30" t="str">
        <f>IF('Pivot table sheet'!E73=0,"",'Pivot table sheet'!E73)</f>
        <v/>
      </c>
      <c r="P128" s="31"/>
      <c r="Q128" s="32" t="str">
        <f>IF('Pivot table sheet'!F73=0,"",'Pivot table sheet'!F73)</f>
        <v/>
      </c>
      <c r="R128" s="30" t="str">
        <f>IF('Pivot table sheet'!G73=0,"",'Pivot table sheet'!G73)</f>
        <v/>
      </c>
      <c r="S128" s="33"/>
      <c r="T128" s="31"/>
      <c r="U128" s="37" t="str">
        <f>IF('Pivot table sheet'!H73=0,"",'Pivot table sheet'!H73)</f>
        <v/>
      </c>
      <c r="V128" s="38"/>
      <c r="W128" s="34">
        <f>'Pivot table sheet'!I73</f>
        <v>0</v>
      </c>
      <c r="X128" s="35" t="str">
        <f>IF('Pivot table sheet'!J73=0,"",'Pivot table sheet'!J73)</f>
        <v/>
      </c>
      <c r="Y128" s="36"/>
    </row>
    <row r="129" spans="15:25" x14ac:dyDescent="0.25">
      <c r="O129" s="30" t="str">
        <f>IF('Pivot table sheet'!E74=0,"",'Pivot table sheet'!E74)</f>
        <v/>
      </c>
      <c r="P129" s="31"/>
      <c r="Q129" s="32" t="str">
        <f>IF('Pivot table sheet'!F74=0,"",'Pivot table sheet'!F74)</f>
        <v/>
      </c>
      <c r="R129" s="30" t="str">
        <f>IF('Pivot table sheet'!G74=0,"",'Pivot table sheet'!G74)</f>
        <v/>
      </c>
      <c r="S129" s="33"/>
      <c r="T129" s="31"/>
      <c r="U129" s="37" t="str">
        <f>IF('Pivot table sheet'!H74=0,"",'Pivot table sheet'!H74)</f>
        <v/>
      </c>
      <c r="V129" s="38"/>
      <c r="W129" s="34">
        <f>'Pivot table sheet'!I74</f>
        <v>0</v>
      </c>
      <c r="X129" s="35" t="str">
        <f>IF('Pivot table sheet'!J74=0,"",'Pivot table sheet'!J74)</f>
        <v/>
      </c>
      <c r="Y129" s="36"/>
    </row>
    <row r="130" spans="15:25" x14ac:dyDescent="0.25">
      <c r="O130" s="30" t="str">
        <f>IF('Pivot table sheet'!E75=0,"",'Pivot table sheet'!E75)</f>
        <v/>
      </c>
      <c r="P130" s="31"/>
      <c r="Q130" s="32" t="str">
        <f>IF('Pivot table sheet'!F75=0,"",'Pivot table sheet'!F75)</f>
        <v/>
      </c>
      <c r="R130" s="30" t="str">
        <f>IF('Pivot table sheet'!G75=0,"",'Pivot table sheet'!G75)</f>
        <v/>
      </c>
      <c r="S130" s="33"/>
      <c r="T130" s="31"/>
      <c r="U130" s="37" t="str">
        <f>IF('Pivot table sheet'!H75=0,"",'Pivot table sheet'!H75)</f>
        <v/>
      </c>
      <c r="V130" s="38"/>
      <c r="W130" s="34">
        <f>'Pivot table sheet'!I75</f>
        <v>0</v>
      </c>
      <c r="X130" s="35" t="str">
        <f>IF('Pivot table sheet'!J75=0,"",'Pivot table sheet'!J75)</f>
        <v/>
      </c>
      <c r="Y130" s="36"/>
    </row>
    <row r="131" spans="15:25" x14ac:dyDescent="0.25">
      <c r="O131" s="30" t="str">
        <f>IF('Pivot table sheet'!E76=0,"",'Pivot table sheet'!E76)</f>
        <v/>
      </c>
      <c r="P131" s="31"/>
      <c r="Q131" s="32" t="str">
        <f>IF('Pivot table sheet'!F76=0,"",'Pivot table sheet'!F76)</f>
        <v/>
      </c>
      <c r="R131" s="30" t="str">
        <f>IF('Pivot table sheet'!G76=0,"",'Pivot table sheet'!G76)</f>
        <v/>
      </c>
      <c r="S131" s="33"/>
      <c r="T131" s="31"/>
      <c r="U131" s="37" t="str">
        <f>IF('Pivot table sheet'!H76=0,"",'Pivot table sheet'!H76)</f>
        <v/>
      </c>
      <c r="V131" s="38"/>
      <c r="W131" s="34">
        <f>'Pivot table sheet'!I76</f>
        <v>0</v>
      </c>
      <c r="X131" s="35" t="str">
        <f>IF('Pivot table sheet'!J76=0,"",'Pivot table sheet'!J76)</f>
        <v/>
      </c>
      <c r="Y131" s="36"/>
    </row>
    <row r="132" spans="15:25" x14ac:dyDescent="0.25">
      <c r="W132" s="23"/>
    </row>
  </sheetData>
  <mergeCells count="168">
    <mergeCell ref="X131:Y131"/>
    <mergeCell ref="O128:P128"/>
    <mergeCell ref="O129:P129"/>
    <mergeCell ref="O130:P130"/>
    <mergeCell ref="O94:P94"/>
    <mergeCell ref="U94:V94"/>
    <mergeCell ref="O131:P131"/>
    <mergeCell ref="O122:P122"/>
    <mergeCell ref="O123:P123"/>
    <mergeCell ref="O124:P124"/>
    <mergeCell ref="O125:P125"/>
    <mergeCell ref="O126:P126"/>
    <mergeCell ref="O127:P127"/>
    <mergeCell ref="O116:P116"/>
    <mergeCell ref="O117:P117"/>
    <mergeCell ref="O118:P118"/>
    <mergeCell ref="O119:P119"/>
    <mergeCell ref="O120:P120"/>
    <mergeCell ref="O121:P121"/>
    <mergeCell ref="O110:P110"/>
    <mergeCell ref="O111:P111"/>
    <mergeCell ref="O112:P112"/>
    <mergeCell ref="O113:P113"/>
    <mergeCell ref="O114:P114"/>
    <mergeCell ref="O115:P115"/>
    <mergeCell ref="O104:P104"/>
    <mergeCell ref="O105:P105"/>
    <mergeCell ref="O106:P106"/>
    <mergeCell ref="O107:P107"/>
    <mergeCell ref="O108:P108"/>
    <mergeCell ref="O109:P109"/>
    <mergeCell ref="R131:T131"/>
    <mergeCell ref="O95:P95"/>
    <mergeCell ref="O96:P96"/>
    <mergeCell ref="O97:P97"/>
    <mergeCell ref="O98:P98"/>
    <mergeCell ref="O99:P99"/>
    <mergeCell ref="O100:P100"/>
    <mergeCell ref="O101:P101"/>
    <mergeCell ref="O102:P102"/>
    <mergeCell ref="O103:P103"/>
    <mergeCell ref="R125:T125"/>
    <mergeCell ref="R126:T126"/>
    <mergeCell ref="R127:T127"/>
    <mergeCell ref="R128:T128"/>
    <mergeCell ref="R129:T129"/>
    <mergeCell ref="R130:T130"/>
    <mergeCell ref="R119:T119"/>
    <mergeCell ref="R120:T120"/>
    <mergeCell ref="R121:T121"/>
    <mergeCell ref="R122:T122"/>
    <mergeCell ref="R123:T123"/>
    <mergeCell ref="R124:T124"/>
    <mergeCell ref="R113:T113"/>
    <mergeCell ref="R114:T114"/>
    <mergeCell ref="R115:T115"/>
    <mergeCell ref="R116:T116"/>
    <mergeCell ref="R117:T117"/>
    <mergeCell ref="R118:T118"/>
    <mergeCell ref="R107:T107"/>
    <mergeCell ref="R108:T108"/>
    <mergeCell ref="R109:T109"/>
    <mergeCell ref="R110:T110"/>
    <mergeCell ref="R111:T111"/>
    <mergeCell ref="R112:T112"/>
    <mergeCell ref="R101:T101"/>
    <mergeCell ref="R102:T102"/>
    <mergeCell ref="R103:T103"/>
    <mergeCell ref="R104:T104"/>
    <mergeCell ref="R105:T105"/>
    <mergeCell ref="R106:T106"/>
    <mergeCell ref="X128:Y128"/>
    <mergeCell ref="X129:Y129"/>
    <mergeCell ref="X130:Y130"/>
    <mergeCell ref="X94:Y94"/>
    <mergeCell ref="R95:T95"/>
    <mergeCell ref="R96:T96"/>
    <mergeCell ref="R97:T97"/>
    <mergeCell ref="R98:T98"/>
    <mergeCell ref="R99:T99"/>
    <mergeCell ref="R100:T100"/>
    <mergeCell ref="X122:Y122"/>
    <mergeCell ref="X123:Y123"/>
    <mergeCell ref="X124:Y124"/>
    <mergeCell ref="X125:Y125"/>
    <mergeCell ref="X126:Y126"/>
    <mergeCell ref="X127:Y127"/>
    <mergeCell ref="X116:Y116"/>
    <mergeCell ref="X117:Y117"/>
    <mergeCell ref="X118:Y118"/>
    <mergeCell ref="X119:Y119"/>
    <mergeCell ref="X120:Y120"/>
    <mergeCell ref="X121:Y121"/>
    <mergeCell ref="X110:Y110"/>
    <mergeCell ref="X111:Y111"/>
    <mergeCell ref="X112:Y112"/>
    <mergeCell ref="X113:Y113"/>
    <mergeCell ref="X114:Y114"/>
    <mergeCell ref="X115:Y115"/>
    <mergeCell ref="X104:Y104"/>
    <mergeCell ref="X105:Y105"/>
    <mergeCell ref="X106:Y106"/>
    <mergeCell ref="X107:Y107"/>
    <mergeCell ref="X108:Y108"/>
    <mergeCell ref="X109:Y109"/>
    <mergeCell ref="U131:V131"/>
    <mergeCell ref="X95:Y95"/>
    <mergeCell ref="X96:Y96"/>
    <mergeCell ref="X97:Y97"/>
    <mergeCell ref="X98:Y98"/>
    <mergeCell ref="X99:Y99"/>
    <mergeCell ref="X100:Y100"/>
    <mergeCell ref="X101:Y101"/>
    <mergeCell ref="X102:Y102"/>
    <mergeCell ref="X103:Y103"/>
    <mergeCell ref="U125:V125"/>
    <mergeCell ref="U126:V126"/>
    <mergeCell ref="U127:V127"/>
    <mergeCell ref="U128:V128"/>
    <mergeCell ref="U129:V129"/>
    <mergeCell ref="U130:V130"/>
    <mergeCell ref="U119:V119"/>
    <mergeCell ref="U120:V120"/>
    <mergeCell ref="U121:V121"/>
    <mergeCell ref="U122:V122"/>
    <mergeCell ref="U123:V123"/>
    <mergeCell ref="U124:V124"/>
    <mergeCell ref="U113:V113"/>
    <mergeCell ref="U114:V114"/>
    <mergeCell ref="U115:V115"/>
    <mergeCell ref="U116:V116"/>
    <mergeCell ref="U117:V117"/>
    <mergeCell ref="U118:V118"/>
    <mergeCell ref="U107:V107"/>
    <mergeCell ref="U108:V108"/>
    <mergeCell ref="U109:V109"/>
    <mergeCell ref="U110:V110"/>
    <mergeCell ref="U111:V111"/>
    <mergeCell ref="U112:V112"/>
    <mergeCell ref="U101:V101"/>
    <mergeCell ref="U102:V102"/>
    <mergeCell ref="U103:V103"/>
    <mergeCell ref="U104:V104"/>
    <mergeCell ref="U105:V105"/>
    <mergeCell ref="U106:V106"/>
    <mergeCell ref="U95:V95"/>
    <mergeCell ref="U96:V96"/>
    <mergeCell ref="U97:V97"/>
    <mergeCell ref="U98:V98"/>
    <mergeCell ref="U99:V99"/>
    <mergeCell ref="U100:V100"/>
    <mergeCell ref="R49:V49"/>
    <mergeCell ref="R50:V53"/>
    <mergeCell ref="D55:Y56"/>
    <mergeCell ref="D90:Y91"/>
    <mergeCell ref="O93:Y93"/>
    <mergeCell ref="R94:T94"/>
    <mergeCell ref="O36:S36"/>
    <mergeCell ref="O37:S40"/>
    <mergeCell ref="O42:S42"/>
    <mergeCell ref="O43:S46"/>
    <mergeCell ref="U36:Y36"/>
    <mergeCell ref="U37:Y40"/>
    <mergeCell ref="U42:Y42"/>
    <mergeCell ref="U43:Y46"/>
    <mergeCell ref="D1:Y4"/>
    <mergeCell ref="D14:Y15"/>
    <mergeCell ref="D10:E10"/>
  </mergeCells>
  <conditionalFormatting sqref="O37:S40">
    <cfRule type="expression" dxfId="7" priority="10">
      <formula>$O$37&gt;0</formula>
    </cfRule>
    <cfRule type="expression" dxfId="6" priority="11">
      <formula>$O$37&lt;0</formula>
    </cfRule>
  </conditionalFormatting>
  <conditionalFormatting sqref="U37:Y40">
    <cfRule type="cellIs" dxfId="5" priority="8" operator="lessThan">
      <formula>0</formula>
    </cfRule>
    <cfRule type="cellIs" dxfId="4" priority="9" operator="greaterThan">
      <formula>0</formula>
    </cfRule>
  </conditionalFormatting>
  <conditionalFormatting sqref="R50:V53">
    <cfRule type="cellIs" dxfId="3" priority="6" operator="lessThan">
      <formula>0</formula>
    </cfRule>
    <cfRule type="cellIs" dxfId="2" priority="7" operator="greaterThan">
      <formula>0</formula>
    </cfRule>
  </conditionalFormatting>
  <conditionalFormatting sqref="U95:V131">
    <cfRule type="iconSet" priority="5">
      <iconSet iconSet="5Arrows">
        <cfvo type="percent" val="0"/>
        <cfvo type="percent" val="20"/>
        <cfvo type="percent" val="40"/>
        <cfvo type="percent" val="60"/>
        <cfvo type="percent" val="80"/>
      </iconSet>
    </cfRule>
  </conditionalFormatting>
  <conditionalFormatting sqref="X95:Y110">
    <cfRule type="iconSet" priority="3">
      <iconSet iconSet="4Arrows">
        <cfvo type="percent" val="0"/>
        <cfvo type="percent" val="25"/>
        <cfvo type="percent" val="50"/>
        <cfvo type="percent" val="75"/>
      </iconSet>
    </cfRule>
  </conditionalFormatting>
  <conditionalFormatting sqref="W95:W131">
    <cfRule type="cellIs" dxfId="0" priority="2" operator="lessThan">
      <formula>0</formula>
    </cfRule>
    <cfRule type="cellIs" dxfId="1" priority="1" operator="greaterThan">
      <formula>0</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P12"/>
  <sheetViews>
    <sheetView workbookViewId="0">
      <selection activeCell="A2" sqref="A2:P12"/>
    </sheetView>
  </sheetViews>
  <sheetFormatPr defaultRowHeight="15" x14ac:dyDescent="0.25"/>
  <cols>
    <col min="1" max="1" width="21.42578125" customWidth="1"/>
    <col min="3" max="3" width="9.28515625" bestFit="1" customWidth="1"/>
  </cols>
  <sheetData>
    <row r="1" spans="1:16" x14ac:dyDescent="0.25">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25">
      <c r="A2" t="s">
        <v>37</v>
      </c>
      <c r="B2" t="s">
        <v>17</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25">
      <c r="A3" t="s">
        <v>38</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25">
      <c r="A4" t="s">
        <v>39</v>
      </c>
      <c r="B4" t="s">
        <v>14</v>
      </c>
      <c r="C4" t="s">
        <v>15</v>
      </c>
      <c r="D4">
        <v>259311</v>
      </c>
      <c r="E4">
        <v>263611</v>
      </c>
      <c r="F4">
        <v>263801</v>
      </c>
      <c r="G4">
        <v>279256</v>
      </c>
      <c r="H4">
        <v>283426</v>
      </c>
      <c r="I4">
        <v>590476</v>
      </c>
      <c r="J4">
        <v>300861</v>
      </c>
      <c r="K4">
        <v>2240742</v>
      </c>
      <c r="L4">
        <v>320106</v>
      </c>
      <c r="M4">
        <v>259311</v>
      </c>
      <c r="N4">
        <v>590476</v>
      </c>
      <c r="O4">
        <v>-0.49047717434747562</v>
      </c>
      <c r="P4" t="s">
        <v>12</v>
      </c>
    </row>
    <row r="5" spans="1:16" x14ac:dyDescent="0.25">
      <c r="A5" t="s">
        <v>40</v>
      </c>
      <c r="B5" t="s">
        <v>14</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25">
      <c r="A6" t="s">
        <v>41</v>
      </c>
      <c r="B6" t="s">
        <v>14</v>
      </c>
      <c r="C6" t="s">
        <v>11</v>
      </c>
      <c r="D6">
        <v>14506</v>
      </c>
      <c r="E6">
        <v>18876</v>
      </c>
      <c r="F6">
        <v>8641</v>
      </c>
      <c r="G6">
        <v>5236</v>
      </c>
      <c r="H6">
        <v>5066</v>
      </c>
      <c r="I6">
        <v>2286</v>
      </c>
      <c r="J6">
        <v>1316</v>
      </c>
      <c r="K6">
        <v>55927</v>
      </c>
      <c r="L6">
        <v>7989.5714285714284</v>
      </c>
      <c r="M6">
        <v>1316</v>
      </c>
      <c r="N6">
        <v>18876</v>
      </c>
      <c r="O6">
        <v>-0.42432195975503062</v>
      </c>
      <c r="P6" t="s">
        <v>20</v>
      </c>
    </row>
    <row r="7" spans="1:16" x14ac:dyDescent="0.25">
      <c r="A7" t="s">
        <v>42</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25">
      <c r="A8" t="s">
        <v>43</v>
      </c>
      <c r="B8" t="s">
        <v>14</v>
      </c>
      <c r="C8" t="s">
        <v>11</v>
      </c>
      <c r="D8">
        <f>D2-6546</f>
        <v>902305</v>
      </c>
      <c r="E8">
        <f>E2-6547</f>
        <v>947194</v>
      </c>
      <c r="F8">
        <f t="shared" ref="F8:N8" si="0">F2-654</f>
        <v>923712</v>
      </c>
      <c r="G8">
        <f t="shared" si="0"/>
        <v>906922</v>
      </c>
      <c r="H8">
        <f t="shared" si="0"/>
        <v>945117</v>
      </c>
      <c r="I8">
        <f>I2-6548</f>
        <v>1922108</v>
      </c>
      <c r="J8">
        <f t="shared" si="0"/>
        <v>1022377</v>
      </c>
      <c r="K8">
        <f t="shared" si="0"/>
        <v>7591338</v>
      </c>
      <c r="L8">
        <f t="shared" si="0"/>
        <v>1083916.2857142857</v>
      </c>
      <c r="M8">
        <f>M2-6546</f>
        <v>901030</v>
      </c>
      <c r="N8">
        <f t="shared" si="0"/>
        <v>1928002</v>
      </c>
      <c r="O8">
        <v>-0.40130858199799102</v>
      </c>
      <c r="P8" t="s">
        <v>12</v>
      </c>
    </row>
    <row r="9" spans="1:16" x14ac:dyDescent="0.25">
      <c r="A9" t="s">
        <v>44</v>
      </c>
      <c r="B9" t="s">
        <v>14</v>
      </c>
      <c r="C9" t="s">
        <v>11</v>
      </c>
      <c r="D9">
        <f t="shared" ref="D9:D12" si="1">D3-6546</f>
        <v>538405</v>
      </c>
      <c r="E9">
        <f t="shared" ref="E9:E12" si="2">E3-6547</f>
        <v>570089</v>
      </c>
      <c r="F9">
        <f t="shared" ref="F9:H9" si="3">F3-654</f>
        <v>564197</v>
      </c>
      <c r="G9">
        <f t="shared" si="3"/>
        <v>515762</v>
      </c>
      <c r="H9">
        <f t="shared" si="3"/>
        <v>557842</v>
      </c>
      <c r="I9">
        <f t="shared" ref="I9:I12" si="4">I3-6548</f>
        <v>1132518</v>
      </c>
      <c r="J9">
        <f t="shared" ref="J9:L9" si="5">J3-654</f>
        <v>606342</v>
      </c>
      <c r="K9">
        <f t="shared" si="5"/>
        <v>4506758</v>
      </c>
      <c r="L9">
        <f t="shared" si="5"/>
        <v>643262</v>
      </c>
      <c r="M9">
        <f t="shared" ref="M9:M12" si="6">M3-6546</f>
        <v>509870</v>
      </c>
      <c r="N9">
        <f t="shared" ref="N9" si="7">N3-654</f>
        <v>1138412</v>
      </c>
      <c r="O9">
        <v>-0.38839051408800401</v>
      </c>
      <c r="P9" t="s">
        <v>12</v>
      </c>
    </row>
    <row r="10" spans="1:16" x14ac:dyDescent="0.25">
      <c r="A10" t="s">
        <v>45</v>
      </c>
      <c r="B10" t="s">
        <v>14</v>
      </c>
      <c r="C10" t="s">
        <v>11</v>
      </c>
      <c r="D10">
        <f t="shared" si="1"/>
        <v>252765</v>
      </c>
      <c r="E10">
        <f t="shared" si="2"/>
        <v>257064</v>
      </c>
      <c r="F10">
        <f t="shared" ref="F10:H10" si="8">F4-654</f>
        <v>263147</v>
      </c>
      <c r="G10">
        <f t="shared" si="8"/>
        <v>278602</v>
      </c>
      <c r="H10">
        <f t="shared" si="8"/>
        <v>282772</v>
      </c>
      <c r="I10">
        <f t="shared" si="4"/>
        <v>583928</v>
      </c>
      <c r="J10">
        <f t="shared" ref="J10:L10" si="9">J4-654</f>
        <v>300207</v>
      </c>
      <c r="K10">
        <f t="shared" si="9"/>
        <v>2240088</v>
      </c>
      <c r="L10">
        <f t="shared" si="9"/>
        <v>319452</v>
      </c>
      <c r="M10">
        <f t="shared" si="6"/>
        <v>252765</v>
      </c>
      <c r="N10">
        <f t="shared" ref="N10" si="10">N4-654</f>
        <v>589822</v>
      </c>
      <c r="O10">
        <v>-0.37547244617801601</v>
      </c>
      <c r="P10" t="s">
        <v>12</v>
      </c>
    </row>
    <row r="11" spans="1:16" x14ac:dyDescent="0.25">
      <c r="A11" t="s">
        <v>46</v>
      </c>
      <c r="B11" t="s">
        <v>26</v>
      </c>
      <c r="C11" t="s">
        <v>15</v>
      </c>
      <c r="D11">
        <f t="shared" si="1"/>
        <v>75095</v>
      </c>
      <c r="E11">
        <f t="shared" si="2"/>
        <v>80034</v>
      </c>
      <c r="F11">
        <f t="shared" ref="F11:H11" si="11">F5-654</f>
        <v>77437</v>
      </c>
      <c r="G11">
        <f t="shared" si="11"/>
        <v>91422</v>
      </c>
      <c r="H11">
        <f t="shared" si="11"/>
        <v>93727</v>
      </c>
      <c r="I11">
        <f t="shared" si="4"/>
        <v>180708</v>
      </c>
      <c r="J11">
        <f t="shared" ref="J11:L11" si="12">J5-654</f>
        <v>110587</v>
      </c>
      <c r="K11">
        <f t="shared" si="12"/>
        <v>730613</v>
      </c>
      <c r="L11">
        <f t="shared" si="12"/>
        <v>103812.71428571429</v>
      </c>
      <c r="M11">
        <f t="shared" si="6"/>
        <v>71545</v>
      </c>
      <c r="N11">
        <f t="shared" ref="N11" si="13">N5-654</f>
        <v>186602</v>
      </c>
      <c r="O11">
        <v>-0.362554378268028</v>
      </c>
      <c r="P11" t="s">
        <v>20</v>
      </c>
    </row>
    <row r="12" spans="1:16" x14ac:dyDescent="0.25">
      <c r="A12" t="s">
        <v>47</v>
      </c>
      <c r="B12" t="s">
        <v>14</v>
      </c>
      <c r="C12" t="s">
        <v>15</v>
      </c>
      <c r="D12">
        <f t="shared" si="1"/>
        <v>7960</v>
      </c>
      <c r="E12">
        <f t="shared" si="2"/>
        <v>12329</v>
      </c>
      <c r="F12">
        <f t="shared" ref="F12:H12" si="14">F6-654</f>
        <v>7987</v>
      </c>
      <c r="G12">
        <f t="shared" si="14"/>
        <v>4582</v>
      </c>
      <c r="H12">
        <f t="shared" si="14"/>
        <v>4412</v>
      </c>
      <c r="I12">
        <f t="shared" si="4"/>
        <v>-4262</v>
      </c>
      <c r="J12">
        <f t="shared" ref="J12:L12" si="15">J6-654</f>
        <v>662</v>
      </c>
      <c r="K12">
        <f t="shared" si="15"/>
        <v>55273</v>
      </c>
      <c r="L12">
        <f t="shared" si="15"/>
        <v>7335.5714285714284</v>
      </c>
      <c r="M12">
        <f t="shared" si="6"/>
        <v>-5230</v>
      </c>
      <c r="N12">
        <f t="shared" ref="N12" si="16">N6-654</f>
        <v>18222</v>
      </c>
      <c r="O12">
        <v>-0.34963631035804099</v>
      </c>
      <c r="P1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sheet</vt:lpstr>
      <vt:lpstr>Main Raw Data</vt:lpstr>
      <vt:lpstr>Main Dashboard</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Antonio</cp:lastModifiedBy>
  <dcterms:created xsi:type="dcterms:W3CDTF">2022-01-23T11:02:10Z</dcterms:created>
  <dcterms:modified xsi:type="dcterms:W3CDTF">2022-11-20T14:02:09Z</dcterms:modified>
</cp:coreProperties>
</file>