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e.placido\3D Objects\OPENSC2\TDD_examples\CASE_3_HTS_HVDC\"/>
    </mc:Choice>
  </mc:AlternateContent>
  <xr:revisionPtr revIDLastSave="0" documentId="13_ncr:1_{D050D278-01EB-4325-A960-236DDBE6FFD1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CHAN" sheetId="2" r:id="rId1"/>
    <sheet name="STACK" sheetId="5" r:id="rId2"/>
    <sheet name="STR_MIX" sheetId="3" r:id="rId3"/>
    <sheet name="STR_STAB" sheetId="6" r:id="rId4"/>
    <sheet name="Z_JACKET" sheetId="4" r:id="rId5"/>
  </sheets>
  <externalReferences>
    <externalReference r:id="rId6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5" l="1"/>
  <c r="J9" i="4" l="1"/>
  <c r="J8" i="4"/>
  <c r="I9" i="4"/>
  <c r="I8" i="4"/>
  <c r="H9" i="4"/>
  <c r="H8" i="4"/>
  <c r="G9" i="4"/>
  <c r="G8" i="4"/>
  <c r="F9" i="4"/>
  <c r="F8" i="4"/>
  <c r="E9" i="4"/>
  <c r="E8" i="4"/>
  <c r="B1" i="6" l="1"/>
  <c r="F4" i="2"/>
  <c r="F6" i="2" s="1"/>
  <c r="E4" i="2"/>
  <c r="E6" i="2" s="1"/>
  <c r="J5" i="4"/>
  <c r="I4" i="4"/>
  <c r="H4" i="4"/>
  <c r="G5" i="4"/>
  <c r="F4" i="4"/>
  <c r="E4" i="4"/>
  <c r="F2" i="4"/>
  <c r="G2" i="4"/>
  <c r="H2" i="4"/>
  <c r="I2" i="4"/>
  <c r="J2" i="4"/>
  <c r="F3" i="4"/>
  <c r="G3" i="4"/>
  <c r="H3" i="4"/>
  <c r="I3" i="4"/>
  <c r="J3" i="4"/>
  <c r="E4" i="6"/>
  <c r="F12" i="2"/>
  <c r="E12" i="2"/>
  <c r="B3" i="2"/>
  <c r="C3" i="2"/>
  <c r="D3" i="2"/>
  <c r="A3" i="2"/>
  <c r="B3" i="4" l="1"/>
  <c r="C3" i="4"/>
  <c r="D3" i="4"/>
  <c r="A3" i="4"/>
  <c r="B3" i="5" l="1"/>
  <c r="A3" i="3"/>
  <c r="A3" i="6"/>
  <c r="D3" i="3"/>
  <c r="D3" i="6"/>
  <c r="C3" i="3"/>
  <c r="B3" i="3"/>
  <c r="B3" i="6"/>
  <c r="C3" i="6"/>
  <c r="A3" i="5"/>
  <c r="D3" i="5"/>
  <c r="C3" i="5"/>
  <c r="E2" i="6" l="1"/>
  <c r="E3" i="6"/>
  <c r="F2" i="2" l="1"/>
  <c r="E2" i="3" l="1"/>
  <c r="B1" i="3" s="1"/>
  <c r="E2" i="5"/>
  <c r="B1" i="5" s="1"/>
  <c r="E2" i="4"/>
  <c r="B1" i="4" s="1"/>
  <c r="E3" i="3"/>
  <c r="E3" i="5"/>
  <c r="E3" i="4"/>
  <c r="E2" i="2"/>
  <c r="B1" i="2" s="1"/>
  <c r="F3" i="2"/>
  <c r="E3" i="2"/>
</calcChain>
</file>

<file path=xl/sharedStrings.xml><?xml version="1.0" encoding="utf-8"?>
<sst xmlns="http://schemas.openxmlformats.org/spreadsheetml/2006/main" count="354" uniqueCount="145">
  <si>
    <t>CHAN</t>
  </si>
  <si>
    <t>element of the type fluid</t>
  </si>
  <si>
    <t>row used to get the correct number of channel objects in cell B1 as the sum of values in this row starting from cell D2</t>
  </si>
  <si>
    <t>CROSSECTION</t>
  </si>
  <si>
    <t>m2</t>
  </si>
  <si>
    <t>float</t>
  </si>
  <si>
    <t>cross section</t>
  </si>
  <si>
    <t>FLUID_TYPE</t>
  </si>
  <si>
    <t>-</t>
  </si>
  <si>
    <t>string</t>
  </si>
  <si>
    <t>type of fluid</t>
  </si>
  <si>
    <t>Helium</t>
  </si>
  <si>
    <t>HYDIAMETER</t>
  </si>
  <si>
    <t>m</t>
  </si>
  <si>
    <t>hydraulic diameter</t>
  </si>
  <si>
    <t>COSTETA</t>
  </si>
  <si>
    <t>angle wrt axis</t>
  </si>
  <si>
    <t>VOID_FRACTION</t>
  </si>
  <si>
    <t>VIOD FRACTION OF THE CHANNEL = VOID AREA/TOTALAREA OF THE CHANNEL</t>
  </si>
  <si>
    <t>IFRICTION</t>
  </si>
  <si>
    <t>integer</t>
  </si>
  <si>
    <t>FLAG FRICTION MODEL</t>
  </si>
  <si>
    <t>FRICTION_MULTIPLIER</t>
  </si>
  <si>
    <t xml:space="preserve">multiplier of the friction factor, defined for each channel (For the bundle,  </t>
  </si>
  <si>
    <t>ISRECTANGULAR</t>
  </si>
  <si>
    <t>boolean</t>
  </si>
  <si>
    <t>SIDE1</t>
  </si>
  <si>
    <t>SIDE2</t>
  </si>
  <si>
    <t>CHANNEL_TYPE</t>
  </si>
  <si>
    <t>string that identifies the type of the channel (hole, bundle)</t>
  </si>
  <si>
    <t>hole</t>
  </si>
  <si>
    <t>Flag_htc_steady_corr</t>
  </si>
  <si>
    <t>flag to select the correlation used to evaluate the channel steady state heat transfer coefficient</t>
  </si>
  <si>
    <t>STR_MIX</t>
  </si>
  <si>
    <t>element of the type "SC+Cu strands"</t>
  </si>
  <si>
    <t>row used to get the correct number of mixed copper-supeconductor strands objects in cell B1 as the sum of values in this row starting from cell D2</t>
  </si>
  <si>
    <t>STAB_NON_STAB</t>
  </si>
  <si>
    <t>stabilizer-non stabilizer ratio</t>
  </si>
  <si>
    <t>NUM_MATERIAL_TYPES</t>
  </si>
  <si>
    <t xml:space="preserve"> number of materials making up the strand</t>
  </si>
  <si>
    <t xml:space="preserve"> flag for stabilzer material: Cu = copper; Al = aluminium</t>
  </si>
  <si>
    <t>Cu</t>
  </si>
  <si>
    <t>RRR</t>
  </si>
  <si>
    <t>triple R for the Copper part</t>
  </si>
  <si>
    <t>flag for material: NbTi = niobiun titanium, Nb3Sn = niobium thin, HTS = high critical temperature superconducting material, scaling.dat = scaling from file scaling.dat</t>
  </si>
  <si>
    <t>c0</t>
  </si>
  <si>
    <t>AT/m^2</t>
  </si>
  <si>
    <t>scaling property</t>
  </si>
  <si>
    <t>Bc20m</t>
  </si>
  <si>
    <t>T</t>
  </si>
  <si>
    <t>Tc0m</t>
  </si>
  <si>
    <t>K</t>
  </si>
  <si>
    <t>STR_SC</t>
  </si>
  <si>
    <t>row used to get the correct number of superconductor strands objects in cell B1 as the sum of values in this row starting from cell D2</t>
  </si>
  <si>
    <t>STR_STAB</t>
  </si>
  <si>
    <t>element of the type "Cu strands"</t>
  </si>
  <si>
    <t>row used to get the correct number of copper strand objects in cell B1 as the sum of values in this row starting from cell D2</t>
  </si>
  <si>
    <t>Z_JACKET</t>
  </si>
  <si>
    <t>element of the type "jacket"</t>
  </si>
  <si>
    <t>row used to get the correct number of jacket objects in cell B1 as the sum of values in this row starting from cell D2</t>
  </si>
  <si>
    <t>Cross section, pure jacket</t>
  </si>
  <si>
    <t>Cross section, insulation around the jacket</t>
  </si>
  <si>
    <t>Inner_perimeter</t>
  </si>
  <si>
    <t>Inner lateral surface per unit length of the jacket</t>
  </si>
  <si>
    <t>Outer_perimeter</t>
  </si>
  <si>
    <t>Outer lateral surface per unit length of the jacket</t>
  </si>
  <si>
    <t xml:space="preserve"> number of materials making up the jacket</t>
  </si>
  <si>
    <t>None</t>
  </si>
  <si>
    <t>Jacket_kind</t>
  </si>
  <si>
    <t>kind of jacket: outer_insulation, enclosure, whole_enclosure, spiral, inner_jacket</t>
  </si>
  <si>
    <t>inner_jacket</t>
  </si>
  <si>
    <t>enclosure</t>
  </si>
  <si>
    <t>outer_insulation</t>
  </si>
  <si>
    <t>Emissivity</t>
  </si>
  <si>
    <t>emissivity of the material</t>
  </si>
  <si>
    <t>Nitrogen</t>
  </si>
  <si>
    <t>Roughness</t>
  </si>
  <si>
    <t>Show_fig</t>
  </si>
  <si>
    <t xml:space="preserve">flag to show the real time plots of the maximum temperature and of the inlet and outlet mass flow rate of the channel. Possible values True, False; defaults to True. </t>
  </si>
  <si>
    <t xml:space="preserve">flag to show the real time plots of the maximum temperature strand. Possible values True, False; defaults to True. </t>
  </si>
  <si>
    <t xml:space="preserve">flag to show the real time plots of the maximum temperature jacket. Possible values True, False; defaults to True. </t>
  </si>
  <si>
    <t>element of the type "stack"</t>
  </si>
  <si>
    <t>X_barycenter</t>
  </si>
  <si>
    <t>x coordinate of the barycenter. Not used if flag ITYMESH = -1 in file conductor_grid.</t>
  </si>
  <si>
    <t>Y_barycenter</t>
  </si>
  <si>
    <t>y coordinate of the barycenter. Not used if flag ITYMESH = -1 in file conductor_grid.</t>
  </si>
  <si>
    <t>channel equivalent roughness</t>
  </si>
  <si>
    <t>Tape_number</t>
  </si>
  <si>
    <t>int</t>
  </si>
  <si>
    <t>Number of tapes constituting the stack</t>
  </si>
  <si>
    <t>Stack_witdh</t>
  </si>
  <si>
    <t>Width of the stack of tapes</t>
  </si>
  <si>
    <t>Stabilizer_thickness</t>
  </si>
  <si>
    <t>Total thickness of the stabilizer layer; set to 0 if no stabilizer.</t>
  </si>
  <si>
    <t>Overlayer_thickness</t>
  </si>
  <si>
    <t>Total thickness of the overlayer layer; set to 0 if no overlayer.</t>
  </si>
  <si>
    <t>HTS_thickness</t>
  </si>
  <si>
    <t>Total thickness of the HTS layer.</t>
  </si>
  <si>
    <t>Substrate_thickness</t>
  </si>
  <si>
    <t>Total thickness of the substrate layer; set to 0 if no substrate.</t>
  </si>
  <si>
    <t>Solder_thickness</t>
  </si>
  <si>
    <t>Total thickness of the solder layer; set to 0 if no solder.</t>
  </si>
  <si>
    <t>Material_number</t>
  </si>
  <si>
    <t>Number of materials constituting the tape.</t>
  </si>
  <si>
    <t>Stabilizer_material</t>
  </si>
  <si>
    <t>Stabilizer material: cu = copper; al = alluminium; none = no stabilizer</t>
  </si>
  <si>
    <t>Overlayer_material</t>
  </si>
  <si>
    <t>Overlayer material: cu = copper; al = alluminium; none = no overlayer</t>
  </si>
  <si>
    <t>HTS_material</t>
  </si>
  <si>
    <t>HTS material: YBCO = REBCO with RE = Yttrium; Bi2223 = 1G material (not available); Bi2212 = 1G material (not available);</t>
  </si>
  <si>
    <t>Substrate_material</t>
  </si>
  <si>
    <t>Substrate material: hc276 = hastelloy 276; none = no substrate</t>
  </si>
  <si>
    <t>Solder_material</t>
  </si>
  <si>
    <t>Stabilizer material: Sn60Pb40 = solder alloy 60% tin 40% led ; none = no solder</t>
  </si>
  <si>
    <t>nn</t>
  </si>
  <si>
    <t>Power low exponent assumed independent of the temperature, used to evaluate superconducting electrical resistivity. Default to 20.</t>
  </si>
  <si>
    <t>E0</t>
  </si>
  <si>
    <t>V/m</t>
  </si>
  <si>
    <t>Reference electric field for the power law, used to evaluate superconducting electrical resistivity. Defaults to 10^-5 V/m</t>
  </si>
  <si>
    <t xml:space="preserve">perpendicular cross section </t>
  </si>
  <si>
    <t>x coordinate of the barycenter</t>
  </si>
  <si>
    <t>y coordinate of the barycenter</t>
  </si>
  <si>
    <t>ISTAB_NON_STAB</t>
  </si>
  <si>
    <t>flag to select the definition of the stabilizer not stabilizer ratio: 0 = definition does not accounts of segregated stabilizer strands; 1 = definition accounts of segregated stabilizer strands .</t>
  </si>
  <si>
    <t>N_sc_strand</t>
  </si>
  <si>
    <t>Number of superconducting strands</t>
  </si>
  <si>
    <t>d_sc_strand</t>
  </si>
  <si>
    <t>Diameter of superconducting strands</t>
  </si>
  <si>
    <t>N_stab_strand</t>
  </si>
  <si>
    <t>Number of stabilizer strands</t>
  </si>
  <si>
    <t>d_stab_strand</t>
  </si>
  <si>
    <t>Diameter of stabilizer strands</t>
  </si>
  <si>
    <t>stabilizer_material</t>
  </si>
  <si>
    <t>superconducting_material</t>
  </si>
  <si>
    <t>C0_MODE</t>
  </si>
  <si>
    <t>Flag for the definition scaling coefficient c0: 0 = engineering; 1 = physical; defaults to 0</t>
  </si>
  <si>
    <t>jacket_cross_section</t>
  </si>
  <si>
    <t>insulation_cross_section</t>
  </si>
  <si>
    <t>y coordinate of the barycenter Not used if flag ITYMESH = -1 in file conductor_grid.</t>
  </si>
  <si>
    <t>jacket_material</t>
  </si>
  <si>
    <t>Flag, ss = steinless steel (old Fortran IJK); none = insulation component</t>
  </si>
  <si>
    <t>insulation_material</t>
  </si>
  <si>
    <t>Flag, ge = glass epoxy; none = pure metal component</t>
  </si>
  <si>
    <t>ss</t>
  </si>
  <si>
    <t>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</si>
</sst>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/>
    <xf numFmtId="0" fontId="0" fillId="0" borderId="0" xfId="0" applyAlignment="1" applyProtection="1">
      <alignment vertical="center" wrapText="1"/>
      <protection locked="0"/>
    </xf>
    <xf numFmtId="11" fontId="0" fillId="0" borderId="0" xfId="0" applyNumberFormat="1" applyAlignment="1" applyProtection="1">
      <alignment horizontal="center" vertical="center"/>
      <protection locked="0"/>
    </xf>
    <xf numFmtId="164" fontId="0" fillId="0" borderId="0" xfId="0" applyNumberFormat="1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2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3" fillId="2" borderId="0" xfId="0" applyFont="1" applyFill="1" applyAlignment="1" applyProtection="1">
      <alignment horizontal="center"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165" fontId="0" fillId="0" borderId="0" xfId="0" applyNumberFormat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itory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IENT"/>
    </sheetNames>
    <sheetDataSet>
      <sheetData sheetId="0">
        <row r="2">
          <cell r="A2" t="str">
            <v>Variable name</v>
          </cell>
          <cell r="B2" t="str">
            <v>Unit</v>
          </cell>
          <cell r="C2" t="str">
            <v>Variable type</v>
          </cell>
          <cell r="D2" t="str">
            <v>Note/comments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9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4" sqref="A4:D19"/>
    </sheetView>
  </sheetViews>
  <sheetFormatPr defaultColWidth="8.85546875" defaultRowHeight="15" x14ac:dyDescent="0.25"/>
  <cols>
    <col min="1" max="1" width="20.140625" style="3" bestFit="1" customWidth="1"/>
    <col min="2" max="2" width="8.42578125" style="5" bestFit="1" customWidth="1"/>
    <col min="3" max="3" width="12.140625" style="5" bestFit="1" customWidth="1"/>
    <col min="4" max="4" width="68" style="3" bestFit="1" customWidth="1"/>
    <col min="5" max="6" width="9.85546875" style="5" bestFit="1" customWidth="1"/>
    <col min="7" max="16384" width="8.85546875" style="3"/>
  </cols>
  <sheetData>
    <row r="1" spans="1:6" x14ac:dyDescent="0.25">
      <c r="A1" s="11" t="s">
        <v>0</v>
      </c>
      <c r="B1" s="9">
        <f>SUM(E$2:Z$2)</f>
        <v>2</v>
      </c>
      <c r="D1" s="3" t="s">
        <v>1</v>
      </c>
      <c r="E1" s="2">
        <v>1</v>
      </c>
      <c r="F1" s="2">
        <v>2</v>
      </c>
    </row>
    <row r="2" spans="1:6" ht="30" x14ac:dyDescent="0.25">
      <c r="A2" s="1"/>
      <c r="B2" s="2"/>
      <c r="D2" s="4" t="s">
        <v>2</v>
      </c>
      <c r="E2" s="9">
        <f>IF(E$1 &gt; 0,1,0)</f>
        <v>1</v>
      </c>
      <c r="F2" s="9">
        <f>IF(F$1 &gt; 0,1,0)</f>
        <v>1</v>
      </c>
    </row>
    <row r="3" spans="1:6" x14ac:dyDescent="0.25">
      <c r="A3" s="11" t="str">
        <f>[1]TRANSIENT!A$2</f>
        <v>Variable name</v>
      </c>
      <c r="B3" s="11" t="str">
        <f>[1]TRANSIENT!B$2</f>
        <v>Unit</v>
      </c>
      <c r="C3" s="11" t="str">
        <f>[1]TRANSIENT!C$2</f>
        <v>Variable type</v>
      </c>
      <c r="D3" s="11" t="str">
        <f>[1]TRANSIENT!D$2</f>
        <v>Note/comments</v>
      </c>
      <c r="E3" s="9" t="str">
        <f>_xlfn.TEXTJOIN("_",,$A$1,E$1)</f>
        <v>CHAN_1</v>
      </c>
      <c r="F3" s="9" t="str">
        <f>_xlfn.TEXTJOIN("_",,$A$1,F$1)</f>
        <v>CHAN_2</v>
      </c>
    </row>
    <row r="4" spans="1:6" x14ac:dyDescent="0.25">
      <c r="A4" s="3" t="s">
        <v>3</v>
      </c>
      <c r="B4" s="5" t="s">
        <v>4</v>
      </c>
      <c r="C4" s="5" t="s">
        <v>5</v>
      </c>
      <c r="D4" s="3" t="s">
        <v>6</v>
      </c>
      <c r="E4" s="13">
        <f>PI()/4*(0.02^2 - 0.01^2)</f>
        <v>2.3561944901923451E-4</v>
      </c>
      <c r="F4" s="13">
        <f>PI()/4*(0.118^2-0.098^2)</f>
        <v>3.3929200658769747E-3</v>
      </c>
    </row>
    <row r="5" spans="1:6" x14ac:dyDescent="0.25">
      <c r="A5" s="3" t="s">
        <v>82</v>
      </c>
      <c r="B5" s="5" t="s">
        <v>13</v>
      </c>
      <c r="C5" s="5" t="s">
        <v>5</v>
      </c>
      <c r="D5" s="3" t="s">
        <v>83</v>
      </c>
      <c r="E5" s="5" t="s">
        <v>11</v>
      </c>
      <c r="F5" s="5" t="s">
        <v>75</v>
      </c>
    </row>
    <row r="6" spans="1:6" x14ac:dyDescent="0.25">
      <c r="A6" s="3" t="s">
        <v>84</v>
      </c>
      <c r="B6" s="5" t="s">
        <v>13</v>
      </c>
      <c r="C6" s="5" t="s">
        <v>5</v>
      </c>
      <c r="D6" s="3" t="s">
        <v>85</v>
      </c>
      <c r="E6" s="14">
        <f>4*E4/(PI()*0.02)</f>
        <v>1.4999999999999999E-2</v>
      </c>
      <c r="F6" s="14">
        <f>4*F4/(PI()*0.098)</f>
        <v>4.4081632653061198E-2</v>
      </c>
    </row>
    <row r="7" spans="1:6" x14ac:dyDescent="0.25">
      <c r="A7" s="3" t="s">
        <v>7</v>
      </c>
      <c r="B7" s="5" t="s">
        <v>8</v>
      </c>
      <c r="C7" s="5" t="s">
        <v>9</v>
      </c>
      <c r="D7" s="3" t="s">
        <v>10</v>
      </c>
      <c r="E7" s="14">
        <v>0</v>
      </c>
      <c r="F7" s="14">
        <v>0</v>
      </c>
    </row>
    <row r="8" spans="1:6" x14ac:dyDescent="0.25">
      <c r="A8" s="3" t="s">
        <v>12</v>
      </c>
      <c r="B8" s="5" t="s">
        <v>13</v>
      </c>
      <c r="C8" s="5" t="s">
        <v>5</v>
      </c>
      <c r="D8" s="3" t="s">
        <v>14</v>
      </c>
      <c r="E8" s="5">
        <v>1</v>
      </c>
      <c r="F8" s="5">
        <v>1</v>
      </c>
    </row>
    <row r="9" spans="1:6" x14ac:dyDescent="0.25">
      <c r="A9" s="3" t="s">
        <v>76</v>
      </c>
      <c r="B9" s="5" t="s">
        <v>13</v>
      </c>
      <c r="C9" s="5" t="s">
        <v>5</v>
      </c>
      <c r="D9" s="3" t="s">
        <v>86</v>
      </c>
      <c r="E9" s="5">
        <v>1</v>
      </c>
      <c r="F9" s="5">
        <v>1</v>
      </c>
    </row>
    <row r="10" spans="1:6" x14ac:dyDescent="0.25">
      <c r="A10" s="3" t="s">
        <v>15</v>
      </c>
      <c r="B10" s="5" t="s">
        <v>8</v>
      </c>
      <c r="C10" s="5" t="s">
        <v>5</v>
      </c>
      <c r="D10" s="3" t="s">
        <v>16</v>
      </c>
      <c r="E10" s="5">
        <v>-99</v>
      </c>
      <c r="F10" s="5">
        <v>-99</v>
      </c>
    </row>
    <row r="11" spans="1:6" x14ac:dyDescent="0.25">
      <c r="A11" s="3" t="s">
        <v>17</v>
      </c>
      <c r="B11" s="5" t="s">
        <v>8</v>
      </c>
      <c r="C11" s="5" t="s">
        <v>5</v>
      </c>
      <c r="D11" s="3" t="s">
        <v>18</v>
      </c>
      <c r="E11" s="5">
        <v>0.02</v>
      </c>
      <c r="F11" s="5">
        <v>0.02</v>
      </c>
    </row>
    <row r="12" spans="1:6" x14ac:dyDescent="0.25">
      <c r="A12" s="3" t="s">
        <v>19</v>
      </c>
      <c r="B12" s="5" t="s">
        <v>8</v>
      </c>
      <c r="C12" s="5" t="s">
        <v>20</v>
      </c>
      <c r="D12" s="3" t="s">
        <v>21</v>
      </c>
      <c r="E12" s="5" t="b">
        <f>FALSE</f>
        <v>0</v>
      </c>
      <c r="F12" s="5" t="b">
        <f>FALSE</f>
        <v>0</v>
      </c>
    </row>
    <row r="13" spans="1:6" x14ac:dyDescent="0.25">
      <c r="A13" s="6" t="s">
        <v>22</v>
      </c>
      <c r="B13" s="5" t="s">
        <v>8</v>
      </c>
      <c r="C13" s="5" t="s">
        <v>5</v>
      </c>
      <c r="D13" s="3" t="s">
        <v>23</v>
      </c>
      <c r="E13" s="13">
        <v>0</v>
      </c>
      <c r="F13" s="5">
        <v>0</v>
      </c>
    </row>
    <row r="14" spans="1:6" ht="15.6" customHeight="1" x14ac:dyDescent="0.25">
      <c r="A14" s="3" t="s">
        <v>24</v>
      </c>
      <c r="B14" s="5" t="s">
        <v>8</v>
      </c>
      <c r="C14" s="5" t="s">
        <v>25</v>
      </c>
      <c r="E14" s="13">
        <v>0</v>
      </c>
      <c r="F14" s="5">
        <v>0</v>
      </c>
    </row>
    <row r="15" spans="1:6" x14ac:dyDescent="0.25">
      <c r="A15" s="3" t="s">
        <v>26</v>
      </c>
      <c r="B15" s="5" t="s">
        <v>13</v>
      </c>
      <c r="C15" s="5" t="s">
        <v>5</v>
      </c>
      <c r="E15" s="5" t="s">
        <v>30</v>
      </c>
      <c r="F15" s="5" t="s">
        <v>30</v>
      </c>
    </row>
    <row r="16" spans="1:6" x14ac:dyDescent="0.25">
      <c r="A16" s="3" t="s">
        <v>27</v>
      </c>
      <c r="B16" s="5" t="s">
        <v>13</v>
      </c>
      <c r="C16" s="5" t="s">
        <v>5</v>
      </c>
      <c r="E16" s="5">
        <v>1</v>
      </c>
      <c r="F16" s="5">
        <v>1</v>
      </c>
    </row>
    <row r="17" spans="1:6" x14ac:dyDescent="0.25">
      <c r="A17" s="3" t="s">
        <v>28</v>
      </c>
      <c r="B17" s="5" t="s">
        <v>8</v>
      </c>
      <c r="C17" s="5" t="s">
        <v>9</v>
      </c>
      <c r="D17" s="3" t="s">
        <v>29</v>
      </c>
      <c r="E17" s="5" t="b">
        <v>0</v>
      </c>
      <c r="F17" s="5" t="b">
        <v>0</v>
      </c>
    </row>
    <row r="18" spans="1:6" x14ac:dyDescent="0.25">
      <c r="A18" s="3" t="s">
        <v>31</v>
      </c>
      <c r="B18" s="5" t="s">
        <v>8</v>
      </c>
      <c r="C18" s="5" t="s">
        <v>20</v>
      </c>
      <c r="D18" s="3" t="s">
        <v>32</v>
      </c>
    </row>
    <row r="19" spans="1:6" x14ac:dyDescent="0.25">
      <c r="A19" s="3" t="s">
        <v>77</v>
      </c>
      <c r="B19" s="5" t="s">
        <v>8</v>
      </c>
      <c r="C19" s="5" t="s">
        <v>25</v>
      </c>
      <c r="D19" s="3" t="s">
        <v>78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CDFC4-8F8B-44BE-BC94-0C08DE31F1F6}">
  <dimension ref="A1:E26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4" sqref="A4:E26"/>
    </sheetView>
  </sheetViews>
  <sheetFormatPr defaultColWidth="8.85546875" defaultRowHeight="15" x14ac:dyDescent="0.25"/>
  <cols>
    <col min="1" max="1" width="18" style="3" bestFit="1" customWidth="1"/>
    <col min="2" max="2" width="7.42578125" style="5" bestFit="1" customWidth="1"/>
    <col min="3" max="3" width="12.140625" style="5" bestFit="1" customWidth="1"/>
    <col min="4" max="4" width="67.140625" style="3" bestFit="1" customWidth="1"/>
    <col min="5" max="5" width="9.42578125" style="5" bestFit="1" customWidth="1"/>
    <col min="6" max="16384" width="8.85546875" style="3"/>
  </cols>
  <sheetData>
    <row r="1" spans="1:5" x14ac:dyDescent="0.25">
      <c r="A1" s="11" t="s">
        <v>52</v>
      </c>
      <c r="B1" s="9">
        <f>SUM(E$2:EZ2)</f>
        <v>0</v>
      </c>
      <c r="C1" s="2"/>
      <c r="D1" s="3" t="s">
        <v>81</v>
      </c>
      <c r="E1" s="7">
        <v>0</v>
      </c>
    </row>
    <row r="2" spans="1:5" ht="30" x14ac:dyDescent="0.25">
      <c r="A2" s="1"/>
      <c r="B2" s="2"/>
      <c r="C2" s="2"/>
      <c r="D2" s="4" t="s">
        <v>53</v>
      </c>
      <c r="E2" s="10">
        <f>IF(E$1 &gt; 0,1,0)</f>
        <v>0</v>
      </c>
    </row>
    <row r="3" spans="1:5" x14ac:dyDescent="0.25">
      <c r="A3" s="11" t="str">
        <f>CHAN!A3</f>
        <v>Variable name</v>
      </c>
      <c r="B3" s="11" t="str">
        <f>CHAN!B3</f>
        <v>Unit</v>
      </c>
      <c r="C3" s="11" t="str">
        <f>CHAN!C3</f>
        <v>Variable type</v>
      </c>
      <c r="D3" s="11" t="str">
        <f>CHAN!D3</f>
        <v>Note/comments</v>
      </c>
      <c r="E3" s="9" t="str">
        <f>_xlfn.TEXTJOIN("_",,$A$1,E$1)</f>
        <v>STR_SC_0</v>
      </c>
    </row>
    <row r="4" spans="1:5" x14ac:dyDescent="0.25">
      <c r="A4" s="6" t="s">
        <v>3</v>
      </c>
      <c r="B4" s="5" t="s">
        <v>4</v>
      </c>
      <c r="C4" s="5" t="s">
        <v>5</v>
      </c>
      <c r="D4" s="6" t="s">
        <v>6</v>
      </c>
      <c r="E4" s="8">
        <v>0</v>
      </c>
    </row>
    <row r="5" spans="1:5" x14ac:dyDescent="0.25">
      <c r="A5" s="6" t="s">
        <v>82</v>
      </c>
      <c r="B5" s="5" t="s">
        <v>13</v>
      </c>
      <c r="C5" s="5" t="s">
        <v>5</v>
      </c>
      <c r="D5" s="6" t="s">
        <v>83</v>
      </c>
      <c r="E5" s="13">
        <v>0</v>
      </c>
    </row>
    <row r="6" spans="1:5" ht="13.7" customHeight="1" x14ac:dyDescent="0.25">
      <c r="A6" s="6" t="s">
        <v>84</v>
      </c>
      <c r="B6" s="5" t="s">
        <v>13</v>
      </c>
      <c r="C6" s="5" t="s">
        <v>5</v>
      </c>
      <c r="D6" s="6" t="s">
        <v>85</v>
      </c>
      <c r="E6" s="13">
        <v>0</v>
      </c>
    </row>
    <row r="7" spans="1:5" x14ac:dyDescent="0.25">
      <c r="A7" s="6" t="s">
        <v>15</v>
      </c>
      <c r="B7" s="5" t="s">
        <v>8</v>
      </c>
      <c r="C7" s="5" t="s">
        <v>5</v>
      </c>
      <c r="D7" s="6" t="s">
        <v>16</v>
      </c>
      <c r="E7" s="14">
        <v>0.96989999999999998</v>
      </c>
    </row>
    <row r="8" spans="1:5" x14ac:dyDescent="0.25">
      <c r="A8" s="6" t="s">
        <v>87</v>
      </c>
      <c r="B8" s="5" t="s">
        <v>8</v>
      </c>
      <c r="C8" s="5" t="s">
        <v>88</v>
      </c>
      <c r="D8" s="6" t="s">
        <v>89</v>
      </c>
      <c r="E8" s="14">
        <v>1</v>
      </c>
    </row>
    <row r="9" spans="1:5" x14ac:dyDescent="0.25">
      <c r="A9" s="6" t="s">
        <v>90</v>
      </c>
      <c r="B9" s="5" t="s">
        <v>13</v>
      </c>
      <c r="C9" s="5" t="s">
        <v>5</v>
      </c>
      <c r="D9" s="6" t="s">
        <v>91</v>
      </c>
      <c r="E9" s="14"/>
    </row>
    <row r="10" spans="1:5" x14ac:dyDescent="0.25">
      <c r="A10" s="6" t="s">
        <v>92</v>
      </c>
      <c r="B10" s="5" t="s">
        <v>13</v>
      </c>
      <c r="C10" s="5" t="s">
        <v>5</v>
      </c>
      <c r="D10" s="6" t="s">
        <v>93</v>
      </c>
      <c r="E10" s="14"/>
    </row>
    <row r="11" spans="1:5" x14ac:dyDescent="0.25">
      <c r="A11" s="6" t="s">
        <v>94</v>
      </c>
      <c r="B11" s="5" t="s">
        <v>13</v>
      </c>
      <c r="C11" s="5" t="s">
        <v>5</v>
      </c>
      <c r="D11" s="6" t="s">
        <v>95</v>
      </c>
      <c r="E11" s="14"/>
    </row>
    <row r="12" spans="1:5" x14ac:dyDescent="0.25">
      <c r="A12" s="6" t="s">
        <v>96</v>
      </c>
      <c r="B12" s="5" t="s">
        <v>13</v>
      </c>
      <c r="C12" s="5" t="s">
        <v>5</v>
      </c>
      <c r="D12" s="6" t="s">
        <v>97</v>
      </c>
      <c r="E12" s="14"/>
    </row>
    <row r="13" spans="1:5" x14ac:dyDescent="0.25">
      <c r="A13" s="6" t="s">
        <v>98</v>
      </c>
      <c r="B13" s="5" t="s">
        <v>13</v>
      </c>
      <c r="C13" s="5" t="s">
        <v>5</v>
      </c>
      <c r="D13" s="6" t="s">
        <v>99</v>
      </c>
      <c r="E13" s="14"/>
    </row>
    <row r="14" spans="1:5" x14ac:dyDescent="0.25">
      <c r="A14" s="6" t="s">
        <v>100</v>
      </c>
      <c r="B14" s="5" t="s">
        <v>13</v>
      </c>
      <c r="C14" s="5" t="s">
        <v>5</v>
      </c>
      <c r="D14" s="6" t="s">
        <v>101</v>
      </c>
      <c r="E14" s="14"/>
    </row>
    <row r="15" spans="1:5" x14ac:dyDescent="0.25">
      <c r="A15" s="6" t="s">
        <v>102</v>
      </c>
      <c r="B15" s="5" t="s">
        <v>8</v>
      </c>
      <c r="C15" s="5" t="s">
        <v>88</v>
      </c>
      <c r="D15" s="6" t="s">
        <v>103</v>
      </c>
      <c r="E15" s="14"/>
    </row>
    <row r="16" spans="1:5" x14ac:dyDescent="0.25">
      <c r="A16" s="6" t="s">
        <v>104</v>
      </c>
      <c r="B16" s="5" t="s">
        <v>8</v>
      </c>
      <c r="C16" s="5" t="s">
        <v>9</v>
      </c>
      <c r="D16" s="6" t="s">
        <v>105</v>
      </c>
      <c r="E16" s="14"/>
    </row>
    <row r="17" spans="1:5" x14ac:dyDescent="0.25">
      <c r="A17" s="6" t="s">
        <v>106</v>
      </c>
      <c r="B17" s="5" t="s">
        <v>8</v>
      </c>
      <c r="C17" s="5" t="s">
        <v>9</v>
      </c>
      <c r="D17" s="6" t="s">
        <v>107</v>
      </c>
      <c r="E17" s="14"/>
    </row>
    <row r="18" spans="1:5" ht="30" x14ac:dyDescent="0.25">
      <c r="A18" s="6" t="s">
        <v>108</v>
      </c>
      <c r="B18" s="5" t="s">
        <v>8</v>
      </c>
      <c r="C18" s="5" t="s">
        <v>9</v>
      </c>
      <c r="D18" s="12" t="s">
        <v>109</v>
      </c>
      <c r="E18" s="14"/>
    </row>
    <row r="19" spans="1:5" x14ac:dyDescent="0.25">
      <c r="A19" s="6" t="s">
        <v>110</v>
      </c>
      <c r="B19" s="5" t="s">
        <v>8</v>
      </c>
      <c r="C19" s="5" t="s">
        <v>9</v>
      </c>
      <c r="D19" s="6" t="s">
        <v>111</v>
      </c>
      <c r="E19" s="14"/>
    </row>
    <row r="20" spans="1:5" x14ac:dyDescent="0.25">
      <c r="A20" s="6" t="s">
        <v>112</v>
      </c>
      <c r="B20" s="5" t="s">
        <v>8</v>
      </c>
      <c r="C20" s="5" t="s">
        <v>9</v>
      </c>
      <c r="D20" s="6" t="s">
        <v>113</v>
      </c>
      <c r="E20" s="14"/>
    </row>
    <row r="21" spans="1:5" x14ac:dyDescent="0.25">
      <c r="A21" s="6" t="s">
        <v>45</v>
      </c>
      <c r="B21" s="5" t="s">
        <v>46</v>
      </c>
      <c r="C21" s="5" t="s">
        <v>5</v>
      </c>
      <c r="D21" s="6" t="s">
        <v>47</v>
      </c>
      <c r="E21" s="13">
        <v>170360000000000</v>
      </c>
    </row>
    <row r="22" spans="1:5" x14ac:dyDescent="0.25">
      <c r="A22" s="6" t="s">
        <v>48</v>
      </c>
      <c r="B22" s="5" t="s">
        <v>49</v>
      </c>
      <c r="C22" s="5" t="s">
        <v>5</v>
      </c>
      <c r="D22" s="6" t="s">
        <v>47</v>
      </c>
      <c r="E22" s="5">
        <v>30.23</v>
      </c>
    </row>
    <row r="23" spans="1:5" x14ac:dyDescent="0.25">
      <c r="A23" s="6" t="s">
        <v>50</v>
      </c>
      <c r="B23" s="5" t="s">
        <v>51</v>
      </c>
      <c r="C23" s="5" t="s">
        <v>5</v>
      </c>
      <c r="D23" s="6" t="s">
        <v>47</v>
      </c>
      <c r="E23" s="5">
        <v>16.73</v>
      </c>
    </row>
    <row r="24" spans="1:5" x14ac:dyDescent="0.25">
      <c r="A24" s="6" t="s">
        <v>114</v>
      </c>
      <c r="B24" s="5" t="s">
        <v>8</v>
      </c>
      <c r="C24" s="5" t="s">
        <v>88</v>
      </c>
      <c r="D24" s="6" t="s">
        <v>115</v>
      </c>
      <c r="E24" s="5">
        <v>20</v>
      </c>
    </row>
    <row r="25" spans="1:5" x14ac:dyDescent="0.25">
      <c r="A25" s="6" t="s">
        <v>116</v>
      </c>
      <c r="B25" s="5" t="s">
        <v>117</v>
      </c>
      <c r="C25" s="5" t="s">
        <v>5</v>
      </c>
      <c r="D25" s="6" t="s">
        <v>118</v>
      </c>
      <c r="E25" s="5">
        <f>10^-5</f>
        <v>1.0000000000000001E-5</v>
      </c>
    </row>
    <row r="26" spans="1:5" x14ac:dyDescent="0.25">
      <c r="A26" s="6" t="s">
        <v>77</v>
      </c>
      <c r="B26" s="5" t="s">
        <v>8</v>
      </c>
      <c r="C26" s="5" t="s">
        <v>25</v>
      </c>
      <c r="D26" s="6" t="s">
        <v>79</v>
      </c>
      <c r="E26" s="5" t="b">
        <v>1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19" sqref="E19"/>
    </sheetView>
  </sheetViews>
  <sheetFormatPr defaultColWidth="8.85546875" defaultRowHeight="15" x14ac:dyDescent="0.25"/>
  <cols>
    <col min="1" max="1" width="20.85546875" style="3" bestFit="1" customWidth="1"/>
    <col min="2" max="2" width="7.42578125" style="5" bestFit="1" customWidth="1"/>
    <col min="3" max="3" width="12.140625" style="5" bestFit="1" customWidth="1"/>
    <col min="4" max="4" width="67.140625" style="3" bestFit="1" customWidth="1"/>
    <col min="5" max="5" width="11" style="5" bestFit="1" customWidth="1"/>
    <col min="6" max="16384" width="8.85546875" style="3"/>
  </cols>
  <sheetData>
    <row r="1" spans="1:5" x14ac:dyDescent="0.25">
      <c r="A1" s="11" t="s">
        <v>33</v>
      </c>
      <c r="B1" s="9">
        <f>SUM(E$2:Z2)</f>
        <v>0</v>
      </c>
      <c r="C1" s="2"/>
      <c r="D1" s="3" t="s">
        <v>34</v>
      </c>
      <c r="E1" s="7">
        <v>0</v>
      </c>
    </row>
    <row r="2" spans="1:5" ht="45" x14ac:dyDescent="0.25">
      <c r="A2" s="1"/>
      <c r="B2" s="2"/>
      <c r="C2" s="2"/>
      <c r="D2" s="4" t="s">
        <v>35</v>
      </c>
      <c r="E2" s="10">
        <f>IF(E$1 &gt; 0,1,0)</f>
        <v>0</v>
      </c>
    </row>
    <row r="3" spans="1:5" x14ac:dyDescent="0.25">
      <c r="A3" s="11" t="str">
        <f>CHAN!A3</f>
        <v>Variable name</v>
      </c>
      <c r="B3" s="11" t="str">
        <f>CHAN!B3</f>
        <v>Unit</v>
      </c>
      <c r="C3" s="11" t="str">
        <f>CHAN!C3</f>
        <v>Variable type</v>
      </c>
      <c r="D3" s="11" t="str">
        <f>CHAN!D3</f>
        <v>Note/comments</v>
      </c>
      <c r="E3" s="9" t="str">
        <f>_xlfn.TEXTJOIN("_",,$A$1,E$1)</f>
        <v>STR_MIX_0</v>
      </c>
    </row>
    <row r="4" spans="1:5" x14ac:dyDescent="0.25">
      <c r="A4" s="3" t="s">
        <v>3</v>
      </c>
      <c r="B4" s="5" t="s">
        <v>4</v>
      </c>
      <c r="C4" s="5" t="s">
        <v>5</v>
      </c>
      <c r="D4" s="3" t="s">
        <v>119</v>
      </c>
      <c r="E4" s="13">
        <v>0</v>
      </c>
    </row>
    <row r="5" spans="1:5" x14ac:dyDescent="0.25">
      <c r="A5" s="3" t="s">
        <v>82</v>
      </c>
      <c r="B5" s="5" t="s">
        <v>13</v>
      </c>
      <c r="C5" s="5" t="s">
        <v>5</v>
      </c>
      <c r="D5" s="3" t="s">
        <v>120</v>
      </c>
      <c r="E5" s="13">
        <v>0</v>
      </c>
    </row>
    <row r="6" spans="1:5" x14ac:dyDescent="0.25">
      <c r="A6" s="3" t="s">
        <v>84</v>
      </c>
      <c r="B6" s="5" t="s">
        <v>13</v>
      </c>
      <c r="C6" s="5" t="s">
        <v>5</v>
      </c>
      <c r="D6" s="3" t="s">
        <v>121</v>
      </c>
      <c r="E6" s="13">
        <v>0</v>
      </c>
    </row>
    <row r="7" spans="1:5" x14ac:dyDescent="0.25">
      <c r="A7" s="3" t="s">
        <v>15</v>
      </c>
      <c r="B7" s="5" t="s">
        <v>8</v>
      </c>
      <c r="C7" s="5" t="s">
        <v>5</v>
      </c>
      <c r="D7" s="3" t="s">
        <v>16</v>
      </c>
      <c r="E7" s="14">
        <v>0</v>
      </c>
    </row>
    <row r="8" spans="1:5" ht="45" x14ac:dyDescent="0.25">
      <c r="A8" s="6" t="s">
        <v>122</v>
      </c>
      <c r="B8" s="5" t="s">
        <v>8</v>
      </c>
      <c r="C8" s="5" t="s">
        <v>20</v>
      </c>
      <c r="D8" s="4" t="s">
        <v>123</v>
      </c>
      <c r="E8" s="14">
        <v>0</v>
      </c>
    </row>
    <row r="9" spans="1:5" x14ac:dyDescent="0.25">
      <c r="A9" s="3" t="s">
        <v>36</v>
      </c>
      <c r="B9" s="5" t="s">
        <v>8</v>
      </c>
      <c r="C9" s="5" t="s">
        <v>5</v>
      </c>
      <c r="D9" s="3" t="s">
        <v>37</v>
      </c>
      <c r="E9" s="15">
        <v>0</v>
      </c>
    </row>
    <row r="10" spans="1:5" x14ac:dyDescent="0.25">
      <c r="A10" s="3" t="s">
        <v>38</v>
      </c>
      <c r="B10" s="5" t="s">
        <v>8</v>
      </c>
      <c r="C10" s="5" t="s">
        <v>20</v>
      </c>
      <c r="D10" s="3" t="s">
        <v>39</v>
      </c>
      <c r="E10" s="16">
        <v>0</v>
      </c>
    </row>
    <row r="11" spans="1:5" x14ac:dyDescent="0.25">
      <c r="A11" s="3" t="s">
        <v>124</v>
      </c>
      <c r="B11" s="5" t="s">
        <v>8</v>
      </c>
      <c r="C11" s="5" t="s">
        <v>20</v>
      </c>
      <c r="D11" s="3" t="s">
        <v>125</v>
      </c>
      <c r="E11" s="16">
        <v>0</v>
      </c>
    </row>
    <row r="12" spans="1:5" x14ac:dyDescent="0.25">
      <c r="A12" s="3" t="s">
        <v>126</v>
      </c>
      <c r="B12" s="5" t="s">
        <v>13</v>
      </c>
      <c r="C12" s="5" t="s">
        <v>5</v>
      </c>
      <c r="D12" s="3" t="s">
        <v>127</v>
      </c>
      <c r="E12" s="5">
        <v>0</v>
      </c>
    </row>
    <row r="13" spans="1:5" x14ac:dyDescent="0.25">
      <c r="A13" s="3" t="s">
        <v>128</v>
      </c>
      <c r="B13" s="5" t="s">
        <v>8</v>
      </c>
      <c r="C13" s="5" t="s">
        <v>20</v>
      </c>
      <c r="D13" s="3" t="s">
        <v>129</v>
      </c>
      <c r="E13" s="13">
        <v>0</v>
      </c>
    </row>
    <row r="14" spans="1:5" x14ac:dyDescent="0.25">
      <c r="A14" s="3" t="s">
        <v>130</v>
      </c>
      <c r="B14" s="5" t="s">
        <v>13</v>
      </c>
      <c r="C14" s="5" t="s">
        <v>5</v>
      </c>
      <c r="D14" s="3" t="s">
        <v>131</v>
      </c>
      <c r="E14" s="13">
        <v>0</v>
      </c>
    </row>
    <row r="15" spans="1:5" x14ac:dyDescent="0.25">
      <c r="A15" s="3" t="s">
        <v>132</v>
      </c>
      <c r="B15" s="5" t="s">
        <v>8</v>
      </c>
      <c r="C15" s="5" t="s">
        <v>9</v>
      </c>
      <c r="D15" s="3" t="s">
        <v>40</v>
      </c>
      <c r="E15" s="13">
        <v>0</v>
      </c>
    </row>
    <row r="16" spans="1:5" x14ac:dyDescent="0.25">
      <c r="A16" s="3" t="s">
        <v>42</v>
      </c>
      <c r="B16" s="5" t="s">
        <v>8</v>
      </c>
      <c r="C16" s="5" t="s">
        <v>5</v>
      </c>
      <c r="D16" s="3" t="s">
        <v>43</v>
      </c>
      <c r="E16" s="5">
        <v>0</v>
      </c>
    </row>
    <row r="17" spans="1:5" x14ac:dyDescent="0.25">
      <c r="A17" s="3" t="s">
        <v>133</v>
      </c>
      <c r="B17" s="5" t="s">
        <v>8</v>
      </c>
      <c r="C17" s="5" t="s">
        <v>9</v>
      </c>
      <c r="D17" s="3" t="s">
        <v>44</v>
      </c>
      <c r="E17" s="5">
        <v>0</v>
      </c>
    </row>
    <row r="18" spans="1:5" x14ac:dyDescent="0.25">
      <c r="A18" s="3" t="s">
        <v>134</v>
      </c>
      <c r="B18" s="5" t="s">
        <v>8</v>
      </c>
      <c r="C18" s="5" t="s">
        <v>20</v>
      </c>
      <c r="D18" s="3" t="s">
        <v>135</v>
      </c>
      <c r="E18" s="5">
        <v>0</v>
      </c>
    </row>
    <row r="19" spans="1:5" x14ac:dyDescent="0.25">
      <c r="A19" s="3" t="s">
        <v>45</v>
      </c>
      <c r="B19" s="5" t="s">
        <v>46</v>
      </c>
      <c r="C19" s="5" t="s">
        <v>5</v>
      </c>
      <c r="D19" s="3" t="s">
        <v>47</v>
      </c>
    </row>
    <row r="20" spans="1:5" x14ac:dyDescent="0.25">
      <c r="A20" s="3" t="s">
        <v>48</v>
      </c>
      <c r="B20" s="5" t="s">
        <v>49</v>
      </c>
      <c r="C20" s="5" t="s">
        <v>5</v>
      </c>
      <c r="D20" s="3" t="s">
        <v>47</v>
      </c>
    </row>
    <row r="21" spans="1:5" x14ac:dyDescent="0.25">
      <c r="A21" s="3" t="s">
        <v>50</v>
      </c>
      <c r="B21" s="5" t="s">
        <v>51</v>
      </c>
      <c r="C21" s="5" t="s">
        <v>5</v>
      </c>
      <c r="D21" s="3" t="s">
        <v>47</v>
      </c>
    </row>
    <row r="22" spans="1:5" x14ac:dyDescent="0.25">
      <c r="A22" s="6" t="s">
        <v>114</v>
      </c>
      <c r="B22" s="5" t="s">
        <v>8</v>
      </c>
      <c r="C22" s="5" t="s">
        <v>88</v>
      </c>
      <c r="D22" s="6" t="s">
        <v>115</v>
      </c>
    </row>
    <row r="23" spans="1:5" x14ac:dyDescent="0.25">
      <c r="A23" s="6" t="s">
        <v>116</v>
      </c>
      <c r="B23" s="5" t="s">
        <v>117</v>
      </c>
      <c r="C23" s="5" t="s">
        <v>5</v>
      </c>
      <c r="D23" s="6" t="s">
        <v>118</v>
      </c>
    </row>
    <row r="24" spans="1:5" x14ac:dyDescent="0.25">
      <c r="A24" s="3" t="s">
        <v>77</v>
      </c>
      <c r="B24" s="5" t="s">
        <v>8</v>
      </c>
      <c r="C24" s="5" t="s">
        <v>25</v>
      </c>
      <c r="D24" s="3" t="s">
        <v>79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13407-BFB1-4787-A354-6C7A2E5E5AE6}">
  <dimension ref="A1:E10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16" sqref="F16"/>
    </sheetView>
  </sheetViews>
  <sheetFormatPr defaultColWidth="8.85546875" defaultRowHeight="15" x14ac:dyDescent="0.25"/>
  <cols>
    <col min="1" max="1" width="13.140625" style="3" bestFit="1" customWidth="1"/>
    <col min="2" max="2" width="4.5703125" style="5" bestFit="1" customWidth="1"/>
    <col min="3" max="3" width="12.140625" style="5" bestFit="1" customWidth="1"/>
    <col min="4" max="4" width="35.42578125" style="3" bestFit="1" customWidth="1"/>
    <col min="5" max="5" width="11.85546875" style="5" bestFit="1" customWidth="1"/>
    <col min="6" max="16384" width="8.85546875" style="3"/>
  </cols>
  <sheetData>
    <row r="1" spans="1:5" x14ac:dyDescent="0.25">
      <c r="A1" s="11" t="s">
        <v>54</v>
      </c>
      <c r="B1" s="9">
        <f>SUM(E$2:Z2)</f>
        <v>1</v>
      </c>
      <c r="C1" s="2"/>
      <c r="D1" s="3" t="s">
        <v>55</v>
      </c>
      <c r="E1" s="2">
        <v>1</v>
      </c>
    </row>
    <row r="2" spans="1:5" ht="60" x14ac:dyDescent="0.25">
      <c r="A2" s="1"/>
      <c r="B2" s="2"/>
      <c r="C2" s="2"/>
      <c r="D2" s="12" t="s">
        <v>56</v>
      </c>
      <c r="E2" s="9">
        <f>IF(E$1 &gt; 0,1,0)</f>
        <v>1</v>
      </c>
    </row>
    <row r="3" spans="1:5" x14ac:dyDescent="0.25">
      <c r="A3" s="11" t="str">
        <f>CHAN!A3</f>
        <v>Variable name</v>
      </c>
      <c r="B3" s="11" t="str">
        <f>CHAN!B3</f>
        <v>Unit</v>
      </c>
      <c r="C3" s="11" t="str">
        <f>CHAN!C3</f>
        <v>Variable type</v>
      </c>
      <c r="D3" s="11" t="str">
        <f>CHAN!D3</f>
        <v>Note/comments</v>
      </c>
      <c r="E3" s="9" t="str">
        <f>_xlfn.TEXTJOIN("_",,$A$1,E$1)</f>
        <v>STR_STAB_1</v>
      </c>
    </row>
    <row r="4" spans="1:5" x14ac:dyDescent="0.25">
      <c r="A4" s="3" t="s">
        <v>3</v>
      </c>
      <c r="B4" s="5" t="s">
        <v>4</v>
      </c>
      <c r="C4" s="5" t="s">
        <v>5</v>
      </c>
      <c r="D4" s="3" t="s">
        <v>6</v>
      </c>
      <c r="E4" s="20">
        <f>PI()*0.01^2/4</f>
        <v>7.8539816339744827E-5</v>
      </c>
    </row>
    <row r="5" spans="1:5" x14ac:dyDescent="0.25">
      <c r="A5" s="3" t="s">
        <v>82</v>
      </c>
      <c r="B5" s="5" t="s">
        <v>13</v>
      </c>
      <c r="C5" s="5" t="s">
        <v>5</v>
      </c>
      <c r="D5" s="3" t="s">
        <v>83</v>
      </c>
      <c r="E5" s="5">
        <v>0</v>
      </c>
    </row>
    <row r="6" spans="1:5" x14ac:dyDescent="0.25">
      <c r="A6" s="3" t="s">
        <v>84</v>
      </c>
      <c r="B6" s="5" t="s">
        <v>13</v>
      </c>
      <c r="C6" s="5" t="s">
        <v>5</v>
      </c>
      <c r="D6" s="3" t="s">
        <v>85</v>
      </c>
      <c r="E6" s="5">
        <v>0</v>
      </c>
    </row>
    <row r="7" spans="1:5" x14ac:dyDescent="0.25">
      <c r="A7" s="3" t="s">
        <v>15</v>
      </c>
      <c r="B7" s="5" t="s">
        <v>8</v>
      </c>
      <c r="C7" s="5" t="s">
        <v>5</v>
      </c>
      <c r="D7" s="3" t="s">
        <v>16</v>
      </c>
      <c r="E7" s="14">
        <v>0.96989999999999998</v>
      </c>
    </row>
    <row r="8" spans="1:5" x14ac:dyDescent="0.25">
      <c r="A8" s="3" t="s">
        <v>132</v>
      </c>
      <c r="B8" s="5" t="s">
        <v>8</v>
      </c>
      <c r="C8" s="5" t="s">
        <v>9</v>
      </c>
      <c r="D8" s="3" t="s">
        <v>40</v>
      </c>
      <c r="E8" s="16" t="s">
        <v>41</v>
      </c>
    </row>
    <row r="9" spans="1:5" x14ac:dyDescent="0.25">
      <c r="A9" s="3" t="s">
        <v>42</v>
      </c>
      <c r="B9" s="5" t="s">
        <v>8</v>
      </c>
      <c r="C9" s="5" t="s">
        <v>5</v>
      </c>
      <c r="D9" s="3" t="s">
        <v>43</v>
      </c>
      <c r="E9" s="15">
        <v>100</v>
      </c>
    </row>
    <row r="10" spans="1:5" x14ac:dyDescent="0.25">
      <c r="A10" s="3" t="s">
        <v>77</v>
      </c>
      <c r="B10" s="5" t="s">
        <v>8</v>
      </c>
      <c r="C10" s="5" t="s">
        <v>25</v>
      </c>
      <c r="D10" s="3" t="s">
        <v>79</v>
      </c>
      <c r="E10" s="5" t="b">
        <v>0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2" sqref="K12"/>
    </sheetView>
  </sheetViews>
  <sheetFormatPr defaultColWidth="8.85546875" defaultRowHeight="15" x14ac:dyDescent="0.25"/>
  <cols>
    <col min="1" max="1" width="20.85546875" style="3" bestFit="1" customWidth="1"/>
    <col min="2" max="2" width="4.5703125" style="5" bestFit="1" customWidth="1"/>
    <col min="3" max="3" width="12.140625" style="5" bestFit="1" customWidth="1"/>
    <col min="4" max="4" width="37.42578125" style="3" bestFit="1" customWidth="1"/>
    <col min="5" max="5" width="12.85546875" style="5" bestFit="1" customWidth="1"/>
    <col min="6" max="10" width="12.85546875" style="3" bestFit="1" customWidth="1"/>
    <col min="11" max="16384" width="8.85546875" style="3"/>
  </cols>
  <sheetData>
    <row r="1" spans="1:10" x14ac:dyDescent="0.25">
      <c r="A1" s="11" t="s">
        <v>57</v>
      </c>
      <c r="B1" s="9">
        <f>SUM(E$2:Z2)</f>
        <v>6</v>
      </c>
      <c r="C1" s="2"/>
      <c r="D1" s="3" t="s">
        <v>58</v>
      </c>
      <c r="E1" s="7">
        <v>1</v>
      </c>
      <c r="F1" s="7">
        <v>2</v>
      </c>
      <c r="G1" s="7">
        <v>3</v>
      </c>
      <c r="H1" s="7">
        <v>4</v>
      </c>
      <c r="I1" s="7">
        <v>5</v>
      </c>
      <c r="J1" s="7">
        <v>6</v>
      </c>
    </row>
    <row r="2" spans="1:10" ht="45" x14ac:dyDescent="0.25">
      <c r="A2" s="1"/>
      <c r="B2" s="2"/>
      <c r="C2" s="2"/>
      <c r="D2" s="4" t="s">
        <v>59</v>
      </c>
      <c r="E2" s="10">
        <f>IF(E$1 &gt; 0,1,0)</f>
        <v>1</v>
      </c>
      <c r="F2" s="18">
        <f t="shared" ref="F2:J2" si="0">IF(F$1 &gt; 0,1,0)</f>
        <v>1</v>
      </c>
      <c r="G2" s="18">
        <f t="shared" si="0"/>
        <v>1</v>
      </c>
      <c r="H2" s="18">
        <f t="shared" si="0"/>
        <v>1</v>
      </c>
      <c r="I2" s="18">
        <f t="shared" si="0"/>
        <v>1</v>
      </c>
      <c r="J2" s="18">
        <f t="shared" si="0"/>
        <v>1</v>
      </c>
    </row>
    <row r="3" spans="1:10" x14ac:dyDescent="0.25">
      <c r="A3" s="11" t="str">
        <f>CHAN!A3</f>
        <v>Variable name</v>
      </c>
      <c r="B3" s="11" t="str">
        <f>CHAN!B3</f>
        <v>Unit</v>
      </c>
      <c r="C3" s="11" t="str">
        <f>CHAN!C3</f>
        <v>Variable type</v>
      </c>
      <c r="D3" s="11" t="str">
        <f>CHAN!D3</f>
        <v>Note/comments</v>
      </c>
      <c r="E3" s="9" t="str">
        <f>_xlfn.TEXTJOIN("_",,$A$1,E$1)</f>
        <v>Z_JACKET_1</v>
      </c>
      <c r="F3" s="19" t="str">
        <f t="shared" ref="F3:J3" si="1">_xlfn.TEXTJOIN("_",,$A$1,F$1)</f>
        <v>Z_JACKET_2</v>
      </c>
      <c r="G3" s="19" t="str">
        <f t="shared" si="1"/>
        <v>Z_JACKET_3</v>
      </c>
      <c r="H3" s="19" t="str">
        <f t="shared" si="1"/>
        <v>Z_JACKET_4</v>
      </c>
      <c r="I3" s="19" t="str">
        <f t="shared" si="1"/>
        <v>Z_JACKET_5</v>
      </c>
      <c r="J3" s="19" t="str">
        <f t="shared" si="1"/>
        <v>Z_JACKET_6</v>
      </c>
    </row>
    <row r="4" spans="1:10" x14ac:dyDescent="0.25">
      <c r="A4" s="3" t="s">
        <v>136</v>
      </c>
      <c r="B4" s="5" t="s">
        <v>4</v>
      </c>
      <c r="C4" s="5" t="s">
        <v>5</v>
      </c>
      <c r="D4" s="3" t="s">
        <v>60</v>
      </c>
      <c r="E4" s="13">
        <f>PI()/4*(0.024^2 - 0.02^2)</f>
        <v>1.3823007675795089E-4</v>
      </c>
      <c r="F4" s="13">
        <f>PI()/4*(0.034^2 - 0.024^2)</f>
        <v>4.555309347705201E-4</v>
      </c>
      <c r="G4" s="21">
        <v>0</v>
      </c>
      <c r="H4" s="13">
        <f>PI()/4*(0.122^2 - 0.118^2)</f>
        <v>7.5398223686155093E-4</v>
      </c>
      <c r="I4" s="13">
        <f>PI()/4*(0.146^2 - 0.142^2)</f>
        <v>9.0477868423386061E-4</v>
      </c>
      <c r="J4" s="21">
        <v>0</v>
      </c>
    </row>
    <row r="5" spans="1:10" x14ac:dyDescent="0.25">
      <c r="A5" s="3" t="s">
        <v>137</v>
      </c>
      <c r="B5" s="5" t="s">
        <v>4</v>
      </c>
      <c r="C5" s="5" t="s">
        <v>5</v>
      </c>
      <c r="D5" s="3" t="s">
        <v>61</v>
      </c>
      <c r="E5" s="13">
        <v>0</v>
      </c>
      <c r="F5" s="13">
        <v>0</v>
      </c>
      <c r="G5" s="13">
        <f>PI()/4*(0.098^2 - 0.038^2)</f>
        <v>6.4088490133231788E-3</v>
      </c>
      <c r="H5" s="13">
        <v>0</v>
      </c>
      <c r="I5" s="13">
        <v>0</v>
      </c>
      <c r="J5" s="13">
        <f>PI()/4*(0.156^2 - 0.146^2)</f>
        <v>2.3719024534602953E-3</v>
      </c>
    </row>
    <row r="6" spans="1:10" x14ac:dyDescent="0.25">
      <c r="A6" s="3" t="s">
        <v>82</v>
      </c>
      <c r="B6" s="5" t="s">
        <v>13</v>
      </c>
      <c r="C6" s="5" t="s">
        <v>5</v>
      </c>
      <c r="D6" s="3" t="s">
        <v>83</v>
      </c>
      <c r="E6" s="22">
        <v>0</v>
      </c>
      <c r="F6" s="22">
        <v>0</v>
      </c>
      <c r="G6" s="22">
        <v>0</v>
      </c>
      <c r="H6" s="22">
        <v>0</v>
      </c>
      <c r="I6" s="22">
        <v>0</v>
      </c>
      <c r="J6" s="22">
        <v>0</v>
      </c>
    </row>
    <row r="7" spans="1:10" x14ac:dyDescent="0.25">
      <c r="A7" s="3" t="s">
        <v>84</v>
      </c>
      <c r="B7" s="5" t="s">
        <v>13</v>
      </c>
      <c r="C7" s="5" t="s">
        <v>5</v>
      </c>
      <c r="D7" s="3" t="s">
        <v>138</v>
      </c>
      <c r="E7" s="22">
        <v>0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</row>
    <row r="8" spans="1:10" x14ac:dyDescent="0.25">
      <c r="A8" s="3" t="s">
        <v>62</v>
      </c>
      <c r="B8" s="5" t="s">
        <v>13</v>
      </c>
      <c r="C8" s="5" t="s">
        <v>5</v>
      </c>
      <c r="D8" s="3" t="s">
        <v>63</v>
      </c>
      <c r="E8" s="13">
        <f>PI()*0.02</f>
        <v>6.2831853071795868E-2</v>
      </c>
      <c r="F8" s="13">
        <f>PI()*0.044</f>
        <v>0.13823007675795088</v>
      </c>
      <c r="G8" s="13">
        <f>PI()*0.048</f>
        <v>0.15079644737231007</v>
      </c>
      <c r="H8" s="13">
        <f>PI()*0.128</f>
        <v>0.40212385965949354</v>
      </c>
      <c r="I8" s="13">
        <f>PI()*0.152</f>
        <v>0.47752208334564855</v>
      </c>
      <c r="J8" s="13">
        <f>PI()*0.156</f>
        <v>0.49008845396000772</v>
      </c>
    </row>
    <row r="9" spans="1:10" x14ac:dyDescent="0.25">
      <c r="A9" s="3" t="s">
        <v>64</v>
      </c>
      <c r="B9" s="5" t="s">
        <v>13</v>
      </c>
      <c r="C9" s="5" t="s">
        <v>5</v>
      </c>
      <c r="D9" s="3" t="s">
        <v>65</v>
      </c>
      <c r="E9" s="13">
        <f>PI()*0.024</f>
        <v>7.5398223686155036E-2</v>
      </c>
      <c r="F9" s="13">
        <f>PI()*0.048</f>
        <v>0.15079644737231007</v>
      </c>
      <c r="G9" s="13">
        <f>PI()*0.108</f>
        <v>0.33929200658769765</v>
      </c>
      <c r="H9" s="13">
        <f>PI()*0.132</f>
        <v>0.41469023027385271</v>
      </c>
      <c r="I9" s="13">
        <f>PI()*0.156</f>
        <v>0.49008845396000772</v>
      </c>
      <c r="J9" s="13">
        <f>PI()*0.186</f>
        <v>0.58433623356770148</v>
      </c>
    </row>
    <row r="10" spans="1:10" x14ac:dyDescent="0.25">
      <c r="A10" s="3" t="s">
        <v>38</v>
      </c>
      <c r="B10" s="5" t="s">
        <v>8</v>
      </c>
      <c r="C10" s="5" t="s">
        <v>20</v>
      </c>
      <c r="D10" s="3" t="s">
        <v>66</v>
      </c>
      <c r="E10" s="15">
        <v>1</v>
      </c>
      <c r="F10" s="15">
        <v>1</v>
      </c>
      <c r="G10" s="15">
        <v>1</v>
      </c>
      <c r="H10" s="15">
        <v>1</v>
      </c>
      <c r="I10" s="15">
        <v>1</v>
      </c>
      <c r="J10" s="15">
        <v>1</v>
      </c>
    </row>
    <row r="11" spans="1:10" ht="30" x14ac:dyDescent="0.25">
      <c r="A11" s="6" t="s">
        <v>139</v>
      </c>
      <c r="B11" s="5" t="s">
        <v>8</v>
      </c>
      <c r="C11" s="5" t="s">
        <v>9</v>
      </c>
      <c r="D11" s="4" t="s">
        <v>140</v>
      </c>
      <c r="E11" s="15" t="s">
        <v>143</v>
      </c>
      <c r="F11" s="15" t="s">
        <v>143</v>
      </c>
      <c r="G11" s="15" t="s">
        <v>67</v>
      </c>
      <c r="H11" s="15" t="s">
        <v>143</v>
      </c>
      <c r="I11" s="15" t="s">
        <v>143</v>
      </c>
      <c r="J11" s="15" t="s">
        <v>67</v>
      </c>
    </row>
    <row r="12" spans="1:10" x14ac:dyDescent="0.25">
      <c r="A12" s="3" t="s">
        <v>141</v>
      </c>
      <c r="B12" s="5" t="s">
        <v>8</v>
      </c>
      <c r="C12" s="5" t="s">
        <v>9</v>
      </c>
      <c r="D12" s="3" t="s">
        <v>142</v>
      </c>
      <c r="E12" s="15" t="s">
        <v>67</v>
      </c>
      <c r="F12" s="15" t="s">
        <v>67</v>
      </c>
      <c r="G12" s="15" t="s">
        <v>144</v>
      </c>
      <c r="H12" s="15" t="s">
        <v>67</v>
      </c>
      <c r="I12" s="15" t="s">
        <v>67</v>
      </c>
      <c r="J12" s="15" t="s">
        <v>144</v>
      </c>
    </row>
    <row r="13" spans="1:10" x14ac:dyDescent="0.25">
      <c r="A13" s="3" t="s">
        <v>15</v>
      </c>
      <c r="B13" s="5" t="s">
        <v>8</v>
      </c>
      <c r="C13" s="5" t="s">
        <v>5</v>
      </c>
      <c r="E13" s="13">
        <v>1</v>
      </c>
      <c r="F13" s="13">
        <v>1</v>
      </c>
      <c r="G13" s="13">
        <v>1</v>
      </c>
      <c r="H13" s="13">
        <v>1</v>
      </c>
      <c r="I13" s="13">
        <v>1</v>
      </c>
      <c r="J13" s="13">
        <v>1</v>
      </c>
    </row>
    <row r="14" spans="1:10" ht="45" x14ac:dyDescent="0.25">
      <c r="A14" s="6" t="s">
        <v>68</v>
      </c>
      <c r="B14" s="5" t="s">
        <v>8</v>
      </c>
      <c r="C14" s="5" t="s">
        <v>9</v>
      </c>
      <c r="D14" s="4" t="s">
        <v>69</v>
      </c>
      <c r="E14" s="17" t="s">
        <v>70</v>
      </c>
      <c r="F14" s="17" t="s">
        <v>70</v>
      </c>
      <c r="G14" s="17" t="s">
        <v>70</v>
      </c>
      <c r="H14" s="17" t="s">
        <v>70</v>
      </c>
      <c r="I14" s="17" t="s">
        <v>71</v>
      </c>
      <c r="J14" s="17" t="s">
        <v>72</v>
      </c>
    </row>
    <row r="15" spans="1:10" x14ac:dyDescent="0.25">
      <c r="A15" s="3" t="s">
        <v>73</v>
      </c>
      <c r="B15" s="5" t="s">
        <v>8</v>
      </c>
      <c r="C15" s="5" t="s">
        <v>5</v>
      </c>
      <c r="D15" s="3" t="s">
        <v>74</v>
      </c>
      <c r="E15" s="5">
        <v>0.8</v>
      </c>
      <c r="F15" s="5">
        <v>0.8</v>
      </c>
      <c r="G15" s="5">
        <v>0</v>
      </c>
      <c r="H15" s="5">
        <v>0.8</v>
      </c>
      <c r="I15" s="5">
        <v>0.8</v>
      </c>
      <c r="J15" s="5">
        <v>0.8</v>
      </c>
    </row>
    <row r="16" spans="1:10" x14ac:dyDescent="0.25">
      <c r="A16" s="3" t="s">
        <v>77</v>
      </c>
      <c r="B16" s="5" t="s">
        <v>8</v>
      </c>
      <c r="C16" s="5" t="s">
        <v>25</v>
      </c>
      <c r="D16" s="3" t="s">
        <v>80</v>
      </c>
      <c r="E16" s="5" t="b">
        <v>0</v>
      </c>
      <c r="F16" s="5" t="b">
        <v>0</v>
      </c>
      <c r="G16" s="5" t="b">
        <v>0</v>
      </c>
      <c r="H16" s="5" t="b">
        <v>0</v>
      </c>
      <c r="I16" s="5" t="b">
        <v>0</v>
      </c>
      <c r="J16" s="5" t="b">
        <v>0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CHAN</vt:lpstr>
      <vt:lpstr>STACK</vt:lpstr>
      <vt:lpstr>STR_MIX</vt:lpstr>
      <vt:lpstr>STR_STAB</vt:lpstr>
      <vt:lpstr>Z_JACKET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laura</dc:creator>
  <cp:keywords/>
  <dc:description/>
  <cp:lastModifiedBy>daniele.placido</cp:lastModifiedBy>
  <cp:revision/>
  <dcterms:created xsi:type="dcterms:W3CDTF">2019-12-15T22:13:22Z</dcterms:created>
  <dcterms:modified xsi:type="dcterms:W3CDTF">2023-10-09T09:13:07Z</dcterms:modified>
  <cp:category/>
  <cp:contentStatus/>
</cp:coreProperties>
</file>