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Cavo_ENEA_input_whole/"/>
    </mc:Choice>
  </mc:AlternateContent>
  <xr:revisionPtr revIDLastSave="26" documentId="13_ncr:1_{E70D8946-BE6D-4FDC-90B8-D985FF4B885C}" xr6:coauthVersionLast="47" xr6:coauthVersionMax="47" xr10:uidLastSave="{9AE6F53C-622A-4169-B439-0D64D17574B9}"/>
  <bookViews>
    <workbookView xWindow="28680" yWindow="-120" windowWidth="29040" windowHeight="15840" activeTab="4" xr2:uid="{00000000-000D-0000-FFFF-FFFF00000000}"/>
  </bookViews>
  <sheets>
    <sheet name="CHAN" sheetId="2" r:id="rId1"/>
    <sheet name="STR_MIX" sheetId="3" r:id="rId2"/>
    <sheet name="STR_SC" sheetId="5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4" l="1"/>
  <c r="E6" i="4"/>
  <c r="E4" i="4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I4" i="5" l="1"/>
  <c r="H4" i="5"/>
  <c r="E4" i="5"/>
  <c r="I2" i="5"/>
  <c r="J2" i="5"/>
  <c r="I3" i="5"/>
  <c r="J3" i="5"/>
  <c r="J4" i="5"/>
  <c r="Q4" i="2"/>
  <c r="K12" i="2" l="1"/>
  <c r="K6" i="2"/>
  <c r="Q2" i="2"/>
  <c r="Q3" i="2"/>
  <c r="L2" i="2"/>
  <c r="M2" i="2"/>
  <c r="N2" i="2"/>
  <c r="O2" i="2"/>
  <c r="P2" i="2"/>
  <c r="L3" i="2"/>
  <c r="M3" i="2"/>
  <c r="N3" i="2"/>
  <c r="O3" i="2"/>
  <c r="P3" i="2"/>
  <c r="L6" i="2"/>
  <c r="M6" i="2"/>
  <c r="N6" i="2"/>
  <c r="O6" i="2"/>
  <c r="P6" i="2"/>
  <c r="L12" i="2"/>
  <c r="M12" i="2"/>
  <c r="N12" i="2"/>
  <c r="O12" i="2"/>
  <c r="P12" i="2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F2" i="6"/>
  <c r="G2" i="6"/>
  <c r="F3" i="6"/>
  <c r="G3" i="6"/>
  <c r="F4" i="5"/>
  <c r="G4" i="5"/>
  <c r="F2" i="5"/>
  <c r="G2" i="5"/>
  <c r="H2" i="5"/>
  <c r="F3" i="5"/>
  <c r="G3" i="5"/>
  <c r="H3" i="5"/>
  <c r="Q6" i="2"/>
  <c r="F12" i="2"/>
  <c r="G12" i="2"/>
  <c r="H12" i="2"/>
  <c r="I12" i="2"/>
  <c r="J12" i="2"/>
  <c r="F6" i="2"/>
  <c r="G6" i="2"/>
  <c r="H6" i="2"/>
  <c r="I6" i="2"/>
  <c r="J6" i="2"/>
  <c r="E6" i="2"/>
  <c r="G2" i="2"/>
  <c r="H2" i="2"/>
  <c r="I2" i="2"/>
  <c r="J2" i="2"/>
  <c r="K2" i="2"/>
  <c r="G3" i="2"/>
  <c r="H3" i="2"/>
  <c r="I3" i="2"/>
  <c r="J3" i="2"/>
  <c r="K3" i="2"/>
  <c r="Q12" i="2"/>
  <c r="E12" i="2"/>
  <c r="B3" i="2"/>
  <c r="C3" i="2"/>
  <c r="D3" i="2"/>
  <c r="A3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2" i="6" l="1"/>
  <c r="B1" i="6" s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</calcChain>
</file>

<file path=xl/sharedStrings.xml><?xml version="1.0" encoding="utf-8"?>
<sst xmlns="http://schemas.openxmlformats.org/spreadsheetml/2006/main" count="258" uniqueCount="92">
  <si>
    <t>COSTETA</t>
  </si>
  <si>
    <t>STR_MIX</t>
  </si>
  <si>
    <t>CROSSECTION_JK</t>
  </si>
  <si>
    <t>CROSSECTION_IN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</si>
  <si>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</si>
  <si>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</si>
  <si>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</si>
  <si>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</si>
  <si>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</si>
  <si>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</si>
  <si>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</si>
  <si>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</si>
  <si>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</si>
  <si>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</si>
  <si>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</si>
  <si>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STR_SC</t>
  </si>
  <si>
    <t>ISTABILIZER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</si>
  <si>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</si>
  <si>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</si>
  <si>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</si>
  <si>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</si>
  <si>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</si>
  <si>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</si>
  <si>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</si>
  <si>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</si>
  <si>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</si>
  <si>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</si>
  <si>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</si>
  <si>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</si>
  <si>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</si>
  <si>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</si>
  <si>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</si>
  <si>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IMATERIAL_JK</t>
  </si>
  <si>
    <t>IMATERIAL_IN</t>
  </si>
  <si>
    <t>STAB_NON_STAB</t>
  </si>
  <si>
    <t>ISUPERCONDUCTOR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</si>
  <si>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</si>
  <si>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</si>
  <si>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</si>
  <si>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</si>
  <si>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</si>
  <si>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</si>
  <si>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</si>
  <si>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</si>
  <si>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</si>
  <si>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</si>
  <si>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</si>
  <si>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</si>
  <si>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 xml:space="preserve"> number of materials making up the strand</t>
  </si>
  <si>
    <t>triple R for the Copper part</t>
  </si>
  <si>
    <t>element of the type "SC strands"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</si>
  <si>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</si>
  <si>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</si>
  <si>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</si>
  <si>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</si>
  <si>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</si>
  <si>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</si>
  <si>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</si>
  <si>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</si>
  <si>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Helium</t>
  </si>
  <si>
    <t>boolean</t>
  </si>
  <si>
    <t>Flag_htc_steady_corr</t>
  </si>
  <si>
    <t>flag to select the correlation used to evaluate the channel steady state heat transfer coefficient</t>
  </si>
  <si>
    <t>flag for material: NbTi = niobiun titanium, Nb3Sn = niobium thin, HTS = high critical temperature superconducting material, scaling.dat = scaling from file scaling.dat</t>
  </si>
  <si>
    <t>Nb3Sn</t>
  </si>
  <si>
    <t xml:space="preserve"> flag for stabilzer material: Cu = copper; Al = aluminium</t>
  </si>
  <si>
    <t>Cu</t>
  </si>
  <si>
    <t>steinless_steel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</si>
  <si>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</si>
  <si>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</si>
  <si>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</si>
  <si>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</si>
  <si>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</si>
  <si>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Flag, glass_epoxy = glass epoxy; None = pure metal component</t>
  </si>
  <si>
    <t>Flag, steinless_steel = steinless steel (old Fortran IJK); None = insulation component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</si>
  <si>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</si>
  <si>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</si>
  <si>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</si>
  <si>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</si>
  <si>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</si>
  <si>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</si>
  <si>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</si>
  <si>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</si>
  <si>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HTS</t>
  </si>
  <si>
    <t>Al</t>
  </si>
  <si>
    <t>Roughness</t>
  </si>
  <si>
    <t>Equivalent rougness of the channel</t>
  </si>
  <si>
    <t>None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</si>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</sst>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</xf>
    <xf numFmtId="0" fontId="1" fillId="3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11" fontId="0" fillId="0" borderId="0" xfId="0" applyNumberFormat="1" applyProtection="1"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zoomScale="130" zoomScaleNormal="13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F17" sqref="F17:Q17"/>
    </sheetView>
  </sheetViews>
  <sheetFormatPr defaultColWidth="8.90625" defaultRowHeight="14.5" x14ac:dyDescent="0.35"/>
  <cols>
    <col min="1" max="1" width="20.08984375" style="3" bestFit="1" customWidth="1"/>
    <col min="2" max="2" width="8.36328125" style="5" bestFit="1" customWidth="1"/>
    <col min="3" max="3" width="12.08984375" style="5" bestFit="1" customWidth="1"/>
    <col min="4" max="4" width="68" style="3" bestFit="1" customWidth="1"/>
    <col min="5" max="6" width="9.90625" style="5" bestFit="1" customWidth="1"/>
    <col min="7" max="16384" width="8.90625" style="3"/>
  </cols>
  <sheetData>
    <row r="1" spans="1:17" x14ac:dyDescent="0.35">
      <c r="A1" s="16" t="s">
        <v>5</v>
      </c>
      <c r="B1" s="14">
        <f>SUM(E$2:V$2)</f>
        <v>13</v>
      </c>
      <c r="D1" s="3" t="s">
        <v>39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</row>
    <row r="2" spans="1:17" ht="29" x14ac:dyDescent="0.35">
      <c r="A2" s="1"/>
      <c r="B2" s="2"/>
      <c r="D2" s="4" t="s">
        <v>28</v>
      </c>
      <c r="E2" s="14">
        <f>IF(E$1 &gt; 0,1,0)</f>
        <v>1</v>
      </c>
      <c r="F2" s="14">
        <f>IF(F$1 &gt; 0,1,0)</f>
        <v>1</v>
      </c>
      <c r="G2" s="29">
        <f t="shared" ref="G2:Q2" si="0">IF(G$1 &gt; 0,1,0)</f>
        <v>1</v>
      </c>
      <c r="H2" s="29">
        <f t="shared" si="0"/>
        <v>1</v>
      </c>
      <c r="I2" s="29">
        <f t="shared" si="0"/>
        <v>1</v>
      </c>
      <c r="J2" s="29">
        <f t="shared" si="0"/>
        <v>1</v>
      </c>
      <c r="K2" s="29">
        <f t="shared" si="0"/>
        <v>1</v>
      </c>
      <c r="L2" s="29">
        <f t="shared" si="0"/>
        <v>1</v>
      </c>
      <c r="M2" s="29">
        <f t="shared" si="0"/>
        <v>1</v>
      </c>
      <c r="N2" s="29">
        <f t="shared" si="0"/>
        <v>1</v>
      </c>
      <c r="O2" s="29">
        <f t="shared" si="0"/>
        <v>1</v>
      </c>
      <c r="P2" s="29">
        <f t="shared" si="0"/>
        <v>1</v>
      </c>
      <c r="Q2" s="29">
        <f t="shared" si="0"/>
        <v>1</v>
      </c>
    </row>
    <row r="3" spans="1:17" x14ac:dyDescent="0.35">
      <c r="A3" s="16" t="str">
        <f>[1]TRANSIENT!A$2</f>
        <v>Variable name</v>
      </c>
      <c r="B3" s="16" t="str">
        <f>[1]TRANSIENT!B$2</f>
        <v>Unit</v>
      </c>
      <c r="C3" s="16" t="str">
        <f>[1]TRANSIENT!C$2</f>
        <v>Variable type</v>
      </c>
      <c r="D3" s="16" t="str">
        <f>[1]TRANSIENT!D$2</f>
        <v>Note/comments</v>
      </c>
      <c r="E3" s="14" t="str">
        <f>_xlfn.TEXTJOIN("_",,$A$1,E$1)</f>
        <v>CHAN_1</v>
      </c>
      <c r="F3" s="14" t="str">
        <f>_xlfn.TEXTJOIN("_",,$A$1,F$1)</f>
        <v>CHAN_2</v>
      </c>
      <c r="G3" s="29" t="str">
        <f t="shared" ref="G3:Q3" si="1">_xlfn.TEXTJOIN("_",,$A$1,G$1)</f>
        <v>CHAN_3</v>
      </c>
      <c r="H3" s="29" t="str">
        <f t="shared" si="1"/>
        <v>CHAN_4</v>
      </c>
      <c r="I3" s="29" t="str">
        <f t="shared" si="1"/>
        <v>CHAN_5</v>
      </c>
      <c r="J3" s="29" t="str">
        <f t="shared" si="1"/>
        <v>CHAN_6</v>
      </c>
      <c r="K3" s="29" t="str">
        <f t="shared" si="1"/>
        <v>CHAN_7</v>
      </c>
      <c r="L3" s="29" t="str">
        <f t="shared" si="1"/>
        <v>CHAN_8</v>
      </c>
      <c r="M3" s="29" t="str">
        <f t="shared" si="1"/>
        <v>CHAN_9</v>
      </c>
      <c r="N3" s="29" t="str">
        <f t="shared" si="1"/>
        <v>CHAN_10</v>
      </c>
      <c r="O3" s="29" t="str">
        <f t="shared" si="1"/>
        <v>CHAN_11</v>
      </c>
      <c r="P3" s="29" t="str">
        <f t="shared" si="1"/>
        <v>CHAN_12</v>
      </c>
      <c r="Q3" s="29" t="str">
        <f t="shared" si="1"/>
        <v>CHAN_13</v>
      </c>
    </row>
    <row r="4" spans="1:17" x14ac:dyDescent="0.35">
      <c r="A4" s="3" t="s">
        <v>4</v>
      </c>
      <c r="B4" s="5" t="s">
        <v>8</v>
      </c>
      <c r="C4" s="5" t="s">
        <v>18</v>
      </c>
      <c r="D4" s="8" t="s">
        <v>40</v>
      </c>
      <c r="E4" s="28">
        <v>6.5000000000000002E-7</v>
      </c>
      <c r="F4" s="28">
        <v>6.5000000000000002E-7</v>
      </c>
      <c r="G4" s="28">
        <v>6.5000000000000002E-7</v>
      </c>
      <c r="H4" s="28">
        <v>6.5000000000000002E-7</v>
      </c>
      <c r="I4" s="28">
        <v>6.5000000000000002E-7</v>
      </c>
      <c r="J4" s="28">
        <v>6.5000000000000002E-7</v>
      </c>
      <c r="K4" s="28">
        <v>6.5000000000000002E-7</v>
      </c>
      <c r="L4" s="28">
        <v>6.5000000000000002E-7</v>
      </c>
      <c r="M4" s="28">
        <v>6.5000000000000002E-7</v>
      </c>
      <c r="N4" s="28">
        <v>6.5000000000000002E-7</v>
      </c>
      <c r="O4" s="28">
        <v>6.5000000000000002E-7</v>
      </c>
      <c r="P4" s="28">
        <v>6.5000000000000002E-7</v>
      </c>
      <c r="Q4" s="28">
        <f>0.00001963</f>
        <v>1.963E-5</v>
      </c>
    </row>
    <row r="5" spans="1:17" x14ac:dyDescent="0.35">
      <c r="A5" s="3" t="s">
        <v>23</v>
      </c>
      <c r="B5" s="5" t="s">
        <v>21</v>
      </c>
      <c r="C5" s="5" t="s">
        <v>19</v>
      </c>
      <c r="D5" s="3" t="s">
        <v>41</v>
      </c>
      <c r="E5" s="18" t="s">
        <v>59</v>
      </c>
      <c r="F5" s="21" t="s">
        <v>59</v>
      </c>
      <c r="G5" s="21" t="s">
        <v>59</v>
      </c>
      <c r="H5" s="21" t="s">
        <v>59</v>
      </c>
      <c r="I5" s="21" t="s">
        <v>59</v>
      </c>
      <c r="J5" s="21" t="s">
        <v>59</v>
      </c>
      <c r="K5" s="21" t="s">
        <v>59</v>
      </c>
      <c r="L5" s="21" t="s">
        <v>59</v>
      </c>
      <c r="M5" s="21" t="s">
        <v>59</v>
      </c>
      <c r="N5" s="21" t="s">
        <v>59</v>
      </c>
      <c r="O5" s="21" t="s">
        <v>59</v>
      </c>
      <c r="P5" s="21" t="s">
        <v>59</v>
      </c>
      <c r="Q5" s="21" t="s">
        <v>59</v>
      </c>
    </row>
    <row r="6" spans="1:17" x14ac:dyDescent="0.35">
      <c r="A6" s="3" t="s">
        <v>6</v>
      </c>
      <c r="B6" s="5" t="s">
        <v>9</v>
      </c>
      <c r="C6" s="5" t="s">
        <v>18</v>
      </c>
      <c r="D6" s="3" t="s">
        <v>38</v>
      </c>
      <c r="E6" s="28">
        <f>4*E4/0.00893</f>
        <v>2.9115341545352742E-4</v>
      </c>
      <c r="F6" s="28">
        <f t="shared" ref="F6:K6" si="2">4*F4/0.00893</f>
        <v>2.9115341545352742E-4</v>
      </c>
      <c r="G6" s="28">
        <f t="shared" si="2"/>
        <v>2.9115341545352742E-4</v>
      </c>
      <c r="H6" s="28">
        <f t="shared" si="2"/>
        <v>2.9115341545352742E-4</v>
      </c>
      <c r="I6" s="28">
        <f t="shared" si="2"/>
        <v>2.9115341545352742E-4</v>
      </c>
      <c r="J6" s="28">
        <f t="shared" si="2"/>
        <v>2.9115341545352742E-4</v>
      </c>
      <c r="K6" s="28">
        <f t="shared" si="2"/>
        <v>2.9115341545352742E-4</v>
      </c>
      <c r="L6" s="28">
        <f t="shared" ref="L6:P6" si="3">4*L4/0.00893</f>
        <v>2.9115341545352742E-4</v>
      </c>
      <c r="M6" s="28">
        <f t="shared" si="3"/>
        <v>2.9115341545352742E-4</v>
      </c>
      <c r="N6" s="28">
        <f t="shared" si="3"/>
        <v>2.9115341545352742E-4</v>
      </c>
      <c r="O6" s="28">
        <f t="shared" si="3"/>
        <v>2.9115341545352742E-4</v>
      </c>
      <c r="P6" s="28">
        <f t="shared" si="3"/>
        <v>2.9115341545352742E-4</v>
      </c>
      <c r="Q6" s="28">
        <f>4*Q4/0.01571/2</f>
        <v>2.4990451941438578E-3</v>
      </c>
    </row>
    <row r="7" spans="1:17" x14ac:dyDescent="0.35">
      <c r="A7" s="3" t="s">
        <v>85</v>
      </c>
      <c r="B7" s="21" t="s">
        <v>9</v>
      </c>
      <c r="C7" s="21" t="s">
        <v>18</v>
      </c>
      <c r="D7" s="3" t="s">
        <v>86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</row>
    <row r="8" spans="1:17" s="8" customFormat="1" x14ac:dyDescent="0.35">
      <c r="A8" s="8" t="s">
        <v>0</v>
      </c>
      <c r="B8" s="9" t="s">
        <v>21</v>
      </c>
      <c r="C8" s="9" t="s">
        <v>18</v>
      </c>
      <c r="D8" s="3" t="s">
        <v>42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</row>
    <row r="9" spans="1:17" x14ac:dyDescent="0.35">
      <c r="A9" s="3" t="s">
        <v>24</v>
      </c>
      <c r="B9" s="5" t="s">
        <v>21</v>
      </c>
      <c r="C9" s="5" t="s">
        <v>18</v>
      </c>
      <c r="D9" s="3" t="s">
        <v>43</v>
      </c>
      <c r="E9" s="18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18">
        <v>1</v>
      </c>
    </row>
    <row r="10" spans="1:17" x14ac:dyDescent="0.35">
      <c r="A10" s="3" t="s">
        <v>10</v>
      </c>
      <c r="B10" s="5" t="s">
        <v>21</v>
      </c>
      <c r="C10" s="5" t="s">
        <v>20</v>
      </c>
      <c r="D10" s="3" t="s">
        <v>44</v>
      </c>
      <c r="E10" s="13">
        <v>124</v>
      </c>
      <c r="F10" s="13">
        <v>124</v>
      </c>
      <c r="G10" s="13">
        <v>124</v>
      </c>
      <c r="H10" s="13">
        <v>124</v>
      </c>
      <c r="I10" s="13">
        <v>124</v>
      </c>
      <c r="J10" s="13">
        <v>124</v>
      </c>
      <c r="K10" s="13">
        <v>124</v>
      </c>
      <c r="L10" s="13">
        <v>124</v>
      </c>
      <c r="M10" s="13">
        <v>124</v>
      </c>
      <c r="N10" s="13">
        <v>124</v>
      </c>
      <c r="O10" s="13">
        <v>124</v>
      </c>
      <c r="P10" s="13">
        <v>124</v>
      </c>
      <c r="Q10" s="13">
        <v>122</v>
      </c>
    </row>
    <row r="11" spans="1:17" x14ac:dyDescent="0.35">
      <c r="A11" s="10" t="s">
        <v>11</v>
      </c>
      <c r="B11" s="5" t="s">
        <v>21</v>
      </c>
      <c r="C11" s="5" t="s">
        <v>18</v>
      </c>
      <c r="D11" s="3" t="s">
        <v>45</v>
      </c>
      <c r="E11" s="18">
        <v>0.02</v>
      </c>
      <c r="F11" s="21">
        <v>0.02</v>
      </c>
      <c r="G11" s="21">
        <v>0.02</v>
      </c>
      <c r="H11" s="21">
        <v>0.02</v>
      </c>
      <c r="I11" s="21">
        <v>0.02</v>
      </c>
      <c r="J11" s="21">
        <v>0.02</v>
      </c>
      <c r="K11" s="21">
        <v>0.02</v>
      </c>
      <c r="L11" s="21">
        <v>0.02</v>
      </c>
      <c r="M11" s="21">
        <v>0.02</v>
      </c>
      <c r="N11" s="21">
        <v>0.02</v>
      </c>
      <c r="O11" s="21">
        <v>0.02</v>
      </c>
      <c r="P11" s="21">
        <v>0.02</v>
      </c>
      <c r="Q11" s="18">
        <v>0.02</v>
      </c>
    </row>
    <row r="12" spans="1:17" x14ac:dyDescent="0.35">
      <c r="A12" s="3" t="s">
        <v>12</v>
      </c>
      <c r="B12" s="5" t="s">
        <v>21</v>
      </c>
      <c r="C12" s="5" t="s">
        <v>60</v>
      </c>
      <c r="E12" s="18" t="b">
        <f>FALSE</f>
        <v>0</v>
      </c>
      <c r="F12" s="21" t="b">
        <f>FALSE</f>
        <v>0</v>
      </c>
      <c r="G12" s="21" t="b">
        <f>FALSE</f>
        <v>0</v>
      </c>
      <c r="H12" s="21" t="b">
        <f>FALSE</f>
        <v>0</v>
      </c>
      <c r="I12" s="21" t="b">
        <f>FALSE</f>
        <v>0</v>
      </c>
      <c r="J12" s="21" t="b">
        <f>FALSE</f>
        <v>0</v>
      </c>
      <c r="K12" s="21" t="b">
        <f>FALSE</f>
        <v>0</v>
      </c>
      <c r="L12" s="21" t="b">
        <f>FALSE</f>
        <v>0</v>
      </c>
      <c r="M12" s="21" t="b">
        <f>FALSE</f>
        <v>0</v>
      </c>
      <c r="N12" s="21" t="b">
        <f>FALSE</f>
        <v>0</v>
      </c>
      <c r="O12" s="21" t="b">
        <f>FALSE</f>
        <v>0</v>
      </c>
      <c r="P12" s="21" t="b">
        <f>FALSE</f>
        <v>0</v>
      </c>
      <c r="Q12" s="18" t="b">
        <f>FALSE</f>
        <v>0</v>
      </c>
    </row>
    <row r="13" spans="1:17" x14ac:dyDescent="0.35">
      <c r="A13" s="3" t="s">
        <v>13</v>
      </c>
      <c r="B13" s="5" t="s">
        <v>9</v>
      </c>
      <c r="C13" s="5" t="s">
        <v>18</v>
      </c>
      <c r="E13" s="19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</row>
    <row r="14" spans="1:17" ht="15.65" customHeight="1" x14ac:dyDescent="0.35">
      <c r="A14" s="3" t="s">
        <v>14</v>
      </c>
      <c r="B14" s="5" t="s">
        <v>9</v>
      </c>
      <c r="C14" s="5" t="s">
        <v>18</v>
      </c>
      <c r="E14" s="19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x14ac:dyDescent="0.35">
      <c r="A15" s="3" t="s">
        <v>56</v>
      </c>
      <c r="B15" s="5" t="s">
        <v>21</v>
      </c>
      <c r="C15" s="5" t="s">
        <v>19</v>
      </c>
      <c r="D15" s="3" t="s">
        <v>57</v>
      </c>
      <c r="E15" s="5" t="s">
        <v>58</v>
      </c>
      <c r="F15" s="21" t="s">
        <v>58</v>
      </c>
      <c r="G15" s="21" t="s">
        <v>58</v>
      </c>
      <c r="H15" s="21" t="s">
        <v>58</v>
      </c>
      <c r="I15" s="21" t="s">
        <v>58</v>
      </c>
      <c r="J15" s="21" t="s">
        <v>58</v>
      </c>
      <c r="K15" s="21" t="s">
        <v>58</v>
      </c>
      <c r="L15" s="21" t="s">
        <v>58</v>
      </c>
      <c r="M15" s="21" t="s">
        <v>58</v>
      </c>
      <c r="N15" s="21" t="s">
        <v>58</v>
      </c>
      <c r="O15" s="21" t="s">
        <v>58</v>
      </c>
      <c r="P15" s="21" t="s">
        <v>58</v>
      </c>
      <c r="Q15" s="21" t="s">
        <v>58</v>
      </c>
    </row>
    <row r="16" spans="1:17" x14ac:dyDescent="0.35">
      <c r="A16" s="3" t="s">
        <v>61</v>
      </c>
      <c r="B16" s="5" t="s">
        <v>21</v>
      </c>
      <c r="C16" s="5" t="s">
        <v>20</v>
      </c>
      <c r="D16" s="3" t="s">
        <v>62</v>
      </c>
      <c r="E16" s="5">
        <v>212</v>
      </c>
      <c r="F16" s="21">
        <v>212</v>
      </c>
      <c r="G16" s="21">
        <v>212</v>
      </c>
      <c r="H16" s="21">
        <v>212</v>
      </c>
      <c r="I16" s="21">
        <v>212</v>
      </c>
      <c r="J16" s="21">
        <v>212</v>
      </c>
      <c r="K16" s="21">
        <v>212</v>
      </c>
      <c r="L16" s="21">
        <v>212</v>
      </c>
      <c r="M16" s="21">
        <v>212</v>
      </c>
      <c r="N16" s="21">
        <v>212</v>
      </c>
      <c r="O16" s="21">
        <v>212</v>
      </c>
      <c r="P16" s="21">
        <v>212</v>
      </c>
      <c r="Q16" s="5">
        <v>1</v>
      </c>
    </row>
    <row r="17" spans="1:17" x14ac:dyDescent="0.35">
      <c r="A17" s="3" t="s">
        <v>88</v>
      </c>
      <c r="B17" s="21" t="s">
        <v>21</v>
      </c>
      <c r="C17" s="21" t="s">
        <v>60</v>
      </c>
      <c r="D17" s="3" t="s">
        <v>89</v>
      </c>
      <c r="E17" s="21" t="b">
        <v>0</v>
      </c>
      <c r="F17" s="21" t="b">
        <v>0</v>
      </c>
      <c r="G17" s="21" t="b">
        <v>0</v>
      </c>
      <c r="H17" s="21" t="b">
        <v>0</v>
      </c>
      <c r="I17" s="21" t="b">
        <v>0</v>
      </c>
      <c r="J17" s="21" t="b">
        <v>0</v>
      </c>
      <c r="K17" s="21" t="b">
        <v>0</v>
      </c>
      <c r="L17" s="21" t="b">
        <v>0</v>
      </c>
      <c r="M17" s="21" t="b">
        <v>0</v>
      </c>
      <c r="N17" s="21" t="b">
        <v>0</v>
      </c>
      <c r="O17" s="21" t="b">
        <v>0</v>
      </c>
      <c r="P17" s="21" t="b">
        <v>0</v>
      </c>
      <c r="Q17" s="21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1" sqref="E11:E13"/>
    </sheetView>
  </sheetViews>
  <sheetFormatPr defaultColWidth="8.90625" defaultRowHeight="14.5" x14ac:dyDescent="0.35"/>
  <cols>
    <col min="1" max="1" width="20.90625" style="3" bestFit="1" customWidth="1"/>
    <col min="2" max="2" width="7.453125" style="5" bestFit="1" customWidth="1"/>
    <col min="3" max="3" width="12.08984375" style="5" bestFit="1" customWidth="1"/>
    <col min="4" max="4" width="67.08984375" style="3" bestFit="1" customWidth="1"/>
    <col min="5" max="5" width="11" style="5" bestFit="1" customWidth="1"/>
    <col min="6" max="16384" width="8.90625" style="3"/>
  </cols>
  <sheetData>
    <row r="1" spans="1:5" x14ac:dyDescent="0.35">
      <c r="A1" s="16" t="s">
        <v>1</v>
      </c>
      <c r="B1" s="14">
        <f>SUM(E$2:Z2)</f>
        <v>0</v>
      </c>
      <c r="C1" s="2"/>
      <c r="D1" s="3" t="s">
        <v>46</v>
      </c>
      <c r="E1" s="11">
        <v>0</v>
      </c>
    </row>
    <row r="2" spans="1:5" ht="29" x14ac:dyDescent="0.35">
      <c r="A2" s="1"/>
      <c r="B2" s="2"/>
      <c r="C2" s="2"/>
      <c r="D2" s="4" t="s">
        <v>30</v>
      </c>
      <c r="E2" s="15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STR_MIX_0</v>
      </c>
    </row>
    <row r="4" spans="1:5" x14ac:dyDescent="0.35">
      <c r="A4" s="3" t="s">
        <v>4</v>
      </c>
      <c r="B4" s="5" t="s">
        <v>8</v>
      </c>
      <c r="C4" s="5" t="s">
        <v>18</v>
      </c>
      <c r="D4" s="3" t="s">
        <v>40</v>
      </c>
      <c r="E4" s="22">
        <v>0</v>
      </c>
    </row>
    <row r="5" spans="1:5" x14ac:dyDescent="0.35">
      <c r="A5" s="3" t="s">
        <v>0</v>
      </c>
      <c r="B5" s="5" t="s">
        <v>21</v>
      </c>
      <c r="C5" s="5" t="s">
        <v>18</v>
      </c>
      <c r="D5" s="3" t="s">
        <v>42</v>
      </c>
      <c r="E5" s="22">
        <v>0</v>
      </c>
    </row>
    <row r="6" spans="1:5" x14ac:dyDescent="0.35">
      <c r="A6" s="3" t="s">
        <v>34</v>
      </c>
      <c r="B6" s="5" t="s">
        <v>21</v>
      </c>
      <c r="C6" s="5" t="s">
        <v>18</v>
      </c>
      <c r="D6" s="3" t="s">
        <v>47</v>
      </c>
      <c r="E6" s="22">
        <v>0</v>
      </c>
    </row>
    <row r="7" spans="1:5" x14ac:dyDescent="0.35">
      <c r="A7" s="3" t="s">
        <v>37</v>
      </c>
      <c r="B7" s="5" t="s">
        <v>21</v>
      </c>
      <c r="C7" s="5" t="s">
        <v>20</v>
      </c>
      <c r="D7" s="3" t="s">
        <v>48</v>
      </c>
      <c r="E7" s="22">
        <v>0</v>
      </c>
    </row>
    <row r="8" spans="1:5" x14ac:dyDescent="0.35">
      <c r="A8" s="3" t="s">
        <v>16</v>
      </c>
      <c r="B8" s="5" t="s">
        <v>21</v>
      </c>
      <c r="C8" s="21" t="s">
        <v>19</v>
      </c>
      <c r="D8" s="3" t="s">
        <v>65</v>
      </c>
      <c r="E8" s="25" t="s">
        <v>66</v>
      </c>
    </row>
    <row r="9" spans="1:5" x14ac:dyDescent="0.35">
      <c r="A9" s="3" t="s">
        <v>7</v>
      </c>
      <c r="B9" s="5" t="s">
        <v>21</v>
      </c>
      <c r="C9" s="5" t="s">
        <v>18</v>
      </c>
      <c r="D9" s="3" t="s">
        <v>49</v>
      </c>
      <c r="E9" s="25">
        <v>0</v>
      </c>
    </row>
    <row r="10" spans="1:5" x14ac:dyDescent="0.35">
      <c r="A10" s="8" t="s">
        <v>35</v>
      </c>
      <c r="B10" s="20" t="s">
        <v>21</v>
      </c>
      <c r="C10" s="20" t="s">
        <v>19</v>
      </c>
      <c r="D10" s="8" t="s">
        <v>63</v>
      </c>
      <c r="E10" s="20" t="s">
        <v>64</v>
      </c>
    </row>
    <row r="11" spans="1:5" x14ac:dyDescent="0.35">
      <c r="A11" s="8" t="s">
        <v>75</v>
      </c>
      <c r="B11" s="20" t="s">
        <v>25</v>
      </c>
      <c r="C11" s="20" t="s">
        <v>18</v>
      </c>
      <c r="D11" s="8" t="s">
        <v>78</v>
      </c>
      <c r="E11" s="31">
        <v>0</v>
      </c>
    </row>
    <row r="12" spans="1:5" x14ac:dyDescent="0.35">
      <c r="A12" s="8" t="s">
        <v>76</v>
      </c>
      <c r="B12" s="20" t="s">
        <v>26</v>
      </c>
      <c r="C12" s="20" t="s">
        <v>18</v>
      </c>
      <c r="D12" s="8" t="s">
        <v>78</v>
      </c>
      <c r="E12" s="31">
        <v>0</v>
      </c>
    </row>
    <row r="13" spans="1:5" x14ac:dyDescent="0.35">
      <c r="A13" s="8" t="s">
        <v>77</v>
      </c>
      <c r="B13" s="20" t="s">
        <v>22</v>
      </c>
      <c r="C13" s="20" t="s">
        <v>18</v>
      </c>
      <c r="D13" s="8" t="s">
        <v>78</v>
      </c>
      <c r="E13" s="31">
        <v>0</v>
      </c>
    </row>
    <row r="14" spans="1:5" x14ac:dyDescent="0.35">
      <c r="A14" s="3" t="s">
        <v>88</v>
      </c>
      <c r="B14" s="21" t="s">
        <v>21</v>
      </c>
      <c r="C14" s="21" t="s">
        <v>60</v>
      </c>
      <c r="D14" s="3" t="s">
        <v>90</v>
      </c>
      <c r="E14" s="21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J1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9" sqref="D18:D19"/>
    </sheetView>
  </sheetViews>
  <sheetFormatPr defaultColWidth="8.90625" defaultRowHeight="14.5" x14ac:dyDescent="0.35"/>
  <cols>
    <col min="1" max="1" width="18" style="3" bestFit="1" customWidth="1"/>
    <col min="2" max="2" width="7.453125" style="5" bestFit="1" customWidth="1"/>
    <col min="3" max="3" width="12.08984375" style="5" bestFit="1" customWidth="1"/>
    <col min="4" max="4" width="67.08984375" style="3" bestFit="1" customWidth="1"/>
    <col min="5" max="5" width="9.453125" style="5" bestFit="1" customWidth="1"/>
    <col min="6" max="8" width="9.1796875" style="3" bestFit="1" customWidth="1"/>
    <col min="9" max="16384" width="8.90625" style="3"/>
  </cols>
  <sheetData>
    <row r="1" spans="1:10" x14ac:dyDescent="0.35">
      <c r="A1" s="16" t="s">
        <v>15</v>
      </c>
      <c r="B1" s="14">
        <f>SUM(E$2:Z2)</f>
        <v>6</v>
      </c>
      <c r="C1" s="2"/>
      <c r="D1" s="3" t="s">
        <v>50</v>
      </c>
      <c r="E1" s="11">
        <v>1</v>
      </c>
      <c r="F1" s="11">
        <v>2</v>
      </c>
      <c r="G1" s="11">
        <v>3</v>
      </c>
      <c r="H1" s="11">
        <v>4</v>
      </c>
      <c r="I1" s="11">
        <v>5</v>
      </c>
      <c r="J1" s="11">
        <v>6</v>
      </c>
    </row>
    <row r="2" spans="1:10" ht="29" x14ac:dyDescent="0.35">
      <c r="A2" s="1"/>
      <c r="B2" s="2"/>
      <c r="C2" s="2"/>
      <c r="D2" s="4" t="s">
        <v>29</v>
      </c>
      <c r="E2" s="15">
        <f>IF(E$1 &gt; 0,1,0)</f>
        <v>1</v>
      </c>
      <c r="F2" s="30">
        <f t="shared" ref="F2:J2" si="0">IF(F$1 &gt; 0,1,0)</f>
        <v>1</v>
      </c>
      <c r="G2" s="30">
        <f t="shared" si="0"/>
        <v>1</v>
      </c>
      <c r="H2" s="30">
        <f t="shared" si="0"/>
        <v>1</v>
      </c>
      <c r="I2" s="30">
        <f>IF(I$1 &gt; 0,1,0)</f>
        <v>1</v>
      </c>
      <c r="J2" s="30">
        <f t="shared" si="0"/>
        <v>1</v>
      </c>
    </row>
    <row r="3" spans="1:10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STR_SC_1</v>
      </c>
      <c r="F3" s="29" t="str">
        <f t="shared" ref="F3:J3" si="1">_xlfn.TEXTJOIN("_",,$A$1,F$1)</f>
        <v>STR_SC_2</v>
      </c>
      <c r="G3" s="29" t="str">
        <f t="shared" si="1"/>
        <v>STR_SC_3</v>
      </c>
      <c r="H3" s="29" t="str">
        <f t="shared" si="1"/>
        <v>STR_SC_4</v>
      </c>
      <c r="I3" s="29" t="str">
        <f>_xlfn.TEXTJOIN("_",,$A$1,I$1)</f>
        <v>STR_SC_5</v>
      </c>
      <c r="J3" s="29" t="str">
        <f t="shared" si="1"/>
        <v>STR_SC_6</v>
      </c>
    </row>
    <row r="4" spans="1:10" x14ac:dyDescent="0.35">
      <c r="A4" s="3" t="s">
        <v>4</v>
      </c>
      <c r="B4" s="5" t="s">
        <v>8</v>
      </c>
      <c r="C4" s="5" t="s">
        <v>18</v>
      </c>
      <c r="D4" s="3" t="s">
        <v>40</v>
      </c>
      <c r="E4" s="28">
        <f>0.0000128</f>
        <v>1.2799999999999999E-5</v>
      </c>
      <c r="F4" s="28">
        <f t="shared" ref="F4:G4" si="2">0.0000128</f>
        <v>1.2799999999999999E-5</v>
      </c>
      <c r="G4" s="28">
        <f t="shared" si="2"/>
        <v>1.2799999999999999E-5</v>
      </c>
      <c r="H4" s="28">
        <f>0.0000128</f>
        <v>1.2799999999999999E-5</v>
      </c>
      <c r="I4" s="28">
        <f>0.0000128</f>
        <v>1.2799999999999999E-5</v>
      </c>
      <c r="J4" s="28">
        <f t="shared" ref="J4" si="3">0.0000128</f>
        <v>1.2799999999999999E-5</v>
      </c>
    </row>
    <row r="5" spans="1:10" x14ac:dyDescent="0.35">
      <c r="A5" s="3" t="s">
        <v>0</v>
      </c>
      <c r="B5" s="5" t="s">
        <v>21</v>
      </c>
      <c r="C5" s="5" t="s">
        <v>18</v>
      </c>
      <c r="D5" s="3" t="s">
        <v>42</v>
      </c>
      <c r="E5" s="7">
        <v>0.96989999999999998</v>
      </c>
      <c r="F5" s="23">
        <v>0.96989999999999998</v>
      </c>
      <c r="G5" s="23">
        <v>0.96989999999999998</v>
      </c>
      <c r="H5" s="23">
        <v>0.96989999999999998</v>
      </c>
      <c r="I5" s="23">
        <v>0.96989999999999998</v>
      </c>
      <c r="J5" s="23">
        <v>0.96989999999999998</v>
      </c>
    </row>
    <row r="6" spans="1:10" ht="13.75" customHeight="1" x14ac:dyDescent="0.35">
      <c r="A6" s="8" t="s">
        <v>35</v>
      </c>
      <c r="B6" s="20" t="s">
        <v>21</v>
      </c>
      <c r="C6" s="20" t="s">
        <v>19</v>
      </c>
      <c r="D6" s="8" t="s">
        <v>63</v>
      </c>
      <c r="E6" s="20" t="s">
        <v>83</v>
      </c>
      <c r="F6" s="20" t="s">
        <v>83</v>
      </c>
      <c r="G6" s="20" t="s">
        <v>83</v>
      </c>
      <c r="H6" s="20" t="s">
        <v>83</v>
      </c>
      <c r="I6" s="20" t="s">
        <v>83</v>
      </c>
      <c r="J6" s="20" t="s">
        <v>83</v>
      </c>
    </row>
    <row r="7" spans="1:10" x14ac:dyDescent="0.35">
      <c r="A7" s="8" t="s">
        <v>75</v>
      </c>
      <c r="B7" s="20" t="s">
        <v>25</v>
      </c>
      <c r="C7" s="20" t="s">
        <v>18</v>
      </c>
      <c r="D7" s="8" t="s">
        <v>78</v>
      </c>
      <c r="E7" s="31">
        <v>182962000</v>
      </c>
      <c r="F7" s="31">
        <v>182962000</v>
      </c>
      <c r="G7" s="31">
        <v>182962000</v>
      </c>
      <c r="H7" s="31">
        <v>182962000</v>
      </c>
      <c r="I7" s="31">
        <v>182962000</v>
      </c>
      <c r="J7" s="31">
        <v>182962000</v>
      </c>
    </row>
    <row r="8" spans="1:10" x14ac:dyDescent="0.35">
      <c r="A8" s="8" t="s">
        <v>76</v>
      </c>
      <c r="B8" s="20" t="s">
        <v>26</v>
      </c>
      <c r="C8" s="20" t="s">
        <v>18</v>
      </c>
      <c r="D8" s="8" t="s">
        <v>78</v>
      </c>
      <c r="E8" s="20">
        <v>132.5</v>
      </c>
      <c r="F8" s="20">
        <v>132.5</v>
      </c>
      <c r="G8" s="20">
        <v>132.5</v>
      </c>
      <c r="H8" s="20">
        <v>132.5</v>
      </c>
      <c r="I8" s="20">
        <v>132.5</v>
      </c>
      <c r="J8" s="20">
        <v>132.5</v>
      </c>
    </row>
    <row r="9" spans="1:10" x14ac:dyDescent="0.35">
      <c r="A9" s="8" t="s">
        <v>77</v>
      </c>
      <c r="B9" s="20" t="s">
        <v>22</v>
      </c>
      <c r="C9" s="20" t="s">
        <v>18</v>
      </c>
      <c r="D9" s="8" t="s">
        <v>78</v>
      </c>
      <c r="E9" s="20">
        <v>90</v>
      </c>
      <c r="F9" s="20">
        <v>90</v>
      </c>
      <c r="G9" s="20">
        <v>90</v>
      </c>
      <c r="H9" s="20">
        <v>90</v>
      </c>
      <c r="I9" s="20">
        <v>90</v>
      </c>
      <c r="J9" s="20">
        <v>90</v>
      </c>
    </row>
    <row r="10" spans="1:10" x14ac:dyDescent="0.35">
      <c r="A10" s="3" t="s">
        <v>88</v>
      </c>
      <c r="B10" s="21" t="s">
        <v>21</v>
      </c>
      <c r="C10" s="21" t="s">
        <v>60</v>
      </c>
      <c r="D10" s="3" t="s">
        <v>90</v>
      </c>
      <c r="E10" s="21" t="b">
        <v>0</v>
      </c>
      <c r="F10" s="21" t="b">
        <v>0</v>
      </c>
      <c r="G10" s="21" t="b">
        <v>0</v>
      </c>
      <c r="H10" s="21" t="b">
        <v>0</v>
      </c>
      <c r="I10" s="21" t="b">
        <v>0</v>
      </c>
      <c r="J10" s="21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V8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3" sqref="H23"/>
    </sheetView>
  </sheetViews>
  <sheetFormatPr defaultColWidth="8.90625" defaultRowHeight="14.5" x14ac:dyDescent="0.35"/>
  <cols>
    <col min="1" max="1" width="13.1796875" style="3" bestFit="1" customWidth="1"/>
    <col min="2" max="2" width="4.54296875" style="5" bestFit="1" customWidth="1"/>
    <col min="3" max="3" width="12.08984375" style="5" bestFit="1" customWidth="1"/>
    <col min="4" max="4" width="35.36328125" style="3" bestFit="1" customWidth="1"/>
    <col min="5" max="5" width="11.453125" style="5" bestFit="1" customWidth="1"/>
    <col min="6" max="13" width="11.453125" style="3" bestFit="1" customWidth="1"/>
    <col min="14" max="22" width="12.453125" style="3" bestFit="1" customWidth="1"/>
    <col min="23" max="16384" width="8.90625" style="3"/>
  </cols>
  <sheetData>
    <row r="1" spans="1:22" x14ac:dyDescent="0.35">
      <c r="A1" s="16" t="s">
        <v>36</v>
      </c>
      <c r="B1" s="14">
        <f>SUM(E$2:Z2)</f>
        <v>18</v>
      </c>
      <c r="C1" s="2"/>
      <c r="D1" s="3" t="s">
        <v>51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</row>
    <row r="2" spans="1:22" ht="58" x14ac:dyDescent="0.35">
      <c r="A2" s="1"/>
      <c r="B2" s="2"/>
      <c r="C2" s="2"/>
      <c r="D2" s="17" t="s">
        <v>27</v>
      </c>
      <c r="E2" s="14">
        <f>IF(E$1 &gt; 0,1,0)</f>
        <v>1</v>
      </c>
      <c r="F2" s="29">
        <f t="shared" ref="F2:V2" si="0">IF(F$1 &gt; 0,1,0)</f>
        <v>1</v>
      </c>
      <c r="G2" s="29">
        <f t="shared" si="0"/>
        <v>1</v>
      </c>
      <c r="H2" s="29">
        <f t="shared" si="0"/>
        <v>1</v>
      </c>
      <c r="I2" s="29">
        <f t="shared" si="0"/>
        <v>1</v>
      </c>
      <c r="J2" s="29">
        <f t="shared" si="0"/>
        <v>1</v>
      </c>
      <c r="K2" s="29">
        <f t="shared" si="0"/>
        <v>1</v>
      </c>
      <c r="L2" s="29">
        <f t="shared" si="0"/>
        <v>1</v>
      </c>
      <c r="M2" s="29">
        <f t="shared" si="0"/>
        <v>1</v>
      </c>
      <c r="N2" s="29">
        <f t="shared" si="0"/>
        <v>1</v>
      </c>
      <c r="O2" s="29">
        <f t="shared" si="0"/>
        <v>1</v>
      </c>
      <c r="P2" s="29">
        <f t="shared" si="0"/>
        <v>1</v>
      </c>
      <c r="Q2" s="29">
        <f t="shared" si="0"/>
        <v>1</v>
      </c>
      <c r="R2" s="29">
        <f t="shared" si="0"/>
        <v>1</v>
      </c>
      <c r="S2" s="29">
        <f t="shared" si="0"/>
        <v>1</v>
      </c>
      <c r="T2" s="29">
        <f t="shared" si="0"/>
        <v>1</v>
      </c>
      <c r="U2" s="29">
        <f t="shared" si="0"/>
        <v>1</v>
      </c>
      <c r="V2" s="29">
        <f t="shared" si="0"/>
        <v>1</v>
      </c>
    </row>
    <row r="3" spans="1:22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STR_STAB_1</v>
      </c>
      <c r="F3" s="29" t="str">
        <f t="shared" ref="F3:V3" si="1">_xlfn.TEXTJOIN("_",,$A$1,F$1)</f>
        <v>STR_STAB_2</v>
      </c>
      <c r="G3" s="29" t="str">
        <f t="shared" si="1"/>
        <v>STR_STAB_3</v>
      </c>
      <c r="H3" s="29" t="str">
        <f t="shared" si="1"/>
        <v>STR_STAB_4</v>
      </c>
      <c r="I3" s="29" t="str">
        <f t="shared" si="1"/>
        <v>STR_STAB_5</v>
      </c>
      <c r="J3" s="29" t="str">
        <f t="shared" si="1"/>
        <v>STR_STAB_6</v>
      </c>
      <c r="K3" s="29" t="str">
        <f t="shared" si="1"/>
        <v>STR_STAB_7</v>
      </c>
      <c r="L3" s="29" t="str">
        <f t="shared" si="1"/>
        <v>STR_STAB_8</v>
      </c>
      <c r="M3" s="29" t="str">
        <f t="shared" si="1"/>
        <v>STR_STAB_9</v>
      </c>
      <c r="N3" s="29" t="str">
        <f t="shared" si="1"/>
        <v>STR_STAB_10</v>
      </c>
      <c r="O3" s="29" t="str">
        <f t="shared" si="1"/>
        <v>STR_STAB_11</v>
      </c>
      <c r="P3" s="29" t="str">
        <f t="shared" si="1"/>
        <v>STR_STAB_12</v>
      </c>
      <c r="Q3" s="29" t="str">
        <f t="shared" si="1"/>
        <v>STR_STAB_13</v>
      </c>
      <c r="R3" s="29" t="str">
        <f t="shared" si="1"/>
        <v>STR_STAB_14</v>
      </c>
      <c r="S3" s="29" t="str">
        <f t="shared" si="1"/>
        <v>STR_STAB_15</v>
      </c>
      <c r="T3" s="29" t="str">
        <f t="shared" si="1"/>
        <v>STR_STAB_16</v>
      </c>
      <c r="U3" s="29" t="str">
        <f t="shared" si="1"/>
        <v>STR_STAB_17</v>
      </c>
      <c r="V3" s="29" t="str">
        <f t="shared" si="1"/>
        <v>STR_STAB_18</v>
      </c>
    </row>
    <row r="4" spans="1:22" x14ac:dyDescent="0.35">
      <c r="A4" s="3" t="s">
        <v>4</v>
      </c>
      <c r="B4" s="5" t="s">
        <v>8</v>
      </c>
      <c r="C4" s="5" t="s">
        <v>18</v>
      </c>
      <c r="D4" s="3" t="s">
        <v>40</v>
      </c>
      <c r="E4" s="32">
        <f>0.000008608</f>
        <v>8.6079999999999996E-6</v>
      </c>
      <c r="F4" s="32">
        <f>0.0000113187</f>
        <v>1.1318700000000001E-5</v>
      </c>
      <c r="G4" s="32">
        <f>0.0000210568</f>
        <v>2.1056800000000001E-5</v>
      </c>
      <c r="H4" s="32">
        <f>0.000008608</f>
        <v>8.6079999999999996E-6</v>
      </c>
      <c r="I4" s="32">
        <f>0.0000113187</f>
        <v>1.1318700000000001E-5</v>
      </c>
      <c r="J4" s="32">
        <f>0.0000210568</f>
        <v>2.1056800000000001E-5</v>
      </c>
      <c r="K4" s="32">
        <f>0.000008608</f>
        <v>8.6079999999999996E-6</v>
      </c>
      <c r="L4" s="32">
        <f>0.0000113187</f>
        <v>1.1318700000000001E-5</v>
      </c>
      <c r="M4" s="32">
        <f>0.0000210568</f>
        <v>2.1056800000000001E-5</v>
      </c>
      <c r="N4" s="32">
        <f>0.000008608</f>
        <v>8.6079999999999996E-6</v>
      </c>
      <c r="O4" s="32">
        <f>0.0000113187</f>
        <v>1.1318700000000001E-5</v>
      </c>
      <c r="P4" s="32">
        <f>0.0000210568</f>
        <v>2.1056800000000001E-5</v>
      </c>
      <c r="Q4" s="32">
        <f>0.000008608</f>
        <v>8.6079999999999996E-6</v>
      </c>
      <c r="R4" s="32">
        <f>0.0000113187</f>
        <v>1.1318700000000001E-5</v>
      </c>
      <c r="S4" s="32">
        <f>0.0000210568</f>
        <v>2.1056800000000001E-5</v>
      </c>
      <c r="T4" s="32">
        <f>0.000008608</f>
        <v>8.6079999999999996E-6</v>
      </c>
      <c r="U4" s="32">
        <f>0.0000113187</f>
        <v>1.1318700000000001E-5</v>
      </c>
      <c r="V4" s="32">
        <f>0.0000210568</f>
        <v>2.1056800000000001E-5</v>
      </c>
    </row>
    <row r="5" spans="1:22" x14ac:dyDescent="0.35">
      <c r="A5" s="3" t="s">
        <v>0</v>
      </c>
      <c r="B5" s="5" t="s">
        <v>21</v>
      </c>
      <c r="C5" s="5" t="s">
        <v>18</v>
      </c>
      <c r="D5" s="3" t="s">
        <v>42</v>
      </c>
      <c r="E5" s="7">
        <v>0.96989999999999998</v>
      </c>
      <c r="F5" s="23">
        <v>0.96989999999999998</v>
      </c>
      <c r="G5" s="23">
        <v>0.96989999999999998</v>
      </c>
      <c r="H5" s="23">
        <v>0.96989999999999998</v>
      </c>
      <c r="I5" s="23">
        <v>0.96989999999999998</v>
      </c>
      <c r="J5" s="23">
        <v>0.96989999999999998</v>
      </c>
      <c r="K5" s="23">
        <v>0.96989999999999998</v>
      </c>
      <c r="L5" s="23">
        <v>0.96989999999999998</v>
      </c>
      <c r="M5" s="23">
        <v>0.96989999999999998</v>
      </c>
      <c r="N5" s="23">
        <v>0.96989999999999998</v>
      </c>
      <c r="O5" s="23">
        <v>0.96989999999999998</v>
      </c>
      <c r="P5" s="23">
        <v>0.96989999999999998</v>
      </c>
      <c r="Q5" s="23">
        <v>0.96989999999999998</v>
      </c>
      <c r="R5" s="23">
        <v>0.96989999999999998</v>
      </c>
      <c r="S5" s="23">
        <v>0.96989999999999998</v>
      </c>
      <c r="T5" s="23">
        <v>0.96989999999999998</v>
      </c>
      <c r="U5" s="23">
        <v>0.96989999999999998</v>
      </c>
      <c r="V5" s="23">
        <v>0.96989999999999998</v>
      </c>
    </row>
    <row r="6" spans="1:22" x14ac:dyDescent="0.35">
      <c r="A6" s="3" t="s">
        <v>16</v>
      </c>
      <c r="B6" s="5" t="s">
        <v>21</v>
      </c>
      <c r="C6" s="21" t="s">
        <v>19</v>
      </c>
      <c r="D6" s="3" t="s">
        <v>65</v>
      </c>
      <c r="E6" s="25" t="s">
        <v>84</v>
      </c>
      <c r="F6" s="25" t="s">
        <v>84</v>
      </c>
      <c r="G6" s="25" t="s">
        <v>84</v>
      </c>
      <c r="H6" s="25" t="s">
        <v>84</v>
      </c>
      <c r="I6" s="25" t="s">
        <v>84</v>
      </c>
      <c r="J6" s="25" t="s">
        <v>84</v>
      </c>
      <c r="K6" s="25" t="s">
        <v>84</v>
      </c>
      <c r="L6" s="25" t="s">
        <v>84</v>
      </c>
      <c r="M6" s="25" t="s">
        <v>84</v>
      </c>
      <c r="N6" s="25" t="s">
        <v>84</v>
      </c>
      <c r="O6" s="25" t="s">
        <v>84</v>
      </c>
      <c r="P6" s="25" t="s">
        <v>84</v>
      </c>
      <c r="Q6" s="25" t="s">
        <v>84</v>
      </c>
      <c r="R6" s="25" t="s">
        <v>84</v>
      </c>
      <c r="S6" s="25" t="s">
        <v>84</v>
      </c>
      <c r="T6" s="25" t="s">
        <v>84</v>
      </c>
      <c r="U6" s="25" t="s">
        <v>84</v>
      </c>
      <c r="V6" s="25" t="s">
        <v>84</v>
      </c>
    </row>
    <row r="7" spans="1:22" x14ac:dyDescent="0.35">
      <c r="A7" s="3" t="s">
        <v>7</v>
      </c>
      <c r="B7" s="5" t="s">
        <v>21</v>
      </c>
      <c r="C7" s="5" t="s">
        <v>18</v>
      </c>
      <c r="D7" s="3" t="s">
        <v>49</v>
      </c>
      <c r="E7" s="12">
        <v>100</v>
      </c>
      <c r="F7" s="24">
        <v>100</v>
      </c>
      <c r="G7" s="24">
        <v>100</v>
      </c>
      <c r="H7" s="24">
        <v>100</v>
      </c>
      <c r="I7" s="24">
        <v>100</v>
      </c>
      <c r="J7" s="24">
        <v>100</v>
      </c>
      <c r="K7" s="24">
        <v>100</v>
      </c>
      <c r="L7" s="24">
        <v>100</v>
      </c>
      <c r="M7" s="24">
        <v>100</v>
      </c>
      <c r="N7" s="24">
        <v>100</v>
      </c>
      <c r="O7" s="24">
        <v>100</v>
      </c>
      <c r="P7" s="24">
        <v>100</v>
      </c>
      <c r="Q7" s="24">
        <v>100</v>
      </c>
      <c r="R7" s="24">
        <v>100</v>
      </c>
      <c r="S7" s="24">
        <v>100</v>
      </c>
      <c r="T7" s="24">
        <v>100</v>
      </c>
      <c r="U7" s="24">
        <v>100</v>
      </c>
      <c r="V7" s="24">
        <v>100</v>
      </c>
    </row>
    <row r="8" spans="1:22" x14ac:dyDescent="0.35">
      <c r="A8" s="3" t="s">
        <v>88</v>
      </c>
      <c r="B8" s="21" t="s">
        <v>21</v>
      </c>
      <c r="C8" s="21" t="s">
        <v>60</v>
      </c>
      <c r="D8" s="3" t="s">
        <v>90</v>
      </c>
      <c r="E8" s="21" t="b">
        <v>0</v>
      </c>
      <c r="F8" s="21" t="b">
        <v>0</v>
      </c>
      <c r="G8" s="21" t="b">
        <v>0</v>
      </c>
      <c r="H8" s="21" t="b">
        <v>0</v>
      </c>
      <c r="I8" s="21" t="b">
        <v>0</v>
      </c>
      <c r="J8" s="21" t="b">
        <v>0</v>
      </c>
      <c r="K8" s="21" t="b">
        <v>0</v>
      </c>
      <c r="L8" s="21" t="b">
        <v>0</v>
      </c>
      <c r="M8" s="21" t="b">
        <v>0</v>
      </c>
      <c r="N8" s="21" t="b">
        <v>0</v>
      </c>
      <c r="O8" s="21" t="b">
        <v>0</v>
      </c>
      <c r="P8" s="21" t="b">
        <v>0</v>
      </c>
      <c r="Q8" s="21" t="b">
        <v>0</v>
      </c>
      <c r="R8" s="21" t="b">
        <v>0</v>
      </c>
      <c r="S8" s="21" t="b">
        <v>0</v>
      </c>
      <c r="T8" s="21" t="b">
        <v>0</v>
      </c>
      <c r="U8" s="21" t="b">
        <v>0</v>
      </c>
      <c r="V8" s="21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2" sqref="E22"/>
    </sheetView>
  </sheetViews>
  <sheetFormatPr defaultColWidth="8.90625" defaultRowHeight="14.5" x14ac:dyDescent="0.35"/>
  <cols>
    <col min="1" max="1" width="20.90625" style="3" bestFit="1" customWidth="1"/>
    <col min="2" max="2" width="4.54296875" style="5" bestFit="1" customWidth="1"/>
    <col min="3" max="3" width="12.08984375" style="5" bestFit="1" customWidth="1"/>
    <col min="4" max="4" width="52.6328125" style="3" customWidth="1"/>
    <col min="5" max="5" width="12.90625" style="5" bestFit="1" customWidth="1"/>
    <col min="6" max="16384" width="8.90625" style="3"/>
  </cols>
  <sheetData>
    <row r="1" spans="1:5" x14ac:dyDescent="0.35">
      <c r="A1" s="16" t="s">
        <v>17</v>
      </c>
      <c r="B1" s="14">
        <f>SUM(E$2:Z2)</f>
        <v>1</v>
      </c>
      <c r="C1" s="2"/>
      <c r="D1" s="3" t="s">
        <v>52</v>
      </c>
      <c r="E1" s="11">
        <v>1</v>
      </c>
    </row>
    <row r="2" spans="1:5" ht="29" x14ac:dyDescent="0.35">
      <c r="A2" s="1"/>
      <c r="B2" s="2"/>
      <c r="C2" s="2"/>
      <c r="D2" s="4" t="s">
        <v>31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Z_JACKET_1</v>
      </c>
    </row>
    <row r="4" spans="1:5" x14ac:dyDescent="0.35">
      <c r="A4" s="3" t="s">
        <v>2</v>
      </c>
      <c r="B4" s="5" t="s">
        <v>8</v>
      </c>
      <c r="C4" s="5" t="s">
        <v>18</v>
      </c>
      <c r="D4" s="3" t="s">
        <v>53</v>
      </c>
      <c r="E4" s="23">
        <f>0.00011074+0.00000483*6</f>
        <v>1.3972E-4</v>
      </c>
    </row>
    <row r="5" spans="1:5" x14ac:dyDescent="0.35">
      <c r="A5" s="3" t="s">
        <v>3</v>
      </c>
      <c r="B5" s="5" t="s">
        <v>8</v>
      </c>
      <c r="C5" s="5" t="s">
        <v>18</v>
      </c>
      <c r="D5" s="3" t="s">
        <v>54</v>
      </c>
      <c r="E5" s="5">
        <v>0</v>
      </c>
    </row>
    <row r="6" spans="1:5" x14ac:dyDescent="0.35">
      <c r="A6" s="3" t="s">
        <v>79</v>
      </c>
      <c r="B6" s="21" t="s">
        <v>9</v>
      </c>
      <c r="C6" s="21" t="s">
        <v>18</v>
      </c>
      <c r="D6" s="3" t="s">
        <v>80</v>
      </c>
      <c r="E6" s="6">
        <f>0.06912 - 0.00402*6+(0.01022-0.00402)*6</f>
        <v>8.2199999999999995E-2</v>
      </c>
    </row>
    <row r="7" spans="1:5" x14ac:dyDescent="0.35">
      <c r="A7" s="3" t="s">
        <v>81</v>
      </c>
      <c r="B7" s="21" t="s">
        <v>9</v>
      </c>
      <c r="C7" s="21" t="s">
        <v>18</v>
      </c>
      <c r="D7" s="3" t="s">
        <v>82</v>
      </c>
      <c r="E7" s="22">
        <f>0.07854</f>
        <v>7.8539999999999999E-2</v>
      </c>
    </row>
    <row r="8" spans="1:5" x14ac:dyDescent="0.35">
      <c r="A8" s="3" t="s">
        <v>37</v>
      </c>
      <c r="B8" s="5" t="s">
        <v>21</v>
      </c>
      <c r="C8" s="5" t="s">
        <v>20</v>
      </c>
      <c r="D8" s="3" t="s">
        <v>55</v>
      </c>
      <c r="E8" s="12">
        <v>1</v>
      </c>
    </row>
    <row r="9" spans="1:5" ht="29" x14ac:dyDescent="0.35">
      <c r="A9" s="27" t="s">
        <v>32</v>
      </c>
      <c r="B9" s="5" t="s">
        <v>21</v>
      </c>
      <c r="C9" s="5" t="s">
        <v>19</v>
      </c>
      <c r="D9" s="4" t="s">
        <v>74</v>
      </c>
      <c r="E9" s="12" t="s">
        <v>67</v>
      </c>
    </row>
    <row r="10" spans="1:5" x14ac:dyDescent="0.35">
      <c r="A10" s="3" t="s">
        <v>33</v>
      </c>
      <c r="B10" s="5" t="s">
        <v>21</v>
      </c>
      <c r="C10" s="5" t="s">
        <v>19</v>
      </c>
      <c r="D10" s="3" t="s">
        <v>73</v>
      </c>
      <c r="E10" s="12" t="s">
        <v>87</v>
      </c>
    </row>
    <row r="11" spans="1:5" x14ac:dyDescent="0.35">
      <c r="A11" s="3" t="s">
        <v>0</v>
      </c>
      <c r="B11" s="5" t="s">
        <v>21</v>
      </c>
      <c r="C11" s="5" t="s">
        <v>18</v>
      </c>
      <c r="E11" s="6">
        <v>1</v>
      </c>
    </row>
    <row r="12" spans="1:5" ht="29" x14ac:dyDescent="0.35">
      <c r="A12" s="27" t="s">
        <v>68</v>
      </c>
      <c r="B12" s="21" t="s">
        <v>21</v>
      </c>
      <c r="C12" s="21" t="s">
        <v>19</v>
      </c>
      <c r="D12" s="4" t="s">
        <v>69</v>
      </c>
      <c r="E12" s="26" t="s">
        <v>72</v>
      </c>
    </row>
    <row r="13" spans="1:5" x14ac:dyDescent="0.35">
      <c r="A13" s="3" t="s">
        <v>70</v>
      </c>
      <c r="B13" s="21" t="s">
        <v>21</v>
      </c>
      <c r="C13" s="21" t="s">
        <v>18</v>
      </c>
      <c r="D13" s="3" t="s">
        <v>71</v>
      </c>
      <c r="E13" s="21">
        <v>1</v>
      </c>
    </row>
    <row r="14" spans="1:5" x14ac:dyDescent="0.35">
      <c r="A14" s="3" t="s">
        <v>88</v>
      </c>
      <c r="B14" s="21" t="s">
        <v>21</v>
      </c>
      <c r="C14" s="21" t="s">
        <v>60</v>
      </c>
      <c r="D14" s="3" t="s">
        <v>91</v>
      </c>
      <c r="E14" s="21" t="b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2021-12-14T16:06:56Z</dcterms:modified>
</cp:coreProperties>
</file>