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mc:AlternateContent xmlns:mc="http://schemas.openxmlformats.org/markup-compatibility/2006">
    <mc:Choice Requires="x15">
      <x15ac:absPath xmlns:x15ac="http://schemas.microsoft.com/office/spreadsheetml/2010/11/ac" url="https://globalteksecurity-my.sharepoint.com/personal/armando_carvajal_globalteksecurity_com/Documents/Bots/02-My Docs/"/>
    </mc:Choice>
  </mc:AlternateContent>
  <xr:revisionPtr revIDLastSave="1" documentId="8_{86D9E65F-2B2E-4B9D-A730-55A9CDF29FD7}" xr6:coauthVersionLast="47" xr6:coauthVersionMax="47" xr10:uidLastSave="{3CE52043-E4E6-463C-B1DA-C4EBD8A487FA}"/>
  <bookViews>
    <workbookView xWindow="-120" yWindow="-120" windowWidth="20730" windowHeight="11040" firstSheet="1" activeTab="1" xr2:uid="{00000000-000D-0000-FFFF-FFFF00000000}"/>
  </bookViews>
  <sheets>
    <sheet name="1.Complejidad" sheetId="2" r:id="rId1"/>
    <sheet name="2.Etapas" sheetId="4" r:id="rId2"/>
    <sheet name="3.Roles" sheetId="3" r:id="rId3"/>
    <sheet name="Complexity Calculator" sheetId="8" r:id="rId4"/>
    <sheet name="Bibliography" sheetId="7" r:id="rId5"/>
    <sheet name="PVPMercado"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3" l="1"/>
  <c r="J5" i="3"/>
  <c r="J4" i="3"/>
  <c r="H6" i="3"/>
  <c r="H5" i="3"/>
  <c r="H4" i="3"/>
  <c r="J3" i="3"/>
  <c r="K3" i="3" s="1"/>
  <c r="H3" i="3"/>
  <c r="E4" i="3"/>
  <c r="E5" i="3"/>
  <c r="E6" i="3"/>
  <c r="E3" i="3"/>
  <c r="H10" i="4"/>
  <c r="F10" i="4"/>
  <c r="D10" i="4"/>
  <c r="F4" i="6"/>
  <c r="E4" i="6"/>
  <c r="D4" i="6"/>
  <c r="J1" i="3"/>
  <c r="H1" i="3"/>
  <c r="F1" i="3"/>
  <c r="F5" i="3" s="1"/>
  <c r="D7" i="3"/>
  <c r="H7" i="4"/>
  <c r="F7" i="4"/>
  <c r="D7" i="4"/>
  <c r="E3" i="4" s="1"/>
  <c r="G7" i="4"/>
  <c r="G6" i="4"/>
  <c r="G4" i="4"/>
  <c r="G3" i="4"/>
  <c r="G5" i="4"/>
  <c r="I7" i="4"/>
  <c r="I5" i="4"/>
  <c r="I6" i="4"/>
  <c r="I4" i="4"/>
  <c r="I3" i="4"/>
  <c r="H7" i="3" l="1"/>
  <c r="I3" i="3"/>
  <c r="K5" i="3"/>
  <c r="I5" i="3"/>
  <c r="G5" i="3"/>
  <c r="K6" i="3"/>
  <c r="I6" i="3"/>
  <c r="K4" i="3"/>
  <c r="I4" i="3"/>
  <c r="E4" i="4"/>
  <c r="E7" i="4"/>
  <c r="E5" i="4"/>
  <c r="E6" i="4"/>
  <c r="J7" i="3"/>
  <c r="F4" i="3"/>
  <c r="G4" i="3" s="1"/>
  <c r="F3" i="3"/>
  <c r="G3" i="3" s="1"/>
  <c r="F6" i="3"/>
  <c r="G6" i="3" s="1"/>
  <c r="G7" i="3" l="1"/>
  <c r="K7" i="3"/>
  <c r="I7" i="3"/>
  <c r="F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Roberto Acuña</author>
  </authors>
  <commentList>
    <comment ref="E14" authorId="0" shapeId="0" xr:uid="{43304E02-6C77-4015-A0E5-4F6DE67E838F}">
      <text>
        <r>
          <rPr>
            <b/>
            <sz val="9"/>
            <color indexed="81"/>
            <rFont val="Tahoma"/>
            <family val="2"/>
          </rPr>
          <t>Roberto Acuña:</t>
        </r>
        <r>
          <rPr>
            <sz val="9"/>
            <color indexed="81"/>
            <rFont val="Tahoma"/>
            <family val="2"/>
          </rPr>
          <t xml:space="preserve">
Se mide con la "vara más alta"</t>
        </r>
      </text>
    </comment>
  </commentList>
</comments>
</file>

<file path=xl/sharedStrings.xml><?xml version="1.0" encoding="utf-8"?>
<sst xmlns="http://schemas.openxmlformats.org/spreadsheetml/2006/main" count="184" uniqueCount="131">
  <si>
    <t>PLANTILLA DIMENSIONAMIENTO AUTOMATIZACIÓN</t>
  </si>
  <si>
    <t>CASO DE USO (Formato MS Excel Versión 1.2 Fecha: 08/08/2022)</t>
  </si>
  <si>
    <t>Cliente:</t>
  </si>
  <si>
    <t>Universidad Pontificia Bolivariana</t>
  </si>
  <si>
    <t>Una empresa de atención médica, Medikorps, brinda tratamiento para una amplia variedad de afecciones de pacientes y desea estandarizar su proceso de generación de informes. Una vez que un paciente visita a un médico, el médico lo analiza y comparte sus notas sobre su condición junto con los medicamentos recetados si es necesario. Luego, el médico envía un correo electrónico al asistente médico para generar un informe médico que se compartirá con el paciente. Dado que el centro de salud recibe una gran cantidad de pacientes todos los días, la generación de informes se ha convertido en un cuello de botella. Por lo tanto, se desea implementar una solución de automatización para agilizar el proceso</t>
  </si>
  <si>
    <t>Contacto del cliente:</t>
  </si>
  <si>
    <t>Juan Perez</t>
  </si>
  <si>
    <t>Ingeniero asignado:</t>
  </si>
  <si>
    <t>Sebastian Yanez</t>
  </si>
  <si>
    <t>Actividad/Proceso a robotizar:</t>
  </si>
  <si>
    <t>Medikorp: Generacion de informes medicos</t>
  </si>
  <si>
    <t>Complejidad del BOT</t>
  </si>
  <si>
    <t>Alta (Complejo)</t>
  </si>
  <si>
    <t>Media  (Mediano)</t>
  </si>
  <si>
    <t>Baja (Simple)</t>
  </si>
  <si>
    <t>Respuestas Cliente</t>
  </si>
  <si>
    <t>Observaciones</t>
  </si>
  <si>
    <t>1. Número de actividades</t>
  </si>
  <si>
    <t>151 - 999 actividades</t>
  </si>
  <si>
    <t>51 - 150 actividades</t>
  </si>
  <si>
    <t>1 - 50 actividades</t>
  </si>
  <si>
    <t>Baja</t>
  </si>
  <si>
    <t>No sobre pasa las 50 actividades, tiene un aproximado de 10</t>
  </si>
  <si>
    <t>2. Características  Proceso</t>
  </si>
  <si>
    <t>Tareas  engorrosas  con multiples rutas</t>
  </si>
  <si>
    <t>Tareas  manuales con decisiones basadas en Reglas</t>
  </si>
  <si>
    <t>Tareas simples y repetitivas</t>
  </si>
  <si>
    <t>Tareas simples y repetitivas, propensas a errores de transcripcion</t>
  </si>
  <si>
    <t>3. Características  Tecnología</t>
  </si>
  <si>
    <t>Interactua con 5 a 10 aplicaciones: Emuladores, ambientes virtualizados</t>
  </si>
  <si>
    <t>Interactua con 3 a 4 aplicaciones</t>
  </si>
  <si>
    <t>Interactua con 1 a 2 aplicaciones</t>
  </si>
  <si>
    <t>Media</t>
  </si>
  <si>
    <t>Una pagina web para leer correos, una pagina web para diligenciar el formulario equivalente, API de chatGPT y Generacion de archivos JSON</t>
  </si>
  <si>
    <t>4. Características  Datos</t>
  </si>
  <si>
    <t>Datos digitales semiestructurados</t>
  </si>
  <si>
    <t>Imagenes, Entradas OCR, IA Generativa</t>
  </si>
  <si>
    <t>Datos estructurados   digitalizados</t>
  </si>
  <si>
    <t>Datos en correos no estructurados que deben ser extraidos de IA Generativa</t>
  </si>
  <si>
    <t>5.  Características Aplicaciones</t>
  </si>
  <si>
    <t>Ventanas ocultas, dinamicas, drag &amp; drop, captchas, Token</t>
  </si>
  <si>
    <t>Variedad resolucion pantalla, formularios, flash, objetos interactivos</t>
  </si>
  <si>
    <t>Objetos simples: excel, csv, JSON, email, manejo archivos, tablas y combinacion  de teclas</t>
  </si>
  <si>
    <t>Manejo de formularios y generacion de archivos JSON</t>
  </si>
  <si>
    <t>Resultado</t>
  </si>
  <si>
    <t>Fase</t>
  </si>
  <si>
    <t>Ciclo de implementacion de Bots SDLC</t>
  </si>
  <si>
    <t>Alta - 8 Semanas</t>
  </si>
  <si>
    <t>Media -  6 Semanas</t>
  </si>
  <si>
    <t>Baja - 4 Semanas</t>
  </si>
  <si>
    <t>I</t>
  </si>
  <si>
    <t>Analisis de requerimientos y preparacion de ambientes para desarrollo y pruebas (Excel Compeljidad, PDD, TDD)</t>
  </si>
  <si>
    <t xml:space="preserve"> </t>
  </si>
  <si>
    <t>II</t>
  </si>
  <si>
    <t>Implementacion del asistente digital</t>
  </si>
  <si>
    <t>III</t>
  </si>
  <si>
    <t>Pruebas del asistente digital</t>
  </si>
  <si>
    <t>IV</t>
  </si>
  <si>
    <t>Paso a produccion (Guia de usuario)</t>
  </si>
  <si>
    <t>Total semanas</t>
  </si>
  <si>
    <t>PVP COL$</t>
  </si>
  <si>
    <t>USD TC $4.000</t>
  </si>
  <si>
    <t>Celula para la implementacion de Bots</t>
  </si>
  <si>
    <t>Roles y componentes de la celula de desarrollo de asistente digital</t>
  </si>
  <si>
    <t>Certificaciones minimas</t>
  </si>
  <si>
    <t>% Dedicacion Horas Proyecto</t>
  </si>
  <si>
    <t>PVP Hora 2024</t>
  </si>
  <si>
    <t>Complejidad Alta (Horas)</t>
  </si>
  <si>
    <t>PVP</t>
  </si>
  <si>
    <t>Complejidad Media (Horas)</t>
  </si>
  <si>
    <t>Complejidad Baja (Horas)</t>
  </si>
  <si>
    <t>Analista, Implementador, Pruebas</t>
  </si>
  <si>
    <t>Advanced Certified Professional A360, Master Certified Professional A360, Business Analyst</t>
  </si>
  <si>
    <t>Arquitecto Soluciones - Instructor RPA, Document Automation</t>
  </si>
  <si>
    <t>Advanced Certified Professional, Solution Architect, IT Infra Administrator, AA Certified Train the Trainer</t>
  </si>
  <si>
    <t>Lider tecnico de proyecto SCRUM-RPM</t>
  </si>
  <si>
    <t>RPM | SCRUM | PMP</t>
  </si>
  <si>
    <t>Soporte Técnico Local L1, L2</t>
  </si>
  <si>
    <t>IT Infra Administrator, Advanced Certified Professional</t>
  </si>
  <si>
    <t>Complejidad Alta</t>
  </si>
  <si>
    <t>Complejidad Media</t>
  </si>
  <si>
    <t>Complejidad Baja</t>
  </si>
  <si>
    <t>Process</t>
  </si>
  <si>
    <t>Owner of Process</t>
  </si>
  <si>
    <t>Date</t>
  </si>
  <si>
    <t>Activities of the process to be robotized</t>
  </si>
  <si>
    <t>Complexity Calculator</t>
  </si>
  <si>
    <t>Use case descritpion</t>
  </si>
  <si>
    <t>150-999</t>
  </si>
  <si>
    <t>50-150</t>
  </si>
  <si>
    <t>1-50</t>
  </si>
  <si>
    <t>Complexity</t>
  </si>
  <si>
    <t>High</t>
  </si>
  <si>
    <t>Medium</t>
  </si>
  <si>
    <t>Low</t>
  </si>
  <si>
    <t>Answer</t>
  </si>
  <si>
    <t>1. Process characteristics</t>
  </si>
  <si>
    <t>Cumbersome tasks with multiple routes</t>
  </si>
  <si>
    <t>Manual tasks with rule-based decisions</t>
  </si>
  <si>
    <t>Simple, repetitive tasks</t>
  </si>
  <si>
    <t>2. Technological characteristics</t>
  </si>
  <si>
    <t>Interact with 5 to 10 applications: Emulators, virtualized environments. Citrix, SAP, AS400, Java</t>
  </si>
  <si>
    <t>Interact with 3 to 4 apps</t>
  </si>
  <si>
    <t>Interact with 1 to 2 apps</t>
  </si>
  <si>
    <t>Final Complexity</t>
  </si>
  <si>
    <t>3. Data characteristics</t>
  </si>
  <si>
    <t>Semi-structured digital data</t>
  </si>
  <si>
    <t>Use Images, OCR Entries</t>
  </si>
  <si>
    <t>Digitized structured data: First column name. Second column surname, …</t>
  </si>
  <si>
    <t>4.  Application features</t>
  </si>
  <si>
    <t>Hidden windows, dynamic, Drag &amp; drop, Captchas</t>
  </si>
  <si>
    <t>Simple objects: excel, csv, email, handling files, tables and key combination</t>
  </si>
  <si>
    <t>URL para descargar la presentación donde se explica como calcular la complejidad de un caso de uso dictada por el fabricante en Colombia:</t>
  </si>
  <si>
    <t>https://1drv.ms/b/s!An9Rc3ZOPIjCgZIQ3fO5qlF9tRIeyw?e=wkO7nv</t>
  </si>
  <si>
    <t>URL del evento:</t>
  </si>
  <si>
    <t>https://1drv.ms/u/s!An9Rc3ZOPIjCgZIO4fv_7hDO9U1pwQ?e=sqTANL</t>
  </si>
  <si>
    <t>Esta presentación se hizo en el kick-off de Automation Anywhere Colombia, Octubre 10 de 2019</t>
  </si>
  <si>
    <t>Expositora           : Ing. Tatiana Henao Ríos, Partner Enablement Manager</t>
  </si>
  <si>
    <t>Presentación     : Dia 2 - Mejores Prácticas PoCs.pdf</t>
  </si>
  <si>
    <t>Página                   : 11 de 19</t>
  </si>
  <si>
    <t>Precios del mercado para desarrollo de bots basados en la dificultad de desarrollo y semanas: Incluye una celula de trabajo de 3 personas certificados</t>
  </si>
  <si>
    <t>USD</t>
  </si>
  <si>
    <t>Alta</t>
  </si>
  <si>
    <t>GTS Colombia</t>
  </si>
  <si>
    <t>Duracion esperada en semanas</t>
  </si>
  <si>
    <t>Precio mercado USD</t>
  </si>
  <si>
    <t>KPMG Mexico</t>
  </si>
  <si>
    <t>PWC Mexico</t>
  </si>
  <si>
    <t>Delloit Mexico</t>
  </si>
  <si>
    <t>IBM Mexico</t>
  </si>
  <si>
    <t>TATA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</si>
</sst>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quot;$&quot;\ #,##0"/>
    <numFmt numFmtId="166" formatCode="0.0"/>
    <numFmt numFmtId="167" formatCode="_-&quot;$&quot;* #,##0_-;\-&quot;$&quot;* #,##0_-;_-&quot;$&quot;* &quot;-&quot;??_-;_-@_-"/>
    <numFmt numFmtId="168" formatCode="_-&quot;$&quot;\ * #,##0_-;\-&quot;$&quot;\ * #,##0_-;_-&quot;$&quot;\ * &quot;-&quot;??_-;_-@_-"/>
  </numFmts>
  <fonts count="18">
    <font>
      <sz val="11"/>
      <color theme="1"/>
      <name val="Calibri"/>
      <family val="2"/>
      <scheme val="minor"/>
    </font>
    <font>
      <b/>
      <sz val="11"/>
      <color theme="1"/>
      <name val="Calibri"/>
      <family val="2"/>
      <scheme val="minor"/>
    </font>
    <font>
      <b/>
      <i/>
      <sz val="11"/>
      <color theme="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u/>
      <sz val="11"/>
      <color theme="10"/>
      <name val="Calibri"/>
      <family val="2"/>
      <scheme val="minor"/>
    </font>
    <font>
      <sz val="11"/>
      <color theme="1"/>
      <name val="Exo 2"/>
      <family val="3"/>
    </font>
    <font>
      <b/>
      <sz val="9"/>
      <color indexed="81"/>
      <name val="Tahoma"/>
      <family val="2"/>
    </font>
    <font>
      <sz val="9"/>
      <color indexed="81"/>
      <name val="Tahoma"/>
      <family val="2"/>
    </font>
    <font>
      <b/>
      <sz val="11"/>
      <color theme="0"/>
      <name val="Calibri"/>
      <family val="2"/>
    </font>
    <font>
      <sz val="11"/>
      <color theme="1"/>
      <name val="Calibri"/>
      <family val="2"/>
    </font>
    <font>
      <b/>
      <sz val="11"/>
      <color theme="1"/>
      <name val="Calibri"/>
      <family val="2"/>
    </font>
    <font>
      <b/>
      <i/>
      <sz val="11"/>
      <color theme="1"/>
      <name val="Calibri"/>
      <family val="2"/>
    </font>
    <font>
      <sz val="11"/>
      <color theme="0"/>
      <name val="Calibri"/>
      <family val="2"/>
    </font>
    <font>
      <b/>
      <sz val="8"/>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5"/>
      </patternFill>
    </fill>
    <fill>
      <patternFill patternType="solid">
        <fgColor theme="7" tint="0.79998168889431442"/>
        <bgColor indexed="65"/>
      </patternFill>
    </fill>
    <fill>
      <patternFill patternType="solid">
        <fgColor rgb="FF014380"/>
        <bgColor indexed="64"/>
      </patternFill>
    </fill>
    <fill>
      <patternFill patternType="solid">
        <fgColor rgb="FF92D050"/>
        <bgColor indexed="64"/>
      </patternFill>
    </fill>
    <fill>
      <patternFill patternType="solid">
        <fgColor theme="8"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9" fontId="3" fillId="0" borderId="0" applyFont="0" applyFill="0" applyBorder="0" applyAlignment="0" applyProtection="0"/>
    <xf numFmtId="0" fontId="8" fillId="0" borderId="0" applyNumberFormat="0" applyFill="0" applyBorder="0" applyAlignment="0" applyProtection="0"/>
    <xf numFmtId="0" fontId="3" fillId="5" borderId="0" applyNumberFormat="0" applyBorder="0" applyAlignment="0" applyProtection="0"/>
    <xf numFmtId="0" fontId="3" fillId="6" borderId="0" applyNumberFormat="0" applyBorder="0" applyAlignment="0" applyProtection="0"/>
    <xf numFmtId="164" fontId="3" fillId="0" borderId="0" applyFont="0" applyFill="0" applyBorder="0" applyAlignment="0" applyProtection="0"/>
  </cellStyleXfs>
  <cellXfs count="132">
    <xf numFmtId="0" fontId="0" fillId="0" borderId="0" xfId="0"/>
    <xf numFmtId="0" fontId="2"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right"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1" fillId="3" borderId="2" xfId="0" applyFont="1" applyFill="1" applyBorder="1" applyAlignment="1">
      <alignment horizontal="center" vertical="center" wrapText="1"/>
    </xf>
    <xf numFmtId="165" fontId="0" fillId="0" borderId="1" xfId="0" applyNumberFormat="1" applyBorder="1" applyAlignment="1">
      <alignment horizontal="left" vertical="center" indent="3"/>
    </xf>
    <xf numFmtId="0" fontId="4" fillId="0" borderId="1" xfId="0" applyFont="1" applyBorder="1" applyAlignment="1">
      <alignment horizontal="center" vertical="center"/>
    </xf>
    <xf numFmtId="0" fontId="6" fillId="0" borderId="0" xfId="0" applyFont="1"/>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1" xfId="0" applyBorder="1" applyAlignment="1">
      <alignment horizontal="center" vertical="center" wrapText="1"/>
    </xf>
    <xf numFmtId="0" fontId="4" fillId="2" borderId="9" xfId="0" applyFont="1" applyFill="1" applyBorder="1" applyAlignment="1">
      <alignment horizontal="center" vertical="center"/>
    </xf>
    <xf numFmtId="0" fontId="0" fillId="2" borderId="9" xfId="0" applyFill="1" applyBorder="1" applyAlignment="1">
      <alignment horizontal="center" vertical="center" wrapText="1"/>
    </xf>
    <xf numFmtId="0" fontId="0" fillId="0" borderId="0" xfId="0" applyAlignment="1">
      <alignment horizontal="center" vertical="center"/>
    </xf>
    <xf numFmtId="0" fontId="2" fillId="0" borderId="3" xfId="0" applyFont="1" applyBorder="1" applyAlignment="1">
      <alignment horizontal="center" vertical="center"/>
    </xf>
    <xf numFmtId="0" fontId="1" fillId="3" borderId="7" xfId="0" applyFont="1" applyFill="1" applyBorder="1" applyAlignment="1">
      <alignment horizontal="center" vertical="center" wrapText="1"/>
    </xf>
    <xf numFmtId="0" fontId="0" fillId="0" borderId="7" xfId="0" applyBorder="1"/>
    <xf numFmtId="0" fontId="0" fillId="0" borderId="7" xfId="0" applyBorder="1" applyAlignment="1">
      <alignment horizontal="center" vertical="center" wrapText="1"/>
    </xf>
    <xf numFmtId="0" fontId="0" fillId="0" borderId="0" xfId="0" applyAlignment="1">
      <alignment vertical="center"/>
    </xf>
    <xf numFmtId="0" fontId="8" fillId="0" borderId="0" xfId="2" applyAlignment="1">
      <alignment vertical="center"/>
    </xf>
    <xf numFmtId="0" fontId="1" fillId="0" borderId="1" xfId="0" applyFont="1" applyBorder="1" applyAlignment="1">
      <alignment horizontal="center" vertical="center" wrapText="1"/>
    </xf>
    <xf numFmtId="17" fontId="1" fillId="0" borderId="1" xfId="0" quotePrefix="1" applyNumberFormat="1" applyFont="1" applyBorder="1" applyAlignment="1">
      <alignment horizontal="center" vertical="center" wrapText="1"/>
    </xf>
    <xf numFmtId="0" fontId="1" fillId="2" borderId="3" xfId="0" applyFont="1" applyFill="1" applyBorder="1" applyAlignment="1">
      <alignment horizontal="left" vertical="center" wrapText="1"/>
    </xf>
    <xf numFmtId="0" fontId="1" fillId="2" borderId="5" xfId="0" applyFont="1" applyFill="1" applyBorder="1" applyAlignment="1">
      <alignment horizontal="left" vertical="center" wrapText="1"/>
    </xf>
    <xf numFmtId="0" fontId="0" fillId="0" borderId="0" xfId="0" applyAlignment="1">
      <alignment wrapText="1"/>
    </xf>
    <xf numFmtId="0" fontId="1" fillId="0" borderId="0" xfId="0" applyFont="1" applyAlignment="1">
      <alignment horizontal="right"/>
    </xf>
    <xf numFmtId="0" fontId="9" fillId="0" borderId="0" xfId="0" applyFont="1"/>
    <xf numFmtId="0" fontId="9" fillId="0" borderId="0" xfId="0" applyFont="1" applyAlignment="1">
      <alignment horizontal="center"/>
    </xf>
    <xf numFmtId="0" fontId="12" fillId="7" borderId="0" xfId="0" applyFont="1" applyFill="1" applyAlignment="1">
      <alignment horizontal="right" vertical="center" wrapText="1"/>
    </xf>
    <xf numFmtId="0" fontId="13" fillId="0" borderId="0" xfId="0" applyFont="1" applyAlignment="1">
      <alignment horizontal="center" vertical="center" wrapText="1"/>
    </xf>
    <xf numFmtId="0" fontId="13" fillId="0" borderId="0" xfId="0" applyFont="1" applyAlignment="1">
      <alignment horizontal="left" vertical="center" wrapText="1"/>
    </xf>
    <xf numFmtId="0" fontId="13" fillId="0" borderId="0" xfId="0" applyFont="1"/>
    <xf numFmtId="0" fontId="12" fillId="7"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2" fillId="7" borderId="0" xfId="0" applyFont="1" applyFill="1" applyAlignment="1">
      <alignment horizontal="center" vertical="center" wrapText="1"/>
    </xf>
    <xf numFmtId="0" fontId="12" fillId="7" borderId="0" xfId="0" applyFont="1" applyFill="1" applyAlignment="1">
      <alignment vertical="center"/>
    </xf>
    <xf numFmtId="0" fontId="12" fillId="7" borderId="0" xfId="0" applyFont="1" applyFill="1" applyAlignment="1">
      <alignment horizontal="left"/>
    </xf>
    <xf numFmtId="0" fontId="16" fillId="7" borderId="0" xfId="0" applyFont="1" applyFill="1" applyAlignment="1">
      <alignment horizontal="center" vertical="center" wrapText="1"/>
    </xf>
    <xf numFmtId="0" fontId="13" fillId="0" borderId="0" xfId="4" applyFont="1" applyFill="1" applyBorder="1" applyAlignment="1">
      <alignment horizontal="center" vertical="center" wrapText="1"/>
    </xf>
    <xf numFmtId="0" fontId="13" fillId="0" borderId="0" xfId="0" applyFont="1" applyAlignment="1">
      <alignment horizontal="center" vertical="center"/>
    </xf>
    <xf numFmtId="0" fontId="12" fillId="7" borderId="0" xfId="0" applyFont="1" applyFill="1" applyAlignment="1">
      <alignment horizontal="right" vertical="center"/>
    </xf>
    <xf numFmtId="0" fontId="13" fillId="0" borderId="0" xfId="3"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vertical="center" wrapText="1"/>
    </xf>
    <xf numFmtId="9" fontId="0" fillId="4" borderId="0" xfId="1" applyFont="1" applyFill="1" applyBorder="1" applyAlignment="1">
      <alignment horizontal="center" vertical="center"/>
    </xf>
    <xf numFmtId="0" fontId="0" fillId="4" borderId="0" xfId="0" applyFill="1" applyAlignment="1">
      <alignment horizontal="center" vertical="center" textRotation="90"/>
    </xf>
    <xf numFmtId="0" fontId="1" fillId="4" borderId="0" xfId="0" applyFont="1" applyFill="1" applyAlignment="1">
      <alignment horizontal="center" vertical="center" wrapText="1"/>
    </xf>
    <xf numFmtId="0" fontId="6" fillId="0" borderId="0" xfId="0" applyFont="1" applyAlignment="1">
      <alignment horizontal="left" vertical="center" wrapText="1"/>
    </xf>
    <xf numFmtId="166" fontId="0" fillId="3" borderId="0" xfId="0" applyNumberFormat="1" applyFill="1" applyAlignment="1">
      <alignment horizontal="center" vertical="center"/>
    </xf>
    <xf numFmtId="166" fontId="4" fillId="3" borderId="0" xfId="0" applyNumberFormat="1" applyFont="1" applyFill="1" applyAlignment="1">
      <alignment horizontal="center" vertical="center"/>
    </xf>
    <xf numFmtId="0" fontId="5" fillId="0" borderId="0" xfId="0" applyFont="1" applyAlignment="1">
      <alignment horizontal="center" vertical="center"/>
    </xf>
    <xf numFmtId="9" fontId="0" fillId="0" borderId="0" xfId="1" applyFont="1" applyFill="1" applyBorder="1" applyAlignment="1">
      <alignment horizontal="center" vertical="center"/>
    </xf>
    <xf numFmtId="0" fontId="1" fillId="0" borderId="0" xfId="0" applyFont="1" applyAlignment="1">
      <alignment horizontal="center" vertical="center"/>
    </xf>
    <xf numFmtId="0" fontId="1" fillId="9" borderId="0" xfId="0" applyFont="1" applyFill="1" applyAlignment="1">
      <alignment horizontal="center" vertical="center" wrapText="1"/>
    </xf>
    <xf numFmtId="0" fontId="1" fillId="3" borderId="20" xfId="0" applyFont="1" applyFill="1" applyBorder="1" applyAlignment="1">
      <alignment horizontal="center" vertical="center" wrapText="1"/>
    </xf>
    <xf numFmtId="0" fontId="1" fillId="3" borderId="13" xfId="0" applyFont="1" applyFill="1" applyBorder="1" applyAlignment="1">
      <alignment horizontal="center" vertical="center" wrapText="1"/>
    </xf>
    <xf numFmtId="9" fontId="0" fillId="0" borderId="21" xfId="1" applyFont="1" applyBorder="1" applyAlignment="1">
      <alignment horizontal="center" vertical="center"/>
    </xf>
    <xf numFmtId="167" fontId="0" fillId="0" borderId="22" xfId="5" applyNumberFormat="1" applyFont="1" applyBorder="1" applyAlignment="1">
      <alignment vertical="center"/>
    </xf>
    <xf numFmtId="9" fontId="0" fillId="3" borderId="23" xfId="1" applyFont="1" applyFill="1" applyBorder="1" applyAlignment="1">
      <alignment horizontal="center" vertical="center"/>
    </xf>
    <xf numFmtId="167" fontId="0" fillId="3" borderId="25" xfId="5" applyNumberFormat="1" applyFont="1" applyFill="1" applyBorder="1" applyAlignment="1">
      <alignment vertical="center"/>
    </xf>
    <xf numFmtId="0" fontId="13" fillId="3" borderId="0" xfId="0" applyFont="1" applyFill="1" applyAlignment="1">
      <alignment horizontal="center" vertical="center" wrapText="1"/>
    </xf>
    <xf numFmtId="0" fontId="13" fillId="3" borderId="0" xfId="3" applyFont="1" applyFill="1" applyBorder="1" applyAlignment="1">
      <alignment horizontal="center" vertical="center" wrapText="1"/>
    </xf>
    <xf numFmtId="0" fontId="13" fillId="3" borderId="0" xfId="3" applyFont="1" applyFill="1" applyBorder="1" applyAlignment="1">
      <alignment horizontal="center" vertical="center"/>
    </xf>
    <xf numFmtId="0" fontId="14" fillId="0" borderId="0" xfId="0" applyFont="1" applyAlignment="1">
      <alignment horizontal="right" vertical="center"/>
    </xf>
    <xf numFmtId="0" fontId="14" fillId="0" borderId="0" xfId="0" applyFont="1" applyAlignment="1">
      <alignment horizontal="right" vertical="center" wrapText="1"/>
    </xf>
    <xf numFmtId="0" fontId="1" fillId="8" borderId="0" xfId="0" applyFont="1" applyFill="1" applyAlignment="1">
      <alignment horizontal="center" vertical="center" wrapText="1"/>
    </xf>
    <xf numFmtId="0" fontId="6" fillId="0" borderId="0" xfId="0" applyFont="1" applyAlignment="1">
      <alignment horizontal="right"/>
    </xf>
    <xf numFmtId="0" fontId="0" fillId="0" borderId="0" xfId="0" applyAlignment="1">
      <alignment horizontal="right"/>
    </xf>
    <xf numFmtId="0" fontId="0" fillId="2" borderId="0" xfId="0" applyFill="1"/>
    <xf numFmtId="0" fontId="0" fillId="8" borderId="0" xfId="0" applyFill="1"/>
    <xf numFmtId="0" fontId="0" fillId="4" borderId="0" xfId="0" applyFill="1"/>
    <xf numFmtId="0" fontId="0" fillId="0" borderId="0" xfId="0" applyAlignment="1">
      <alignment horizontal="right" vertical="center" wrapText="1"/>
    </xf>
    <xf numFmtId="0" fontId="0" fillId="2" borderId="29" xfId="0" applyFill="1" applyBorder="1" applyAlignment="1">
      <alignment vertical="center"/>
    </xf>
    <xf numFmtId="167" fontId="0" fillId="2" borderId="30" xfId="0" applyNumberFormat="1" applyFill="1" applyBorder="1" applyAlignment="1">
      <alignment vertical="center"/>
    </xf>
    <xf numFmtId="0" fontId="0" fillId="8" borderId="30" xfId="0" applyFill="1" applyBorder="1" applyAlignment="1">
      <alignment vertical="center"/>
    </xf>
    <xf numFmtId="167" fontId="0" fillId="8" borderId="30" xfId="0" applyNumberFormat="1" applyFill="1" applyBorder="1" applyAlignment="1">
      <alignment vertical="center"/>
    </xf>
    <xf numFmtId="0" fontId="0" fillId="4" borderId="30" xfId="0" applyFill="1" applyBorder="1" applyAlignment="1">
      <alignment vertical="center"/>
    </xf>
    <xf numFmtId="168" fontId="0" fillId="4" borderId="31" xfId="0" applyNumberFormat="1" applyFill="1" applyBorder="1" applyAlignment="1">
      <alignment vertical="center"/>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8" borderId="30"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1" fontId="0" fillId="0" borderId="20" xfId="0" applyNumberFormat="1" applyBorder="1" applyAlignment="1">
      <alignment vertical="center"/>
    </xf>
    <xf numFmtId="167" fontId="0" fillId="0" borderId="12" xfId="0" applyNumberFormat="1" applyBorder="1" applyAlignment="1">
      <alignment vertical="center"/>
    </xf>
    <xf numFmtId="1" fontId="0" fillId="0" borderId="12" xfId="0" applyNumberFormat="1" applyBorder="1" applyAlignment="1">
      <alignment vertical="center"/>
    </xf>
    <xf numFmtId="168" fontId="0" fillId="0" borderId="13" xfId="0" applyNumberFormat="1" applyBorder="1" applyAlignment="1">
      <alignment vertical="center"/>
    </xf>
    <xf numFmtId="1" fontId="0" fillId="0" borderId="21" xfId="0" applyNumberFormat="1" applyBorder="1" applyAlignment="1">
      <alignment vertical="center"/>
    </xf>
    <xf numFmtId="167" fontId="0" fillId="0" borderId="0" xfId="0" applyNumberFormat="1" applyAlignment="1">
      <alignment vertical="center"/>
    </xf>
    <xf numFmtId="1" fontId="0" fillId="0" borderId="0" xfId="0" applyNumberFormat="1" applyAlignment="1">
      <alignment vertical="center"/>
    </xf>
    <xf numFmtId="168" fontId="0" fillId="0" borderId="22" xfId="0" applyNumberFormat="1" applyBorder="1" applyAlignment="1">
      <alignment vertical="center"/>
    </xf>
    <xf numFmtId="1" fontId="0" fillId="0" borderId="23" xfId="0" applyNumberFormat="1" applyBorder="1" applyAlignment="1">
      <alignment vertical="center"/>
    </xf>
    <xf numFmtId="167" fontId="0" fillId="0" borderId="24" xfId="0" applyNumberFormat="1" applyBorder="1" applyAlignment="1">
      <alignment vertical="center"/>
    </xf>
    <xf numFmtId="1" fontId="0" fillId="0" borderId="24" xfId="0" applyNumberFormat="1" applyBorder="1" applyAlignment="1">
      <alignment vertical="center"/>
    </xf>
    <xf numFmtId="168" fontId="0" fillId="0" borderId="25" xfId="0" applyNumberFormat="1" applyBorder="1" applyAlignment="1">
      <alignment vertical="center"/>
    </xf>
    <xf numFmtId="0" fontId="17" fillId="0" borderId="26" xfId="0" applyFont="1" applyBorder="1" applyAlignment="1">
      <alignment horizontal="left" vertical="center" wrapText="1"/>
    </xf>
    <xf numFmtId="0" fontId="14" fillId="0" borderId="27" xfId="0" applyFont="1" applyBorder="1" applyAlignment="1">
      <alignment horizontal="left" vertical="center"/>
    </xf>
    <xf numFmtId="0" fontId="14" fillId="0" borderId="28" xfId="0" applyFont="1" applyBorder="1" applyAlignment="1">
      <alignment horizontal="left" vertical="center"/>
    </xf>
    <xf numFmtId="0" fontId="12" fillId="7" borderId="0" xfId="2" applyFont="1" applyFill="1" applyBorder="1" applyAlignment="1">
      <alignment horizontal="center" vertical="center"/>
    </xf>
    <xf numFmtId="0" fontId="12" fillId="7" borderId="0" xfId="0" applyFont="1" applyFill="1" applyAlignment="1">
      <alignment horizontal="center" vertical="center"/>
    </xf>
    <xf numFmtId="0" fontId="14" fillId="0" borderId="0" xfId="0" applyFont="1" applyAlignment="1">
      <alignment horizontal="center" vertical="center"/>
    </xf>
    <xf numFmtId="165" fontId="0" fillId="0" borderId="1" xfId="0" applyNumberFormat="1" applyBorder="1" applyAlignment="1">
      <alignment horizontal="center"/>
    </xf>
    <xf numFmtId="0" fontId="1" fillId="8" borderId="0" xfId="0" applyFont="1" applyFill="1" applyAlignment="1">
      <alignment horizontal="center" vertical="center" wrapText="1"/>
    </xf>
    <xf numFmtId="168" fontId="0" fillId="0" borderId="0" xfId="5" applyNumberFormat="1" applyFont="1" applyBorder="1" applyAlignment="1">
      <alignment horizontal="center" vertical="center"/>
    </xf>
    <xf numFmtId="167" fontId="0" fillId="0" borderId="0" xfId="5" applyNumberFormat="1" applyFont="1" applyBorder="1" applyAlignment="1">
      <alignment horizontal="center" vertical="center"/>
    </xf>
    <xf numFmtId="0" fontId="0" fillId="0" borderId="0" xfId="0" applyAlignment="1">
      <alignment horizontal="center"/>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0" xfId="0" applyFont="1" applyBorder="1" applyAlignment="1">
      <alignment horizontal="center" vertical="center" wrapText="1"/>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0" fillId="0" borderId="20"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21" xfId="0" applyBorder="1" applyAlignment="1">
      <alignment horizontal="left" vertical="center"/>
    </xf>
    <xf numFmtId="0" fontId="0" fillId="0" borderId="0" xfId="0"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2" borderId="1" xfId="0"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horizontal="center" vertical="center" wrapText="1"/>
    </xf>
  </cellXfs>
  <cellStyles count="6">
    <cellStyle name="20% - Énfasis4" xfId="4" builtinId="42"/>
    <cellStyle name="40% - Énfasis1" xfId="3" builtinId="31"/>
    <cellStyle name="Hipervínculo" xfId="2" builtinId="8"/>
    <cellStyle name="Moneda" xfId="5"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269813</xdr:colOff>
      <xdr:row>1</xdr:row>
      <xdr:rowOff>172140</xdr:rowOff>
    </xdr:from>
    <xdr:to>
      <xdr:col>1</xdr:col>
      <xdr:colOff>1660168</xdr:colOff>
      <xdr:row>1</xdr:row>
      <xdr:rowOff>541556</xdr:rowOff>
    </xdr:to>
    <xdr:pic>
      <xdr:nvPicPr>
        <xdr:cNvPr id="2" name="Imagen 1">
          <a:extLst>
            <a:ext uri="{FF2B5EF4-FFF2-40B4-BE49-F238E27FC236}">
              <a16:creationId xmlns:a16="http://schemas.microsoft.com/office/drawing/2014/main" id="{D1CBBBC3-3B87-4C8E-AEC3-5DEA52A7B3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488" y="360843"/>
          <a:ext cx="1390355" cy="3694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474971</xdr:colOff>
      <xdr:row>30</xdr:row>
      <xdr:rowOff>56429</xdr:rowOff>
    </xdr:to>
    <xdr:pic>
      <xdr:nvPicPr>
        <xdr:cNvPr id="2" name="Picture 1">
          <a:extLst>
            <a:ext uri="{FF2B5EF4-FFF2-40B4-BE49-F238E27FC236}">
              <a16:creationId xmlns:a16="http://schemas.microsoft.com/office/drawing/2014/main" id="{32AEF1B7-1CFA-4720-9118-A5273DDA36E0}"/>
            </a:ext>
          </a:extLst>
        </xdr:cNvPr>
        <xdr:cNvPicPr>
          <a:picLocks noChangeAspect="1"/>
        </xdr:cNvPicPr>
      </xdr:nvPicPr>
      <xdr:blipFill>
        <a:blip xmlns:r="http://schemas.openxmlformats.org/officeDocument/2006/relationships" r:embed="rId1"/>
        <a:stretch>
          <a:fillRect/>
        </a:stretch>
      </xdr:blipFill>
      <xdr:spPr>
        <a:xfrm>
          <a:off x="0" y="0"/>
          <a:ext cx="10228571" cy="577142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juan_velandia_globalteksecurity_com/_layouts/15/onedrive.aspx%3fct=1646145282102&amp;or=OWA-NT&amp;cid=1710896c-5a71-1f03-6feb-739bed58a0b1&amp;id=/personal/juan_velandia_globalteksecurity_com/Documents/2022/2022%20Marketing/2022%20Globaltek/2022-01-01%20Logos%2027%20a%25C3%25B1o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1drv.ms/u/s!An9Rc3ZOPIjCgZIO4fv_7hDO9U1pwQ?e=sqTANL" TargetMode="External"/><Relationship Id="rId1" Type="http://schemas.openxmlformats.org/officeDocument/2006/relationships/hyperlink" Target="https://1drv.ms/b/s!An9Rc3ZOPIjCgZIQ3fO5qlF9tRIeyw?e=wkO7nv"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G15"/>
  <sheetViews>
    <sheetView zoomScale="59" zoomScaleNormal="190" workbookViewId="0">
      <selection activeCell="G3" sqref="G3:G6"/>
    </sheetView>
  </sheetViews>
  <sheetFormatPr defaultColWidth="11.42578125" defaultRowHeight="15"/>
  <cols>
    <col min="1" max="1" width="3.140625" customWidth="1"/>
    <col min="2" max="2" width="29.28515625" customWidth="1"/>
    <col min="3" max="3" width="20.140625" customWidth="1"/>
    <col min="4" max="4" width="23" customWidth="1"/>
    <col min="5" max="5" width="17.7109375" customWidth="1"/>
    <col min="6" max="6" width="13" customWidth="1"/>
    <col min="7" max="7" width="68.42578125" customWidth="1"/>
    <col min="8" max="8" width="11.140625" customWidth="1"/>
    <col min="9" max="9" width="2.7109375" customWidth="1"/>
    <col min="10" max="10" width="11.28515625" customWidth="1"/>
  </cols>
  <sheetData>
    <row r="1" spans="1:7">
      <c r="A1" s="29"/>
      <c r="B1" s="29"/>
      <c r="C1" s="29"/>
      <c r="D1" s="29"/>
      <c r="E1" s="29"/>
      <c r="F1" s="29"/>
      <c r="G1" s="29"/>
    </row>
    <row r="2" spans="1:7" ht="57.75" customHeight="1" thickBot="1">
      <c r="A2" s="29"/>
      <c r="B2" s="38"/>
      <c r="C2" s="101" t="s">
        <v>0</v>
      </c>
      <c r="D2" s="102"/>
      <c r="E2" s="102"/>
      <c r="F2" s="39"/>
      <c r="G2" s="40" t="s">
        <v>1</v>
      </c>
    </row>
    <row r="3" spans="1:7" ht="24.75" customHeight="1">
      <c r="A3" s="29"/>
      <c r="B3" s="66" t="s">
        <v>2</v>
      </c>
      <c r="C3" s="103" t="s">
        <v>3</v>
      </c>
      <c r="D3" s="103"/>
      <c r="E3" s="103"/>
      <c r="F3" s="103"/>
      <c r="G3" s="98" t="s">
        <v>4</v>
      </c>
    </row>
    <row r="4" spans="1:7" ht="26.25" customHeight="1">
      <c r="A4" s="29"/>
      <c r="B4" s="66" t="s">
        <v>5</v>
      </c>
      <c r="C4" s="103" t="s">
        <v>6</v>
      </c>
      <c r="D4" s="103"/>
      <c r="E4" s="103"/>
      <c r="F4" s="103"/>
      <c r="G4" s="99"/>
    </row>
    <row r="5" spans="1:7" ht="24" customHeight="1">
      <c r="A5" s="29"/>
      <c r="B5" s="66" t="s">
        <v>7</v>
      </c>
      <c r="C5" s="103" t="s">
        <v>8</v>
      </c>
      <c r="D5" s="103"/>
      <c r="E5" s="103"/>
      <c r="F5" s="103"/>
      <c r="G5" s="99"/>
    </row>
    <row r="6" spans="1:7" ht="27" customHeight="1" thickBot="1">
      <c r="A6" s="29"/>
      <c r="B6" s="67" t="s">
        <v>9</v>
      </c>
      <c r="C6" s="103" t="s">
        <v>10</v>
      </c>
      <c r="D6" s="103"/>
      <c r="E6" s="103"/>
      <c r="F6" s="103"/>
      <c r="G6" s="100"/>
    </row>
    <row r="7" spans="1:7" ht="30">
      <c r="A7" s="29"/>
      <c r="B7" s="45" t="s">
        <v>11</v>
      </c>
      <c r="C7" s="37" t="s">
        <v>12</v>
      </c>
      <c r="D7" s="37" t="s">
        <v>13</v>
      </c>
      <c r="E7" s="37" t="s">
        <v>14</v>
      </c>
      <c r="F7" s="37" t="s">
        <v>15</v>
      </c>
      <c r="G7" s="37" t="s">
        <v>16</v>
      </c>
    </row>
    <row r="8" spans="1:7">
      <c r="A8" s="29"/>
      <c r="B8" s="43" t="s">
        <v>17</v>
      </c>
      <c r="C8" s="41" t="s">
        <v>18</v>
      </c>
      <c r="D8" s="41" t="s">
        <v>19</v>
      </c>
      <c r="E8" s="65" t="s">
        <v>20</v>
      </c>
      <c r="F8" s="32" t="s">
        <v>21</v>
      </c>
      <c r="G8" s="42" t="s">
        <v>22</v>
      </c>
    </row>
    <row r="9" spans="1:7" ht="45">
      <c r="A9" s="29"/>
      <c r="B9" s="31" t="s">
        <v>23</v>
      </c>
      <c r="C9" s="32" t="s">
        <v>24</v>
      </c>
      <c r="D9" s="32" t="s">
        <v>25</v>
      </c>
      <c r="E9" s="64" t="s">
        <v>26</v>
      </c>
      <c r="F9" s="32" t="s">
        <v>21</v>
      </c>
      <c r="G9" s="32" t="s">
        <v>27</v>
      </c>
    </row>
    <row r="10" spans="1:7" ht="75">
      <c r="A10" s="29"/>
      <c r="B10" s="31" t="s">
        <v>28</v>
      </c>
      <c r="C10" s="32" t="s">
        <v>29</v>
      </c>
      <c r="D10" s="64" t="s">
        <v>30</v>
      </c>
      <c r="E10" s="44" t="s">
        <v>31</v>
      </c>
      <c r="F10" s="32" t="s">
        <v>32</v>
      </c>
      <c r="G10" s="33" t="s">
        <v>33</v>
      </c>
    </row>
    <row r="11" spans="1:7" ht="45">
      <c r="A11" s="29"/>
      <c r="B11" s="31" t="s">
        <v>34</v>
      </c>
      <c r="C11" s="32" t="s">
        <v>35</v>
      </c>
      <c r="D11" s="63" t="s">
        <v>36</v>
      </c>
      <c r="E11" s="44" t="s">
        <v>37</v>
      </c>
      <c r="F11" s="32" t="s">
        <v>32</v>
      </c>
      <c r="G11" s="33" t="s">
        <v>38</v>
      </c>
    </row>
    <row r="12" spans="1:7" ht="90">
      <c r="A12" s="29"/>
      <c r="B12" s="31" t="s">
        <v>39</v>
      </c>
      <c r="C12" s="32" t="s">
        <v>40</v>
      </c>
      <c r="D12" s="32" t="s">
        <v>41</v>
      </c>
      <c r="E12" s="64" t="s">
        <v>42</v>
      </c>
      <c r="F12" s="32" t="s">
        <v>21</v>
      </c>
      <c r="G12" s="33" t="s">
        <v>43</v>
      </c>
    </row>
    <row r="13" spans="1:7">
      <c r="A13" s="29"/>
      <c r="B13" s="34"/>
      <c r="C13" s="34"/>
      <c r="D13" s="34"/>
      <c r="E13" s="34"/>
      <c r="F13" s="34"/>
      <c r="G13" s="34"/>
    </row>
    <row r="14" spans="1:7">
      <c r="A14" s="29"/>
      <c r="B14" s="34"/>
      <c r="C14" s="34"/>
      <c r="D14" s="34"/>
      <c r="E14" s="35" t="s">
        <v>44</v>
      </c>
      <c r="F14" s="36" t="s">
        <v>32</v>
      </c>
      <c r="G14" s="32"/>
    </row>
    <row r="15" spans="1:7">
      <c r="A15" s="29"/>
      <c r="B15" s="29"/>
      <c r="C15" s="30"/>
      <c r="D15" s="29"/>
      <c r="E15" s="29"/>
      <c r="F15" s="29"/>
      <c r="G15" s="29"/>
    </row>
  </sheetData>
  <mergeCells count="6">
    <mergeCell ref="G3:G6"/>
    <mergeCell ref="C2:E2"/>
    <mergeCell ref="C3:F3"/>
    <mergeCell ref="C4:F4"/>
    <mergeCell ref="C5:F5"/>
    <mergeCell ref="C6:F6"/>
  </mergeCells>
  <hyperlinks>
    <hyperlink ref="C2" r:id="rId1" display="https://globalteksecurity-my.sharepoint.com/personal/juan_velandia_globalteksecurity_com/_layouts/15/onedrive.aspx?ct=1646145282102&amp;or=OWA%2DNT&amp;cid=1710896c%2D5a71%2D1f03%2D6feb%2D739bed58a0b1&amp;id=%2Fpersonal%2Fjuan%5Fvelandia%5Fglobalteksecurity%5Fcom%2FDocuments%2F2022%2F2022%20Marketing%2F2022%20Globaltek%2F2022%2D01%2D01%20Logos%2027%20a%C3%B1os" xr:uid="{03D63405-1D9B-4846-82C9-87292ACF0B39}"/>
  </hyperlinks>
  <pageMargins left="0.7" right="0.7" top="0.75" bottom="0.75" header="0.3" footer="0.3"/>
  <pageSetup orientation="portrait" horizontalDpi="4294967295" verticalDpi="4294967295"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5570-18BA-453B-A71B-8C8BCC17BAF1}">
  <sheetPr>
    <tabColor rgb="FF00B0F0"/>
  </sheetPr>
  <dimension ref="B1:J10"/>
  <sheetViews>
    <sheetView tabSelected="1" zoomScale="124" zoomScaleNormal="124" workbookViewId="0">
      <selection activeCell="D9" sqref="D9:E9"/>
    </sheetView>
  </sheetViews>
  <sheetFormatPr defaultColWidth="21.28515625" defaultRowHeight="15"/>
  <cols>
    <col min="1" max="1" width="1.85546875" customWidth="1"/>
    <col min="2" max="2" width="3.5703125" customWidth="1"/>
    <col min="3" max="3" width="44" customWidth="1"/>
    <col min="4" max="4" width="7.5703125" customWidth="1"/>
    <col min="5" max="5" width="6" customWidth="1"/>
    <col min="6" max="7" width="7.5703125" customWidth="1"/>
    <col min="8" max="9" width="6.42578125" customWidth="1"/>
    <col min="10" max="10" width="43.140625" customWidth="1"/>
  </cols>
  <sheetData>
    <row r="1" spans="2:10" ht="11.25" customHeight="1"/>
    <row r="2" spans="2:10" ht="26.25">
      <c r="B2" s="48" t="s">
        <v>45</v>
      </c>
      <c r="C2" s="49" t="s">
        <v>46</v>
      </c>
      <c r="D2" s="105" t="s">
        <v>47</v>
      </c>
      <c r="E2" s="105"/>
      <c r="F2" s="105" t="s">
        <v>48</v>
      </c>
      <c r="G2" s="105"/>
      <c r="H2" s="105" t="s">
        <v>49</v>
      </c>
      <c r="I2" s="105"/>
      <c r="J2" s="68" t="s">
        <v>16</v>
      </c>
    </row>
    <row r="3" spans="2:10" ht="50.25" customHeight="1">
      <c r="B3" s="16" t="s">
        <v>50</v>
      </c>
      <c r="C3" s="50" t="s">
        <v>51</v>
      </c>
      <c r="D3" s="51">
        <v>2</v>
      </c>
      <c r="E3" s="47">
        <f>D3/$D$7</f>
        <v>0.22222222222222221</v>
      </c>
      <c r="F3" s="51">
        <v>1.5</v>
      </c>
      <c r="G3" s="47">
        <f>F3/$F$7</f>
        <v>0.25</v>
      </c>
      <c r="H3" s="51">
        <v>1</v>
      </c>
      <c r="I3" s="47">
        <f>H3/$H$7</f>
        <v>0.25</v>
      </c>
      <c r="J3" s="16" t="s">
        <v>52</v>
      </c>
    </row>
    <row r="4" spans="2:10">
      <c r="B4" s="16" t="s">
        <v>53</v>
      </c>
      <c r="C4" s="10" t="s">
        <v>54</v>
      </c>
      <c r="D4" s="52">
        <v>4</v>
      </c>
      <c r="E4" s="47">
        <f>D4/$D$7</f>
        <v>0.44444444444444442</v>
      </c>
      <c r="F4" s="52">
        <v>3</v>
      </c>
      <c r="G4" s="47">
        <f t="shared" ref="G4:G7" si="0">F4/$F$7</f>
        <v>0.5</v>
      </c>
      <c r="H4" s="52">
        <v>2</v>
      </c>
      <c r="I4" s="47">
        <f t="shared" ref="I4:I7" si="1">H4/$H$7</f>
        <v>0.5</v>
      </c>
      <c r="J4" s="16" t="s">
        <v>52</v>
      </c>
    </row>
    <row r="5" spans="2:10">
      <c r="B5" s="16" t="s">
        <v>55</v>
      </c>
      <c r="C5" s="10" t="s">
        <v>56</v>
      </c>
      <c r="D5" s="51">
        <v>1</v>
      </c>
      <c r="E5" s="47">
        <f>D5/$D$7</f>
        <v>0.1111111111111111</v>
      </c>
      <c r="F5" s="51">
        <v>0.75</v>
      </c>
      <c r="G5" s="47">
        <f t="shared" si="0"/>
        <v>0.125</v>
      </c>
      <c r="H5" s="51">
        <v>0.5</v>
      </c>
      <c r="I5" s="47">
        <f t="shared" si="1"/>
        <v>0.125</v>
      </c>
      <c r="J5" s="16" t="s">
        <v>52</v>
      </c>
    </row>
    <row r="6" spans="2:10" ht="18.75" customHeight="1">
      <c r="B6" s="16" t="s">
        <v>57</v>
      </c>
      <c r="C6" s="10" t="s">
        <v>58</v>
      </c>
      <c r="D6" s="51">
        <v>2</v>
      </c>
      <c r="E6" s="47">
        <f>D6/$D$7</f>
        <v>0.22222222222222221</v>
      </c>
      <c r="F6" s="51">
        <v>0.75</v>
      </c>
      <c r="G6" s="47">
        <f t="shared" si="0"/>
        <v>0.125</v>
      </c>
      <c r="H6" s="51">
        <v>0.5</v>
      </c>
      <c r="I6" s="47">
        <f t="shared" si="1"/>
        <v>0.125</v>
      </c>
      <c r="J6" s="16" t="s">
        <v>52</v>
      </c>
    </row>
    <row r="7" spans="2:10">
      <c r="C7" s="28" t="s">
        <v>59</v>
      </c>
      <c r="D7" s="53">
        <f>SUM(D3:D6)</f>
        <v>9</v>
      </c>
      <c r="E7" s="54">
        <f>D7/$D$7</f>
        <v>1</v>
      </c>
      <c r="F7" s="53">
        <f t="shared" ref="F7:H7" si="2">SUM(F3:F6)</f>
        <v>6</v>
      </c>
      <c r="G7" s="54">
        <f t="shared" si="0"/>
        <v>1</v>
      </c>
      <c r="H7" s="53">
        <f t="shared" si="2"/>
        <v>4</v>
      </c>
      <c r="I7" s="54">
        <f t="shared" si="1"/>
        <v>1</v>
      </c>
      <c r="J7" s="55"/>
    </row>
    <row r="9" spans="2:10">
      <c r="C9" s="69" t="s">
        <v>60</v>
      </c>
      <c r="D9" s="104">
        <v>46000000</v>
      </c>
      <c r="E9" s="104"/>
      <c r="F9" s="104">
        <v>34000000</v>
      </c>
      <c r="G9" s="104"/>
      <c r="H9" s="104">
        <v>24000000</v>
      </c>
      <c r="I9" s="104"/>
    </row>
    <row r="10" spans="2:10">
      <c r="C10" s="70" t="s">
        <v>61</v>
      </c>
      <c r="D10" s="104">
        <f>D9/4000</f>
        <v>11500</v>
      </c>
      <c r="E10" s="104"/>
      <c r="F10" s="104">
        <f>F9/4000</f>
        <v>8500</v>
      </c>
      <c r="G10" s="104"/>
      <c r="H10" s="104">
        <f>H9/4000</f>
        <v>6000</v>
      </c>
      <c r="I10" s="104"/>
    </row>
  </sheetData>
  <mergeCells count="9">
    <mergeCell ref="D10:E10"/>
    <mergeCell ref="F10:G10"/>
    <mergeCell ref="H10:I10"/>
    <mergeCell ref="D2:E2"/>
    <mergeCell ref="F2:G2"/>
    <mergeCell ref="H2:I2"/>
    <mergeCell ref="D9:E9"/>
    <mergeCell ref="F9:G9"/>
    <mergeCell ref="H9:I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B73D-29E3-45BB-B62A-C019B1A275BB}">
  <sheetPr>
    <tabColor rgb="FF92D050"/>
  </sheetPr>
  <dimension ref="A1:K11"/>
  <sheetViews>
    <sheetView zoomScale="106" zoomScaleNormal="106" workbookViewId="0">
      <selection activeCell="H13" sqref="H13"/>
    </sheetView>
  </sheetViews>
  <sheetFormatPr defaultColWidth="11.5703125" defaultRowHeight="15"/>
  <cols>
    <col min="1" max="1" width="3.5703125" customWidth="1"/>
    <col min="2" max="2" width="37.7109375" customWidth="1"/>
    <col min="3" max="3" width="27.85546875" customWidth="1"/>
    <col min="4" max="4" width="13.7109375" customWidth="1"/>
    <col min="5" max="5" width="10.28515625" customWidth="1"/>
    <col min="7" max="7" width="14.7109375" bestFit="1" customWidth="1"/>
    <col min="8" max="8" width="12.5703125" customWidth="1"/>
    <col min="9" max="9" width="14.85546875" customWidth="1"/>
    <col min="11" max="11" width="14" customWidth="1"/>
  </cols>
  <sheetData>
    <row r="1" spans="1:11" ht="15.75" thickBot="1">
      <c r="B1" s="108" t="s">
        <v>62</v>
      </c>
      <c r="C1" s="108"/>
      <c r="D1" s="108"/>
      <c r="F1">
        <f>160*2</f>
        <v>320</v>
      </c>
      <c r="H1">
        <f>160*1.5</f>
        <v>240</v>
      </c>
      <c r="J1">
        <f>160</f>
        <v>160</v>
      </c>
    </row>
    <row r="2" spans="1:11" ht="45.75" thickBot="1">
      <c r="B2" s="56" t="s">
        <v>63</v>
      </c>
      <c r="C2" s="56" t="s">
        <v>64</v>
      </c>
      <c r="D2" s="57" t="s">
        <v>65</v>
      </c>
      <c r="E2" s="58" t="s">
        <v>66</v>
      </c>
      <c r="F2" s="81" t="s">
        <v>67</v>
      </c>
      <c r="G2" s="82" t="s">
        <v>68</v>
      </c>
      <c r="H2" s="83" t="s">
        <v>69</v>
      </c>
      <c r="I2" s="83" t="s">
        <v>68</v>
      </c>
      <c r="J2" s="84" t="s">
        <v>70</v>
      </c>
      <c r="K2" s="85" t="s">
        <v>68</v>
      </c>
    </row>
    <row r="3" spans="1:11" ht="60">
      <c r="A3" s="16" t="s">
        <v>50</v>
      </c>
      <c r="B3" s="46" t="s">
        <v>71</v>
      </c>
      <c r="C3" s="46" t="s">
        <v>72</v>
      </c>
      <c r="D3" s="59">
        <v>0.8</v>
      </c>
      <c r="E3" s="60">
        <f>57000*2</f>
        <v>114000</v>
      </c>
      <c r="F3" s="86">
        <f>$F$1*D3</f>
        <v>256</v>
      </c>
      <c r="G3" s="87">
        <f>F3*E3</f>
        <v>29184000</v>
      </c>
      <c r="H3" s="88">
        <f>$H$1*D3</f>
        <v>192</v>
      </c>
      <c r="I3" s="87">
        <f>H3*E3</f>
        <v>21888000</v>
      </c>
      <c r="J3" s="88">
        <f>$J$1*D3</f>
        <v>128</v>
      </c>
      <c r="K3" s="89">
        <f>J3*E3</f>
        <v>14592000</v>
      </c>
    </row>
    <row r="4" spans="1:11" ht="75">
      <c r="A4" s="16" t="s">
        <v>53</v>
      </c>
      <c r="B4" s="46" t="s">
        <v>73</v>
      </c>
      <c r="C4" s="46" t="s">
        <v>74</v>
      </c>
      <c r="D4" s="59">
        <v>0.08</v>
      </c>
      <c r="E4" s="60">
        <f>187332*2</f>
        <v>374664</v>
      </c>
      <c r="F4" s="90">
        <f>$F$1*D4</f>
        <v>25.6</v>
      </c>
      <c r="G4" s="91">
        <f>F4*E4</f>
        <v>9591398.4000000004</v>
      </c>
      <c r="H4" s="92">
        <f>$H$1*D4</f>
        <v>19.2</v>
      </c>
      <c r="I4" s="91">
        <f>H4*E4</f>
        <v>7193548.7999999998</v>
      </c>
      <c r="J4" s="92">
        <f>$J$1*D4</f>
        <v>12.8</v>
      </c>
      <c r="K4" s="93">
        <f>J4*E4</f>
        <v>4795699.2000000002</v>
      </c>
    </row>
    <row r="5" spans="1:11">
      <c r="A5" s="16" t="s">
        <v>55</v>
      </c>
      <c r="B5" s="46" t="s">
        <v>75</v>
      </c>
      <c r="C5" s="21" t="s">
        <v>76</v>
      </c>
      <c r="D5" s="59">
        <v>0.1</v>
      </c>
      <c r="E5" s="60">
        <f>78000*2</f>
        <v>156000</v>
      </c>
      <c r="F5" s="90">
        <f>$F$1*D5</f>
        <v>32</v>
      </c>
      <c r="G5" s="91">
        <f>F5*E5</f>
        <v>4992000</v>
      </c>
      <c r="H5" s="92">
        <f>$H$1*D5</f>
        <v>24</v>
      </c>
      <c r="I5" s="91">
        <f>H5*E5</f>
        <v>3744000</v>
      </c>
      <c r="J5" s="92">
        <f>$J$1*D5</f>
        <v>16</v>
      </c>
      <c r="K5" s="93">
        <f>J5*E5</f>
        <v>2496000</v>
      </c>
    </row>
    <row r="6" spans="1:11" ht="45.75" thickBot="1">
      <c r="A6" s="16" t="s">
        <v>57</v>
      </c>
      <c r="B6" s="46" t="s">
        <v>77</v>
      </c>
      <c r="C6" s="46" t="s">
        <v>78</v>
      </c>
      <c r="D6" s="59">
        <v>0.02</v>
      </c>
      <c r="E6" s="60">
        <f>78000*2</f>
        <v>156000</v>
      </c>
      <c r="F6" s="94">
        <f>$F$1*D6</f>
        <v>6.4</v>
      </c>
      <c r="G6" s="95">
        <f>F6*E6</f>
        <v>998400</v>
      </c>
      <c r="H6" s="96">
        <f>$H$1*D6</f>
        <v>4.8</v>
      </c>
      <c r="I6" s="95">
        <f>H6*E6</f>
        <v>748800</v>
      </c>
      <c r="J6" s="96">
        <f>$J$1*D6</f>
        <v>3.2</v>
      </c>
      <c r="K6" s="97">
        <f>J6*E6</f>
        <v>499200</v>
      </c>
    </row>
    <row r="7" spans="1:11" ht="15.75" thickBot="1">
      <c r="B7" s="108"/>
      <c r="C7" s="108"/>
      <c r="D7" s="61">
        <f>SUM(D3:D6)</f>
        <v>1</v>
      </c>
      <c r="E7" s="62" t="s">
        <v>52</v>
      </c>
      <c r="F7" s="75">
        <f>SUM(F3:F6)</f>
        <v>320</v>
      </c>
      <c r="G7" s="76">
        <f t="shared" ref="G7:K7" si="0">SUM(G3:G6)</f>
        <v>44765798.399999999</v>
      </c>
      <c r="H7" s="77">
        <f t="shared" si="0"/>
        <v>240</v>
      </c>
      <c r="I7" s="78">
        <f t="shared" si="0"/>
        <v>33574348.799999997</v>
      </c>
      <c r="J7" s="79">
        <f t="shared" si="0"/>
        <v>160</v>
      </c>
      <c r="K7" s="80">
        <f t="shared" si="0"/>
        <v>22382899.199999999</v>
      </c>
    </row>
    <row r="9" spans="1:11">
      <c r="B9" s="74" t="s">
        <v>79</v>
      </c>
      <c r="C9" s="71"/>
      <c r="D9" s="106">
        <v>46000000</v>
      </c>
      <c r="E9" s="106"/>
    </row>
    <row r="10" spans="1:11">
      <c r="B10" s="74" t="s">
        <v>80</v>
      </c>
      <c r="C10" s="72"/>
      <c r="D10" s="107">
        <v>34000000</v>
      </c>
      <c r="E10" s="107"/>
    </row>
    <row r="11" spans="1:11">
      <c r="B11" s="74" t="s">
        <v>81</v>
      </c>
      <c r="C11" s="73"/>
      <c r="D11" s="107">
        <v>24000000</v>
      </c>
      <c r="E11" s="107"/>
    </row>
  </sheetData>
  <sortState xmlns:xlrd2="http://schemas.microsoft.com/office/spreadsheetml/2017/richdata2" ref="B3:K6">
    <sortCondition descending="1" ref="D3:D6"/>
  </sortState>
  <mergeCells count="5">
    <mergeCell ref="D9:E9"/>
    <mergeCell ref="D10:E10"/>
    <mergeCell ref="D11:E11"/>
    <mergeCell ref="B7:C7"/>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C9A48-3B57-4F9C-AE88-50649D78E0B8}">
  <dimension ref="B1:J13"/>
  <sheetViews>
    <sheetView zoomScale="106" zoomScaleNormal="106" workbookViewId="0"/>
  </sheetViews>
  <sheetFormatPr defaultColWidth="11.42578125" defaultRowHeight="15"/>
  <cols>
    <col min="1" max="1" width="2.5703125" customWidth="1"/>
    <col min="2" max="2" width="31.85546875" customWidth="1"/>
    <col min="3" max="3" width="26" customWidth="1"/>
    <col min="4" max="5" width="27.85546875" customWidth="1"/>
    <col min="6" max="6" width="27.5703125" customWidth="1"/>
    <col min="7" max="7" width="17.5703125" hidden="1" customWidth="1"/>
    <col min="8" max="8" width="12.5703125" customWidth="1"/>
    <col min="9" max="9" width="2.7109375" customWidth="1"/>
    <col min="10" max="10" width="17.140625" customWidth="1"/>
  </cols>
  <sheetData>
    <row r="1" spans="2:10" ht="15.75" thickBot="1"/>
    <row r="2" spans="2:10">
      <c r="B2" s="28" t="s">
        <v>82</v>
      </c>
      <c r="C2" s="120" t="s">
        <v>52</v>
      </c>
      <c r="D2" s="121"/>
      <c r="E2" s="121"/>
      <c r="F2" s="121"/>
      <c r="G2" s="121"/>
      <c r="H2" s="122"/>
    </row>
    <row r="3" spans="2:10">
      <c r="B3" s="28" t="s">
        <v>83</v>
      </c>
      <c r="C3" s="123"/>
      <c r="D3" s="124"/>
      <c r="E3" s="124"/>
      <c r="F3" s="124"/>
      <c r="G3" s="124"/>
      <c r="H3" s="125"/>
    </row>
    <row r="4" spans="2:10" ht="15.75" thickBot="1">
      <c r="B4" s="28" t="s">
        <v>84</v>
      </c>
      <c r="C4" s="126"/>
      <c r="D4" s="127"/>
      <c r="E4" s="127"/>
      <c r="F4" s="127"/>
      <c r="G4" s="127"/>
      <c r="H4" s="128"/>
    </row>
    <row r="5" spans="2:10" ht="11.25" customHeight="1" thickBot="1"/>
    <row r="6" spans="2:10" ht="15" customHeight="1">
      <c r="B6" s="109" t="s">
        <v>85</v>
      </c>
      <c r="C6" s="111" t="s">
        <v>86</v>
      </c>
      <c r="D6" s="112"/>
      <c r="E6" s="113"/>
      <c r="F6" s="114" t="s">
        <v>87</v>
      </c>
      <c r="G6" s="115"/>
      <c r="H6" s="116"/>
    </row>
    <row r="7" spans="2:10" ht="27.75" customHeight="1">
      <c r="B7" s="110"/>
      <c r="C7" s="23" t="s">
        <v>88</v>
      </c>
      <c r="D7" s="23" t="s">
        <v>89</v>
      </c>
      <c r="E7" s="24" t="s">
        <v>90</v>
      </c>
      <c r="F7" s="117"/>
      <c r="G7" s="118"/>
      <c r="H7" s="119"/>
      <c r="I7" s="10"/>
    </row>
    <row r="8" spans="2:10">
      <c r="B8" s="17" t="s">
        <v>91</v>
      </c>
      <c r="C8" s="2" t="s">
        <v>92</v>
      </c>
      <c r="D8" s="2" t="s">
        <v>93</v>
      </c>
      <c r="E8" s="2" t="s">
        <v>94</v>
      </c>
      <c r="F8" s="2" t="s">
        <v>95</v>
      </c>
      <c r="G8" s="6"/>
      <c r="H8" s="11" t="s">
        <v>91</v>
      </c>
    </row>
    <row r="9" spans="2:10" ht="30.75" thickBot="1">
      <c r="B9" s="25" t="s">
        <v>96</v>
      </c>
      <c r="C9" s="13" t="s">
        <v>97</v>
      </c>
      <c r="D9" s="13" t="s">
        <v>98</v>
      </c>
      <c r="E9" s="13" t="s">
        <v>99</v>
      </c>
      <c r="F9" s="2" t="s">
        <v>52</v>
      </c>
      <c r="G9" s="6"/>
      <c r="H9" s="11" t="s">
        <v>52</v>
      </c>
    </row>
    <row r="10" spans="2:10" ht="65.25" customHeight="1" thickBot="1">
      <c r="B10" s="25" t="s">
        <v>100</v>
      </c>
      <c r="C10" s="4" t="s">
        <v>101</v>
      </c>
      <c r="D10" s="13" t="s">
        <v>102</v>
      </c>
      <c r="E10" s="13" t="s">
        <v>103</v>
      </c>
      <c r="F10" s="2" t="s">
        <v>52</v>
      </c>
      <c r="G10" s="6"/>
      <c r="H10" s="11" t="s">
        <v>52</v>
      </c>
      <c r="J10" s="14" t="s">
        <v>104</v>
      </c>
    </row>
    <row r="11" spans="2:10" ht="64.5" customHeight="1" thickBot="1">
      <c r="B11" s="25" t="s">
        <v>105</v>
      </c>
      <c r="C11" s="13" t="s">
        <v>106</v>
      </c>
      <c r="D11" s="4" t="s">
        <v>107</v>
      </c>
      <c r="E11" s="13" t="s">
        <v>108</v>
      </c>
      <c r="F11" s="2" t="s">
        <v>52</v>
      </c>
      <c r="G11" s="6"/>
      <c r="H11" s="11" t="s">
        <v>52</v>
      </c>
      <c r="J11" s="15" t="s">
        <v>52</v>
      </c>
    </row>
    <row r="12" spans="2:10" ht="45.75" thickBot="1">
      <c r="B12" s="26" t="s">
        <v>109</v>
      </c>
      <c r="C12" s="20" t="s">
        <v>110</v>
      </c>
      <c r="D12" s="20" t="s">
        <v>111</v>
      </c>
      <c r="E12" s="20" t="s">
        <v>111</v>
      </c>
      <c r="F12" s="18" t="s">
        <v>52</v>
      </c>
      <c r="G12" s="19"/>
      <c r="H12" s="12" t="s">
        <v>52</v>
      </c>
    </row>
    <row r="13" spans="2:10" ht="22.5" customHeight="1"/>
  </sheetData>
  <mergeCells count="6">
    <mergeCell ref="B6:B7"/>
    <mergeCell ref="C6:E6"/>
    <mergeCell ref="F6:H7"/>
    <mergeCell ref="C2:H2"/>
    <mergeCell ref="C3:H3"/>
    <mergeCell ref="C4:H4"/>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F084-B7CB-4F3E-BCF4-12C4C31C5CCC}">
  <dimension ref="A32:A41"/>
  <sheetViews>
    <sheetView workbookViewId="0"/>
  </sheetViews>
  <sheetFormatPr defaultColWidth="9.140625" defaultRowHeight="15"/>
  <sheetData>
    <row r="32" spans="1:1">
      <c r="A32" s="21" t="s">
        <v>112</v>
      </c>
    </row>
    <row r="33" spans="1:1">
      <c r="A33" s="22" t="s">
        <v>113</v>
      </c>
    </row>
    <row r="34" spans="1:1">
      <c r="A34" s="21"/>
    </row>
    <row r="35" spans="1:1">
      <c r="A35" s="21" t="s">
        <v>114</v>
      </c>
    </row>
    <row r="36" spans="1:1">
      <c r="A36" s="22" t="s">
        <v>115</v>
      </c>
    </row>
    <row r="37" spans="1:1">
      <c r="A37" s="21"/>
    </row>
    <row r="38" spans="1:1">
      <c r="A38" s="21" t="s">
        <v>116</v>
      </c>
    </row>
    <row r="39" spans="1:1">
      <c r="A39" s="21" t="s">
        <v>117</v>
      </c>
    </row>
    <row r="40" spans="1:1">
      <c r="A40" s="21" t="s">
        <v>118</v>
      </c>
    </row>
    <row r="41" spans="1:1">
      <c r="A41" s="21" t="s">
        <v>119</v>
      </c>
    </row>
  </sheetData>
  <hyperlinks>
    <hyperlink ref="A33" r:id="rId1" xr:uid="{771A92DA-CF09-420F-9A2A-B90955CC06A4}"/>
    <hyperlink ref="A36" r:id="rId2" xr:uid="{1E64842C-AB96-4146-A95B-E2304F449556}"/>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B5E4-4A34-430A-8560-A9583AEC6744}">
  <sheetPr>
    <tabColor rgb="FFFF0000"/>
  </sheetPr>
  <dimension ref="B1:F16"/>
  <sheetViews>
    <sheetView workbookViewId="0">
      <selection activeCell="D4" sqref="D4"/>
    </sheetView>
  </sheetViews>
  <sheetFormatPr defaultColWidth="4.7109375" defaultRowHeight="15"/>
  <cols>
    <col min="2" max="2" width="10.5703125" customWidth="1"/>
    <col min="3" max="3" width="19.28515625" bestFit="1" customWidth="1"/>
    <col min="4" max="4" width="18.140625" customWidth="1"/>
    <col min="5" max="6" width="17.28515625" customWidth="1"/>
  </cols>
  <sheetData>
    <row r="1" spans="2:6" ht="48.75" customHeight="1">
      <c r="C1" s="131" t="s">
        <v>120</v>
      </c>
      <c r="D1" s="131"/>
      <c r="E1" s="131"/>
      <c r="F1" s="131"/>
    </row>
    <row r="2" spans="2:6">
      <c r="B2" s="16" t="s">
        <v>121</v>
      </c>
      <c r="C2" s="1" t="s">
        <v>11</v>
      </c>
      <c r="D2" s="2" t="s">
        <v>122</v>
      </c>
      <c r="E2" s="2" t="s">
        <v>32</v>
      </c>
      <c r="F2" s="7" t="s">
        <v>21</v>
      </c>
    </row>
    <row r="3" spans="2:6" ht="30">
      <c r="B3" s="130" t="s">
        <v>123</v>
      </c>
      <c r="C3" s="3" t="s">
        <v>124</v>
      </c>
      <c r="D3" s="9">
        <v>8</v>
      </c>
      <c r="E3" s="9">
        <v>6</v>
      </c>
      <c r="F3" s="9">
        <v>4</v>
      </c>
    </row>
    <row r="4" spans="2:6">
      <c r="B4" s="130"/>
      <c r="C4" s="3" t="s">
        <v>125</v>
      </c>
      <c r="D4" s="8">
        <f>46000000/4000</f>
        <v>11500</v>
      </c>
      <c r="E4" s="8">
        <f>34000000/4000</f>
        <v>8500</v>
      </c>
      <c r="F4" s="8">
        <f>24000000/4000</f>
        <v>6000</v>
      </c>
    </row>
    <row r="5" spans="2:6" ht="30">
      <c r="B5" s="129" t="s">
        <v>126</v>
      </c>
      <c r="C5" s="3" t="s">
        <v>124</v>
      </c>
      <c r="D5" s="5">
        <v>10</v>
      </c>
      <c r="E5" s="5">
        <v>7</v>
      </c>
      <c r="F5" s="5">
        <v>5</v>
      </c>
    </row>
    <row r="6" spans="2:6">
      <c r="B6" s="129"/>
      <c r="C6" s="3" t="s">
        <v>125</v>
      </c>
      <c r="D6" s="8">
        <v>20000</v>
      </c>
      <c r="E6" s="8">
        <v>13000</v>
      </c>
      <c r="F6" s="8">
        <v>9000</v>
      </c>
    </row>
    <row r="7" spans="2:6" ht="30">
      <c r="B7" s="129" t="s">
        <v>127</v>
      </c>
      <c r="C7" s="3" t="s">
        <v>124</v>
      </c>
      <c r="D7" s="5">
        <v>9</v>
      </c>
      <c r="E7" s="5">
        <v>8</v>
      </c>
      <c r="F7" s="5">
        <v>7</v>
      </c>
    </row>
    <row r="8" spans="2:6">
      <c r="B8" s="129"/>
      <c r="C8" s="3" t="s">
        <v>125</v>
      </c>
      <c r="D8" s="8">
        <v>15700</v>
      </c>
      <c r="E8" s="8">
        <v>9000</v>
      </c>
      <c r="F8" s="8">
        <v>6400</v>
      </c>
    </row>
    <row r="9" spans="2:6" ht="30">
      <c r="B9" s="129" t="s">
        <v>128</v>
      </c>
      <c r="C9" s="3" t="s">
        <v>124</v>
      </c>
      <c r="D9" s="5" t="s">
        <v>52</v>
      </c>
      <c r="E9" s="5" t="s">
        <v>52</v>
      </c>
      <c r="F9" s="5"/>
    </row>
    <row r="10" spans="2:6">
      <c r="B10" s="129"/>
      <c r="C10" s="3" t="s">
        <v>125</v>
      </c>
      <c r="D10" s="8" t="s">
        <v>52</v>
      </c>
      <c r="E10" s="8" t="s">
        <v>52</v>
      </c>
      <c r="F10" s="8"/>
    </row>
    <row r="11" spans="2:6" ht="30">
      <c r="B11" s="129" t="s">
        <v>129</v>
      </c>
      <c r="C11" s="3" t="s">
        <v>124</v>
      </c>
      <c r="D11" s="5" t="s">
        <v>52</v>
      </c>
      <c r="E11" s="5" t="s">
        <v>52</v>
      </c>
      <c r="F11" s="5"/>
    </row>
    <row r="12" spans="2:6">
      <c r="B12" s="129"/>
      <c r="C12" s="3" t="s">
        <v>125</v>
      </c>
      <c r="D12" s="8" t="s">
        <v>52</v>
      </c>
      <c r="E12" s="8" t="s">
        <v>52</v>
      </c>
      <c r="F12" s="8"/>
    </row>
    <row r="13" spans="2:6" ht="30">
      <c r="B13" s="129" t="s">
        <v>130</v>
      </c>
      <c r="C13" s="3" t="s">
        <v>124</v>
      </c>
      <c r="D13" s="5" t="s">
        <v>52</v>
      </c>
      <c r="E13" s="5" t="s">
        <v>52</v>
      </c>
      <c r="F13" s="5"/>
    </row>
    <row r="14" spans="2:6">
      <c r="B14" s="129"/>
      <c r="C14" s="3" t="s">
        <v>125</v>
      </c>
      <c r="D14" s="8" t="s">
        <v>52</v>
      </c>
      <c r="E14" s="8" t="s">
        <v>52</v>
      </c>
      <c r="F14" s="8"/>
    </row>
    <row r="16" spans="2:6">
      <c r="B16" s="27" t="s">
        <v>52</v>
      </c>
    </row>
  </sheetData>
  <mergeCells count="7">
    <mergeCell ref="B13:B14"/>
    <mergeCell ref="B3:B4"/>
    <mergeCell ref="C1:F1"/>
    <mergeCell ref="B5:B6"/>
    <mergeCell ref="B7:B8"/>
    <mergeCell ref="B9:B10"/>
    <mergeCell ref="B11:B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Vergara</dc:creator>
  <cp:keywords/>
  <dc:description/>
  <cp:lastModifiedBy>Armando Carvajal</cp:lastModifiedBy>
  <cp:revision/>
  <dcterms:created xsi:type="dcterms:W3CDTF">2017-01-17T17:17:49Z</dcterms:created>
  <dcterms:modified xsi:type="dcterms:W3CDTF">2024-06-05T00:45:07Z</dcterms:modified>
  <cp:category/>
  <cp:contentStatus/>
</cp:coreProperties>
</file>