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D:\R\"/>
    </mc:Choice>
  </mc:AlternateContent>
  <xr:revisionPtr revIDLastSave="0" documentId="8_{F65DEB3C-52DC-4155-8540-B435DF478025}" xr6:coauthVersionLast="36" xr6:coauthVersionMax="36" xr10:uidLastSave="{00000000-0000-0000-0000-000000000000}"/>
  <bookViews>
    <workbookView xWindow="0" yWindow="0" windowWidth="27270" windowHeight="9180" activeTab="2" xr2:uid="{00000000-000D-0000-FFFF-FFFF00000000}"/>
  </bookViews>
  <sheets>
    <sheet name="CI" sheetId="3" r:id="rId1"/>
    <sheet name="DiffMean_t_test" sheetId="5" r:id="rId2"/>
    <sheet name="DiffVariance_f_test" sheetId="2" r:id="rId3"/>
  </sheets>
  <definedNames>
    <definedName name="XOne" localSheetId="1">DiffMean_t_test!$C$20:$C$124</definedName>
    <definedName name="XOne" localSheetId="2">DiffVariance_f_test!$C$20:$C$124</definedName>
    <definedName name="XOne">#REF!</definedName>
    <definedName name="XTwo" localSheetId="1">DiffMean_t_test!$D$20:$D$124</definedName>
    <definedName name="XTwo" localSheetId="2">DiffVariance_f_test!$D$20:$D$124</definedName>
    <definedName name="XTwo">#REF!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13" i="3" l="1"/>
  <c r="I22" i="3"/>
  <c r="K22" i="3" s="1"/>
  <c r="H22" i="3"/>
  <c r="L22" i="3" s="1"/>
  <c r="G22" i="3"/>
  <c r="I17" i="3"/>
  <c r="Q22" i="3" s="1"/>
  <c r="H17" i="3"/>
  <c r="L17" i="3" s="1"/>
  <c r="R22" i="3" s="1"/>
  <c r="G17" i="3"/>
  <c r="I19" i="5"/>
  <c r="G18" i="5"/>
  <c r="T17" i="5" s="1"/>
  <c r="I17" i="5"/>
  <c r="G17" i="5"/>
  <c r="J15" i="5" s="1"/>
  <c r="I13" i="5"/>
  <c r="G12" i="5"/>
  <c r="T11" i="5" s="1"/>
  <c r="G11" i="5"/>
  <c r="J11" i="5" s="1"/>
  <c r="K11" i="5" s="1"/>
  <c r="L11" i="5" s="1"/>
  <c r="M11" i="5" s="1"/>
  <c r="N11" i="5" s="1"/>
  <c r="O11" i="5" s="1"/>
  <c r="P11" i="5" s="1"/>
  <c r="Q11" i="5" s="1"/>
  <c r="R11" i="5" s="1"/>
  <c r="S11" i="5" s="1"/>
  <c r="J9" i="5"/>
  <c r="J10" i="5" s="1"/>
  <c r="J12" i="5" s="1"/>
  <c r="J13" i="5" s="1"/>
  <c r="R55" i="5"/>
  <c r="R57" i="5"/>
  <c r="M42" i="5"/>
  <c r="M42" i="2"/>
  <c r="R78" i="5"/>
  <c r="R76" i="5"/>
  <c r="N57" i="5"/>
  <c r="M57" i="5"/>
  <c r="G49" i="5"/>
  <c r="G44" i="5"/>
  <c r="K17" i="3" l="1"/>
  <c r="O17" i="3" s="1"/>
  <c r="O22" i="3"/>
  <c r="S22" i="3"/>
  <c r="N22" i="3"/>
  <c r="Q17" i="3"/>
  <c r="R17" i="3"/>
  <c r="S17" i="3"/>
  <c r="K15" i="5"/>
  <c r="J16" i="5"/>
  <c r="J18" i="5" s="1"/>
  <c r="J19" i="5" s="1"/>
  <c r="K9" i="5"/>
  <c r="J17" i="5"/>
  <c r="K17" i="5" s="1"/>
  <c r="L17" i="5" s="1"/>
  <c r="M17" i="5" s="1"/>
  <c r="N17" i="5" s="1"/>
  <c r="O17" i="5" s="1"/>
  <c r="P17" i="5" s="1"/>
  <c r="Q17" i="5" s="1"/>
  <c r="R17" i="5" s="1"/>
  <c r="S17" i="5" s="1"/>
  <c r="I11" i="5"/>
  <c r="N17" i="3" l="1"/>
  <c r="L9" i="5"/>
  <c r="K10" i="5"/>
  <c r="K12" i="5" s="1"/>
  <c r="K13" i="5" s="1"/>
  <c r="L15" i="5"/>
  <c r="K16" i="5"/>
  <c r="K18" i="5" s="1"/>
  <c r="K19" i="5" s="1"/>
  <c r="L16" i="5" l="1"/>
  <c r="L18" i="5" s="1"/>
  <c r="L19" i="5" s="1"/>
  <c r="M15" i="5"/>
  <c r="L10" i="5"/>
  <c r="L12" i="5" s="1"/>
  <c r="L13" i="5" s="1"/>
  <c r="M9" i="5"/>
  <c r="M16" i="5" l="1"/>
  <c r="M18" i="5" s="1"/>
  <c r="M19" i="5" s="1"/>
  <c r="N15" i="5"/>
  <c r="M10" i="5"/>
  <c r="M12" i="5" s="1"/>
  <c r="M13" i="5" s="1"/>
  <c r="N9" i="5"/>
  <c r="N10" i="5" l="1"/>
  <c r="N12" i="5" s="1"/>
  <c r="N13" i="5" s="1"/>
  <c r="O9" i="5"/>
  <c r="N16" i="5"/>
  <c r="N18" i="5" s="1"/>
  <c r="N19" i="5" s="1"/>
  <c r="O15" i="5"/>
  <c r="P15" i="5" l="1"/>
  <c r="O16" i="5"/>
  <c r="O18" i="5" s="1"/>
  <c r="O19" i="5" s="1"/>
  <c r="O10" i="5"/>
  <c r="O12" i="5" s="1"/>
  <c r="O13" i="5" s="1"/>
  <c r="P9" i="5"/>
  <c r="Q9" i="5" l="1"/>
  <c r="P10" i="5"/>
  <c r="P12" i="5" s="1"/>
  <c r="P13" i="5" s="1"/>
  <c r="P16" i="5"/>
  <c r="P18" i="5" s="1"/>
  <c r="P19" i="5" s="1"/>
  <c r="Q15" i="5"/>
  <c r="Q16" i="5" l="1"/>
  <c r="Q18" i="5" s="1"/>
  <c r="Q19" i="5" s="1"/>
  <c r="R15" i="5"/>
  <c r="R9" i="5"/>
  <c r="Q10" i="5"/>
  <c r="Q12" i="5" s="1"/>
  <c r="Q13" i="5" s="1"/>
  <c r="S9" i="5" l="1"/>
  <c r="S10" i="5" s="1"/>
  <c r="R10" i="5"/>
  <c r="R12" i="5" s="1"/>
  <c r="R13" i="5" s="1"/>
  <c r="S15" i="5"/>
  <c r="S16" i="5" s="1"/>
  <c r="R16" i="5"/>
  <c r="R18" i="5" s="1"/>
  <c r="R19" i="5" s="1"/>
  <c r="S18" i="5" l="1"/>
  <c r="S19" i="5" s="1"/>
  <c r="S12" i="5"/>
  <c r="T12" i="5" l="1"/>
  <c r="S13" i="5"/>
  <c r="G70" i="5" l="1"/>
  <c r="N56" i="5" s="1"/>
  <c r="G65" i="5"/>
  <c r="G50" i="5"/>
  <c r="G48" i="5"/>
  <c r="G69" i="5" s="1"/>
  <c r="G45" i="5"/>
  <c r="G43" i="5"/>
  <c r="G64" i="5" s="1"/>
  <c r="M63" i="5" l="1"/>
  <c r="K54" i="5"/>
  <c r="M64" i="5"/>
  <c r="M56" i="5"/>
  <c r="K56" i="5" s="1"/>
  <c r="K57" i="5" s="1"/>
  <c r="K59" i="5" s="1"/>
  <c r="M66" i="5"/>
  <c r="M46" i="5"/>
  <c r="M43" i="5"/>
  <c r="M71" i="5" l="1"/>
  <c r="M67" i="5"/>
  <c r="M68" i="5"/>
  <c r="S64" i="5"/>
  <c r="M45" i="5"/>
  <c r="S43" i="5" s="1"/>
  <c r="O67" i="5" l="1"/>
  <c r="M72" i="5" s="1"/>
  <c r="U64" i="5" s="1"/>
  <c r="U43" i="5"/>
  <c r="Q43" i="5"/>
  <c r="Q45" i="5" s="1"/>
  <c r="Q64" i="5" l="1"/>
  <c r="G44" i="2" l="1"/>
  <c r="U49" i="2"/>
  <c r="I19" i="2"/>
  <c r="I13" i="2"/>
  <c r="R55" i="2" l="1"/>
  <c r="G18" i="2"/>
  <c r="T17" i="2" s="1"/>
  <c r="G48" i="2"/>
  <c r="G50" i="2"/>
  <c r="G49" i="2"/>
  <c r="G45" i="2"/>
  <c r="G17" i="2"/>
  <c r="G43" i="2"/>
  <c r="G11" i="2"/>
  <c r="G12" i="2"/>
  <c r="T11" i="2" s="1"/>
  <c r="M43" i="2" l="1"/>
  <c r="S43" i="2" s="1"/>
  <c r="M44" i="2"/>
  <c r="R49" i="2" s="1"/>
  <c r="J11" i="2"/>
  <c r="K11" i="2" s="1"/>
  <c r="L11" i="2" s="1"/>
  <c r="M11" i="2" s="1"/>
  <c r="N11" i="2" s="1"/>
  <c r="O11" i="2" s="1"/>
  <c r="P11" i="2" s="1"/>
  <c r="Q11" i="2" s="1"/>
  <c r="R11" i="2" s="1"/>
  <c r="S11" i="2" s="1"/>
  <c r="I11" i="2"/>
  <c r="J9" i="2"/>
  <c r="J15" i="2"/>
  <c r="J17" i="2"/>
  <c r="K17" i="2" s="1"/>
  <c r="L17" i="2" s="1"/>
  <c r="M17" i="2" s="1"/>
  <c r="N17" i="2" s="1"/>
  <c r="O17" i="2" s="1"/>
  <c r="P17" i="2" s="1"/>
  <c r="Q17" i="2" s="1"/>
  <c r="R17" i="2" s="1"/>
  <c r="S17" i="2" s="1"/>
  <c r="I17" i="2"/>
  <c r="Q43" i="2" l="1"/>
  <c r="Q45" i="2" s="1"/>
  <c r="K15" i="2"/>
  <c r="J16" i="2"/>
  <c r="J18" i="2" s="1"/>
  <c r="J19" i="2" s="1"/>
  <c r="J10" i="2"/>
  <c r="J12" i="2" s="1"/>
  <c r="J13" i="2" s="1"/>
  <c r="K9" i="2"/>
  <c r="K10" i="2" l="1"/>
  <c r="K12" i="2" s="1"/>
  <c r="K13" i="2" s="1"/>
  <c r="L9" i="2"/>
  <c r="L15" i="2"/>
  <c r="K16" i="2"/>
  <c r="K18" i="2" s="1"/>
  <c r="K19" i="2" s="1"/>
  <c r="M15" i="2" l="1"/>
  <c r="L16" i="2"/>
  <c r="L18" i="2" s="1"/>
  <c r="L19" i="2" s="1"/>
  <c r="M9" i="2"/>
  <c r="L10" i="2"/>
  <c r="L12" i="2" s="1"/>
  <c r="L13" i="2" s="1"/>
  <c r="N9" i="2" l="1"/>
  <c r="M10" i="2"/>
  <c r="M12" i="2" s="1"/>
  <c r="M13" i="2" s="1"/>
  <c r="M16" i="2"/>
  <c r="M18" i="2" s="1"/>
  <c r="M19" i="2" s="1"/>
  <c r="N15" i="2"/>
  <c r="N16" i="2" l="1"/>
  <c r="N18" i="2" s="1"/>
  <c r="N19" i="2" s="1"/>
  <c r="O15" i="2"/>
  <c r="O9" i="2"/>
  <c r="N10" i="2"/>
  <c r="N12" i="2" s="1"/>
  <c r="N13" i="2" s="1"/>
  <c r="P9" i="2" l="1"/>
  <c r="O10" i="2"/>
  <c r="O12" i="2" s="1"/>
  <c r="O13" i="2" s="1"/>
  <c r="O16" i="2"/>
  <c r="O18" i="2" s="1"/>
  <c r="O19" i="2" s="1"/>
  <c r="P15" i="2"/>
  <c r="Q15" i="2" l="1"/>
  <c r="P16" i="2"/>
  <c r="P18" i="2" s="1"/>
  <c r="P19" i="2" s="1"/>
  <c r="Q9" i="2"/>
  <c r="P10" i="2"/>
  <c r="P12" i="2" s="1"/>
  <c r="P13" i="2" s="1"/>
  <c r="R9" i="2" l="1"/>
  <c r="Q10" i="2"/>
  <c r="Q12" i="2" s="1"/>
  <c r="Q13" i="2" s="1"/>
  <c r="R15" i="2"/>
  <c r="Q16" i="2"/>
  <c r="Q18" i="2" s="1"/>
  <c r="Q19" i="2" s="1"/>
  <c r="S15" i="2" l="1"/>
  <c r="S16" i="2" s="1"/>
  <c r="R16" i="2"/>
  <c r="R18" i="2" s="1"/>
  <c r="R19" i="2" s="1"/>
  <c r="S9" i="2"/>
  <c r="S10" i="2" s="1"/>
  <c r="R10" i="2"/>
  <c r="R12" i="2" s="1"/>
  <c r="R13" i="2" s="1"/>
  <c r="S12" i="2" l="1"/>
  <c r="T12" i="2" s="1"/>
  <c r="S18" i="2"/>
  <c r="S19" i="2" s="1"/>
  <c r="S13" i="2" l="1"/>
</calcChain>
</file>

<file path=xl/sharedStrings.xml><?xml version="1.0" encoding="utf-8"?>
<sst xmlns="http://schemas.openxmlformats.org/spreadsheetml/2006/main" count="169" uniqueCount="75">
  <si>
    <t>mean</t>
  </si>
  <si>
    <t>X1</t>
  </si>
  <si>
    <t>X2</t>
  </si>
  <si>
    <t>min</t>
  </si>
  <si>
    <t>max</t>
  </si>
  <si>
    <t>Prob</t>
  </si>
  <si>
    <t>Bins</t>
  </si>
  <si>
    <t>Cum. Prob</t>
  </si>
  <si>
    <t>Hypothesis testing, Difference in Means, Michael Pyrcz, University of Texas at Austin, @GeostatsGuy on Twitter</t>
  </si>
  <si>
    <t>Histograms</t>
  </si>
  <si>
    <t>1. Sample Statistics</t>
  </si>
  <si>
    <t>st. dev.</t>
  </si>
  <si>
    <t>Standard Error</t>
  </si>
  <si>
    <t xml:space="preserve">count </t>
  </si>
  <si>
    <t>count</t>
  </si>
  <si>
    <t>Measure</t>
  </si>
  <si>
    <t>tstat</t>
  </si>
  <si>
    <t>tcritical</t>
  </si>
  <si>
    <t>p-value</t>
  </si>
  <si>
    <t>&lt;</t>
  </si>
  <si>
    <r>
      <t>t</t>
    </r>
    <r>
      <rPr>
        <vertAlign val="subscript"/>
        <sz val="18"/>
        <color theme="1"/>
        <rFont val="Calibri"/>
        <family val="2"/>
        <scheme val="minor"/>
      </rPr>
      <t>stat</t>
    </r>
  </si>
  <si>
    <r>
      <t>-t</t>
    </r>
    <r>
      <rPr>
        <vertAlign val="subscript"/>
        <sz val="18"/>
        <color theme="1"/>
        <rFont val="Calibri"/>
        <family val="2"/>
        <scheme val="minor"/>
      </rPr>
      <t>critical</t>
    </r>
  </si>
  <si>
    <r>
      <t>t</t>
    </r>
    <r>
      <rPr>
        <vertAlign val="subscript"/>
        <sz val="18"/>
        <color theme="1"/>
        <rFont val="Calibri"/>
        <family val="2"/>
        <scheme val="minor"/>
      </rPr>
      <t>critical</t>
    </r>
  </si>
  <si>
    <t>Level</t>
  </si>
  <si>
    <t>2. Specify Alpha Level</t>
  </si>
  <si>
    <r>
      <t>3. Calculate t</t>
    </r>
    <r>
      <rPr>
        <b/>
        <vertAlign val="subscript"/>
        <sz val="18"/>
        <color theme="1"/>
        <rFont val="Calibri"/>
        <family val="2"/>
        <scheme val="minor"/>
      </rPr>
      <t>stat</t>
    </r>
    <r>
      <rPr>
        <b/>
        <sz val="18"/>
        <color theme="1"/>
        <rFont val="Calibri"/>
        <family val="2"/>
        <scheme val="minor"/>
      </rPr>
      <t xml:space="preserve"> and t</t>
    </r>
    <r>
      <rPr>
        <b/>
        <vertAlign val="subscript"/>
        <sz val="18"/>
        <color theme="1"/>
        <rFont val="Calibri"/>
        <family val="2"/>
        <scheme val="minor"/>
      </rPr>
      <t>critical</t>
    </r>
  </si>
  <si>
    <t>4. Check criteria</t>
  </si>
  <si>
    <t>Sample Data</t>
  </si>
  <si>
    <t>5. Evaluate p-value.</t>
  </si>
  <si>
    <t>A. Pooled t procedure</t>
  </si>
  <si>
    <t>Ho: Fail to reject the null hypothesis.</t>
  </si>
  <si>
    <t xml:space="preserve">H1: Reject the null hypothesis. </t>
  </si>
  <si>
    <t xml:space="preserve"> </t>
  </si>
  <si>
    <t>Hypothesis testing, Difference in Variances, Michael Pyrcz, University of Texas at Austin, @GeostatsGuy on Twitter</t>
  </si>
  <si>
    <r>
      <t>This is the one tailed, f-test for difference in variances. = H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: σ</t>
    </r>
    <r>
      <rPr>
        <vertAlign val="subscript"/>
        <sz val="11"/>
        <color theme="1"/>
        <rFont val="Calibri"/>
        <family val="2"/>
        <scheme val="minor"/>
      </rPr>
      <t>1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= σ</t>
    </r>
    <r>
      <rPr>
        <vertAlign val="subscript"/>
        <sz val="11"/>
        <color theme="1"/>
        <rFont val="Calibri"/>
        <family val="2"/>
        <scheme val="minor"/>
      </rPr>
      <t>2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, and H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: σ</t>
    </r>
    <r>
      <rPr>
        <vertAlign val="subscript"/>
        <sz val="11"/>
        <color theme="1"/>
        <rFont val="Calibri"/>
        <family val="2"/>
        <scheme val="minor"/>
      </rPr>
      <t>1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&gt; σ</t>
    </r>
    <r>
      <rPr>
        <vertAlign val="subscript"/>
        <sz val="11"/>
        <color theme="1"/>
        <rFont val="Calibri"/>
        <family val="2"/>
        <scheme val="minor"/>
      </rPr>
      <t>2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, where we constrain σ</t>
    </r>
    <r>
      <rPr>
        <vertAlign val="subscript"/>
        <sz val="11"/>
        <color theme="1"/>
        <rFont val="Calibri"/>
        <family val="2"/>
        <scheme val="minor"/>
      </rPr>
      <t>1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to be the larger variance.</t>
    </r>
  </si>
  <si>
    <t>Sample sets X1 and X2 are assumed to come from a Gaussian distribution.</t>
  </si>
  <si>
    <t>f-test for difference in variances</t>
  </si>
  <si>
    <r>
      <t>3. Calculate f</t>
    </r>
    <r>
      <rPr>
        <b/>
        <vertAlign val="subscript"/>
        <sz val="18"/>
        <color theme="1"/>
        <rFont val="Calibri"/>
        <family val="2"/>
        <scheme val="minor"/>
      </rPr>
      <t>stat</t>
    </r>
    <r>
      <rPr>
        <b/>
        <sz val="18"/>
        <color theme="1"/>
        <rFont val="Calibri"/>
        <family val="2"/>
        <scheme val="minor"/>
      </rPr>
      <t xml:space="preserve"> and f</t>
    </r>
    <r>
      <rPr>
        <b/>
        <vertAlign val="subscript"/>
        <sz val="18"/>
        <color theme="1"/>
        <rFont val="Calibri"/>
        <family val="2"/>
        <scheme val="minor"/>
      </rPr>
      <t>critical</t>
    </r>
  </si>
  <si>
    <t>fstat</t>
  </si>
  <si>
    <r>
      <t>f</t>
    </r>
    <r>
      <rPr>
        <vertAlign val="subscript"/>
        <sz val="18"/>
        <color theme="1"/>
        <rFont val="Calibri"/>
        <family val="2"/>
        <scheme val="minor"/>
      </rPr>
      <t>stat</t>
    </r>
  </si>
  <si>
    <r>
      <t>f</t>
    </r>
    <r>
      <rPr>
        <vertAlign val="subscript"/>
        <sz val="18"/>
        <color theme="1"/>
        <rFont val="Calibri"/>
        <family val="2"/>
        <scheme val="minor"/>
      </rPr>
      <t>critical</t>
    </r>
  </si>
  <si>
    <t>Test</t>
  </si>
  <si>
    <t>fcritical</t>
  </si>
  <si>
    <r>
      <t xml:space="preserve">    F</t>
    </r>
    <r>
      <rPr>
        <vertAlign val="subscript"/>
        <sz val="11"/>
        <color theme="1"/>
        <rFont val="Calibri"/>
        <family val="2"/>
        <scheme val="minor"/>
      </rPr>
      <t>α</t>
    </r>
    <r>
      <rPr>
        <sz val="11"/>
        <color theme="1"/>
        <rFont val="Calibri"/>
        <family val="2"/>
        <scheme val="minor"/>
      </rPr>
      <t>,N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−1,N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−1</t>
    </r>
  </si>
  <si>
    <r>
      <t>F &gt; F</t>
    </r>
    <r>
      <rPr>
        <vertAlign val="subscript"/>
        <sz val="11"/>
        <color theme="1"/>
        <rFont val="Calibri"/>
        <family val="2"/>
        <scheme val="minor"/>
      </rPr>
      <t>α</t>
    </r>
    <r>
      <rPr>
        <sz val="11"/>
        <color theme="1"/>
        <rFont val="Calibri"/>
        <family val="2"/>
        <scheme val="minor"/>
      </rPr>
      <t>,N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−1,N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−1</t>
    </r>
  </si>
  <si>
    <t>var</t>
  </si>
  <si>
    <t>P(F&lt;=f) one tail</t>
  </si>
  <si>
    <t xml:space="preserve">&lt; </t>
  </si>
  <si>
    <t>Reject if probability is less than confidence level.</t>
  </si>
  <si>
    <t>6. Check with EXCEL built-in F-test</t>
  </si>
  <si>
    <t>u</t>
  </si>
  <si>
    <t>dof</t>
  </si>
  <si>
    <t>=</t>
  </si>
  <si>
    <t>symetric outside</t>
  </si>
  <si>
    <t>stdev</t>
  </si>
  <si>
    <t>x_bar</t>
  </si>
  <si>
    <t>Alpha</t>
  </si>
  <si>
    <t>t-score</t>
  </si>
  <si>
    <t>standard error</t>
  </si>
  <si>
    <t>lower</t>
  </si>
  <si>
    <t>upper</t>
  </si>
  <si>
    <t>P10</t>
  </si>
  <si>
    <t>P50</t>
  </si>
  <si>
    <t>P90</t>
  </si>
  <si>
    <t>Here's our dataset.  Let's calculate the confidence interval for the means with s confidence level of 95%.  Then we will demonstrate that we have a complete uncertainty</t>
  </si>
  <si>
    <t>distribution for the sample mean by calculating the P10, P50 and P90 from the sample mean + t-score x SE for each cumulative probability (P10, P50 and P90).</t>
  </si>
  <si>
    <t>Confidence Level</t>
  </si>
  <si>
    <t>Stats</t>
  </si>
  <si>
    <t>Confidence Inteval</t>
  </si>
  <si>
    <t>Additional Percentiles</t>
  </si>
  <si>
    <t>The confidence interval should be the same as the result in the hypothesis_demo.R script worked out by hand and with the t.test function.</t>
  </si>
  <si>
    <t>Confidence Itnervals, Michael Pyrcz, University of Texas at Austin, @GeostatsGuy on Twitter</t>
  </si>
  <si>
    <t>standard deviation and exactly follows the t distribution.</t>
  </si>
  <si>
    <t xml:space="preserve">This approach is based on the general form for unknown means and standard deviations (unequal variance - Walsh t-test) and  pooled that assumes a single common  </t>
  </si>
  <si>
    <t>B. Unequal variances / Welch's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</si>
</sst>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(* #,##0.00_);_(* \(#,##0.00\);_(* &quot;-&quot;??_);_(@_)"/>
    <numFmt numFmtId="164" formatCode="0.0"/>
    <numFmt numFmtId="165" formatCode="0.000"/>
    <numFmt numFmtId="166" formatCode="0.0%"/>
    <numFmt numFmtId="167" formatCode="0.0000"/>
    <numFmt numFmtId="168" formatCode="0.00000"/>
    <numFmt numFmtId="186" formatCode="0.000%"/>
    <numFmt numFmtId="189" formatCode="_(* #,##0.000_);_(* \(#,##0.000\);_(* &quot;-&quot;??_);_(@_)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vertAlign val="subscript"/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vertAlign val="subscript"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8"/>
      <color theme="1"/>
      <name val="Calibri Light"/>
      <family val="2"/>
      <scheme val="major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rgb="FFFF0000"/>
      <name val="Segoe UI"/>
      <family val="2"/>
    </font>
    <font>
      <b/>
      <sz val="11"/>
      <color rgb="FFFF0000"/>
      <name val="Segoe UI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</cellStyleXfs>
  <cellXfs count="189">
    <xf numFmtId="0" fontId="0" fillId="0" borderId="0" xfId="0"/>
    <xf numFmtId="0" fontId="0" fillId="3" borderId="0" xfId="0" applyFill="1"/>
    <xf numFmtId="0" fontId="0" fillId="2" borderId="1" xfId="0" applyFill="1" applyBorder="1" applyAlignment="1">
      <alignment horizontal="center"/>
    </xf>
    <xf numFmtId="0" fontId="0" fillId="6" borderId="0" xfId="0" applyFill="1"/>
    <xf numFmtId="2" fontId="0" fillId="6" borderId="9" xfId="0" applyNumberFormat="1" applyFill="1" applyBorder="1" applyAlignment="1">
      <alignment horizontal="center"/>
    </xf>
    <xf numFmtId="2" fontId="0" fillId="5" borderId="11" xfId="0" applyNumberFormat="1" applyFill="1" applyBorder="1" applyAlignment="1">
      <alignment horizontal="center"/>
    </xf>
    <xf numFmtId="2" fontId="0" fillId="5" borderId="12" xfId="0" applyNumberFormat="1" applyFill="1" applyBorder="1" applyAlignment="1">
      <alignment horizontal="center"/>
    </xf>
    <xf numFmtId="2" fontId="0" fillId="5" borderId="13" xfId="0" applyNumberFormat="1" applyFill="1" applyBorder="1" applyAlignment="1">
      <alignment horizontal="center"/>
    </xf>
    <xf numFmtId="2" fontId="0" fillId="5" borderId="14" xfId="0" applyNumberFormat="1" applyFill="1" applyBorder="1" applyAlignment="1">
      <alignment horizontal="center"/>
    </xf>
    <xf numFmtId="2" fontId="0" fillId="5" borderId="15" xfId="0" applyNumberFormat="1" applyFill="1" applyBorder="1" applyAlignment="1">
      <alignment horizontal="center"/>
    </xf>
    <xf numFmtId="2" fontId="0" fillId="5" borderId="16" xfId="0" applyNumberFormat="1" applyFill="1" applyBorder="1" applyAlignment="1">
      <alignment horizontal="center"/>
    </xf>
    <xf numFmtId="164" fontId="0" fillId="5" borderId="4" xfId="0" applyNumberFormat="1" applyFill="1" applyBorder="1" applyAlignment="1">
      <alignment horizontal="center"/>
    </xf>
    <xf numFmtId="164" fontId="0" fillId="5" borderId="19" xfId="0" applyNumberFormat="1" applyFill="1" applyBorder="1" applyAlignment="1">
      <alignment horizontal="center"/>
    </xf>
    <xf numFmtId="164" fontId="0" fillId="5" borderId="13" xfId="0" applyNumberFormat="1" applyFill="1" applyBorder="1" applyAlignment="1">
      <alignment horizontal="center"/>
    </xf>
    <xf numFmtId="0" fontId="2" fillId="7" borderId="17" xfId="0" applyFont="1" applyFill="1" applyBorder="1" applyAlignment="1">
      <alignment horizontal="center"/>
    </xf>
    <xf numFmtId="0" fontId="2" fillId="7" borderId="18" xfId="0" applyFont="1" applyFill="1" applyBorder="1" applyAlignment="1">
      <alignment horizontal="center"/>
    </xf>
    <xf numFmtId="0" fontId="0" fillId="5" borderId="20" xfId="0" applyFill="1" applyBorder="1"/>
    <xf numFmtId="2" fontId="0" fillId="5" borderId="21" xfId="0" applyNumberFormat="1" applyFill="1" applyBorder="1"/>
    <xf numFmtId="2" fontId="0" fillId="5" borderId="22" xfId="0" applyNumberFormat="1" applyFill="1" applyBorder="1"/>
    <xf numFmtId="164" fontId="0" fillId="5" borderId="11" xfId="0" applyNumberFormat="1" applyFill="1" applyBorder="1" applyAlignment="1">
      <alignment horizontal="center"/>
    </xf>
    <xf numFmtId="0" fontId="0" fillId="5" borderId="14" xfId="0" applyFill="1" applyBorder="1" applyAlignment="1">
      <alignment horizontal="center"/>
    </xf>
    <xf numFmtId="0" fontId="3" fillId="3" borderId="0" xfId="0" applyFont="1" applyFill="1"/>
    <xf numFmtId="0" fontId="0" fillId="6" borderId="5" xfId="0" applyFill="1" applyBorder="1"/>
    <xf numFmtId="0" fontId="0" fillId="6" borderId="6" xfId="0" applyFill="1" applyBorder="1"/>
    <xf numFmtId="0" fontId="0" fillId="6" borderId="7" xfId="0" applyFill="1" applyBorder="1"/>
    <xf numFmtId="0" fontId="0" fillId="6" borderId="23" xfId="0" applyFill="1" applyBorder="1"/>
    <xf numFmtId="0" fontId="0" fillId="6" borderId="0" xfId="0" applyFill="1" applyBorder="1"/>
    <xf numFmtId="0" fontId="0" fillId="6" borderId="24" xfId="0" applyFill="1" applyBorder="1"/>
    <xf numFmtId="0" fontId="3" fillId="6" borderId="24" xfId="0" applyFont="1" applyFill="1" applyBorder="1"/>
    <xf numFmtId="0" fontId="2" fillId="6" borderId="0" xfId="0" applyFont="1" applyFill="1" applyBorder="1" applyAlignment="1">
      <alignment horizontal="right"/>
    </xf>
    <xf numFmtId="0" fontId="0" fillId="0" borderId="0" xfId="0" applyBorder="1" applyAlignment="1">
      <alignment vertical="top" wrapText="1"/>
    </xf>
    <xf numFmtId="0" fontId="1" fillId="6" borderId="0" xfId="0" applyFont="1" applyFill="1" applyBorder="1"/>
    <xf numFmtId="2" fontId="0" fillId="6" borderId="0" xfId="0" applyNumberFormat="1" applyFill="1" applyBorder="1" applyAlignment="1">
      <alignment horizontal="center"/>
    </xf>
    <xf numFmtId="2" fontId="0" fillId="6" borderId="0" xfId="0" applyNumberFormat="1" applyFill="1" applyBorder="1"/>
    <xf numFmtId="0" fontId="0" fillId="6" borderId="8" xfId="0" applyFill="1" applyBorder="1"/>
    <xf numFmtId="0" fontId="0" fillId="6" borderId="9" xfId="0" applyFill="1" applyBorder="1"/>
    <xf numFmtId="0" fontId="0" fillId="6" borderId="10" xfId="0" applyFill="1" applyBorder="1"/>
    <xf numFmtId="0" fontId="0" fillId="3" borderId="0" xfId="0" applyFill="1" applyBorder="1"/>
    <xf numFmtId="0" fontId="4" fillId="6" borderId="0" xfId="0" applyFont="1" applyFill="1" applyBorder="1"/>
    <xf numFmtId="0" fontId="1" fillId="6" borderId="25" xfId="0" applyFont="1" applyFill="1" applyBorder="1" applyAlignment="1">
      <alignment horizontal="center"/>
    </xf>
    <xf numFmtId="0" fontId="6" fillId="6" borderId="0" xfId="0" applyFont="1" applyFill="1" applyBorder="1"/>
    <xf numFmtId="0" fontId="0" fillId="4" borderId="19" xfId="0" applyFill="1" applyBorder="1" applyAlignment="1">
      <alignment horizontal="center"/>
    </xf>
    <xf numFmtId="2" fontId="0" fillId="4" borderId="4" xfId="0" applyNumberFormat="1" applyFill="1" applyBorder="1" applyAlignment="1">
      <alignment horizontal="center"/>
    </xf>
    <xf numFmtId="2" fontId="0" fillId="4" borderId="19" xfId="0" applyNumberFormat="1" applyFill="1" applyBorder="1" applyAlignment="1">
      <alignment horizontal="center"/>
    </xf>
    <xf numFmtId="0" fontId="7" fillId="6" borderId="0" xfId="0" quotePrefix="1" applyFont="1" applyFill="1" applyBorder="1" applyAlignment="1">
      <alignment horizontal="center"/>
    </xf>
    <xf numFmtId="0" fontId="7" fillId="6" borderId="0" xfId="0" applyFont="1" applyFill="1" applyBorder="1" applyAlignment="1">
      <alignment horizontal="center"/>
    </xf>
    <xf numFmtId="165" fontId="0" fillId="6" borderId="0" xfId="0" applyNumberFormat="1" applyFill="1" applyBorder="1" applyAlignment="1">
      <alignment horizontal="center"/>
    </xf>
    <xf numFmtId="2" fontId="0" fillId="4" borderId="26" xfId="0" applyNumberFormat="1" applyFill="1" applyBorder="1" applyAlignment="1">
      <alignment horizontal="center"/>
    </xf>
    <xf numFmtId="0" fontId="9" fillId="9" borderId="27" xfId="0" applyFont="1" applyFill="1" applyBorder="1"/>
    <xf numFmtId="0" fontId="0" fillId="9" borderId="28" xfId="0" applyFill="1" applyBorder="1"/>
    <xf numFmtId="0" fontId="0" fillId="9" borderId="29" xfId="0" applyFill="1" applyBorder="1"/>
    <xf numFmtId="0" fontId="12" fillId="9" borderId="27" xfId="0" applyFont="1" applyFill="1" applyBorder="1"/>
    <xf numFmtId="0" fontId="11" fillId="6" borderId="0" xfId="0" applyFont="1" applyFill="1" applyBorder="1"/>
    <xf numFmtId="10" fontId="0" fillId="8" borderId="1" xfId="1" applyNumberFormat="1" applyFont="1" applyFill="1" applyBorder="1" applyAlignment="1">
      <alignment horizontal="center"/>
    </xf>
    <xf numFmtId="0" fontId="1" fillId="6" borderId="0" xfId="0" applyFont="1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1" fillId="6" borderId="0" xfId="0" applyFont="1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15" fillId="6" borderId="0" xfId="0" applyFont="1" applyFill="1" applyAlignment="1">
      <alignment horizontal="right"/>
    </xf>
    <xf numFmtId="10" fontId="0" fillId="4" borderId="1" xfId="1" applyNumberFormat="1" applyFont="1" applyFill="1" applyBorder="1" applyAlignment="1">
      <alignment horizontal="center"/>
    </xf>
    <xf numFmtId="166" fontId="16" fillId="6" borderId="0" xfId="1" applyNumberFormat="1" applyFont="1" applyFill="1" applyBorder="1" applyAlignment="1">
      <alignment horizontal="center"/>
    </xf>
    <xf numFmtId="0" fontId="1" fillId="9" borderId="27" xfId="0" applyFont="1" applyFill="1" applyBorder="1"/>
    <xf numFmtId="0" fontId="1" fillId="9" borderId="28" xfId="0" applyFont="1" applyFill="1" applyBorder="1"/>
    <xf numFmtId="0" fontId="1" fillId="9" borderId="29" xfId="0" applyFont="1" applyFill="1" applyBorder="1"/>
    <xf numFmtId="10" fontId="0" fillId="4" borderId="1" xfId="1" applyNumberFormat="1" applyFont="1" applyFill="1" applyBorder="1"/>
    <xf numFmtId="0" fontId="9" fillId="6" borderId="0" xfId="0" applyFont="1" applyFill="1" applyBorder="1"/>
    <xf numFmtId="165" fontId="7" fillId="6" borderId="0" xfId="0" quotePrefix="1" applyNumberFormat="1" applyFont="1" applyFill="1" applyBorder="1" applyAlignment="1">
      <alignment horizontal="center"/>
    </xf>
    <xf numFmtId="0" fontId="12" fillId="6" borderId="0" xfId="0" applyFont="1" applyFill="1" applyBorder="1"/>
    <xf numFmtId="10" fontId="0" fillId="6" borderId="0" xfId="1" applyNumberFormat="1" applyFont="1" applyFill="1" applyBorder="1" applyAlignment="1">
      <alignment horizontal="center"/>
    </xf>
    <xf numFmtId="167" fontId="0" fillId="4" borderId="26" xfId="0" applyNumberFormat="1" applyFill="1" applyBorder="1" applyAlignment="1">
      <alignment horizontal="center"/>
    </xf>
    <xf numFmtId="168" fontId="0" fillId="6" borderId="0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6" borderId="0" xfId="0" applyFill="1" applyAlignment="1">
      <alignment horizontal="center"/>
    </xf>
    <xf numFmtId="2" fontId="0" fillId="6" borderId="0" xfId="0" applyNumberFormat="1" applyFill="1" applyAlignment="1">
      <alignment horizontal="center"/>
    </xf>
    <xf numFmtId="2" fontId="0" fillId="6" borderId="0" xfId="0" applyNumberFormat="1" applyFont="1" applyFill="1" applyAlignment="1">
      <alignment horizontal="center"/>
    </xf>
    <xf numFmtId="0" fontId="1" fillId="6" borderId="0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1" fillId="6" borderId="0" xfId="0" applyFont="1" applyFill="1" applyBorder="1" applyAlignment="1">
      <alignment horizontal="center" wrapText="1"/>
    </xf>
    <xf numFmtId="0" fontId="2" fillId="7" borderId="2" xfId="0" applyFont="1" applyFill="1" applyBorder="1" applyAlignment="1">
      <alignment horizontal="right" vertical="center"/>
    </xf>
    <xf numFmtId="0" fontId="2" fillId="7" borderId="3" xfId="0" applyFont="1" applyFill="1" applyBorder="1" applyAlignment="1">
      <alignment horizontal="right" vertical="center"/>
    </xf>
    <xf numFmtId="165" fontId="0" fillId="4" borderId="4" xfId="0" applyNumberFormat="1" applyFill="1" applyBorder="1" applyAlignment="1">
      <alignment horizontal="center"/>
    </xf>
    <xf numFmtId="165" fontId="0" fillId="4" borderId="19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6" borderId="0" xfId="0" applyFill="1"/>
    <xf numFmtId="0" fontId="0" fillId="6" borderId="0" xfId="0" applyFill="1" applyBorder="1"/>
    <xf numFmtId="0" fontId="2" fillId="6" borderId="0" xfId="0" applyFont="1" applyFill="1" applyBorder="1" applyAlignment="1">
      <alignment horizontal="right"/>
    </xf>
    <xf numFmtId="0" fontId="1" fillId="6" borderId="25" xfId="0" applyFont="1" applyFill="1" applyBorder="1" applyAlignment="1">
      <alignment horizontal="center"/>
    </xf>
    <xf numFmtId="0" fontId="6" fillId="6" borderId="0" xfId="0" applyFont="1" applyFill="1" applyBorder="1"/>
    <xf numFmtId="2" fontId="0" fillId="4" borderId="26" xfId="0" applyNumberFormat="1" applyFill="1" applyBorder="1" applyAlignment="1">
      <alignment horizontal="center"/>
    </xf>
    <xf numFmtId="0" fontId="9" fillId="9" borderId="27" xfId="0" applyFont="1" applyFill="1" applyBorder="1"/>
    <xf numFmtId="0" fontId="0" fillId="9" borderId="28" xfId="0" applyFill="1" applyBorder="1"/>
    <xf numFmtId="0" fontId="0" fillId="9" borderId="29" xfId="0" applyFill="1" applyBorder="1"/>
    <xf numFmtId="0" fontId="12" fillId="9" borderId="27" xfId="0" applyFont="1" applyFill="1" applyBorder="1"/>
    <xf numFmtId="0" fontId="11" fillId="6" borderId="0" xfId="0" applyFont="1" applyFill="1" applyBorder="1"/>
    <xf numFmtId="0" fontId="0" fillId="6" borderId="0" xfId="0" applyFont="1" applyFill="1"/>
    <xf numFmtId="0" fontId="0" fillId="0" borderId="0" xfId="0"/>
    <xf numFmtId="0" fontId="0" fillId="3" borderId="0" xfId="0" applyFill="1"/>
    <xf numFmtId="0" fontId="0" fillId="2" borderId="1" xfId="0" applyFill="1" applyBorder="1" applyAlignment="1">
      <alignment horizontal="center"/>
    </xf>
    <xf numFmtId="0" fontId="0" fillId="6" borderId="0" xfId="0" applyFill="1"/>
    <xf numFmtId="2" fontId="0" fillId="6" borderId="9" xfId="0" applyNumberFormat="1" applyFill="1" applyBorder="1" applyAlignment="1">
      <alignment horizontal="center"/>
    </xf>
    <xf numFmtId="2" fontId="0" fillId="5" borderId="11" xfId="0" applyNumberFormat="1" applyFill="1" applyBorder="1" applyAlignment="1">
      <alignment horizontal="center"/>
    </xf>
    <xf numFmtId="2" fontId="0" fillId="5" borderId="12" xfId="0" applyNumberFormat="1" applyFill="1" applyBorder="1" applyAlignment="1">
      <alignment horizontal="center"/>
    </xf>
    <xf numFmtId="2" fontId="0" fillId="5" borderId="13" xfId="0" applyNumberFormat="1" applyFill="1" applyBorder="1" applyAlignment="1">
      <alignment horizontal="center"/>
    </xf>
    <xf numFmtId="2" fontId="0" fillId="5" borderId="14" xfId="0" applyNumberFormat="1" applyFill="1" applyBorder="1" applyAlignment="1">
      <alignment horizontal="center"/>
    </xf>
    <xf numFmtId="2" fontId="0" fillId="5" borderId="15" xfId="0" applyNumberFormat="1" applyFill="1" applyBorder="1" applyAlignment="1">
      <alignment horizontal="center"/>
    </xf>
    <xf numFmtId="2" fontId="0" fillId="5" borderId="16" xfId="0" applyNumberFormat="1" applyFill="1" applyBorder="1" applyAlignment="1">
      <alignment horizontal="center"/>
    </xf>
    <xf numFmtId="164" fontId="0" fillId="5" borderId="4" xfId="0" applyNumberFormat="1" applyFill="1" applyBorder="1" applyAlignment="1">
      <alignment horizontal="center"/>
    </xf>
    <xf numFmtId="164" fontId="0" fillId="5" borderId="19" xfId="0" applyNumberFormat="1" applyFill="1" applyBorder="1" applyAlignment="1">
      <alignment horizontal="center"/>
    </xf>
    <xf numFmtId="164" fontId="0" fillId="5" borderId="13" xfId="0" applyNumberFormat="1" applyFill="1" applyBorder="1" applyAlignment="1">
      <alignment horizontal="center"/>
    </xf>
    <xf numFmtId="0" fontId="2" fillId="7" borderId="17" xfId="0" applyFont="1" applyFill="1" applyBorder="1" applyAlignment="1">
      <alignment horizontal="center"/>
    </xf>
    <xf numFmtId="0" fontId="2" fillId="7" borderId="18" xfId="0" applyFont="1" applyFill="1" applyBorder="1" applyAlignment="1">
      <alignment horizontal="center"/>
    </xf>
    <xf numFmtId="0" fontId="0" fillId="5" borderId="20" xfId="0" applyFill="1" applyBorder="1"/>
    <xf numFmtId="2" fontId="0" fillId="5" borderId="21" xfId="0" applyNumberFormat="1" applyFill="1" applyBorder="1"/>
    <xf numFmtId="2" fontId="0" fillId="5" borderId="22" xfId="0" applyNumberFormat="1" applyFill="1" applyBorder="1"/>
    <xf numFmtId="164" fontId="0" fillId="5" borderId="11" xfId="0" applyNumberFormat="1" applyFill="1" applyBorder="1" applyAlignment="1">
      <alignment horizontal="center"/>
    </xf>
    <xf numFmtId="0" fontId="0" fillId="5" borderId="14" xfId="0" applyFill="1" applyBorder="1" applyAlignment="1">
      <alignment horizontal="center"/>
    </xf>
    <xf numFmtId="0" fontId="0" fillId="6" borderId="5" xfId="0" applyFill="1" applyBorder="1"/>
    <xf numFmtId="0" fontId="0" fillId="6" borderId="6" xfId="0" applyFill="1" applyBorder="1"/>
    <xf numFmtId="0" fontId="0" fillId="6" borderId="7" xfId="0" applyFill="1" applyBorder="1"/>
    <xf numFmtId="0" fontId="0" fillId="6" borderId="23" xfId="0" applyFill="1" applyBorder="1"/>
    <xf numFmtId="0" fontId="0" fillId="6" borderId="0" xfId="0" applyFill="1" applyBorder="1"/>
    <xf numFmtId="0" fontId="0" fillId="6" borderId="24" xfId="0" applyFill="1" applyBorder="1"/>
    <xf numFmtId="0" fontId="0" fillId="6" borderId="0" xfId="0" applyFill="1" applyBorder="1" applyAlignment="1">
      <alignment horizontal="center"/>
    </xf>
    <xf numFmtId="0" fontId="2" fillId="6" borderId="0" xfId="0" applyFont="1" applyFill="1" applyBorder="1" applyAlignment="1">
      <alignment horizontal="right"/>
    </xf>
    <xf numFmtId="0" fontId="1" fillId="6" borderId="0" xfId="0" applyFont="1" applyFill="1" applyBorder="1" applyAlignment="1">
      <alignment horizontal="center"/>
    </xf>
    <xf numFmtId="0" fontId="1" fillId="6" borderId="0" xfId="0" applyFont="1" applyFill="1" applyBorder="1"/>
    <xf numFmtId="2" fontId="0" fillId="6" borderId="0" xfId="0" applyNumberFormat="1" applyFill="1" applyBorder="1" applyAlignment="1">
      <alignment horizontal="center"/>
    </xf>
    <xf numFmtId="2" fontId="0" fillId="6" borderId="0" xfId="0" applyNumberFormat="1" applyFill="1" applyBorder="1"/>
    <xf numFmtId="0" fontId="0" fillId="6" borderId="9" xfId="0" applyFill="1" applyBorder="1"/>
    <xf numFmtId="0" fontId="0" fillId="6" borderId="10" xfId="0" applyFill="1" applyBorder="1"/>
    <xf numFmtId="0" fontId="4" fillId="6" borderId="0" xfId="0" applyFont="1" applyFill="1" applyBorder="1"/>
    <xf numFmtId="0" fontId="1" fillId="6" borderId="25" xfId="0" applyFont="1" applyFill="1" applyBorder="1" applyAlignment="1">
      <alignment horizontal="center"/>
    </xf>
    <xf numFmtId="2" fontId="0" fillId="4" borderId="4" xfId="0" applyNumberFormat="1" applyFill="1" applyBorder="1" applyAlignment="1">
      <alignment horizontal="center"/>
    </xf>
    <xf numFmtId="2" fontId="0" fillId="4" borderId="19" xfId="0" applyNumberFormat="1" applyFill="1" applyBorder="1" applyAlignment="1">
      <alignment horizontal="center"/>
    </xf>
    <xf numFmtId="0" fontId="7" fillId="6" borderId="0" xfId="0" quotePrefix="1" applyFont="1" applyFill="1" applyBorder="1" applyAlignment="1">
      <alignment horizontal="center"/>
    </xf>
    <xf numFmtId="0" fontId="7" fillId="6" borderId="0" xfId="0" applyFont="1" applyFill="1" applyBorder="1" applyAlignment="1">
      <alignment horizontal="center"/>
    </xf>
    <xf numFmtId="165" fontId="0" fillId="6" borderId="0" xfId="0" applyNumberFormat="1" applyFill="1" applyBorder="1" applyAlignment="1">
      <alignment horizontal="center"/>
    </xf>
    <xf numFmtId="0" fontId="9" fillId="9" borderId="27" xfId="0" applyFont="1" applyFill="1" applyBorder="1"/>
    <xf numFmtId="0" fontId="0" fillId="9" borderId="28" xfId="0" applyFill="1" applyBorder="1"/>
    <xf numFmtId="0" fontId="0" fillId="9" borderId="29" xfId="0" applyFill="1" applyBorder="1"/>
    <xf numFmtId="164" fontId="0" fillId="4" borderId="1" xfId="0" applyNumberFormat="1" applyFill="1" applyBorder="1" applyAlignment="1">
      <alignment horizontal="center"/>
    </xf>
    <xf numFmtId="2" fontId="0" fillId="4" borderId="1" xfId="0" applyNumberFormat="1" applyFill="1" applyBorder="1" applyAlignment="1">
      <alignment horizontal="center"/>
    </xf>
    <xf numFmtId="11" fontId="0" fillId="6" borderId="25" xfId="0" applyNumberFormat="1" applyFill="1" applyBorder="1" applyAlignment="1">
      <alignment horizontal="center"/>
    </xf>
    <xf numFmtId="11" fontId="0" fillId="6" borderId="0" xfId="0" applyNumberFormat="1" applyFill="1" applyAlignment="1">
      <alignment horizontal="center"/>
    </xf>
    <xf numFmtId="168" fontId="0" fillId="6" borderId="0" xfId="0" applyNumberFormat="1" applyFill="1"/>
    <xf numFmtId="43" fontId="0" fillId="6" borderId="0" xfId="2" applyFont="1" applyFill="1" applyBorder="1" applyAlignment="1">
      <alignment horizontal="center"/>
    </xf>
    <xf numFmtId="0" fontId="3" fillId="6" borderId="0" xfId="0" applyFont="1" applyFill="1" applyBorder="1"/>
    <xf numFmtId="43" fontId="17" fillId="6" borderId="0" xfId="0" applyNumberFormat="1" applyFont="1" applyFill="1" applyBorder="1" applyAlignment="1">
      <alignment horizontal="right" vertical="center"/>
    </xf>
    <xf numFmtId="0" fontId="18" fillId="6" borderId="0" xfId="0" applyFont="1" applyFill="1" applyBorder="1" applyAlignment="1">
      <alignment horizontal="right" vertical="center"/>
    </xf>
    <xf numFmtId="186" fontId="0" fillId="4" borderId="1" xfId="1" applyNumberFormat="1" applyFont="1" applyFill="1" applyBorder="1" applyAlignment="1">
      <alignment horizontal="center"/>
    </xf>
    <xf numFmtId="186" fontId="0" fillId="8" borderId="1" xfId="1" applyNumberFormat="1" applyFont="1" applyFill="1" applyBorder="1" applyAlignment="1">
      <alignment horizontal="center"/>
    </xf>
    <xf numFmtId="10" fontId="0" fillId="6" borderId="0" xfId="0" applyNumberFormat="1" applyFill="1" applyBorder="1" applyAlignment="1">
      <alignment horizontal="center"/>
    </xf>
    <xf numFmtId="168" fontId="0" fillId="4" borderId="26" xfId="0" applyNumberFormat="1" applyFill="1" applyBorder="1" applyAlignment="1">
      <alignment horizontal="center"/>
    </xf>
    <xf numFmtId="0" fontId="0" fillId="6" borderId="0" xfId="0" quotePrefix="1" applyFill="1" applyBorder="1" applyAlignment="1">
      <alignment horizontal="center"/>
    </xf>
    <xf numFmtId="0" fontId="0" fillId="6" borderId="24" xfId="0" applyFill="1" applyBorder="1" applyAlignment="1">
      <alignment horizontal="center"/>
    </xf>
    <xf numFmtId="2" fontId="0" fillId="6" borderId="24" xfId="0" applyNumberFormat="1" applyFill="1" applyBorder="1" applyAlignment="1">
      <alignment horizontal="center"/>
    </xf>
    <xf numFmtId="2" fontId="0" fillId="6" borderId="0" xfId="0" applyNumberFormat="1" applyFill="1" applyBorder="1" applyAlignment="1">
      <alignment horizontal="left"/>
    </xf>
    <xf numFmtId="43" fontId="0" fillId="6" borderId="0" xfId="0" applyNumberFormat="1" applyFill="1" applyBorder="1" applyAlignment="1">
      <alignment horizontal="center"/>
    </xf>
    <xf numFmtId="167" fontId="0" fillId="6" borderId="0" xfId="0" applyNumberFormat="1" applyFill="1" applyBorder="1" applyAlignment="1">
      <alignment horizontal="center"/>
    </xf>
    <xf numFmtId="189" fontId="0" fillId="6" borderId="0" xfId="0" applyNumberFormat="1" applyFill="1" applyBorder="1" applyAlignment="1">
      <alignment horizontal="center"/>
    </xf>
    <xf numFmtId="189" fontId="0" fillId="6" borderId="0" xfId="0" applyNumberFormat="1" applyFill="1" applyBorder="1"/>
    <xf numFmtId="0" fontId="1" fillId="6" borderId="23" xfId="0" applyFont="1" applyFill="1" applyBorder="1" applyAlignment="1">
      <alignment horizontal="center"/>
    </xf>
    <xf numFmtId="0" fontId="0" fillId="6" borderId="23" xfId="0" applyFill="1" applyBorder="1" applyAlignment="1">
      <alignment horizontal="center"/>
    </xf>
    <xf numFmtId="2" fontId="0" fillId="6" borderId="0" xfId="0" applyNumberFormat="1" applyFont="1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2" fontId="0" fillId="6" borderId="9" xfId="0" applyNumberFormat="1" applyFont="1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11" borderId="28" xfId="0" applyFill="1" applyBorder="1" applyAlignment="1">
      <alignment horizontal="center"/>
    </xf>
    <xf numFmtId="0" fontId="0" fillId="11" borderId="29" xfId="0" applyFill="1" applyBorder="1" applyAlignment="1">
      <alignment horizontal="center"/>
    </xf>
    <xf numFmtId="0" fontId="1" fillId="11" borderId="27" xfId="0" applyFont="1" applyFill="1" applyBorder="1"/>
    <xf numFmtId="0" fontId="1" fillId="11" borderId="28" xfId="0" applyFont="1" applyFill="1" applyBorder="1" applyAlignment="1">
      <alignment horizontal="center"/>
    </xf>
    <xf numFmtId="0" fontId="1" fillId="11" borderId="29" xfId="0" applyFont="1" applyFill="1" applyBorder="1" applyAlignment="1">
      <alignment horizontal="center"/>
    </xf>
    <xf numFmtId="0" fontId="1" fillId="11" borderId="27" xfId="0" applyFont="1" applyFill="1" applyBorder="1" applyAlignment="1">
      <alignment horizontal="center"/>
    </xf>
    <xf numFmtId="0" fontId="1" fillId="11" borderId="27" xfId="0" applyFont="1" applyFill="1" applyBorder="1" applyAlignment="1">
      <alignment horizontal="left"/>
    </xf>
    <xf numFmtId="0" fontId="0" fillId="11" borderId="27" xfId="0" applyFill="1" applyBorder="1" applyAlignment="1">
      <alignment horizontal="center"/>
    </xf>
    <xf numFmtId="0" fontId="0" fillId="12" borderId="29" xfId="0" applyFill="1" applyBorder="1" applyAlignment="1">
      <alignment horizontal="center"/>
    </xf>
    <xf numFmtId="0" fontId="0" fillId="12" borderId="27" xfId="0" applyFill="1" applyBorder="1"/>
    <xf numFmtId="0" fontId="0" fillId="12" borderId="29" xfId="0" applyFill="1" applyBorder="1"/>
    <xf numFmtId="2" fontId="0" fillId="12" borderId="28" xfId="0" applyNumberFormat="1" applyFill="1" applyBorder="1" applyAlignment="1">
      <alignment horizontal="center"/>
    </xf>
    <xf numFmtId="0" fontId="0" fillId="12" borderId="27" xfId="0" applyFill="1" applyBorder="1" applyAlignment="1">
      <alignment horizontal="left"/>
    </xf>
    <xf numFmtId="0" fontId="0" fillId="3" borderId="0" xfId="0" applyFill="1" applyAlignment="1">
      <alignment horizontal="center"/>
    </xf>
    <xf numFmtId="2" fontId="0" fillId="3" borderId="0" xfId="0" applyNumberFormat="1" applyFill="1" applyAlignment="1">
      <alignment horizontal="center"/>
    </xf>
    <xf numFmtId="2" fontId="0" fillId="3" borderId="0" xfId="0" applyNumberFormat="1" applyFont="1" applyFill="1" applyAlignment="1">
      <alignment horizontal="center"/>
    </xf>
    <xf numFmtId="43" fontId="15" fillId="6" borderId="0" xfId="2" applyFont="1" applyFill="1" applyBorder="1" applyAlignment="1">
      <alignment horizontal="center"/>
    </xf>
    <xf numFmtId="0" fontId="0" fillId="6" borderId="0" xfId="0" applyFill="1" applyBorder="1" applyAlignment="1">
      <alignment horizontal="left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Probability Density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DiffMean_t_test!$I$11:$T$11</c:f>
              <c:numCache>
                <c:formatCode>0.00</c:formatCode>
                <c:ptCount val="12"/>
                <c:pt idx="0" formatCode="0.0">
                  <c:v>0.11</c:v>
                </c:pt>
                <c:pt idx="1">
                  <c:v>0.115</c:v>
                </c:pt>
                <c:pt idx="2">
                  <c:v>0.125</c:v>
                </c:pt>
                <c:pt idx="3">
                  <c:v>0.13500000000000001</c:v>
                </c:pt>
                <c:pt idx="4">
                  <c:v>0.14500000000000002</c:v>
                </c:pt>
                <c:pt idx="5">
                  <c:v>0.15500000000000003</c:v>
                </c:pt>
                <c:pt idx="6">
                  <c:v>0.16500000000000004</c:v>
                </c:pt>
                <c:pt idx="7">
                  <c:v>0.17500000000000004</c:v>
                </c:pt>
                <c:pt idx="8">
                  <c:v>0.18500000000000005</c:v>
                </c:pt>
                <c:pt idx="9">
                  <c:v>0.19500000000000006</c:v>
                </c:pt>
                <c:pt idx="10">
                  <c:v>0.20500000000000007</c:v>
                </c:pt>
                <c:pt idx="11" formatCode="0.0">
                  <c:v>0.21</c:v>
                </c:pt>
              </c:numCache>
            </c:numRef>
          </c:xVal>
          <c:yVal>
            <c:numRef>
              <c:f>DiffMean_t_test!$I$12:$T$12</c:f>
              <c:numCache>
                <c:formatCode>0.00</c:formatCode>
                <c:ptCount val="12"/>
                <c:pt idx="0" formatCode="General">
                  <c:v>0</c:v>
                </c:pt>
                <c:pt idx="1">
                  <c:v>0.1</c:v>
                </c:pt>
                <c:pt idx="2">
                  <c:v>0</c:v>
                </c:pt>
                <c:pt idx="3">
                  <c:v>4.9999999999999989E-2</c:v>
                </c:pt>
                <c:pt idx="4">
                  <c:v>5.0000000000000017E-2</c:v>
                </c:pt>
                <c:pt idx="5">
                  <c:v>0.14999999999999997</c:v>
                </c:pt>
                <c:pt idx="6">
                  <c:v>0.10000000000000003</c:v>
                </c:pt>
                <c:pt idx="7">
                  <c:v>0.2</c:v>
                </c:pt>
                <c:pt idx="8">
                  <c:v>4.9999999999999933E-2</c:v>
                </c:pt>
                <c:pt idx="9">
                  <c:v>0.20000000000000007</c:v>
                </c:pt>
                <c:pt idx="10">
                  <c:v>4.9999999999999933E-2</c:v>
                </c:pt>
                <c:pt idx="11">
                  <c:v>-2.4999999999999966E-3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228-457A-9D70-6482ED85CFB0}"/>
            </c:ext>
          </c:extLst>
        </c:ser>
        <c:ser>
          <c:idx val="1"/>
          <c:order val="1"/>
          <c:spPr>
            <a:ln w="317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DiffMean_t_test!$I$17:$T$17</c:f>
              <c:numCache>
                <c:formatCode>0.00</c:formatCode>
                <c:ptCount val="12"/>
                <c:pt idx="0" formatCode="0.0">
                  <c:v>0.11</c:v>
                </c:pt>
                <c:pt idx="1">
                  <c:v>0.1195</c:v>
                </c:pt>
                <c:pt idx="2">
                  <c:v>0.13849999999999998</c:v>
                </c:pt>
                <c:pt idx="3">
                  <c:v>0.15749999999999997</c:v>
                </c:pt>
                <c:pt idx="4">
                  <c:v>0.17649999999999996</c:v>
                </c:pt>
                <c:pt idx="5">
                  <c:v>0.19549999999999995</c:v>
                </c:pt>
                <c:pt idx="6">
                  <c:v>0.21449999999999994</c:v>
                </c:pt>
                <c:pt idx="7">
                  <c:v>0.23349999999999993</c:v>
                </c:pt>
                <c:pt idx="8">
                  <c:v>0.25249999999999995</c:v>
                </c:pt>
                <c:pt idx="9">
                  <c:v>0.27149999999999996</c:v>
                </c:pt>
                <c:pt idx="10">
                  <c:v>0.29049999999999998</c:v>
                </c:pt>
                <c:pt idx="11">
                  <c:v>0.3</c:v>
                </c:pt>
              </c:numCache>
            </c:numRef>
          </c:xVal>
          <c:yVal>
            <c:numRef>
              <c:f>DiffMean_t_test!$I$18:$T$18</c:f>
              <c:numCache>
                <c:formatCode>0.00</c:formatCode>
                <c:ptCount val="12"/>
                <c:pt idx="0" formatCode="General">
                  <c:v>0</c:v>
                </c:pt>
                <c:pt idx="1">
                  <c:v>0.05</c:v>
                </c:pt>
                <c:pt idx="2">
                  <c:v>0.05</c:v>
                </c:pt>
                <c:pt idx="3">
                  <c:v>4.9999999999999989E-2</c:v>
                </c:pt>
                <c:pt idx="4">
                  <c:v>5.0000000000000017E-2</c:v>
                </c:pt>
                <c:pt idx="5">
                  <c:v>0.14999999999999997</c:v>
                </c:pt>
                <c:pt idx="6">
                  <c:v>0.10000000000000003</c:v>
                </c:pt>
                <c:pt idx="7">
                  <c:v>0.2</c:v>
                </c:pt>
                <c:pt idx="8">
                  <c:v>4.9999999999999933E-2</c:v>
                </c:pt>
                <c:pt idx="9">
                  <c:v>0.20000000000000007</c:v>
                </c:pt>
                <c:pt idx="10">
                  <c:v>4.9999999999999933E-2</c:v>
                </c:pt>
                <c:pt idx="1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228-457A-9D70-6482ED85CF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705288"/>
        <c:axId val="612704304"/>
      </c:scatterChart>
      <c:valAx>
        <c:axId val="612705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Variables X1</a:t>
                </a:r>
                <a:r>
                  <a:rPr lang="en-US" sz="1200" baseline="0"/>
                  <a:t> (black) </a:t>
                </a:r>
                <a:r>
                  <a:rPr lang="en-US" sz="1200"/>
                  <a:t>and</a:t>
                </a:r>
                <a:r>
                  <a:rPr lang="en-US" sz="1200" baseline="0"/>
                  <a:t> X2 (red)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704304"/>
        <c:crosses val="autoZero"/>
        <c:crossBetween val="midCat"/>
      </c:valAx>
      <c:valAx>
        <c:axId val="612704304"/>
        <c:scaling>
          <c:orientation val="minMax"/>
          <c:max val="0.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Binned Probability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705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</a:t>
            </a:r>
            <a:r>
              <a:rPr lang="en-US" baseline="0"/>
              <a:t> D</a:t>
            </a:r>
            <a:r>
              <a:rPr lang="en-US"/>
              <a:t>ensity Function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>
              <a:solidFill>
                <a:schemeClr val="tx1"/>
              </a:solidFill>
            </a:ln>
          </c:spPr>
          <c:marker>
            <c:symbol val="circle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DiffMean_t_test!$I$11:$T$11</c:f>
              <c:numCache>
                <c:formatCode>0.00</c:formatCode>
                <c:ptCount val="12"/>
                <c:pt idx="0" formatCode="0.0">
                  <c:v>0.11</c:v>
                </c:pt>
                <c:pt idx="1">
                  <c:v>0.115</c:v>
                </c:pt>
                <c:pt idx="2">
                  <c:v>0.125</c:v>
                </c:pt>
                <c:pt idx="3">
                  <c:v>0.13500000000000001</c:v>
                </c:pt>
                <c:pt idx="4">
                  <c:v>0.14500000000000002</c:v>
                </c:pt>
                <c:pt idx="5">
                  <c:v>0.15500000000000003</c:v>
                </c:pt>
                <c:pt idx="6">
                  <c:v>0.16500000000000004</c:v>
                </c:pt>
                <c:pt idx="7">
                  <c:v>0.17500000000000004</c:v>
                </c:pt>
                <c:pt idx="8">
                  <c:v>0.18500000000000005</c:v>
                </c:pt>
                <c:pt idx="9">
                  <c:v>0.19500000000000006</c:v>
                </c:pt>
                <c:pt idx="10">
                  <c:v>0.20500000000000007</c:v>
                </c:pt>
                <c:pt idx="11" formatCode="0.0">
                  <c:v>0.21</c:v>
                </c:pt>
              </c:numCache>
            </c:numRef>
          </c:xVal>
          <c:yVal>
            <c:numRef>
              <c:f>DiffMean_t_test!$I$13:$T$13</c:f>
              <c:numCache>
                <c:formatCode>0.00</c:formatCode>
                <c:ptCount val="12"/>
                <c:pt idx="0" formatCode="General">
                  <c:v>0</c:v>
                </c:pt>
                <c:pt idx="1">
                  <c:v>0.1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0.35</c:v>
                </c:pt>
                <c:pt idx="6">
                  <c:v>0.45</c:v>
                </c:pt>
                <c:pt idx="7">
                  <c:v>0.65</c:v>
                </c:pt>
                <c:pt idx="8">
                  <c:v>0.7</c:v>
                </c:pt>
                <c:pt idx="9">
                  <c:v>0.9</c:v>
                </c:pt>
                <c:pt idx="10">
                  <c:v>0.95</c:v>
                </c:pt>
                <c:pt idx="1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A7-4197-946A-8C479630F16A}"/>
            </c:ext>
          </c:extLst>
        </c:ser>
        <c:ser>
          <c:idx val="0"/>
          <c:order val="1"/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DiffMean_t_test!$I$17:$T$17</c:f>
              <c:numCache>
                <c:formatCode>0.00</c:formatCode>
                <c:ptCount val="12"/>
                <c:pt idx="0" formatCode="0.0">
                  <c:v>0.11</c:v>
                </c:pt>
                <c:pt idx="1">
                  <c:v>0.1195</c:v>
                </c:pt>
                <c:pt idx="2">
                  <c:v>0.13849999999999998</c:v>
                </c:pt>
                <c:pt idx="3">
                  <c:v>0.15749999999999997</c:v>
                </c:pt>
                <c:pt idx="4">
                  <c:v>0.17649999999999996</c:v>
                </c:pt>
                <c:pt idx="5">
                  <c:v>0.19549999999999995</c:v>
                </c:pt>
                <c:pt idx="6">
                  <c:v>0.21449999999999994</c:v>
                </c:pt>
                <c:pt idx="7">
                  <c:v>0.23349999999999993</c:v>
                </c:pt>
                <c:pt idx="8">
                  <c:v>0.25249999999999995</c:v>
                </c:pt>
                <c:pt idx="9">
                  <c:v>0.27149999999999996</c:v>
                </c:pt>
                <c:pt idx="10">
                  <c:v>0.29049999999999998</c:v>
                </c:pt>
                <c:pt idx="11">
                  <c:v>0.3</c:v>
                </c:pt>
              </c:numCache>
            </c:numRef>
          </c:xVal>
          <c:yVal>
            <c:numRef>
              <c:f>DiffMean_t_test!$I$19:$T$19</c:f>
              <c:numCache>
                <c:formatCode>0.00</c:formatCode>
                <c:ptCount val="12"/>
                <c:pt idx="0" formatCode="General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0.35</c:v>
                </c:pt>
                <c:pt idx="6">
                  <c:v>0.45</c:v>
                </c:pt>
                <c:pt idx="7">
                  <c:v>0.65</c:v>
                </c:pt>
                <c:pt idx="8">
                  <c:v>0.7</c:v>
                </c:pt>
                <c:pt idx="9">
                  <c:v>0.9</c:v>
                </c:pt>
                <c:pt idx="10">
                  <c:v>0.95</c:v>
                </c:pt>
                <c:pt idx="11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0A7-4197-946A-8C479630F1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705288"/>
        <c:axId val="612704304"/>
      </c:scatterChart>
      <c:valAx>
        <c:axId val="612705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Variables X1 (black) and X2 (red)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704304"/>
        <c:crosses val="autoZero"/>
        <c:crossBetween val="midCat"/>
      </c:valAx>
      <c:valAx>
        <c:axId val="61270430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Cum</a:t>
                </a:r>
                <a:r>
                  <a:rPr lang="en-US" sz="1200" baseline="0"/>
                  <a:t>ulative P</a:t>
                </a:r>
                <a:r>
                  <a:rPr lang="en-US" sz="1200"/>
                  <a:t>robability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705288"/>
        <c:crosses val="autoZero"/>
        <c:crossBetween val="midCat"/>
      </c:valAx>
    </c:plotArea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Probability Density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DiffVariance_f_test!$I$11:$T$11</c:f>
              <c:numCache>
                <c:formatCode>0.00</c:formatCode>
                <c:ptCount val="12"/>
                <c:pt idx="0" formatCode="0.0">
                  <c:v>0.11</c:v>
                </c:pt>
                <c:pt idx="1">
                  <c:v>0.115</c:v>
                </c:pt>
                <c:pt idx="2">
                  <c:v>0.125</c:v>
                </c:pt>
                <c:pt idx="3">
                  <c:v>0.13500000000000001</c:v>
                </c:pt>
                <c:pt idx="4">
                  <c:v>0.14500000000000002</c:v>
                </c:pt>
                <c:pt idx="5">
                  <c:v>0.15500000000000003</c:v>
                </c:pt>
                <c:pt idx="6">
                  <c:v>0.16500000000000004</c:v>
                </c:pt>
                <c:pt idx="7">
                  <c:v>0.17500000000000004</c:v>
                </c:pt>
                <c:pt idx="8">
                  <c:v>0.18500000000000005</c:v>
                </c:pt>
                <c:pt idx="9">
                  <c:v>0.19500000000000006</c:v>
                </c:pt>
                <c:pt idx="10">
                  <c:v>0.20500000000000007</c:v>
                </c:pt>
                <c:pt idx="11" formatCode="0.0">
                  <c:v>0.21</c:v>
                </c:pt>
              </c:numCache>
            </c:numRef>
          </c:xVal>
          <c:yVal>
            <c:numRef>
              <c:f>DiffVariance_f_test!$I$12:$T$12</c:f>
              <c:numCache>
                <c:formatCode>0.00</c:formatCode>
                <c:ptCount val="12"/>
                <c:pt idx="0" formatCode="General">
                  <c:v>0</c:v>
                </c:pt>
                <c:pt idx="1">
                  <c:v>0.1</c:v>
                </c:pt>
                <c:pt idx="2">
                  <c:v>0</c:v>
                </c:pt>
                <c:pt idx="3">
                  <c:v>4.9999999999999989E-2</c:v>
                </c:pt>
                <c:pt idx="4">
                  <c:v>5.0000000000000017E-2</c:v>
                </c:pt>
                <c:pt idx="5">
                  <c:v>0.14999999999999997</c:v>
                </c:pt>
                <c:pt idx="6">
                  <c:v>0.10000000000000003</c:v>
                </c:pt>
                <c:pt idx="7">
                  <c:v>0.2</c:v>
                </c:pt>
                <c:pt idx="8">
                  <c:v>4.9999999999999933E-2</c:v>
                </c:pt>
                <c:pt idx="9">
                  <c:v>0.20000000000000007</c:v>
                </c:pt>
                <c:pt idx="10">
                  <c:v>4.9999999999999933E-2</c:v>
                </c:pt>
                <c:pt idx="11">
                  <c:v>-2.4999999999999966E-3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EB5-4FAE-900E-90A926C9AF98}"/>
            </c:ext>
          </c:extLst>
        </c:ser>
        <c:ser>
          <c:idx val="1"/>
          <c:order val="1"/>
          <c:spPr>
            <a:ln w="317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DiffVariance_f_test!$I$17:$T$17</c:f>
              <c:numCache>
                <c:formatCode>0.00</c:formatCode>
                <c:ptCount val="12"/>
                <c:pt idx="0" formatCode="0.0">
                  <c:v>0.11</c:v>
                </c:pt>
                <c:pt idx="1">
                  <c:v>0.1195</c:v>
                </c:pt>
                <c:pt idx="2">
                  <c:v>0.13849999999999998</c:v>
                </c:pt>
                <c:pt idx="3">
                  <c:v>0.15749999999999997</c:v>
                </c:pt>
                <c:pt idx="4">
                  <c:v>0.17649999999999996</c:v>
                </c:pt>
                <c:pt idx="5">
                  <c:v>0.19549999999999995</c:v>
                </c:pt>
                <c:pt idx="6">
                  <c:v>0.21449999999999994</c:v>
                </c:pt>
                <c:pt idx="7">
                  <c:v>0.23349999999999993</c:v>
                </c:pt>
                <c:pt idx="8">
                  <c:v>0.25249999999999995</c:v>
                </c:pt>
                <c:pt idx="9">
                  <c:v>0.27149999999999996</c:v>
                </c:pt>
                <c:pt idx="10">
                  <c:v>0.29049999999999998</c:v>
                </c:pt>
                <c:pt idx="11">
                  <c:v>0.3</c:v>
                </c:pt>
              </c:numCache>
            </c:numRef>
          </c:xVal>
          <c:yVal>
            <c:numRef>
              <c:f>DiffVariance_f_test!$I$18:$T$18</c:f>
              <c:numCache>
                <c:formatCode>0.00</c:formatCode>
                <c:ptCount val="12"/>
                <c:pt idx="0" formatCode="General">
                  <c:v>0</c:v>
                </c:pt>
                <c:pt idx="1">
                  <c:v>0.05</c:v>
                </c:pt>
                <c:pt idx="2">
                  <c:v>0.05</c:v>
                </c:pt>
                <c:pt idx="3">
                  <c:v>4.9999999999999989E-2</c:v>
                </c:pt>
                <c:pt idx="4">
                  <c:v>5.0000000000000017E-2</c:v>
                </c:pt>
                <c:pt idx="5">
                  <c:v>0.14999999999999997</c:v>
                </c:pt>
                <c:pt idx="6">
                  <c:v>0.10000000000000003</c:v>
                </c:pt>
                <c:pt idx="7">
                  <c:v>0.2</c:v>
                </c:pt>
                <c:pt idx="8">
                  <c:v>4.9999999999999933E-2</c:v>
                </c:pt>
                <c:pt idx="9">
                  <c:v>0.20000000000000007</c:v>
                </c:pt>
                <c:pt idx="10">
                  <c:v>4.9999999999999933E-2</c:v>
                </c:pt>
                <c:pt idx="1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EB5-4FAE-900E-90A926C9AF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705288"/>
        <c:axId val="612704304"/>
      </c:scatterChart>
      <c:valAx>
        <c:axId val="612705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Variables X1</a:t>
                </a:r>
                <a:r>
                  <a:rPr lang="en-US" sz="1200" baseline="0"/>
                  <a:t> (black) </a:t>
                </a:r>
                <a:r>
                  <a:rPr lang="en-US" sz="1200"/>
                  <a:t>and</a:t>
                </a:r>
                <a:r>
                  <a:rPr lang="en-US" sz="1200" baseline="0"/>
                  <a:t> X2 (red)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704304"/>
        <c:crosses val="autoZero"/>
        <c:crossBetween val="midCat"/>
      </c:valAx>
      <c:valAx>
        <c:axId val="612704304"/>
        <c:scaling>
          <c:orientation val="minMax"/>
          <c:max val="0.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Probability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705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</a:t>
            </a:r>
            <a:r>
              <a:rPr lang="en-US" baseline="0"/>
              <a:t> D</a:t>
            </a:r>
            <a:r>
              <a:rPr lang="en-US"/>
              <a:t>ensity Function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>
              <a:solidFill>
                <a:schemeClr val="tx1"/>
              </a:solidFill>
            </a:ln>
          </c:spPr>
          <c:marker>
            <c:symbol val="circle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DiffVariance_f_test!$I$11:$T$11</c:f>
              <c:numCache>
                <c:formatCode>0.00</c:formatCode>
                <c:ptCount val="12"/>
                <c:pt idx="0" formatCode="0.0">
                  <c:v>0.11</c:v>
                </c:pt>
                <c:pt idx="1">
                  <c:v>0.115</c:v>
                </c:pt>
                <c:pt idx="2">
                  <c:v>0.125</c:v>
                </c:pt>
                <c:pt idx="3">
                  <c:v>0.13500000000000001</c:v>
                </c:pt>
                <c:pt idx="4">
                  <c:v>0.14500000000000002</c:v>
                </c:pt>
                <c:pt idx="5">
                  <c:v>0.15500000000000003</c:v>
                </c:pt>
                <c:pt idx="6">
                  <c:v>0.16500000000000004</c:v>
                </c:pt>
                <c:pt idx="7">
                  <c:v>0.17500000000000004</c:v>
                </c:pt>
                <c:pt idx="8">
                  <c:v>0.18500000000000005</c:v>
                </c:pt>
                <c:pt idx="9">
                  <c:v>0.19500000000000006</c:v>
                </c:pt>
                <c:pt idx="10">
                  <c:v>0.20500000000000007</c:v>
                </c:pt>
                <c:pt idx="11" formatCode="0.0">
                  <c:v>0.21</c:v>
                </c:pt>
              </c:numCache>
            </c:numRef>
          </c:xVal>
          <c:yVal>
            <c:numRef>
              <c:f>DiffVariance_f_test!$I$13:$T$13</c:f>
              <c:numCache>
                <c:formatCode>0.00</c:formatCode>
                <c:ptCount val="12"/>
                <c:pt idx="0" formatCode="General">
                  <c:v>0</c:v>
                </c:pt>
                <c:pt idx="1">
                  <c:v>0.1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0.35</c:v>
                </c:pt>
                <c:pt idx="6">
                  <c:v>0.45</c:v>
                </c:pt>
                <c:pt idx="7">
                  <c:v>0.65</c:v>
                </c:pt>
                <c:pt idx="8">
                  <c:v>0.7</c:v>
                </c:pt>
                <c:pt idx="9">
                  <c:v>0.9</c:v>
                </c:pt>
                <c:pt idx="10">
                  <c:v>0.95</c:v>
                </c:pt>
                <c:pt idx="1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33-42C5-AAAA-5452B97BD34F}"/>
            </c:ext>
          </c:extLst>
        </c:ser>
        <c:ser>
          <c:idx val="0"/>
          <c:order val="1"/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DiffVariance_f_test!$I$17:$T$17</c:f>
              <c:numCache>
                <c:formatCode>0.00</c:formatCode>
                <c:ptCount val="12"/>
                <c:pt idx="0" formatCode="0.0">
                  <c:v>0.11</c:v>
                </c:pt>
                <c:pt idx="1">
                  <c:v>0.1195</c:v>
                </c:pt>
                <c:pt idx="2">
                  <c:v>0.13849999999999998</c:v>
                </c:pt>
                <c:pt idx="3">
                  <c:v>0.15749999999999997</c:v>
                </c:pt>
                <c:pt idx="4">
                  <c:v>0.17649999999999996</c:v>
                </c:pt>
                <c:pt idx="5">
                  <c:v>0.19549999999999995</c:v>
                </c:pt>
                <c:pt idx="6">
                  <c:v>0.21449999999999994</c:v>
                </c:pt>
                <c:pt idx="7">
                  <c:v>0.23349999999999993</c:v>
                </c:pt>
                <c:pt idx="8">
                  <c:v>0.25249999999999995</c:v>
                </c:pt>
                <c:pt idx="9">
                  <c:v>0.27149999999999996</c:v>
                </c:pt>
                <c:pt idx="10">
                  <c:v>0.29049999999999998</c:v>
                </c:pt>
                <c:pt idx="11">
                  <c:v>0.3</c:v>
                </c:pt>
              </c:numCache>
            </c:numRef>
          </c:xVal>
          <c:yVal>
            <c:numRef>
              <c:f>DiffVariance_f_test!$I$19:$T$19</c:f>
              <c:numCache>
                <c:formatCode>0.00</c:formatCode>
                <c:ptCount val="12"/>
                <c:pt idx="0" formatCode="General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0.35</c:v>
                </c:pt>
                <c:pt idx="6">
                  <c:v>0.45</c:v>
                </c:pt>
                <c:pt idx="7">
                  <c:v>0.65</c:v>
                </c:pt>
                <c:pt idx="8">
                  <c:v>0.7</c:v>
                </c:pt>
                <c:pt idx="9">
                  <c:v>0.9</c:v>
                </c:pt>
                <c:pt idx="10">
                  <c:v>0.95</c:v>
                </c:pt>
                <c:pt idx="11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633-42C5-AAAA-5452B97BD3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705288"/>
        <c:axId val="612704304"/>
      </c:scatterChart>
      <c:valAx>
        <c:axId val="612705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Variables X1 (black) and X2 (red)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704304"/>
        <c:crosses val="autoZero"/>
        <c:crossBetween val="midCat"/>
      </c:valAx>
      <c:valAx>
        <c:axId val="61270430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Cum</a:t>
                </a:r>
                <a:r>
                  <a:rPr lang="en-US" sz="1200" baseline="0"/>
                  <a:t>ulative P</a:t>
                </a:r>
                <a:r>
                  <a:rPr lang="en-US" sz="1200"/>
                  <a:t>robability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705288"/>
        <c:crosses val="autoZero"/>
        <c:crossBetween val="midCat"/>
      </c:valAx>
    </c:plotArea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19</xdr:row>
      <xdr:rowOff>176212</xdr:rowOff>
    </xdr:from>
    <xdr:to>
      <xdr:col>12</xdr:col>
      <xdr:colOff>398586</xdr:colOff>
      <xdr:row>35</xdr:row>
      <xdr:rowOff>79375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492125</xdr:colOff>
      <xdr:row>19</xdr:row>
      <xdr:rowOff>174625</xdr:rowOff>
    </xdr:from>
    <xdr:to>
      <xdr:col>21</xdr:col>
      <xdr:colOff>186259</xdr:colOff>
      <xdr:row>35</xdr:row>
      <xdr:rowOff>77788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19</xdr:row>
      <xdr:rowOff>176212</xdr:rowOff>
    </xdr:from>
    <xdr:to>
      <xdr:col>12</xdr:col>
      <xdr:colOff>398586</xdr:colOff>
      <xdr:row>35</xdr:row>
      <xdr:rowOff>79375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492125</xdr:colOff>
      <xdr:row>19</xdr:row>
      <xdr:rowOff>174625</xdr:rowOff>
    </xdr:from>
    <xdr:to>
      <xdr:col>21</xdr:col>
      <xdr:colOff>186259</xdr:colOff>
      <xdr:row>35</xdr:row>
      <xdr:rowOff>77788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61"/>
  <sheetViews>
    <sheetView workbookViewId="0">
      <selection activeCell="L9" sqref="L9"/>
    </sheetView>
  </sheetViews>
  <sheetFormatPr defaultRowHeight="15" x14ac:dyDescent="0.25"/>
  <cols>
    <col min="2" max="2" width="12.28515625" customWidth="1"/>
    <col min="6" max="6" width="10.140625" customWidth="1"/>
  </cols>
  <sheetData>
    <row r="1" spans="1:24" s="98" customFormat="1" x14ac:dyDescent="0.25">
      <c r="A1" s="99"/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  <c r="P1" s="99"/>
      <c r="Q1" s="99"/>
      <c r="R1" s="99"/>
      <c r="S1" s="99"/>
      <c r="T1" s="99"/>
      <c r="U1" s="99"/>
      <c r="V1" s="99"/>
      <c r="W1" s="99"/>
      <c r="X1" s="99"/>
    </row>
    <row r="2" spans="1:24" s="98" customFormat="1" ht="15.75" thickBot="1" x14ac:dyDescent="0.3">
      <c r="A2" s="99"/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  <c r="P2" s="99"/>
      <c r="Q2" s="99"/>
      <c r="R2" s="99"/>
      <c r="S2" s="99"/>
      <c r="T2" s="99"/>
      <c r="U2" s="99"/>
      <c r="V2" s="99"/>
      <c r="W2" s="99"/>
      <c r="X2" s="99"/>
    </row>
    <row r="3" spans="1:24" x14ac:dyDescent="0.25">
      <c r="A3" s="99"/>
      <c r="B3" s="119"/>
      <c r="C3" s="120"/>
      <c r="D3" s="120"/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120"/>
      <c r="T3" s="121"/>
      <c r="U3" s="99"/>
      <c r="V3" s="99"/>
      <c r="W3" s="99"/>
      <c r="X3" s="99"/>
    </row>
    <row r="4" spans="1:24" s="98" customFormat="1" ht="21" x14ac:dyDescent="0.35">
      <c r="A4" s="99"/>
      <c r="B4" s="122"/>
      <c r="C4" s="133" t="s">
        <v>71</v>
      </c>
      <c r="D4" s="123"/>
      <c r="E4" s="123"/>
      <c r="F4" s="123"/>
      <c r="G4" s="123"/>
      <c r="H4" s="123"/>
      <c r="I4" s="123"/>
      <c r="J4" s="123"/>
      <c r="K4" s="123"/>
      <c r="L4" s="123"/>
      <c r="M4" s="123"/>
      <c r="N4" s="123"/>
      <c r="O4" s="123"/>
      <c r="P4" s="123"/>
      <c r="Q4" s="123"/>
      <c r="R4" s="123"/>
      <c r="S4" s="123"/>
      <c r="T4" s="124"/>
      <c r="U4" s="99"/>
      <c r="V4" s="99"/>
      <c r="W4" s="99"/>
      <c r="X4" s="99"/>
    </row>
    <row r="5" spans="1:24" s="98" customFormat="1" x14ac:dyDescent="0.25">
      <c r="A5" s="99"/>
      <c r="B5" s="122"/>
      <c r="C5" s="123"/>
      <c r="D5" s="123"/>
      <c r="E5" s="123"/>
      <c r="F5" s="123"/>
      <c r="G5" s="123"/>
      <c r="H5" s="123"/>
      <c r="I5" s="123"/>
      <c r="J5" s="123"/>
      <c r="K5" s="123"/>
      <c r="L5" s="123"/>
      <c r="M5" s="123"/>
      <c r="N5" s="123"/>
      <c r="O5" s="123"/>
      <c r="P5" s="123"/>
      <c r="Q5" s="123"/>
      <c r="R5" s="123"/>
      <c r="S5" s="123"/>
      <c r="T5" s="124"/>
      <c r="U5" s="99"/>
      <c r="V5" s="99"/>
      <c r="W5" s="99"/>
      <c r="X5" s="99"/>
    </row>
    <row r="6" spans="1:24" x14ac:dyDescent="0.25">
      <c r="A6" s="99"/>
      <c r="B6" s="122"/>
      <c r="C6" s="123" t="s">
        <v>64</v>
      </c>
      <c r="D6" s="123"/>
      <c r="E6" s="123"/>
      <c r="F6" s="123"/>
      <c r="G6" s="123"/>
      <c r="H6" s="123"/>
      <c r="I6" s="123"/>
      <c r="J6" s="123"/>
      <c r="K6" s="123"/>
      <c r="L6" s="123"/>
      <c r="M6" s="123"/>
      <c r="N6" s="123"/>
      <c r="O6" s="123"/>
      <c r="P6" s="123"/>
      <c r="Q6" s="123"/>
      <c r="R6" s="123"/>
      <c r="S6" s="123"/>
      <c r="T6" s="124"/>
      <c r="U6" s="99"/>
      <c r="V6" s="99"/>
      <c r="W6" s="99"/>
      <c r="X6" s="99"/>
    </row>
    <row r="7" spans="1:24" x14ac:dyDescent="0.25">
      <c r="A7" s="99"/>
      <c r="B7" s="122"/>
      <c r="C7" s="123" t="s">
        <v>65</v>
      </c>
      <c r="D7" s="123"/>
      <c r="E7" s="123"/>
      <c r="F7" s="123"/>
      <c r="G7" s="123"/>
      <c r="H7" s="123"/>
      <c r="I7" s="123"/>
      <c r="J7" s="123"/>
      <c r="K7" s="123"/>
      <c r="L7" s="123"/>
      <c r="M7" s="123"/>
      <c r="N7" s="123"/>
      <c r="O7" s="123"/>
      <c r="P7" s="123"/>
      <c r="Q7" s="123"/>
      <c r="R7" s="123"/>
      <c r="S7" s="123"/>
      <c r="T7" s="124"/>
      <c r="U7" s="99"/>
      <c r="V7" s="99"/>
      <c r="W7" s="99"/>
      <c r="X7" s="99"/>
    </row>
    <row r="8" spans="1:24" x14ac:dyDescent="0.25">
      <c r="A8" s="99"/>
      <c r="B8" s="122"/>
      <c r="C8" s="123"/>
      <c r="D8" s="123"/>
      <c r="E8" s="123"/>
      <c r="F8" s="123"/>
      <c r="G8" s="123"/>
      <c r="H8" s="123"/>
      <c r="I8" s="123"/>
      <c r="J8" s="125"/>
      <c r="K8" s="125"/>
      <c r="L8" s="125"/>
      <c r="M8" s="125"/>
      <c r="N8" s="125"/>
      <c r="O8" s="125"/>
      <c r="P8" s="156"/>
      <c r="Q8" s="123"/>
      <c r="R8" s="125"/>
      <c r="S8" s="125"/>
      <c r="T8" s="157"/>
      <c r="U8" s="99"/>
      <c r="V8" s="99"/>
      <c r="W8" s="99"/>
      <c r="X8" s="99"/>
    </row>
    <row r="9" spans="1:24" x14ac:dyDescent="0.25">
      <c r="A9" s="99"/>
      <c r="B9" s="122"/>
      <c r="C9" s="77" t="s">
        <v>27</v>
      </c>
      <c r="D9" s="77"/>
      <c r="E9" s="123"/>
      <c r="F9" s="123"/>
      <c r="G9" s="123"/>
      <c r="H9" s="123"/>
      <c r="I9" s="123"/>
      <c r="J9" s="125"/>
      <c r="K9" s="125"/>
      <c r="L9" s="125"/>
      <c r="M9" s="125"/>
      <c r="N9" s="125"/>
      <c r="O9" s="125"/>
      <c r="P9" s="127"/>
      <c r="Q9" s="123"/>
      <c r="R9" s="129"/>
      <c r="S9" s="129"/>
      <c r="T9" s="158"/>
      <c r="U9" s="99"/>
      <c r="V9" s="99"/>
      <c r="W9" s="99"/>
      <c r="X9" s="99"/>
    </row>
    <row r="10" spans="1:24" x14ac:dyDescent="0.25">
      <c r="A10" s="99"/>
      <c r="B10" s="122"/>
      <c r="C10" s="134" t="s">
        <v>1</v>
      </c>
      <c r="D10" s="134" t="s">
        <v>2</v>
      </c>
      <c r="E10" s="123"/>
      <c r="F10" s="123"/>
      <c r="G10" s="123"/>
      <c r="H10" s="123"/>
      <c r="I10" s="123"/>
      <c r="J10" s="123"/>
      <c r="K10" s="123"/>
      <c r="L10" s="123"/>
      <c r="M10" s="123"/>
      <c r="N10" s="123"/>
      <c r="O10" s="123"/>
      <c r="P10" s="123"/>
      <c r="Q10" s="123"/>
      <c r="R10" s="123"/>
      <c r="S10" s="123"/>
      <c r="T10" s="124"/>
      <c r="U10" s="99"/>
      <c r="V10" s="99"/>
      <c r="W10" s="99"/>
      <c r="X10" s="99"/>
    </row>
    <row r="11" spans="1:24" x14ac:dyDescent="0.25">
      <c r="A11" s="99"/>
      <c r="B11" s="122"/>
      <c r="C11" s="187">
        <v>0.21</v>
      </c>
      <c r="D11" s="187">
        <v>0.2</v>
      </c>
      <c r="E11" s="123"/>
      <c r="F11" s="123"/>
      <c r="G11" s="123"/>
      <c r="H11" s="123"/>
      <c r="I11" s="123"/>
      <c r="J11" s="125"/>
      <c r="K11" s="125"/>
      <c r="L11" s="125"/>
      <c r="M11" s="125"/>
      <c r="N11" s="125"/>
      <c r="O11" s="125"/>
      <c r="P11" s="156"/>
      <c r="Q11" s="123"/>
      <c r="R11" s="125"/>
      <c r="S11" s="125"/>
      <c r="T11" s="157"/>
      <c r="U11" s="99"/>
      <c r="V11" s="99"/>
      <c r="W11" s="99"/>
      <c r="X11" s="99"/>
    </row>
    <row r="12" spans="1:24" ht="15.75" thickBot="1" x14ac:dyDescent="0.3">
      <c r="A12" s="99"/>
      <c r="B12" s="122"/>
      <c r="C12" s="187">
        <v>0.17</v>
      </c>
      <c r="D12" s="187">
        <v>0.26</v>
      </c>
      <c r="E12" s="123"/>
      <c r="F12" s="123"/>
      <c r="G12" s="127" t="s">
        <v>56</v>
      </c>
      <c r="H12" s="123"/>
      <c r="I12" s="127" t="s">
        <v>66</v>
      </c>
      <c r="J12" s="125"/>
      <c r="K12" s="125"/>
      <c r="L12" s="125"/>
      <c r="M12" s="125"/>
      <c r="N12" s="125"/>
      <c r="O12" s="125"/>
      <c r="P12" s="127"/>
      <c r="Q12" s="123"/>
      <c r="R12" s="129"/>
      <c r="S12" s="129"/>
      <c r="T12" s="158"/>
      <c r="U12" s="99"/>
      <c r="V12" s="99"/>
      <c r="W12" s="99"/>
      <c r="X12" s="99"/>
    </row>
    <row r="13" spans="1:24" ht="15.75" thickBot="1" x14ac:dyDescent="0.3">
      <c r="A13" s="99"/>
      <c r="B13" s="122"/>
      <c r="C13" s="187">
        <v>0.15</v>
      </c>
      <c r="D13" s="187">
        <v>0.2</v>
      </c>
      <c r="E13" s="123"/>
      <c r="F13" s="123"/>
      <c r="G13" s="100">
        <v>0.05</v>
      </c>
      <c r="H13" s="123"/>
      <c r="I13" s="170">
        <f>1-G13</f>
        <v>0.95</v>
      </c>
      <c r="J13" s="123"/>
      <c r="K13" s="123"/>
      <c r="L13" s="123"/>
      <c r="M13" s="123"/>
      <c r="N13" s="123"/>
      <c r="O13" s="123"/>
      <c r="P13" s="123"/>
      <c r="Q13" s="123"/>
      <c r="R13" s="123"/>
      <c r="S13" s="123"/>
      <c r="T13" s="124"/>
      <c r="U13" s="99"/>
      <c r="V13" s="99"/>
      <c r="W13" s="99"/>
      <c r="X13" s="99"/>
    </row>
    <row r="14" spans="1:24" ht="15.75" thickBot="1" x14ac:dyDescent="0.3">
      <c r="A14" s="99"/>
      <c r="B14" s="122"/>
      <c r="C14" s="187">
        <v>0.2</v>
      </c>
      <c r="D14" s="187">
        <v>0.19</v>
      </c>
      <c r="E14" s="123"/>
      <c r="F14" s="123"/>
      <c r="G14" s="123"/>
      <c r="H14" s="123"/>
      <c r="I14" s="123"/>
      <c r="J14" s="125"/>
      <c r="K14" s="125"/>
      <c r="L14" s="125"/>
      <c r="M14" s="125"/>
      <c r="N14" s="125"/>
      <c r="O14" s="125"/>
      <c r="P14" s="156"/>
      <c r="Q14" s="123"/>
      <c r="R14" s="125"/>
      <c r="S14" s="125"/>
      <c r="T14" s="157"/>
      <c r="U14" s="99"/>
      <c r="V14" s="99"/>
      <c r="W14" s="99"/>
      <c r="X14" s="99"/>
    </row>
    <row r="15" spans="1:24" ht="15.75" thickBot="1" x14ac:dyDescent="0.3">
      <c r="A15" s="99"/>
      <c r="B15" s="122"/>
      <c r="C15" s="187">
        <v>0.19</v>
      </c>
      <c r="D15" s="187">
        <v>0.13</v>
      </c>
      <c r="E15" s="123"/>
      <c r="F15" s="173" t="s">
        <v>67</v>
      </c>
      <c r="G15" s="174" t="s">
        <v>1</v>
      </c>
      <c r="H15" s="174"/>
      <c r="I15" s="175"/>
      <c r="J15" s="125"/>
      <c r="K15" s="178"/>
      <c r="L15" s="171"/>
      <c r="M15" s="172"/>
      <c r="N15" s="180" t="s">
        <v>68</v>
      </c>
      <c r="O15" s="179"/>
      <c r="P15" s="127"/>
      <c r="Q15" s="183" t="s">
        <v>69</v>
      </c>
      <c r="R15" s="182"/>
      <c r="S15" s="182"/>
      <c r="T15" s="158"/>
      <c r="U15" s="99"/>
      <c r="V15" s="99"/>
      <c r="W15" s="99"/>
      <c r="X15" s="99"/>
    </row>
    <row r="16" spans="1:24" x14ac:dyDescent="0.25">
      <c r="A16" s="99"/>
      <c r="B16" s="122"/>
      <c r="C16" s="187">
        <v>0.18</v>
      </c>
      <c r="D16" s="187">
        <v>0.22</v>
      </c>
      <c r="E16" s="123"/>
      <c r="F16" s="123"/>
      <c r="G16" s="125" t="s">
        <v>55</v>
      </c>
      <c r="H16" s="125" t="s">
        <v>54</v>
      </c>
      <c r="I16" s="125" t="s">
        <v>14</v>
      </c>
      <c r="J16" s="123"/>
      <c r="K16" s="125" t="s">
        <v>57</v>
      </c>
      <c r="L16" s="159" t="s">
        <v>58</v>
      </c>
      <c r="M16" s="123"/>
      <c r="N16" s="125" t="s">
        <v>59</v>
      </c>
      <c r="O16" s="125" t="s">
        <v>60</v>
      </c>
      <c r="P16" s="123"/>
      <c r="Q16" s="125" t="s">
        <v>61</v>
      </c>
      <c r="R16" s="125" t="s">
        <v>62</v>
      </c>
      <c r="S16" s="125" t="s">
        <v>63</v>
      </c>
      <c r="T16" s="124"/>
      <c r="U16" s="99"/>
      <c r="V16" s="99"/>
      <c r="W16" s="99"/>
      <c r="X16" s="99"/>
    </row>
    <row r="17" spans="1:24" x14ac:dyDescent="0.25">
      <c r="A17" s="99"/>
      <c r="B17" s="122"/>
      <c r="C17" s="187">
        <v>0.16</v>
      </c>
      <c r="D17" s="187">
        <v>0.3</v>
      </c>
      <c r="E17" s="123"/>
      <c r="F17" s="123"/>
      <c r="G17" s="160">
        <f>AVERAGE(C11:C30)</f>
        <v>0.16449999999999998</v>
      </c>
      <c r="H17" s="125">
        <f>_xlfn.STDEV.S(C11:C30)</f>
        <v>2.781044862334273E-2</v>
      </c>
      <c r="I17" s="125">
        <f>COUNT(C11:C30)</f>
        <v>20</v>
      </c>
      <c r="J17" s="123"/>
      <c r="K17" s="123">
        <f>_xlfn.T.INV.2T(G13,I17-1)</f>
        <v>2.0930240544083096</v>
      </c>
      <c r="L17" s="161">
        <f>H17/SQRT(I17)</f>
        <v>6.2186053606559785E-3</v>
      </c>
      <c r="M17" s="123"/>
      <c r="N17" s="162">
        <f>G17-K17*L17</f>
        <v>0.15148430939527455</v>
      </c>
      <c r="O17" s="162">
        <f>G17+K17*L17</f>
        <v>0.17751569060472541</v>
      </c>
      <c r="P17" s="123"/>
      <c r="Q17" s="163">
        <f>_xlfn.T.INV(0.1,$I$17-1)*$L$17+$G$17</f>
        <v>0.15624338224185177</v>
      </c>
      <c r="R17" s="163">
        <f>_xlfn.T.INV(0.5,$I$17-1)*$L$17+$G$17</f>
        <v>0.16449999999999998</v>
      </c>
      <c r="S17" s="163">
        <f>_xlfn.T.INV(0.9,$I$17-1)*$L$17+$G$17</f>
        <v>0.17275661775814818</v>
      </c>
      <c r="T17" s="124"/>
      <c r="U17" s="99"/>
      <c r="V17" s="99"/>
      <c r="W17" s="99"/>
      <c r="X17" s="99"/>
    </row>
    <row r="18" spans="1:24" x14ac:dyDescent="0.25">
      <c r="A18" s="99"/>
      <c r="B18" s="122"/>
      <c r="C18" s="187">
        <v>0.11</v>
      </c>
      <c r="D18" s="187">
        <v>0.16</v>
      </c>
      <c r="E18" s="123"/>
      <c r="F18" s="123"/>
      <c r="G18" s="125"/>
      <c r="H18" s="125"/>
      <c r="I18" s="125"/>
      <c r="J18" s="123"/>
      <c r="K18" s="123"/>
      <c r="L18" s="123"/>
      <c r="M18" s="123"/>
      <c r="N18" s="123"/>
      <c r="O18" s="123"/>
      <c r="P18" s="123"/>
      <c r="Q18" s="123"/>
      <c r="R18" s="123"/>
      <c r="S18" s="123"/>
      <c r="T18" s="124"/>
      <c r="U18" s="99"/>
      <c r="V18" s="99"/>
      <c r="W18" s="99"/>
      <c r="X18" s="99"/>
    </row>
    <row r="19" spans="1:24" ht="15.75" thickBot="1" x14ac:dyDescent="0.3">
      <c r="A19" s="99"/>
      <c r="B19" s="122"/>
      <c r="C19" s="187">
        <v>0.13</v>
      </c>
      <c r="D19" s="187">
        <v>0.23</v>
      </c>
      <c r="E19" s="123"/>
      <c r="F19" s="123"/>
      <c r="G19" s="125"/>
      <c r="H19" s="125"/>
      <c r="I19" s="125"/>
      <c r="J19" s="123"/>
      <c r="K19" s="123"/>
      <c r="L19" s="123"/>
      <c r="M19" s="123"/>
      <c r="N19" s="123"/>
      <c r="O19" s="123"/>
      <c r="P19" s="123"/>
      <c r="Q19" s="123"/>
      <c r="R19" s="123"/>
      <c r="S19" s="123"/>
      <c r="T19" s="124"/>
      <c r="U19" s="99"/>
      <c r="V19" s="99"/>
      <c r="W19" s="99"/>
      <c r="X19" s="99"/>
    </row>
    <row r="20" spans="1:24" ht="15.75" thickBot="1" x14ac:dyDescent="0.3">
      <c r="A20" s="99"/>
      <c r="B20" s="164"/>
      <c r="C20" s="187">
        <v>0.15</v>
      </c>
      <c r="D20" s="187">
        <v>0.17</v>
      </c>
      <c r="E20" s="123"/>
      <c r="F20" s="177" t="s">
        <v>67</v>
      </c>
      <c r="G20" s="171" t="s">
        <v>2</v>
      </c>
      <c r="H20" s="171"/>
      <c r="I20" s="172"/>
      <c r="J20" s="127"/>
      <c r="K20" s="176"/>
      <c r="L20" s="174"/>
      <c r="M20" s="175"/>
      <c r="N20" s="180" t="s">
        <v>68</v>
      </c>
      <c r="O20" s="181"/>
      <c r="P20" s="123"/>
      <c r="Q20" s="183" t="s">
        <v>69</v>
      </c>
      <c r="R20" s="182"/>
      <c r="S20" s="182"/>
      <c r="T20" s="124"/>
      <c r="U20" s="99"/>
      <c r="V20" s="99"/>
      <c r="W20" s="99"/>
      <c r="X20" s="99"/>
    </row>
    <row r="21" spans="1:24" x14ac:dyDescent="0.25">
      <c r="A21" s="99"/>
      <c r="B21" s="165"/>
      <c r="C21" s="187">
        <v>0.17</v>
      </c>
      <c r="D21" s="187">
        <v>0.2</v>
      </c>
      <c r="E21" s="123"/>
      <c r="F21" s="125"/>
      <c r="G21" s="125" t="s">
        <v>55</v>
      </c>
      <c r="H21" s="125" t="s">
        <v>54</v>
      </c>
      <c r="I21" s="125" t="s">
        <v>14</v>
      </c>
      <c r="J21" s="125"/>
      <c r="K21" s="129" t="s">
        <v>57</v>
      </c>
      <c r="L21" s="159" t="s">
        <v>58</v>
      </c>
      <c r="M21" s="129"/>
      <c r="N21" s="125" t="s">
        <v>59</v>
      </c>
      <c r="O21" s="125" t="s">
        <v>60</v>
      </c>
      <c r="P21" s="123"/>
      <c r="Q21" s="125" t="s">
        <v>61</v>
      </c>
      <c r="R21" s="125" t="s">
        <v>62</v>
      </c>
      <c r="S21" s="125" t="s">
        <v>63</v>
      </c>
      <c r="T21" s="124"/>
      <c r="U21" s="99"/>
      <c r="V21" s="99"/>
      <c r="W21" s="99"/>
      <c r="X21" s="99"/>
    </row>
    <row r="22" spans="1:24" x14ac:dyDescent="0.25">
      <c r="A22" s="99"/>
      <c r="B22" s="165"/>
      <c r="C22" s="187">
        <v>0.17</v>
      </c>
      <c r="D22" s="187">
        <v>0.21</v>
      </c>
      <c r="E22" s="123"/>
      <c r="F22" s="125"/>
      <c r="G22" s="160">
        <f>AVERAGE(D11:D30)</f>
        <v>0.2</v>
      </c>
      <c r="H22" s="125">
        <f>_xlfn.STDEV.S(D11:D30)</f>
        <v>4.5421997916613388E-2</v>
      </c>
      <c r="I22" s="125">
        <f>COUNT(D11:D30)</f>
        <v>20</v>
      </c>
      <c r="J22" s="125"/>
      <c r="K22" s="123">
        <f>_xlfn.T.INV.2T(G13,I22-1)</f>
        <v>2.0930240544083096</v>
      </c>
      <c r="L22" s="161">
        <f>H22/SQRT(I22)</f>
        <v>1.0156667501540135E-2</v>
      </c>
      <c r="M22" s="129"/>
      <c r="N22" s="162">
        <f>G22-K22*L22</f>
        <v>0.17874185060664935</v>
      </c>
      <c r="O22" s="162">
        <f>G22+K22*L22</f>
        <v>0.22125814939335067</v>
      </c>
      <c r="P22" s="123"/>
      <c r="Q22" s="163">
        <f>_xlfn.T.INV(0.1,$I$17-1)*$L$17+$G$17</f>
        <v>0.15624338224185177</v>
      </c>
      <c r="R22" s="163">
        <f>_xlfn.T.INV(0.5,$I$17-1)*$L$17+$G$17</f>
        <v>0.16449999999999998</v>
      </c>
      <c r="S22" s="163">
        <f>_xlfn.T.INV(0.9,$I$17-1)*$L$17+$G$17</f>
        <v>0.17275661775814818</v>
      </c>
      <c r="T22" s="124"/>
      <c r="U22" s="99"/>
      <c r="V22" s="99"/>
      <c r="W22" s="99"/>
      <c r="X22" s="99"/>
    </row>
    <row r="23" spans="1:24" x14ac:dyDescent="0.25">
      <c r="A23" s="99"/>
      <c r="B23" s="165"/>
      <c r="C23" s="187">
        <v>0.19</v>
      </c>
      <c r="D23" s="187">
        <v>0.15</v>
      </c>
      <c r="E23" s="123"/>
      <c r="F23" s="125"/>
      <c r="G23" s="129"/>
      <c r="H23" s="129"/>
      <c r="I23" s="166"/>
      <c r="J23" s="125"/>
      <c r="K23" s="129"/>
      <c r="L23" s="129"/>
      <c r="M23" s="129"/>
      <c r="N23" s="123"/>
      <c r="O23" s="123"/>
      <c r="P23" s="123"/>
      <c r="Q23" s="123"/>
      <c r="R23" s="123"/>
      <c r="S23" s="123"/>
      <c r="T23" s="124"/>
      <c r="U23" s="99"/>
      <c r="V23" s="99"/>
      <c r="W23" s="99"/>
      <c r="X23" s="99"/>
    </row>
    <row r="24" spans="1:24" x14ac:dyDescent="0.25">
      <c r="A24" s="99"/>
      <c r="B24" s="165"/>
      <c r="C24" s="187">
        <v>0.15</v>
      </c>
      <c r="D24" s="187">
        <v>0.23</v>
      </c>
      <c r="E24" s="123"/>
      <c r="F24" s="125"/>
      <c r="G24" s="129"/>
      <c r="H24" s="129"/>
      <c r="I24" s="166"/>
      <c r="J24" s="125"/>
      <c r="K24" s="129"/>
      <c r="L24" s="129"/>
      <c r="M24" s="129"/>
      <c r="N24" s="123"/>
      <c r="O24" s="123"/>
      <c r="P24" s="123"/>
      <c r="Q24" s="123"/>
      <c r="R24" s="123"/>
      <c r="S24" s="123"/>
      <c r="T24" s="124"/>
      <c r="U24" s="99"/>
      <c r="V24" s="99"/>
      <c r="W24" s="99"/>
      <c r="X24" s="99"/>
    </row>
    <row r="25" spans="1:24" x14ac:dyDescent="0.25">
      <c r="A25" s="99"/>
      <c r="B25" s="165"/>
      <c r="C25" s="187">
        <v>0.17</v>
      </c>
      <c r="D25" s="187">
        <v>0.23</v>
      </c>
      <c r="E25" s="123"/>
      <c r="F25" s="188" t="s">
        <v>70</v>
      </c>
      <c r="G25" s="129"/>
      <c r="H25" s="129"/>
      <c r="I25" s="166"/>
      <c r="J25" s="125"/>
      <c r="K25" s="129"/>
      <c r="L25" s="129"/>
      <c r="M25" s="129"/>
      <c r="N25" s="123"/>
      <c r="O25" s="123"/>
      <c r="P25" s="123"/>
      <c r="Q25" s="123"/>
      <c r="R25" s="123"/>
      <c r="S25" s="123"/>
      <c r="T25" s="124"/>
      <c r="U25" s="99"/>
      <c r="V25" s="99"/>
      <c r="W25" s="99"/>
      <c r="X25" s="99"/>
    </row>
    <row r="26" spans="1:24" x14ac:dyDescent="0.25">
      <c r="A26" s="99"/>
      <c r="B26" s="165"/>
      <c r="C26" s="187">
        <v>0.11</v>
      </c>
      <c r="D26" s="187">
        <v>0.19</v>
      </c>
      <c r="E26" s="123"/>
      <c r="F26" s="125"/>
      <c r="G26" s="129"/>
      <c r="H26" s="129"/>
      <c r="I26" s="166"/>
      <c r="J26" s="125"/>
      <c r="K26" s="129"/>
      <c r="L26" s="129"/>
      <c r="M26" s="129"/>
      <c r="N26" s="123"/>
      <c r="O26" s="123"/>
      <c r="P26" s="123"/>
      <c r="Q26" s="123"/>
      <c r="R26" s="123"/>
      <c r="S26" s="123"/>
      <c r="T26" s="124"/>
      <c r="U26" s="99"/>
      <c r="V26" s="99"/>
      <c r="W26" s="99"/>
      <c r="X26" s="99"/>
    </row>
    <row r="27" spans="1:24" x14ac:dyDescent="0.25">
      <c r="A27" s="99"/>
      <c r="B27" s="165"/>
      <c r="C27" s="187">
        <v>0.14000000000000001</v>
      </c>
      <c r="D27" s="187">
        <v>0.11</v>
      </c>
      <c r="E27" s="123"/>
      <c r="F27" s="125"/>
      <c r="G27" s="129"/>
      <c r="H27" s="129"/>
      <c r="I27" s="166"/>
      <c r="J27" s="125"/>
      <c r="K27" s="129"/>
      <c r="L27" s="129"/>
      <c r="M27" s="129"/>
      <c r="N27" s="123"/>
      <c r="O27" s="123"/>
      <c r="P27" s="123"/>
      <c r="Q27" s="123"/>
      <c r="R27" s="123"/>
      <c r="S27" s="123"/>
      <c r="T27" s="124"/>
      <c r="U27" s="99"/>
      <c r="V27" s="99"/>
      <c r="W27" s="99"/>
      <c r="X27" s="99"/>
    </row>
    <row r="28" spans="1:24" x14ac:dyDescent="0.25">
      <c r="A28" s="99"/>
      <c r="B28" s="165"/>
      <c r="C28" s="187">
        <v>0.19</v>
      </c>
      <c r="D28" s="187">
        <v>0.16</v>
      </c>
      <c r="E28" s="125"/>
      <c r="F28" s="125"/>
      <c r="G28" s="129"/>
      <c r="H28" s="129"/>
      <c r="I28" s="166"/>
      <c r="J28" s="125"/>
      <c r="K28" s="129"/>
      <c r="L28" s="129"/>
      <c r="M28" s="129"/>
      <c r="N28" s="123"/>
      <c r="O28" s="123"/>
      <c r="P28" s="123"/>
      <c r="Q28" s="123"/>
      <c r="R28" s="123"/>
      <c r="S28" s="123"/>
      <c r="T28" s="124"/>
      <c r="U28" s="99"/>
      <c r="V28" s="99"/>
      <c r="W28" s="99"/>
      <c r="X28" s="99"/>
    </row>
    <row r="29" spans="1:24" x14ac:dyDescent="0.25">
      <c r="A29" s="99"/>
      <c r="B29" s="165"/>
      <c r="C29" s="187">
        <v>0.19</v>
      </c>
      <c r="D29" s="187">
        <v>0.21</v>
      </c>
      <c r="E29" s="125"/>
      <c r="F29" s="125"/>
      <c r="G29" s="129"/>
      <c r="H29" s="129"/>
      <c r="I29" s="166"/>
      <c r="J29" s="125"/>
      <c r="K29" s="129"/>
      <c r="L29" s="129"/>
      <c r="M29" s="129"/>
      <c r="N29" s="123"/>
      <c r="O29" s="123"/>
      <c r="P29" s="123"/>
      <c r="Q29" s="123"/>
      <c r="R29" s="123"/>
      <c r="S29" s="123"/>
      <c r="T29" s="124"/>
      <c r="U29" s="99"/>
      <c r="V29" s="99"/>
      <c r="W29" s="99"/>
      <c r="X29" s="99"/>
    </row>
    <row r="30" spans="1:24" x14ac:dyDescent="0.25">
      <c r="A30" s="99"/>
      <c r="B30" s="165"/>
      <c r="C30" s="187">
        <v>0.16</v>
      </c>
      <c r="D30" s="187">
        <v>0.25</v>
      </c>
      <c r="E30" s="125"/>
      <c r="F30" s="125"/>
      <c r="G30" s="129"/>
      <c r="H30" s="129"/>
      <c r="I30" s="166"/>
      <c r="J30" s="125"/>
      <c r="K30" s="129"/>
      <c r="L30" s="129"/>
      <c r="M30" s="129"/>
      <c r="N30" s="123"/>
      <c r="O30" s="123"/>
      <c r="P30" s="123"/>
      <c r="Q30" s="123"/>
      <c r="R30" s="123"/>
      <c r="S30" s="123"/>
      <c r="T30" s="124"/>
      <c r="U30" s="99"/>
      <c r="V30" s="99"/>
      <c r="W30" s="99"/>
      <c r="X30" s="99"/>
    </row>
    <row r="31" spans="1:24" x14ac:dyDescent="0.25">
      <c r="A31" s="99"/>
      <c r="B31" s="165"/>
      <c r="C31" s="129"/>
      <c r="D31" s="125"/>
      <c r="E31" s="125"/>
      <c r="F31" s="125"/>
      <c r="G31" s="129"/>
      <c r="H31" s="129"/>
      <c r="I31" s="166"/>
      <c r="J31" s="125"/>
      <c r="K31" s="129"/>
      <c r="L31" s="129"/>
      <c r="M31" s="129"/>
      <c r="N31" s="123"/>
      <c r="O31" s="123"/>
      <c r="P31" s="123"/>
      <c r="Q31" s="123"/>
      <c r="R31" s="123"/>
      <c r="S31" s="123"/>
      <c r="T31" s="124"/>
      <c r="U31" s="99"/>
      <c r="V31" s="99"/>
      <c r="W31" s="99"/>
      <c r="X31" s="99"/>
    </row>
    <row r="32" spans="1:24" ht="15.75" thickBot="1" x14ac:dyDescent="0.3">
      <c r="A32" s="99"/>
      <c r="B32" s="167"/>
      <c r="C32" s="102"/>
      <c r="D32" s="168"/>
      <c r="E32" s="168"/>
      <c r="F32" s="168"/>
      <c r="G32" s="102"/>
      <c r="H32" s="102"/>
      <c r="I32" s="169"/>
      <c r="J32" s="168"/>
      <c r="K32" s="102"/>
      <c r="L32" s="102"/>
      <c r="M32" s="102"/>
      <c r="N32" s="131"/>
      <c r="O32" s="131"/>
      <c r="P32" s="131"/>
      <c r="Q32" s="131"/>
      <c r="R32" s="131"/>
      <c r="S32" s="131"/>
      <c r="T32" s="132"/>
      <c r="U32" s="99"/>
      <c r="V32" s="99"/>
      <c r="W32" s="99"/>
      <c r="X32" s="99"/>
    </row>
    <row r="33" spans="1:24" x14ac:dyDescent="0.25">
      <c r="A33" s="99"/>
      <c r="B33" s="184"/>
      <c r="C33" s="185"/>
      <c r="D33" s="184"/>
      <c r="E33" s="184"/>
      <c r="F33" s="184"/>
      <c r="G33" s="185"/>
      <c r="H33" s="185"/>
      <c r="I33" s="186"/>
      <c r="J33" s="184"/>
      <c r="K33" s="185"/>
      <c r="L33" s="185"/>
      <c r="M33" s="185"/>
      <c r="N33" s="99"/>
      <c r="O33" s="99"/>
      <c r="P33" s="99"/>
      <c r="Q33" s="99"/>
      <c r="R33" s="99"/>
      <c r="S33" s="99"/>
      <c r="T33" s="99"/>
      <c r="U33" s="99"/>
      <c r="V33" s="99"/>
      <c r="W33" s="99"/>
      <c r="X33" s="99"/>
    </row>
    <row r="34" spans="1:24" x14ac:dyDescent="0.25">
      <c r="A34" s="99"/>
      <c r="B34" s="184"/>
      <c r="C34" s="185"/>
      <c r="D34" s="184"/>
      <c r="E34" s="184"/>
      <c r="F34" s="184"/>
      <c r="G34" s="185"/>
      <c r="H34" s="185"/>
      <c r="I34" s="186"/>
      <c r="J34" s="184"/>
      <c r="K34" s="185"/>
      <c r="L34" s="185"/>
      <c r="M34" s="185"/>
      <c r="N34" s="99"/>
      <c r="O34" s="99"/>
      <c r="P34" s="99"/>
      <c r="Q34" s="99"/>
      <c r="R34" s="99"/>
      <c r="S34" s="99"/>
      <c r="T34" s="99"/>
      <c r="U34" s="99"/>
      <c r="V34" s="99"/>
      <c r="W34" s="99"/>
      <c r="X34" s="99"/>
    </row>
    <row r="35" spans="1:24" x14ac:dyDescent="0.25">
      <c r="A35" s="99"/>
      <c r="B35" s="184"/>
      <c r="C35" s="185"/>
      <c r="D35" s="184"/>
      <c r="E35" s="184"/>
      <c r="F35" s="184"/>
      <c r="G35" s="185"/>
      <c r="H35" s="185"/>
      <c r="I35" s="186"/>
      <c r="J35" s="184"/>
      <c r="K35" s="185"/>
      <c r="L35" s="185"/>
      <c r="M35" s="185"/>
      <c r="N35" s="99"/>
      <c r="O35" s="99"/>
      <c r="P35" s="99"/>
      <c r="Q35" s="99"/>
      <c r="R35" s="99"/>
      <c r="S35" s="99"/>
      <c r="T35" s="99"/>
      <c r="U35" s="99"/>
      <c r="V35" s="99"/>
      <c r="W35" s="99"/>
      <c r="X35" s="99"/>
    </row>
    <row r="36" spans="1:24" x14ac:dyDescent="0.25">
      <c r="A36" s="99"/>
      <c r="B36" s="184"/>
      <c r="C36" s="185"/>
      <c r="D36" s="184"/>
      <c r="E36" s="184"/>
      <c r="F36" s="184"/>
      <c r="G36" s="185"/>
      <c r="H36" s="185"/>
      <c r="I36" s="186"/>
      <c r="J36" s="184"/>
      <c r="K36" s="185"/>
      <c r="L36" s="185"/>
      <c r="M36" s="185"/>
      <c r="N36" s="99"/>
      <c r="O36" s="99"/>
      <c r="P36" s="99"/>
      <c r="Q36" s="99"/>
      <c r="R36" s="99"/>
      <c r="S36" s="99"/>
      <c r="T36" s="99"/>
      <c r="U36" s="99"/>
      <c r="V36" s="99"/>
      <c r="W36" s="99"/>
      <c r="X36" s="99"/>
    </row>
    <row r="37" spans="1:24" x14ac:dyDescent="0.25">
      <c r="A37" s="99"/>
      <c r="B37" s="184"/>
      <c r="C37" s="185"/>
      <c r="D37" s="184"/>
      <c r="E37" s="184"/>
      <c r="F37" s="184"/>
      <c r="G37" s="185"/>
      <c r="H37" s="185"/>
      <c r="I37" s="186"/>
      <c r="J37" s="184"/>
      <c r="K37" s="185"/>
      <c r="L37" s="185"/>
      <c r="M37" s="185"/>
      <c r="N37" s="99"/>
      <c r="O37" s="99"/>
      <c r="P37" s="99"/>
      <c r="Q37" s="99"/>
      <c r="R37" s="99"/>
      <c r="S37" s="99"/>
      <c r="T37" s="99"/>
      <c r="U37" s="99"/>
      <c r="V37" s="99"/>
      <c r="W37" s="99"/>
      <c r="X37" s="99"/>
    </row>
    <row r="38" spans="1:24" x14ac:dyDescent="0.25">
      <c r="A38" s="99"/>
      <c r="B38" s="184"/>
      <c r="C38" s="185"/>
      <c r="D38" s="184"/>
      <c r="E38" s="184"/>
      <c r="F38" s="184"/>
      <c r="G38" s="185"/>
      <c r="H38" s="185"/>
      <c r="I38" s="186"/>
      <c r="J38" s="184"/>
      <c r="K38" s="185"/>
      <c r="L38" s="185"/>
      <c r="M38" s="185"/>
      <c r="N38" s="99"/>
      <c r="O38" s="99"/>
      <c r="P38" s="99"/>
      <c r="Q38" s="99"/>
      <c r="R38" s="99"/>
      <c r="S38" s="99"/>
      <c r="T38" s="99"/>
      <c r="U38" s="99"/>
      <c r="V38" s="99"/>
      <c r="W38" s="99"/>
      <c r="X38" s="99"/>
    </row>
    <row r="39" spans="1:24" x14ac:dyDescent="0.25">
      <c r="A39" s="99"/>
      <c r="B39" s="184"/>
      <c r="C39" s="185"/>
      <c r="D39" s="184"/>
      <c r="E39" s="184"/>
      <c r="F39" s="184"/>
      <c r="G39" s="185"/>
      <c r="H39" s="185"/>
      <c r="I39" s="186"/>
      <c r="J39" s="184"/>
      <c r="K39" s="185"/>
      <c r="L39" s="185"/>
      <c r="M39" s="185"/>
      <c r="N39" s="99"/>
      <c r="O39" s="99"/>
      <c r="P39" s="99"/>
      <c r="Q39" s="99"/>
      <c r="R39" s="99"/>
      <c r="S39" s="99"/>
      <c r="T39" s="99"/>
      <c r="U39" s="99"/>
      <c r="V39" s="99"/>
      <c r="W39" s="99"/>
      <c r="X39" s="99"/>
    </row>
    <row r="40" spans="1:24" x14ac:dyDescent="0.25">
      <c r="A40" s="99"/>
      <c r="B40" s="184"/>
      <c r="C40" s="185"/>
      <c r="D40" s="184"/>
      <c r="E40" s="184"/>
      <c r="F40" s="184"/>
      <c r="G40" s="185"/>
      <c r="H40" s="185"/>
      <c r="I40" s="186"/>
      <c r="J40" s="184"/>
      <c r="K40" s="185"/>
      <c r="L40" s="185"/>
      <c r="M40" s="185"/>
      <c r="N40" s="99"/>
      <c r="O40" s="99"/>
      <c r="P40" s="99"/>
      <c r="Q40" s="99"/>
      <c r="R40" s="99"/>
      <c r="S40" s="99"/>
      <c r="T40" s="99"/>
      <c r="U40" s="99"/>
      <c r="V40" s="99"/>
      <c r="W40" s="99"/>
      <c r="X40" s="99"/>
    </row>
    <row r="41" spans="1:24" x14ac:dyDescent="0.25">
      <c r="A41" s="99"/>
      <c r="B41" s="184"/>
      <c r="C41" s="185"/>
      <c r="D41" s="184"/>
      <c r="E41" s="184"/>
      <c r="F41" s="184"/>
      <c r="G41" s="185"/>
      <c r="H41" s="185"/>
      <c r="I41" s="186"/>
      <c r="J41" s="184"/>
      <c r="K41" s="185"/>
      <c r="L41" s="185"/>
      <c r="M41" s="185"/>
      <c r="N41" s="99"/>
      <c r="O41" s="99"/>
      <c r="P41" s="99"/>
      <c r="Q41" s="99"/>
      <c r="R41" s="99"/>
      <c r="S41" s="99"/>
      <c r="T41" s="99"/>
      <c r="U41" s="99"/>
      <c r="V41" s="99"/>
      <c r="W41" s="99"/>
      <c r="X41" s="99"/>
    </row>
    <row r="42" spans="1:24" x14ac:dyDescent="0.25">
      <c r="A42" s="3"/>
      <c r="B42" s="74"/>
      <c r="C42" s="75"/>
      <c r="D42" s="74"/>
      <c r="E42" s="74"/>
      <c r="F42" s="74"/>
      <c r="G42" s="75"/>
      <c r="H42" s="75"/>
      <c r="I42" s="76"/>
      <c r="J42" s="74"/>
      <c r="K42" s="75"/>
      <c r="L42" s="75"/>
      <c r="M42" s="75"/>
      <c r="N42" s="3"/>
      <c r="O42" s="3"/>
      <c r="P42" s="3"/>
      <c r="Q42" s="3"/>
      <c r="R42" s="3"/>
      <c r="S42" s="3"/>
      <c r="T42" s="3"/>
      <c r="U42" s="3"/>
      <c r="V42" s="3"/>
      <c r="W42" s="3"/>
    </row>
    <row r="43" spans="1:24" x14ac:dyDescent="0.25">
      <c r="A43" s="3"/>
      <c r="B43" s="74"/>
      <c r="C43" s="75"/>
      <c r="D43" s="74"/>
      <c r="E43" s="74"/>
      <c r="F43" s="74"/>
      <c r="G43" s="75"/>
      <c r="H43" s="75"/>
      <c r="I43" s="76"/>
      <c r="J43" s="74"/>
      <c r="K43" s="75"/>
      <c r="L43" s="75"/>
      <c r="M43" s="75"/>
      <c r="N43" s="3"/>
      <c r="O43" s="3"/>
      <c r="P43" s="3"/>
      <c r="Q43" s="3"/>
      <c r="R43" s="3"/>
      <c r="S43" s="3"/>
      <c r="T43" s="3"/>
      <c r="U43" s="3"/>
      <c r="V43" s="3"/>
      <c r="W43" s="3"/>
    </row>
    <row r="44" spans="1:24" x14ac:dyDescent="0.25">
      <c r="A44" s="3"/>
      <c r="B44" s="74"/>
      <c r="C44" s="75"/>
      <c r="D44" s="74"/>
      <c r="E44" s="74"/>
      <c r="F44" s="74"/>
      <c r="G44" s="75"/>
      <c r="H44" s="75"/>
      <c r="I44" s="76"/>
      <c r="J44" s="74"/>
      <c r="K44" s="75"/>
      <c r="L44" s="75"/>
      <c r="M44" s="75"/>
      <c r="N44" s="3"/>
      <c r="O44" s="3"/>
      <c r="P44" s="3"/>
      <c r="Q44" s="3"/>
      <c r="R44" s="3"/>
      <c r="S44" s="3"/>
      <c r="T44" s="3"/>
      <c r="U44" s="3"/>
      <c r="V44" s="3"/>
      <c r="W44" s="3"/>
    </row>
    <row r="45" spans="1:24" x14ac:dyDescent="0.25">
      <c r="A45" s="3"/>
      <c r="B45" s="74"/>
      <c r="C45" s="75"/>
      <c r="D45" s="74"/>
      <c r="E45" s="74"/>
      <c r="F45" s="74"/>
      <c r="G45" s="75"/>
      <c r="H45" s="75"/>
      <c r="I45" s="76"/>
      <c r="J45" s="74"/>
      <c r="K45" s="75"/>
      <c r="L45" s="75"/>
      <c r="M45" s="75"/>
      <c r="N45" s="3"/>
      <c r="O45" s="3"/>
      <c r="P45" s="3"/>
      <c r="Q45" s="3"/>
      <c r="R45" s="3"/>
      <c r="S45" s="3"/>
      <c r="T45" s="3"/>
      <c r="U45" s="3"/>
      <c r="V45" s="3"/>
      <c r="W45" s="3"/>
    </row>
    <row r="46" spans="1:24" x14ac:dyDescent="0.25">
      <c r="A46" s="3"/>
      <c r="B46" s="74"/>
      <c r="C46" s="75"/>
      <c r="D46" s="74"/>
      <c r="E46" s="74"/>
      <c r="F46" s="74"/>
      <c r="G46" s="75"/>
      <c r="H46" s="75"/>
      <c r="I46" s="76"/>
      <c r="J46" s="74"/>
      <c r="K46" s="75"/>
      <c r="L46" s="75"/>
      <c r="M46" s="75"/>
      <c r="N46" s="3"/>
    </row>
    <row r="47" spans="1:24" x14ac:dyDescent="0.25">
      <c r="A47" s="3"/>
      <c r="B47" s="74"/>
      <c r="C47" s="75"/>
      <c r="D47" s="74"/>
      <c r="E47" s="74"/>
      <c r="F47" s="74"/>
      <c r="G47" s="75"/>
      <c r="H47" s="75"/>
      <c r="I47" s="76"/>
      <c r="J47" s="74"/>
      <c r="K47" s="75"/>
      <c r="L47" s="75"/>
      <c r="M47" s="75"/>
      <c r="N47" s="3"/>
    </row>
    <row r="48" spans="1:24" x14ac:dyDescent="0.25">
      <c r="A48" s="3"/>
      <c r="B48" s="74"/>
      <c r="C48" s="75"/>
      <c r="D48" s="74"/>
      <c r="E48" s="74"/>
      <c r="F48" s="74"/>
      <c r="G48" s="75"/>
      <c r="H48" s="75"/>
      <c r="I48" s="76"/>
      <c r="J48" s="74"/>
      <c r="K48" s="75"/>
      <c r="L48" s="75"/>
      <c r="M48" s="75"/>
      <c r="N48" s="3"/>
    </row>
    <row r="49" spans="1:24" x14ac:dyDescent="0.25">
      <c r="A49" s="3"/>
      <c r="B49" s="74"/>
      <c r="C49" s="75"/>
      <c r="D49" s="74"/>
      <c r="E49" s="74"/>
      <c r="F49" s="74"/>
      <c r="G49" s="75"/>
      <c r="H49" s="75"/>
      <c r="I49" s="76"/>
      <c r="J49" s="74"/>
      <c r="K49" s="75"/>
      <c r="L49" s="75"/>
      <c r="M49" s="75"/>
      <c r="N49" s="3"/>
    </row>
    <row r="50" spans="1:24" x14ac:dyDescent="0.25">
      <c r="A50" s="3"/>
      <c r="B50" s="74"/>
      <c r="C50" s="75"/>
      <c r="D50" s="74"/>
      <c r="E50" s="74"/>
      <c r="F50" s="74"/>
      <c r="G50" s="75"/>
      <c r="H50" s="75"/>
      <c r="I50" s="76"/>
      <c r="J50" s="74"/>
      <c r="K50" s="75"/>
      <c r="L50" s="75"/>
      <c r="M50" s="75"/>
      <c r="N50" s="3"/>
    </row>
    <row r="51" spans="1:24" x14ac:dyDescent="0.25">
      <c r="A51" s="3"/>
      <c r="B51" s="74"/>
      <c r="C51" s="75"/>
      <c r="D51" s="74"/>
      <c r="E51" s="74"/>
      <c r="F51" s="74"/>
      <c r="G51" s="75"/>
      <c r="H51" s="75"/>
      <c r="I51" s="76"/>
      <c r="J51" s="74"/>
      <c r="K51" s="75"/>
      <c r="L51" s="75"/>
      <c r="M51" s="75"/>
      <c r="N51" s="3"/>
    </row>
    <row r="52" spans="1:24" x14ac:dyDescent="0.25">
      <c r="A52" s="3"/>
      <c r="B52" s="74"/>
      <c r="C52" s="75"/>
      <c r="D52" s="74"/>
      <c r="E52" s="74"/>
      <c r="F52" s="74"/>
      <c r="G52" s="75"/>
      <c r="H52" s="75"/>
      <c r="I52" s="76"/>
      <c r="J52" s="74"/>
      <c r="K52" s="75"/>
      <c r="L52" s="75"/>
      <c r="M52" s="75"/>
      <c r="N52" s="3"/>
    </row>
    <row r="53" spans="1:24" x14ac:dyDescent="0.25">
      <c r="A53" s="3"/>
      <c r="B53" s="74"/>
      <c r="C53" s="75"/>
      <c r="D53" s="74"/>
      <c r="E53" s="74"/>
      <c r="F53" s="74"/>
      <c r="G53" s="75"/>
      <c r="H53" s="75"/>
      <c r="I53" s="76"/>
      <c r="J53" s="74"/>
      <c r="K53" s="75"/>
      <c r="L53" s="75"/>
      <c r="M53" s="75"/>
      <c r="N53" s="3"/>
    </row>
    <row r="54" spans="1:24" x14ac:dyDescent="0.25">
      <c r="A54" s="3"/>
      <c r="B54" s="74"/>
      <c r="C54" s="75"/>
      <c r="D54" s="74"/>
      <c r="E54" s="74"/>
      <c r="F54" s="74"/>
      <c r="G54" s="75"/>
      <c r="H54" s="75"/>
      <c r="I54" s="76"/>
      <c r="J54" s="74"/>
      <c r="K54" s="75"/>
      <c r="L54" s="75"/>
      <c r="M54" s="75"/>
      <c r="N54" s="3"/>
    </row>
    <row r="55" spans="1:24" x14ac:dyDescent="0.25">
      <c r="A55" s="3"/>
      <c r="B55" s="74"/>
      <c r="C55" s="75"/>
      <c r="D55" s="74"/>
      <c r="E55" s="74"/>
      <c r="F55" s="74"/>
      <c r="G55" s="75"/>
      <c r="H55" s="75"/>
      <c r="I55" s="76"/>
      <c r="J55" s="74"/>
      <c r="K55" s="75"/>
      <c r="L55" s="75"/>
      <c r="M55" s="75"/>
      <c r="N55" s="3"/>
    </row>
    <row r="56" spans="1:24" x14ac:dyDescent="0.25">
      <c r="A56" s="3"/>
      <c r="B56" s="74"/>
      <c r="C56" s="75"/>
      <c r="D56" s="74"/>
      <c r="E56" s="74"/>
      <c r="F56" s="74"/>
      <c r="G56" s="75"/>
      <c r="H56" s="75"/>
      <c r="I56" s="76"/>
      <c r="J56" s="74"/>
      <c r="K56" s="75"/>
      <c r="L56" s="75"/>
      <c r="M56" s="75"/>
      <c r="N56" s="3"/>
    </row>
    <row r="57" spans="1:24" x14ac:dyDescent="0.25">
      <c r="A57" s="3"/>
      <c r="B57" s="74"/>
      <c r="C57" s="75"/>
      <c r="D57" s="74"/>
      <c r="E57" s="74"/>
      <c r="F57" s="74"/>
      <c r="G57" s="75"/>
      <c r="H57" s="75"/>
      <c r="I57" s="76"/>
      <c r="J57" s="74"/>
      <c r="K57" s="75"/>
      <c r="L57" s="75"/>
      <c r="M57" s="75"/>
      <c r="N57" s="3"/>
    </row>
    <row r="58" spans="1:24" x14ac:dyDescent="0.25">
      <c r="A58" s="3"/>
      <c r="B58" s="74"/>
      <c r="C58" s="75"/>
      <c r="D58" s="74"/>
      <c r="E58" s="74"/>
      <c r="F58" s="74"/>
      <c r="G58" s="75"/>
      <c r="H58" s="75"/>
      <c r="I58" s="76"/>
      <c r="J58" s="74"/>
      <c r="K58" s="75"/>
      <c r="L58" s="75"/>
      <c r="M58" s="75"/>
      <c r="N58" s="3"/>
    </row>
    <row r="59" spans="1:24" x14ac:dyDescent="0.25">
      <c r="A59" s="3"/>
      <c r="B59" s="74"/>
      <c r="C59" s="75"/>
      <c r="D59" s="74"/>
      <c r="E59" s="74"/>
      <c r="F59" s="74"/>
      <c r="G59" s="75"/>
      <c r="H59" s="75"/>
      <c r="I59" s="76"/>
      <c r="J59" s="74"/>
      <c r="K59" s="75"/>
      <c r="L59" s="75"/>
      <c r="M59" s="75"/>
      <c r="N59" s="3"/>
    </row>
    <row r="60" spans="1:24" x14ac:dyDescent="0.25">
      <c r="A60" s="3"/>
      <c r="B60" s="74"/>
      <c r="C60" s="75"/>
      <c r="D60" s="74"/>
      <c r="E60" s="74"/>
      <c r="F60" s="74"/>
      <c r="G60" s="75"/>
      <c r="H60" s="75"/>
      <c r="I60" s="76"/>
      <c r="J60" s="74"/>
      <c r="K60" s="75"/>
      <c r="L60" s="75"/>
      <c r="M60" s="75"/>
      <c r="N60" s="74"/>
      <c r="O60" s="71"/>
      <c r="P60" s="71"/>
      <c r="Q60" s="71"/>
      <c r="R60" s="71"/>
      <c r="S60" s="71"/>
      <c r="T60" s="72"/>
      <c r="V60" s="73"/>
      <c r="W60" s="73"/>
      <c r="X60" s="73"/>
    </row>
    <row r="61" spans="1:24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</row>
  </sheetData>
  <mergeCells count="1">
    <mergeCell ref="C9:D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D150"/>
  <sheetViews>
    <sheetView topLeftCell="A49" zoomScale="60" zoomScaleNormal="60" workbookViewId="0">
      <selection activeCell="M52" sqref="M52"/>
    </sheetView>
  </sheetViews>
  <sheetFormatPr defaultRowHeight="15" x14ac:dyDescent="0.25"/>
  <cols>
    <col min="1" max="1" width="9.140625" style="1"/>
    <col min="2" max="3" width="9.140625" style="3"/>
    <col min="4" max="5" width="9.5703125" style="3" bestFit="1" customWidth="1"/>
    <col min="6" max="7" width="9.140625" style="3"/>
    <col min="8" max="8" width="12.7109375" style="3" customWidth="1"/>
    <col min="9" max="9" width="9.140625" style="3"/>
    <col min="10" max="10" width="12" customWidth="1"/>
    <col min="13" max="13" width="13.140625" customWidth="1"/>
    <col min="18" max="18" width="13.140625" customWidth="1"/>
    <col min="22" max="22" width="15.140625" customWidth="1"/>
    <col min="23" max="56" width="9.140625" style="1"/>
  </cols>
  <sheetData>
    <row r="1" spans="1:56" s="1" customFormat="1" ht="15.75" thickBot="1" x14ac:dyDescent="0.3"/>
    <row r="2" spans="1:56" s="1" customFormat="1" x14ac:dyDescent="0.25">
      <c r="B2" s="22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4"/>
    </row>
    <row r="3" spans="1:56" s="1" customFormat="1" ht="21" x14ac:dyDescent="0.35">
      <c r="B3" s="25"/>
      <c r="C3" s="38" t="s">
        <v>8</v>
      </c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7"/>
    </row>
    <row r="4" spans="1:56" s="3" customFormat="1" x14ac:dyDescent="0.25">
      <c r="A4" s="1"/>
      <c r="B4" s="25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7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</row>
    <row r="5" spans="1:56" s="3" customFormat="1" x14ac:dyDescent="0.25">
      <c r="A5" s="1"/>
      <c r="B5" s="25"/>
      <c r="C5" s="26" t="s">
        <v>73</v>
      </c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7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</row>
    <row r="6" spans="1:56" s="3" customFormat="1" x14ac:dyDescent="0.25">
      <c r="A6" s="1"/>
      <c r="B6" s="25"/>
      <c r="C6" s="123" t="s">
        <v>72</v>
      </c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8"/>
      <c r="W6" s="21"/>
      <c r="X6" s="2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</row>
    <row r="7" spans="1:56" x14ac:dyDescent="0.25">
      <c r="B7" s="25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8"/>
      <c r="W7" s="21"/>
      <c r="X7" s="21"/>
    </row>
    <row r="8" spans="1:56" ht="15.75" thickBot="1" x14ac:dyDescent="0.3">
      <c r="B8" s="25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8"/>
      <c r="W8" s="21"/>
      <c r="X8" s="21"/>
    </row>
    <row r="9" spans="1:56" x14ac:dyDescent="0.25">
      <c r="B9" s="25"/>
      <c r="C9" s="80"/>
      <c r="D9" s="79"/>
      <c r="E9" s="26"/>
      <c r="F9" s="128" t="s">
        <v>9</v>
      </c>
      <c r="G9" s="123"/>
      <c r="H9" s="123"/>
      <c r="I9" s="81" t="s">
        <v>6</v>
      </c>
      <c r="J9" s="103">
        <f>G11</f>
        <v>0.11</v>
      </c>
      <c r="K9" s="104">
        <f t="shared" ref="K9:S9" si="0">J9+($G$12-$G$11)/10</f>
        <v>0.12</v>
      </c>
      <c r="L9" s="104">
        <f t="shared" si="0"/>
        <v>0.13</v>
      </c>
      <c r="M9" s="104">
        <f t="shared" si="0"/>
        <v>0.14000000000000001</v>
      </c>
      <c r="N9" s="104">
        <f t="shared" si="0"/>
        <v>0.15000000000000002</v>
      </c>
      <c r="O9" s="104">
        <f t="shared" si="0"/>
        <v>0.16000000000000003</v>
      </c>
      <c r="P9" s="104">
        <f t="shared" si="0"/>
        <v>0.17000000000000004</v>
      </c>
      <c r="Q9" s="104">
        <f t="shared" si="0"/>
        <v>0.18000000000000005</v>
      </c>
      <c r="R9" s="104">
        <f t="shared" si="0"/>
        <v>0.19000000000000006</v>
      </c>
      <c r="S9" s="105">
        <f t="shared" si="0"/>
        <v>0.20000000000000007</v>
      </c>
      <c r="T9" s="123"/>
      <c r="U9" s="26"/>
      <c r="V9" s="28"/>
      <c r="W9" s="21"/>
      <c r="X9" s="21"/>
    </row>
    <row r="10" spans="1:56" ht="15.75" thickBot="1" x14ac:dyDescent="0.3">
      <c r="B10" s="25"/>
      <c r="C10" s="77"/>
      <c r="D10" s="79"/>
      <c r="E10" s="26"/>
      <c r="F10" s="123"/>
      <c r="G10" s="123"/>
      <c r="H10" s="123"/>
      <c r="I10" s="82"/>
      <c r="J10" s="106">
        <f t="shared" ref="J10:S10" si="1">J9+($G$12-$G$11)/10</f>
        <v>0.12</v>
      </c>
      <c r="K10" s="107">
        <f t="shared" si="1"/>
        <v>0.13</v>
      </c>
      <c r="L10" s="107">
        <f t="shared" si="1"/>
        <v>0.14000000000000001</v>
      </c>
      <c r="M10" s="107">
        <f t="shared" si="1"/>
        <v>0.15000000000000002</v>
      </c>
      <c r="N10" s="107">
        <f t="shared" si="1"/>
        <v>0.16000000000000003</v>
      </c>
      <c r="O10" s="107">
        <f t="shared" si="1"/>
        <v>0.17000000000000004</v>
      </c>
      <c r="P10" s="107">
        <f t="shared" si="1"/>
        <v>0.18000000000000005</v>
      </c>
      <c r="Q10" s="107">
        <f t="shared" si="1"/>
        <v>0.19000000000000006</v>
      </c>
      <c r="R10" s="107">
        <f t="shared" si="1"/>
        <v>0.20000000000000007</v>
      </c>
      <c r="S10" s="108">
        <f t="shared" si="1"/>
        <v>0.21000000000000008</v>
      </c>
      <c r="T10" s="123"/>
      <c r="U10" s="26"/>
      <c r="V10" s="28"/>
      <c r="W10" s="21"/>
      <c r="X10" s="21"/>
    </row>
    <row r="11" spans="1:56" x14ac:dyDescent="0.25">
      <c r="B11" s="25"/>
      <c r="C11" s="29"/>
      <c r="D11" s="57"/>
      <c r="E11" s="26"/>
      <c r="F11" s="112" t="s">
        <v>3</v>
      </c>
      <c r="G11" s="109">
        <f>MIN(C20:C124)</f>
        <v>0.11</v>
      </c>
      <c r="H11" s="126" t="s">
        <v>1</v>
      </c>
      <c r="I11" s="117">
        <f>G11</f>
        <v>0.11</v>
      </c>
      <c r="J11" s="104">
        <f>$G$11+($G$12-$G$11)/20</f>
        <v>0.115</v>
      </c>
      <c r="K11" s="104">
        <f t="shared" ref="K11:S11" si="2">J11+($G$12-$G$11)/10</f>
        <v>0.125</v>
      </c>
      <c r="L11" s="104">
        <f t="shared" si="2"/>
        <v>0.13500000000000001</v>
      </c>
      <c r="M11" s="104">
        <f t="shared" si="2"/>
        <v>0.14500000000000002</v>
      </c>
      <c r="N11" s="104">
        <f t="shared" si="2"/>
        <v>0.15500000000000003</v>
      </c>
      <c r="O11" s="104">
        <f t="shared" si="2"/>
        <v>0.16500000000000004</v>
      </c>
      <c r="P11" s="104">
        <f t="shared" si="2"/>
        <v>0.17500000000000004</v>
      </c>
      <c r="Q11" s="104">
        <f t="shared" si="2"/>
        <v>0.18500000000000005</v>
      </c>
      <c r="R11" s="104">
        <f t="shared" si="2"/>
        <v>0.19500000000000006</v>
      </c>
      <c r="S11" s="104">
        <f t="shared" si="2"/>
        <v>0.20500000000000007</v>
      </c>
      <c r="T11" s="111">
        <f>G12</f>
        <v>0.21</v>
      </c>
      <c r="U11" s="26"/>
      <c r="V11" s="28"/>
      <c r="W11" s="21"/>
      <c r="X11" s="21"/>
    </row>
    <row r="12" spans="1:56" ht="15.75" thickBot="1" x14ac:dyDescent="0.3">
      <c r="B12" s="25"/>
      <c r="C12" s="29"/>
      <c r="D12" s="57"/>
      <c r="E12" s="26"/>
      <c r="F12" s="113" t="s">
        <v>4</v>
      </c>
      <c r="G12" s="110">
        <f>MAX(C20:C124)</f>
        <v>0.21</v>
      </c>
      <c r="H12" s="126" t="s">
        <v>5</v>
      </c>
      <c r="I12" s="118">
        <v>0</v>
      </c>
      <c r="J12" s="107">
        <f>COUNTIF($C$20:$C$124,"&lt;"&amp;J10)/COUNT($C$20:$C$124)</f>
        <v>0.1</v>
      </c>
      <c r="K12" s="107">
        <f>(COUNTIF($C$20:$C$124,"&lt;"&amp;K10))/COUNT($C$20:$C$124)-J12</f>
        <v>0</v>
      </c>
      <c r="L12" s="107">
        <f>(COUNTIF($C$20:$C$124,"&lt;"&amp;L10))/COUNT($C$20:$C$124)-SUM($J$12:K12)</f>
        <v>4.9999999999999989E-2</v>
      </c>
      <c r="M12" s="107">
        <f>(COUNTIF($C$20:$C$124,"&lt;"&amp;M10))/COUNT($C$20:$C$124)-SUM($J$12:L12)</f>
        <v>5.0000000000000017E-2</v>
      </c>
      <c r="N12" s="107">
        <f>(COUNTIF($C$20:$C$124,"&lt;"&amp;N10))/COUNT($C$20:$C$124)-SUM($J$12:M12)</f>
        <v>0.14999999999999997</v>
      </c>
      <c r="O12" s="107">
        <f>(COUNTIF($C$20:$C$124,"&lt;"&amp;O10))/COUNT($C$20:$C$124)-SUM($J$12:N12)</f>
        <v>0.10000000000000003</v>
      </c>
      <c r="P12" s="107">
        <f>(COUNTIF($C$20:$C$124,"&lt;"&amp;P10))/COUNT($C$20:$C$124)-SUM($J$12:O12)</f>
        <v>0.2</v>
      </c>
      <c r="Q12" s="107">
        <f>(COUNTIF($C$20:$C$124,"&lt;"&amp;Q10))/COUNT($C$20:$C$124)-SUM($J$12:P12)</f>
        <v>4.9999999999999933E-2</v>
      </c>
      <c r="R12" s="107">
        <f>(COUNTIF($C$20:$C$124,"&lt;"&amp;R10))/COUNT($C$20:$C$124)-SUM($J$12:Q12)</f>
        <v>0.20000000000000007</v>
      </c>
      <c r="S12" s="107">
        <f>(COUNTIF($C$20:$C$124,"&lt;"&amp;S10))/COUNT($C$20:$C$124)-SUM($J$12:R12)</f>
        <v>4.9999999999999933E-2</v>
      </c>
      <c r="T12" s="108">
        <f>(COUNTIF($C$20:$C$124,"&lt;"&amp;T10)-S12)/COUNT($C$20:$C$124)</f>
        <v>-2.4999999999999966E-3</v>
      </c>
      <c r="U12" s="26"/>
      <c r="V12" s="28"/>
      <c r="W12" s="21"/>
      <c r="X12" s="21"/>
    </row>
    <row r="13" spans="1:56" s="3" customFormat="1" ht="15.75" thickBot="1" x14ac:dyDescent="0.3">
      <c r="A13" s="1"/>
      <c r="B13" s="25"/>
      <c r="C13" s="26"/>
      <c r="D13" s="26"/>
      <c r="E13" s="26"/>
      <c r="F13" s="123"/>
      <c r="G13" s="123"/>
      <c r="H13" s="126" t="s">
        <v>7</v>
      </c>
      <c r="I13" s="114">
        <f>I12</f>
        <v>0</v>
      </c>
      <c r="J13" s="115">
        <f t="shared" ref="J13:S13" si="3">J12+I13</f>
        <v>0.1</v>
      </c>
      <c r="K13" s="115">
        <f t="shared" si="3"/>
        <v>0.1</v>
      </c>
      <c r="L13" s="115">
        <f t="shared" si="3"/>
        <v>0.15</v>
      </c>
      <c r="M13" s="115">
        <f t="shared" si="3"/>
        <v>0.2</v>
      </c>
      <c r="N13" s="115">
        <f t="shared" si="3"/>
        <v>0.35</v>
      </c>
      <c r="O13" s="115">
        <f t="shared" si="3"/>
        <v>0.45</v>
      </c>
      <c r="P13" s="115">
        <f t="shared" si="3"/>
        <v>0.65</v>
      </c>
      <c r="Q13" s="115">
        <f t="shared" si="3"/>
        <v>0.7</v>
      </c>
      <c r="R13" s="115">
        <f t="shared" si="3"/>
        <v>0.9</v>
      </c>
      <c r="S13" s="115">
        <f t="shared" si="3"/>
        <v>0.95</v>
      </c>
      <c r="T13" s="116">
        <v>1</v>
      </c>
      <c r="U13" s="26"/>
      <c r="V13" s="28"/>
      <c r="W13" s="21"/>
      <c r="X13" s="2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</row>
    <row r="14" spans="1:56" s="3" customFormat="1" ht="20.25" customHeight="1" thickBot="1" x14ac:dyDescent="0.3">
      <c r="A14" s="1"/>
      <c r="B14" s="25"/>
      <c r="C14" s="77"/>
      <c r="D14" s="79"/>
      <c r="E14" s="26"/>
      <c r="F14" s="123"/>
      <c r="G14" s="123"/>
      <c r="H14" s="123"/>
      <c r="I14" s="123"/>
      <c r="J14" s="123"/>
      <c r="K14" s="123"/>
      <c r="L14" s="123"/>
      <c r="M14" s="123"/>
      <c r="N14" s="123"/>
      <c r="O14" s="123"/>
      <c r="P14" s="123"/>
      <c r="Q14" s="130"/>
      <c r="R14" s="123"/>
      <c r="S14" s="123"/>
      <c r="T14" s="123"/>
      <c r="U14" s="26"/>
      <c r="V14" s="27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</row>
    <row r="15" spans="1:56" s="3" customFormat="1" x14ac:dyDescent="0.25">
      <c r="A15" s="1"/>
      <c r="B15" s="25"/>
      <c r="C15" s="29"/>
      <c r="D15" s="57"/>
      <c r="E15" s="26"/>
      <c r="F15" s="128" t="s">
        <v>9</v>
      </c>
      <c r="G15" s="123"/>
      <c r="H15" s="123"/>
      <c r="I15" s="81" t="s">
        <v>6</v>
      </c>
      <c r="J15" s="103">
        <f>G17</f>
        <v>0.11</v>
      </c>
      <c r="K15" s="104">
        <f t="shared" ref="K15:S15" si="4">J15+($G$12-$G$11)/10</f>
        <v>0.12</v>
      </c>
      <c r="L15" s="104">
        <f t="shared" si="4"/>
        <v>0.13</v>
      </c>
      <c r="M15" s="104">
        <f t="shared" si="4"/>
        <v>0.14000000000000001</v>
      </c>
      <c r="N15" s="104">
        <f t="shared" si="4"/>
        <v>0.15000000000000002</v>
      </c>
      <c r="O15" s="104">
        <f t="shared" si="4"/>
        <v>0.16000000000000003</v>
      </c>
      <c r="P15" s="104">
        <f t="shared" si="4"/>
        <v>0.17000000000000004</v>
      </c>
      <c r="Q15" s="104">
        <f t="shared" si="4"/>
        <v>0.18000000000000005</v>
      </c>
      <c r="R15" s="104">
        <f t="shared" si="4"/>
        <v>0.19000000000000006</v>
      </c>
      <c r="S15" s="105">
        <f t="shared" si="4"/>
        <v>0.20000000000000007</v>
      </c>
      <c r="T15" s="123"/>
      <c r="U15" s="26"/>
      <c r="V15" s="27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</row>
    <row r="16" spans="1:56" s="3" customFormat="1" ht="15.75" thickBot="1" x14ac:dyDescent="0.3">
      <c r="A16" s="1"/>
      <c r="B16" s="25"/>
      <c r="C16" s="29"/>
      <c r="D16" s="57"/>
      <c r="E16" s="26"/>
      <c r="F16" s="123"/>
      <c r="G16" s="123"/>
      <c r="H16" s="123"/>
      <c r="I16" s="82"/>
      <c r="J16" s="106">
        <f t="shared" ref="J16:S16" si="5">J15+($G$12-$G$11)/10</f>
        <v>0.12</v>
      </c>
      <c r="K16" s="107">
        <f t="shared" si="5"/>
        <v>0.13</v>
      </c>
      <c r="L16" s="107">
        <f t="shared" si="5"/>
        <v>0.14000000000000001</v>
      </c>
      <c r="M16" s="107">
        <f t="shared" si="5"/>
        <v>0.15000000000000002</v>
      </c>
      <c r="N16" s="107">
        <f t="shared" si="5"/>
        <v>0.16000000000000003</v>
      </c>
      <c r="O16" s="107">
        <f t="shared" si="5"/>
        <v>0.17000000000000004</v>
      </c>
      <c r="P16" s="107">
        <f t="shared" si="5"/>
        <v>0.18000000000000005</v>
      </c>
      <c r="Q16" s="107">
        <f t="shared" si="5"/>
        <v>0.19000000000000006</v>
      </c>
      <c r="R16" s="107">
        <f t="shared" si="5"/>
        <v>0.20000000000000007</v>
      </c>
      <c r="S16" s="108">
        <f t="shared" si="5"/>
        <v>0.21000000000000008</v>
      </c>
      <c r="T16" s="123"/>
      <c r="U16" s="26"/>
      <c r="V16" s="27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</row>
    <row r="17" spans="1:56" s="3" customFormat="1" x14ac:dyDescent="0.25">
      <c r="A17" s="1"/>
      <c r="B17" s="25"/>
      <c r="C17" s="26"/>
      <c r="D17" s="26"/>
      <c r="E17" s="26"/>
      <c r="F17" s="112" t="s">
        <v>3</v>
      </c>
      <c r="G17" s="109">
        <f>MIN(D20:D124)</f>
        <v>0.11</v>
      </c>
      <c r="H17" s="126" t="s">
        <v>2</v>
      </c>
      <c r="I17" s="117">
        <f>G17</f>
        <v>0.11</v>
      </c>
      <c r="J17" s="104">
        <f>$G$17+($G$18-$G$17)/20</f>
        <v>0.1195</v>
      </c>
      <c r="K17" s="104">
        <f>J17+($G$18-$G$17)/10</f>
        <v>0.13849999999999998</v>
      </c>
      <c r="L17" s="104">
        <f t="shared" ref="L17:S17" si="6">K17+($G$18-$G$17)/10</f>
        <v>0.15749999999999997</v>
      </c>
      <c r="M17" s="104">
        <f t="shared" si="6"/>
        <v>0.17649999999999996</v>
      </c>
      <c r="N17" s="104">
        <f t="shared" si="6"/>
        <v>0.19549999999999995</v>
      </c>
      <c r="O17" s="104">
        <f t="shared" si="6"/>
        <v>0.21449999999999994</v>
      </c>
      <c r="P17" s="104">
        <f t="shared" si="6"/>
        <v>0.23349999999999993</v>
      </c>
      <c r="Q17" s="104">
        <f t="shared" si="6"/>
        <v>0.25249999999999995</v>
      </c>
      <c r="R17" s="104">
        <f t="shared" si="6"/>
        <v>0.27149999999999996</v>
      </c>
      <c r="S17" s="104">
        <f t="shared" si="6"/>
        <v>0.29049999999999998</v>
      </c>
      <c r="T17" s="105">
        <f>G18</f>
        <v>0.3</v>
      </c>
      <c r="U17" s="26"/>
      <c r="V17" s="27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</row>
    <row r="18" spans="1:56" s="3" customFormat="1" ht="15.75" thickBot="1" x14ac:dyDescent="0.3">
      <c r="A18" s="1"/>
      <c r="B18" s="25"/>
      <c r="C18" s="77" t="s">
        <v>27</v>
      </c>
      <c r="D18" s="78"/>
      <c r="E18" s="30"/>
      <c r="F18" s="113" t="s">
        <v>4</v>
      </c>
      <c r="G18" s="110">
        <f>MAX(D20:D124)</f>
        <v>0.3</v>
      </c>
      <c r="H18" s="126" t="s">
        <v>5</v>
      </c>
      <c r="I18" s="118">
        <v>0</v>
      </c>
      <c r="J18" s="107">
        <f>COUNTIF($D$20:$D$124,"&lt;"&amp;J16)/COUNT($D$20:$D$124)</f>
        <v>0.05</v>
      </c>
      <c r="K18" s="107">
        <f>(COUNTIF($C$20:$C$124,"&lt;"&amp;K16))/COUNT($C$20:$C$124)-J18</f>
        <v>0.05</v>
      </c>
      <c r="L18" s="107">
        <f>(COUNTIF($C$20:$C$124,"&lt;"&amp;L16))/COUNT($C$20:$C$124)-SUM($J$18:K18)</f>
        <v>4.9999999999999989E-2</v>
      </c>
      <c r="M18" s="107">
        <f>(COUNTIF($C$20:$C$124,"&lt;"&amp;M16))/COUNT($C$20:$C$124)-SUM($J$18:L18)</f>
        <v>5.0000000000000017E-2</v>
      </c>
      <c r="N18" s="107">
        <f>(COUNTIF($C$20:$C$124,"&lt;"&amp;N16))/COUNT($C$20:$C$124)-SUM($J$18:M18)</f>
        <v>0.14999999999999997</v>
      </c>
      <c r="O18" s="107">
        <f>(COUNTIF($C$20:$C$124,"&lt;"&amp;O16))/COUNT($C$20:$C$124)-SUM($J$18:N18)</f>
        <v>0.10000000000000003</v>
      </c>
      <c r="P18" s="107">
        <f>(COUNTIF($C$20:$C$124,"&lt;"&amp;P16))/COUNT($C$20:$C$124)-SUM($J$18:O18)</f>
        <v>0.2</v>
      </c>
      <c r="Q18" s="107">
        <f>(COUNTIF($C$20:$C$124,"&lt;"&amp;Q16))/COUNT($C$20:$C$124)-SUM($J$18:P18)</f>
        <v>4.9999999999999933E-2</v>
      </c>
      <c r="R18" s="107">
        <f>(COUNTIF($C$20:$C$124,"&lt;"&amp;R16))/COUNT($C$20:$C$124)-SUM($J$18:Q18)</f>
        <v>0.20000000000000007</v>
      </c>
      <c r="S18" s="107">
        <f>(COUNTIF($C$20:$C$124,"&lt;"&amp;S16))/COUNT($C$20:$C$124)-SUM($J$18:R18)</f>
        <v>4.9999999999999933E-2</v>
      </c>
      <c r="T18" s="108">
        <v>0</v>
      </c>
      <c r="U18" s="26"/>
      <c r="V18" s="27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</row>
    <row r="19" spans="1:56" s="3" customFormat="1" ht="15.75" thickBot="1" x14ac:dyDescent="0.3">
      <c r="A19" s="1"/>
      <c r="B19" s="25"/>
      <c r="C19" s="89" t="s">
        <v>1</v>
      </c>
      <c r="D19" s="89" t="s">
        <v>2</v>
      </c>
      <c r="E19" s="56"/>
      <c r="F19" s="123"/>
      <c r="G19" s="123"/>
      <c r="H19" s="126" t="s">
        <v>7</v>
      </c>
      <c r="I19" s="114">
        <f>I18</f>
        <v>0</v>
      </c>
      <c r="J19" s="115">
        <f t="shared" ref="J19:S19" si="7">J18+I19</f>
        <v>0.05</v>
      </c>
      <c r="K19" s="115">
        <f t="shared" si="7"/>
        <v>0.1</v>
      </c>
      <c r="L19" s="115">
        <f t="shared" si="7"/>
        <v>0.15</v>
      </c>
      <c r="M19" s="115">
        <f t="shared" si="7"/>
        <v>0.2</v>
      </c>
      <c r="N19" s="115">
        <f t="shared" si="7"/>
        <v>0.35</v>
      </c>
      <c r="O19" s="115">
        <f t="shared" si="7"/>
        <v>0.45</v>
      </c>
      <c r="P19" s="115">
        <f t="shared" si="7"/>
        <v>0.65</v>
      </c>
      <c r="Q19" s="115">
        <f t="shared" si="7"/>
        <v>0.7</v>
      </c>
      <c r="R19" s="115">
        <f t="shared" si="7"/>
        <v>0.9</v>
      </c>
      <c r="S19" s="115">
        <f t="shared" si="7"/>
        <v>0.95</v>
      </c>
      <c r="T19" s="116">
        <v>1</v>
      </c>
      <c r="U19" s="26"/>
      <c r="V19" s="27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</row>
    <row r="20" spans="1:56" s="3" customFormat="1" x14ac:dyDescent="0.25">
      <c r="A20" s="1"/>
      <c r="B20" s="25"/>
      <c r="C20" s="148">
        <v>0.21</v>
      </c>
      <c r="D20" s="148">
        <v>0.2</v>
      </c>
      <c r="E20" s="32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7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</row>
    <row r="21" spans="1:56" s="3" customFormat="1" x14ac:dyDescent="0.25">
      <c r="A21" s="1"/>
      <c r="B21" s="25"/>
      <c r="C21" s="148">
        <v>0.17</v>
      </c>
      <c r="D21" s="148">
        <v>0.26</v>
      </c>
      <c r="E21" s="32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7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</row>
    <row r="22" spans="1:56" s="3" customFormat="1" x14ac:dyDescent="0.25">
      <c r="A22" s="1"/>
      <c r="B22" s="25"/>
      <c r="C22" s="148">
        <v>0.15</v>
      </c>
      <c r="D22" s="148">
        <v>0.2</v>
      </c>
      <c r="E22" s="32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7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</row>
    <row r="23" spans="1:56" s="3" customFormat="1" x14ac:dyDescent="0.25">
      <c r="A23" s="1"/>
      <c r="B23" s="25"/>
      <c r="C23" s="148">
        <v>0.2</v>
      </c>
      <c r="D23" s="148">
        <v>0.19</v>
      </c>
      <c r="E23" s="32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7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</row>
    <row r="24" spans="1:56" s="3" customFormat="1" x14ac:dyDescent="0.25">
      <c r="A24" s="1"/>
      <c r="B24" s="25"/>
      <c r="C24" s="148">
        <v>0.19</v>
      </c>
      <c r="D24" s="148">
        <v>0.13</v>
      </c>
      <c r="E24" s="32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7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</row>
    <row r="25" spans="1:56" s="3" customFormat="1" x14ac:dyDescent="0.25">
      <c r="A25" s="1"/>
      <c r="B25" s="25"/>
      <c r="C25" s="148">
        <v>0.18</v>
      </c>
      <c r="D25" s="148">
        <v>0.22</v>
      </c>
      <c r="E25" s="32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7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</row>
    <row r="26" spans="1:56" s="3" customFormat="1" x14ac:dyDescent="0.25">
      <c r="A26" s="1"/>
      <c r="B26" s="25"/>
      <c r="C26" s="148">
        <v>0.16</v>
      </c>
      <c r="D26" s="148">
        <v>0.3</v>
      </c>
      <c r="E26" s="32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7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</row>
    <row r="27" spans="1:56" s="3" customFormat="1" x14ac:dyDescent="0.25">
      <c r="A27" s="1"/>
      <c r="B27" s="25"/>
      <c r="C27" s="148">
        <v>0.11</v>
      </c>
      <c r="D27" s="148">
        <v>0.16</v>
      </c>
      <c r="E27" s="32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7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</row>
    <row r="28" spans="1:56" s="3" customFormat="1" x14ac:dyDescent="0.25">
      <c r="A28" s="1"/>
      <c r="B28" s="25"/>
      <c r="C28" s="148">
        <v>0.13</v>
      </c>
      <c r="D28" s="148">
        <v>0.23</v>
      </c>
      <c r="E28" s="32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7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</row>
    <row r="29" spans="1:56" s="3" customFormat="1" x14ac:dyDescent="0.25">
      <c r="A29" s="1"/>
      <c r="B29" s="25"/>
      <c r="C29" s="148">
        <v>0.15</v>
      </c>
      <c r="D29" s="148">
        <v>0.17</v>
      </c>
      <c r="E29" s="32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7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</row>
    <row r="30" spans="1:56" s="3" customFormat="1" x14ac:dyDescent="0.25">
      <c r="A30" s="1"/>
      <c r="B30" s="25"/>
      <c r="C30" s="148">
        <v>0.17</v>
      </c>
      <c r="D30" s="148">
        <v>0.2</v>
      </c>
      <c r="E30" s="32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7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</row>
    <row r="31" spans="1:56" s="3" customFormat="1" x14ac:dyDescent="0.25">
      <c r="A31" s="1"/>
      <c r="B31" s="25"/>
      <c r="C31" s="148">
        <v>0.17</v>
      </c>
      <c r="D31" s="148">
        <v>0.21</v>
      </c>
      <c r="E31" s="32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7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</row>
    <row r="32" spans="1:56" s="3" customFormat="1" x14ac:dyDescent="0.25">
      <c r="A32" s="1"/>
      <c r="B32" s="25"/>
      <c r="C32" s="148">
        <v>0.19</v>
      </c>
      <c r="D32" s="148">
        <v>0.15</v>
      </c>
      <c r="E32" s="32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7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</row>
    <row r="33" spans="1:56" s="3" customFormat="1" x14ac:dyDescent="0.25">
      <c r="A33" s="1"/>
      <c r="B33" s="25"/>
      <c r="C33" s="148">
        <v>0.15</v>
      </c>
      <c r="D33" s="148">
        <v>0.23</v>
      </c>
      <c r="E33" s="32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7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</row>
    <row r="34" spans="1:56" s="3" customFormat="1" x14ac:dyDescent="0.25">
      <c r="A34" s="1"/>
      <c r="B34" s="25"/>
      <c r="C34" s="148">
        <v>0.17</v>
      </c>
      <c r="D34" s="148">
        <v>0.23</v>
      </c>
      <c r="E34" s="32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7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</row>
    <row r="35" spans="1:56" s="3" customFormat="1" x14ac:dyDescent="0.25">
      <c r="A35" s="1"/>
      <c r="B35" s="25"/>
      <c r="C35" s="148">
        <v>0.11</v>
      </c>
      <c r="D35" s="148">
        <v>0.19</v>
      </c>
      <c r="E35" s="32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7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</row>
    <row r="36" spans="1:56" s="3" customFormat="1" ht="25.5" customHeight="1" x14ac:dyDescent="0.25">
      <c r="A36" s="1"/>
      <c r="B36" s="25"/>
      <c r="C36" s="148">
        <v>0.14000000000000001</v>
      </c>
      <c r="D36" s="148">
        <v>0.11</v>
      </c>
      <c r="E36" s="32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7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</row>
    <row r="37" spans="1:56" s="3" customFormat="1" x14ac:dyDescent="0.25">
      <c r="A37" s="1"/>
      <c r="B37" s="25"/>
      <c r="C37" s="148">
        <v>0.19</v>
      </c>
      <c r="D37" s="148">
        <v>0.16</v>
      </c>
      <c r="E37" s="32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7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</row>
    <row r="38" spans="1:56" s="3" customFormat="1" ht="18.75" customHeight="1" x14ac:dyDescent="0.4">
      <c r="A38" s="1"/>
      <c r="B38" s="25"/>
      <c r="C38" s="148">
        <v>0.19</v>
      </c>
      <c r="D38" s="148">
        <v>0.21</v>
      </c>
      <c r="E38" s="32"/>
      <c r="F38" s="52" t="s">
        <v>29</v>
      </c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7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</row>
    <row r="39" spans="1:56" s="3" customFormat="1" ht="15.75" thickBot="1" x14ac:dyDescent="0.3">
      <c r="A39" s="1"/>
      <c r="B39" s="25"/>
      <c r="C39" s="148">
        <v>0.16</v>
      </c>
      <c r="D39" s="148">
        <v>0.25</v>
      </c>
      <c r="E39" s="32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7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</row>
    <row r="40" spans="1:56" s="3" customFormat="1" ht="27" thickBot="1" x14ac:dyDescent="0.5">
      <c r="A40" s="1"/>
      <c r="B40" s="25"/>
      <c r="E40" s="32"/>
      <c r="F40" s="48" t="s">
        <v>10</v>
      </c>
      <c r="G40" s="49"/>
      <c r="H40" s="49"/>
      <c r="I40" s="50"/>
      <c r="J40" s="26"/>
      <c r="K40" s="48" t="s">
        <v>25</v>
      </c>
      <c r="L40" s="49"/>
      <c r="M40" s="49"/>
      <c r="N40" s="49"/>
      <c r="O40" s="50"/>
      <c r="P40" s="26"/>
      <c r="Q40" s="48" t="s">
        <v>26</v>
      </c>
      <c r="R40" s="49"/>
      <c r="S40" s="49"/>
      <c r="T40" s="49"/>
      <c r="U40" s="50"/>
      <c r="V40" s="27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</row>
    <row r="41" spans="1:56" s="3" customFormat="1" ht="15.75" thickBot="1" x14ac:dyDescent="0.3">
      <c r="A41" s="1"/>
      <c r="B41" s="25"/>
      <c r="C41" s="32"/>
      <c r="D41" s="32"/>
      <c r="E41" s="32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7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</row>
    <row r="42" spans="1:56" s="3" customFormat="1" ht="26.25" x14ac:dyDescent="0.45">
      <c r="A42" s="1"/>
      <c r="B42" s="149"/>
      <c r="C42" s="150"/>
      <c r="D42" s="150"/>
      <c r="E42" s="32"/>
      <c r="F42" s="40" t="s">
        <v>1</v>
      </c>
      <c r="G42" s="26"/>
      <c r="H42" s="26"/>
      <c r="I42" s="26"/>
      <c r="J42" s="26"/>
      <c r="K42" s="26" t="s">
        <v>15</v>
      </c>
      <c r="L42" s="26"/>
      <c r="M42" s="42">
        <f>G43-G48</f>
        <v>-3.5500000000000032E-2</v>
      </c>
      <c r="N42" s="26"/>
      <c r="O42" s="26"/>
      <c r="P42" s="26"/>
      <c r="Q42" s="44" t="s">
        <v>21</v>
      </c>
      <c r="R42" s="57"/>
      <c r="S42" s="45" t="s">
        <v>20</v>
      </c>
      <c r="T42" s="57"/>
      <c r="U42" s="45" t="s">
        <v>22</v>
      </c>
      <c r="V42" s="27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</row>
    <row r="43" spans="1:56" s="3" customFormat="1" ht="17.25" thickBot="1" x14ac:dyDescent="0.3">
      <c r="A43" s="1"/>
      <c r="B43" s="151"/>
      <c r="C43" s="150"/>
      <c r="D43" s="150"/>
      <c r="E43" s="32"/>
      <c r="F43" s="29" t="s">
        <v>0</v>
      </c>
      <c r="G43" s="47">
        <f>AVERAGE(C20:C39)</f>
        <v>0.16449999999999998</v>
      </c>
      <c r="H43" s="26"/>
      <c r="I43" s="26"/>
      <c r="J43" s="26"/>
      <c r="K43" s="26" t="s">
        <v>12</v>
      </c>
      <c r="L43" s="26"/>
      <c r="M43" s="43">
        <f>SQRT((1/G45+1/G50)*(((G45-1)*G44^2+(G50-1)*G49^2)/(G45+G50-2)))</f>
        <v>1.1909195916115447E-2</v>
      </c>
      <c r="N43" s="26"/>
      <c r="O43" s="26"/>
      <c r="P43" s="26"/>
      <c r="Q43" s="46">
        <f>-1*M46</f>
        <v>-2.0243941639119702</v>
      </c>
      <c r="R43" s="56" t="s">
        <v>19</v>
      </c>
      <c r="S43" s="46">
        <f>M45</f>
        <v>-2.9808897468855693</v>
      </c>
      <c r="T43" s="56" t="s">
        <v>19</v>
      </c>
      <c r="U43" s="46">
        <f>M46</f>
        <v>2.0243941639119702</v>
      </c>
      <c r="V43" s="27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</row>
    <row r="44" spans="1:56" s="3" customFormat="1" ht="17.25" thickBot="1" x14ac:dyDescent="0.3">
      <c r="A44" s="1"/>
      <c r="B44" s="151"/>
      <c r="C44" s="150"/>
      <c r="D44" s="150"/>
      <c r="E44" s="32"/>
      <c r="F44" s="29" t="s">
        <v>11</v>
      </c>
      <c r="G44" s="47">
        <f>_xlfn.STDEV.S(C20:C39)</f>
        <v>2.781044862334273E-2</v>
      </c>
      <c r="H44" s="26"/>
      <c r="I44" s="26"/>
      <c r="J44" s="26"/>
      <c r="K44" s="26"/>
      <c r="L44" s="26"/>
      <c r="M44" s="33"/>
      <c r="N44" s="26"/>
      <c r="O44" s="26"/>
      <c r="P44" s="26"/>
      <c r="Q44" s="26"/>
      <c r="R44" s="26"/>
      <c r="S44" s="26"/>
      <c r="T44" s="26"/>
      <c r="U44" s="26"/>
      <c r="V44" s="27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</row>
    <row r="45" spans="1:56" s="3" customFormat="1" ht="17.25" thickBot="1" x14ac:dyDescent="0.3">
      <c r="A45" s="1"/>
      <c r="B45" s="151"/>
      <c r="C45" s="150"/>
      <c r="D45" s="150"/>
      <c r="E45" s="32"/>
      <c r="F45" s="29" t="s">
        <v>14</v>
      </c>
      <c r="G45" s="41">
        <f>COUNT(C20:C39)</f>
        <v>20</v>
      </c>
      <c r="H45" s="26"/>
      <c r="I45" s="26"/>
      <c r="J45" s="26"/>
      <c r="K45" s="26" t="s">
        <v>16</v>
      </c>
      <c r="L45" s="26"/>
      <c r="M45" s="42">
        <f>M42/M43</f>
        <v>-2.9808897468855693</v>
      </c>
      <c r="N45" s="26"/>
      <c r="O45" s="26"/>
      <c r="P45" s="26"/>
      <c r="Q45" s="31" t="str">
        <f>IF(OR(S43&lt;Q43,S43&gt;U43),F101,F100)</f>
        <v xml:space="preserve">H1: Reject the null hypothesis. </v>
      </c>
      <c r="R45" s="26"/>
      <c r="S45" s="26"/>
      <c r="T45" s="26"/>
      <c r="U45" s="26"/>
      <c r="V45" s="27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</row>
    <row r="46" spans="1:56" s="3" customFormat="1" ht="17.25" thickBot="1" x14ac:dyDescent="0.3">
      <c r="A46" s="1"/>
      <c r="B46" s="151"/>
      <c r="C46" s="150"/>
      <c r="D46" s="150"/>
      <c r="E46" s="32"/>
      <c r="F46" s="26"/>
      <c r="G46" s="26"/>
      <c r="H46" s="26"/>
      <c r="I46" s="26"/>
      <c r="J46" s="26"/>
      <c r="K46" s="26" t="s">
        <v>17</v>
      </c>
      <c r="L46" s="26"/>
      <c r="M46" s="43">
        <f>_xlfn.T.INV.2T(G55,(G45+G50-2))</f>
        <v>2.0243941639119702</v>
      </c>
      <c r="N46" s="26"/>
      <c r="O46" s="26"/>
      <c r="P46" s="26"/>
      <c r="Q46" s="26"/>
      <c r="R46" s="26"/>
      <c r="S46" s="26"/>
      <c r="T46" s="26"/>
      <c r="U46" s="26"/>
      <c r="V46" s="27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</row>
    <row r="47" spans="1:56" s="3" customFormat="1" ht="19.5" thickBot="1" x14ac:dyDescent="0.35">
      <c r="A47" s="1"/>
      <c r="B47" s="151"/>
      <c r="C47" s="150"/>
      <c r="D47" s="150"/>
      <c r="E47" s="32"/>
      <c r="F47" s="40" t="s">
        <v>2</v>
      </c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7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</row>
    <row r="48" spans="1:56" s="3" customFormat="1" ht="16.5" x14ac:dyDescent="0.25">
      <c r="A48" s="1"/>
      <c r="B48" s="151"/>
      <c r="C48" s="150"/>
      <c r="D48" s="150"/>
      <c r="E48" s="32"/>
      <c r="F48" s="29" t="s">
        <v>0</v>
      </c>
      <c r="G48" s="42">
        <f>AVERAGE(D20:D39)</f>
        <v>0.2</v>
      </c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7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</row>
    <row r="49" spans="1:56" s="3" customFormat="1" ht="16.5" x14ac:dyDescent="0.25">
      <c r="A49" s="1"/>
      <c r="B49" s="151"/>
      <c r="C49" s="150"/>
      <c r="D49" s="150"/>
      <c r="E49" s="32"/>
      <c r="F49" s="29" t="s">
        <v>11</v>
      </c>
      <c r="G49" s="47">
        <f>_xlfn.STDEV.S(D20:D39)</f>
        <v>4.5421997916613388E-2</v>
      </c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7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</row>
    <row r="50" spans="1:56" s="3" customFormat="1" ht="17.25" thickBot="1" x14ac:dyDescent="0.3">
      <c r="A50" s="1"/>
      <c r="B50" s="151"/>
      <c r="C50" s="150"/>
      <c r="D50" s="150"/>
      <c r="E50" s="32"/>
      <c r="F50" s="29" t="s">
        <v>13</v>
      </c>
      <c r="G50" s="41">
        <f>COUNT(D20:D39)</f>
        <v>20</v>
      </c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7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</row>
    <row r="51" spans="1:56" s="3" customFormat="1" ht="16.5" x14ac:dyDescent="0.25">
      <c r="A51" s="1"/>
      <c r="B51" s="151"/>
      <c r="C51" s="150"/>
      <c r="D51" s="150"/>
      <c r="E51" s="32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7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</row>
    <row r="52" spans="1:56" s="3" customFormat="1" ht="17.25" thickBot="1" x14ac:dyDescent="0.3">
      <c r="A52" s="1"/>
      <c r="B52" s="151"/>
      <c r="C52" s="150"/>
      <c r="D52" s="150"/>
      <c r="E52" s="32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7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</row>
    <row r="53" spans="1:56" s="3" customFormat="1" ht="24" thickBot="1" x14ac:dyDescent="0.4">
      <c r="A53" s="1"/>
      <c r="B53" s="151"/>
      <c r="C53" s="150"/>
      <c r="D53" s="150"/>
      <c r="E53" s="32"/>
      <c r="F53" s="51" t="s">
        <v>24</v>
      </c>
      <c r="G53" s="49"/>
      <c r="H53" s="49"/>
      <c r="I53" s="50"/>
      <c r="J53" s="26"/>
      <c r="K53" s="26"/>
      <c r="L53" s="26"/>
      <c r="M53" s="26"/>
      <c r="N53" s="26"/>
      <c r="O53" s="26"/>
      <c r="P53" s="26"/>
      <c r="Q53" s="48" t="s">
        <v>28</v>
      </c>
      <c r="R53" s="49"/>
      <c r="S53" s="49"/>
      <c r="T53" s="49"/>
      <c r="U53" s="50"/>
      <c r="V53" s="27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</row>
    <row r="54" spans="1:56" s="3" customFormat="1" ht="17.25" thickBot="1" x14ac:dyDescent="0.3">
      <c r="A54" s="1"/>
      <c r="B54" s="151"/>
      <c r="C54" s="150"/>
      <c r="D54" s="150"/>
      <c r="E54" s="32"/>
      <c r="F54" s="26"/>
      <c r="G54" s="26"/>
      <c r="H54" s="26"/>
      <c r="I54" s="26"/>
      <c r="J54" s="26"/>
      <c r="K54" s="130">
        <f>G64-G69</f>
        <v>-3.5500000000000032E-2</v>
      </c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7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</row>
    <row r="55" spans="1:56" s="3" customFormat="1" ht="24" thickBot="1" x14ac:dyDescent="0.4">
      <c r="A55" s="1"/>
      <c r="B55" s="151"/>
      <c r="C55" s="150"/>
      <c r="D55" s="150"/>
      <c r="E55" s="32"/>
      <c r="F55" s="26" t="s">
        <v>23</v>
      </c>
      <c r="G55" s="2">
        <v>0.05</v>
      </c>
      <c r="H55" s="26"/>
      <c r="I55" s="26"/>
      <c r="J55" s="26"/>
      <c r="K55" s="26"/>
      <c r="L55" s="26"/>
      <c r="M55" s="26"/>
      <c r="N55" s="26"/>
      <c r="O55" s="26"/>
      <c r="P55" s="26"/>
      <c r="Q55" s="26" t="s">
        <v>18</v>
      </c>
      <c r="R55" s="153">
        <f>_xlfn.T.DIST(S43,(G45+G50-2),TRUE)</f>
        <v>2.496065282894352E-3</v>
      </c>
      <c r="S55" s="45"/>
      <c r="T55" s="154"/>
      <c r="U55" s="45"/>
      <c r="V55" s="27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</row>
    <row r="56" spans="1:56" s="3" customFormat="1" ht="17.25" thickBot="1" x14ac:dyDescent="0.3">
      <c r="A56" s="1"/>
      <c r="B56" s="151"/>
      <c r="C56" s="150"/>
      <c r="D56" s="150"/>
      <c r="E56" s="32"/>
      <c r="K56" s="3">
        <f>M56/M57+N56/N57</f>
        <v>1.4182894736842084E-4</v>
      </c>
      <c r="M56" s="147">
        <f>G65^2</f>
        <v>7.7342105263158555E-4</v>
      </c>
      <c r="N56" s="147">
        <f>G70^2</f>
        <v>2.063157894736831E-3</v>
      </c>
      <c r="V56" s="27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</row>
    <row r="57" spans="1:56" s="3" customFormat="1" ht="17.25" thickBot="1" x14ac:dyDescent="0.3">
      <c r="A57" s="1"/>
      <c r="B57" s="151"/>
      <c r="C57" s="150"/>
      <c r="D57" s="150"/>
      <c r="E57" s="32"/>
      <c r="F57" s="26"/>
      <c r="G57" s="26"/>
      <c r="H57" s="26"/>
      <c r="I57" s="26"/>
      <c r="J57" s="26"/>
      <c r="K57" s="26">
        <f>SQRT(K56)</f>
        <v>1.1909195916115447E-2</v>
      </c>
      <c r="L57" s="26"/>
      <c r="M57" s="130">
        <f>G66</f>
        <v>20</v>
      </c>
      <c r="N57" s="130">
        <f>G71</f>
        <v>20</v>
      </c>
      <c r="O57" s="26"/>
      <c r="P57" s="26"/>
      <c r="Q57" s="26" t="s">
        <v>18</v>
      </c>
      <c r="R57" s="153">
        <f>_xlfn.T.DIST(S43,(G45+G50-2),TRUE)*2</f>
        <v>4.9921305657887041E-3</v>
      </c>
      <c r="S57" s="26" t="s">
        <v>53</v>
      </c>
      <c r="T57" s="26"/>
      <c r="U57" s="26"/>
      <c r="V57" s="27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</row>
    <row r="58" spans="1:56" s="3" customFormat="1" ht="16.5" x14ac:dyDescent="0.25">
      <c r="A58" s="1"/>
      <c r="B58" s="151"/>
      <c r="C58" s="150"/>
      <c r="D58" s="150"/>
      <c r="E58" s="32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7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</row>
    <row r="59" spans="1:56" s="3" customFormat="1" ht="26.25" x14ac:dyDescent="0.4">
      <c r="A59" s="1"/>
      <c r="B59" s="151"/>
      <c r="C59" s="150"/>
      <c r="D59" s="150"/>
      <c r="E59" s="32"/>
      <c r="F59" s="96" t="s">
        <v>74</v>
      </c>
      <c r="G59" s="87"/>
      <c r="H59" s="87"/>
      <c r="I59" s="87"/>
      <c r="J59" s="87"/>
      <c r="K59" s="87">
        <f>K54/K57</f>
        <v>-2.9808897468855693</v>
      </c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27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</row>
    <row r="60" spans="1:56" s="3" customFormat="1" ht="17.25" thickBot="1" x14ac:dyDescent="0.3">
      <c r="A60" s="1"/>
      <c r="B60" s="151"/>
      <c r="C60" s="150"/>
      <c r="D60" s="150"/>
      <c r="E60" s="32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27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</row>
    <row r="61" spans="1:56" s="3" customFormat="1" ht="27" thickBot="1" x14ac:dyDescent="0.5">
      <c r="A61" s="1"/>
      <c r="B61" s="151"/>
      <c r="C61" s="150"/>
      <c r="D61" s="150"/>
      <c r="E61" s="32"/>
      <c r="F61" s="92" t="s">
        <v>10</v>
      </c>
      <c r="G61" s="93"/>
      <c r="H61" s="93"/>
      <c r="I61" s="94"/>
      <c r="J61" s="87"/>
      <c r="K61" s="92" t="s">
        <v>25</v>
      </c>
      <c r="L61" s="93"/>
      <c r="M61" s="93"/>
      <c r="N61" s="93"/>
      <c r="O61" s="94"/>
      <c r="P61" s="87"/>
      <c r="Q61" s="92" t="s">
        <v>26</v>
      </c>
      <c r="R61" s="93"/>
      <c r="S61" s="93"/>
      <c r="T61" s="93"/>
      <c r="U61" s="94"/>
      <c r="V61" s="27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</row>
    <row r="62" spans="1:56" s="3" customFormat="1" ht="15.75" thickBot="1" x14ac:dyDescent="0.3">
      <c r="A62" s="1"/>
      <c r="B62" s="25"/>
      <c r="C62" s="32"/>
      <c r="D62" s="32"/>
      <c r="E62" s="32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27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</row>
    <row r="63" spans="1:56" s="3" customFormat="1" ht="26.25" x14ac:dyDescent="0.45">
      <c r="A63" s="1"/>
      <c r="B63" s="25"/>
      <c r="C63" s="32"/>
      <c r="D63" s="32"/>
      <c r="E63" s="32"/>
      <c r="F63" s="90" t="s">
        <v>1</v>
      </c>
      <c r="G63" s="87"/>
      <c r="H63" s="87"/>
      <c r="I63" s="87"/>
      <c r="J63" s="87"/>
      <c r="K63" s="87" t="s">
        <v>15</v>
      </c>
      <c r="L63" s="87"/>
      <c r="M63" s="83">
        <f>G64-G69</f>
        <v>-3.5500000000000032E-2</v>
      </c>
      <c r="N63" s="123"/>
      <c r="O63" s="123"/>
      <c r="P63" s="123"/>
      <c r="Q63" s="137" t="s">
        <v>21</v>
      </c>
      <c r="R63" s="125"/>
      <c r="S63" s="138" t="s">
        <v>20</v>
      </c>
      <c r="T63" s="125"/>
      <c r="U63" s="138" t="s">
        <v>22</v>
      </c>
      <c r="V63" s="27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</row>
    <row r="64" spans="1:56" s="3" customFormat="1" ht="15.75" thickBot="1" x14ac:dyDescent="0.3">
      <c r="A64" s="1"/>
      <c r="B64" s="25"/>
      <c r="C64" s="32"/>
      <c r="D64" s="32"/>
      <c r="E64" s="32"/>
      <c r="F64" s="88" t="s">
        <v>0</v>
      </c>
      <c r="G64" s="69">
        <f>G43</f>
        <v>0.16449999999999998</v>
      </c>
      <c r="H64" s="87"/>
      <c r="I64" s="87"/>
      <c r="J64" s="87"/>
      <c r="K64" s="87" t="s">
        <v>12</v>
      </c>
      <c r="L64" s="87"/>
      <c r="M64" s="84">
        <f>SQRT((G65^2/G66+G70^2/G71))</f>
        <v>1.1909195916115447E-2</v>
      </c>
      <c r="N64" s="123"/>
      <c r="O64" s="123"/>
      <c r="P64" s="123"/>
      <c r="Q64" s="139">
        <f>-1*M72</f>
        <v>-2.0395134463964082</v>
      </c>
      <c r="R64" s="127" t="s">
        <v>19</v>
      </c>
      <c r="S64" s="139">
        <f>M71</f>
        <v>-2.9808897468855693</v>
      </c>
      <c r="T64" s="127" t="s">
        <v>19</v>
      </c>
      <c r="U64" s="139">
        <f>M72</f>
        <v>2.0395134463964082</v>
      </c>
      <c r="V64" s="27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</row>
    <row r="65" spans="1:56" s="3" customFormat="1" ht="15.75" thickBot="1" x14ac:dyDescent="0.3">
      <c r="A65" s="1"/>
      <c r="B65" s="25"/>
      <c r="C65" s="32"/>
      <c r="D65" s="32"/>
      <c r="E65" s="32"/>
      <c r="F65" s="88" t="s">
        <v>11</v>
      </c>
      <c r="G65" s="91">
        <f>G44</f>
        <v>2.781044862334273E-2</v>
      </c>
      <c r="H65" s="87"/>
      <c r="I65" s="87"/>
      <c r="J65" s="87"/>
      <c r="K65" s="87"/>
      <c r="L65" s="87"/>
      <c r="M65" s="130"/>
      <c r="N65" s="123"/>
      <c r="O65" s="123"/>
      <c r="P65" s="123"/>
      <c r="Q65" s="123"/>
      <c r="R65" s="123"/>
      <c r="S65" s="123"/>
      <c r="T65" s="123"/>
      <c r="U65" s="123"/>
      <c r="V65" s="27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</row>
    <row r="66" spans="1:56" s="3" customFormat="1" ht="15.75" thickBot="1" x14ac:dyDescent="0.3">
      <c r="A66" s="1"/>
      <c r="B66" s="25"/>
      <c r="C66" s="32"/>
      <c r="D66" s="32"/>
      <c r="E66" s="32"/>
      <c r="F66" s="88" t="s">
        <v>14</v>
      </c>
      <c r="G66" s="91">
        <v>20</v>
      </c>
      <c r="H66" s="87"/>
      <c r="I66" s="87"/>
      <c r="J66" s="87"/>
      <c r="K66" s="86" t="s">
        <v>50</v>
      </c>
      <c r="L66" s="86"/>
      <c r="M66" s="144">
        <f>G70^2/G65^2</f>
        <v>2.6675740047634879</v>
      </c>
      <c r="N66" s="123"/>
      <c r="O66" s="123"/>
      <c r="P66" s="123"/>
      <c r="Q66" s="128"/>
      <c r="R66" s="123"/>
      <c r="S66" s="123"/>
      <c r="T66" s="123"/>
      <c r="U66" s="123"/>
      <c r="V66" s="27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</row>
    <row r="67" spans="1:56" s="3" customFormat="1" ht="15.75" thickBot="1" x14ac:dyDescent="0.3">
      <c r="A67" s="1"/>
      <c r="B67" s="25"/>
      <c r="C67" s="32"/>
      <c r="D67" s="32"/>
      <c r="E67" s="32"/>
      <c r="F67" s="87"/>
      <c r="G67" s="87"/>
      <c r="H67" s="87"/>
      <c r="I67" s="87"/>
      <c r="J67" s="87"/>
      <c r="K67" s="97" t="s">
        <v>51</v>
      </c>
      <c r="L67" s="86"/>
      <c r="M67" s="145">
        <f>(1/G66+M66/G71)^2</f>
        <v>3.3627747701042217E-2</v>
      </c>
      <c r="N67" s="101" t="s">
        <v>52</v>
      </c>
      <c r="O67" s="143">
        <f>M67/M68</f>
        <v>31.489948657354034</v>
      </c>
      <c r="P67" s="123"/>
      <c r="Q67" s="123"/>
      <c r="R67" s="123"/>
      <c r="S67" s="123"/>
      <c r="T67" s="123"/>
      <c r="U67" s="123"/>
      <c r="V67" s="27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</row>
    <row r="68" spans="1:56" s="3" customFormat="1" ht="18.75" x14ac:dyDescent="0.3">
      <c r="A68" s="1"/>
      <c r="B68" s="25"/>
      <c r="C68" s="32"/>
      <c r="D68" s="32"/>
      <c r="E68" s="32"/>
      <c r="F68" s="90" t="s">
        <v>2</v>
      </c>
      <c r="G68" s="87"/>
      <c r="H68" s="87"/>
      <c r="I68" s="87"/>
      <c r="J68" s="87"/>
      <c r="K68" s="86"/>
      <c r="L68" s="86"/>
      <c r="M68" s="146">
        <f>1/(G66^2*(G66-1))+M66^2/(G71^2*(G71-1))</f>
        <v>1.0678882988013044E-3</v>
      </c>
      <c r="N68" s="123"/>
      <c r="O68" s="123"/>
      <c r="P68" s="123"/>
      <c r="Q68" s="123"/>
      <c r="R68" s="123"/>
      <c r="S68" s="123"/>
      <c r="T68" s="123"/>
      <c r="U68" s="123"/>
      <c r="V68" s="27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</row>
    <row r="69" spans="1:56" s="3" customFormat="1" x14ac:dyDescent="0.25">
      <c r="A69" s="1"/>
      <c r="B69" s="25"/>
      <c r="C69" s="32"/>
      <c r="D69" s="32"/>
      <c r="E69" s="32"/>
      <c r="F69" s="88" t="s">
        <v>0</v>
      </c>
      <c r="G69" s="69">
        <f>G48</f>
        <v>0.2</v>
      </c>
      <c r="H69" s="87"/>
      <c r="I69" s="87"/>
      <c r="J69" s="87"/>
      <c r="K69" s="86"/>
      <c r="L69" s="86"/>
      <c r="M69" s="101"/>
      <c r="N69" s="123"/>
      <c r="O69" s="123"/>
      <c r="P69" s="123"/>
      <c r="Q69" s="123"/>
      <c r="R69" s="123"/>
      <c r="S69" s="123"/>
      <c r="T69" s="123"/>
      <c r="U69" s="123"/>
      <c r="V69" s="27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</row>
    <row r="70" spans="1:56" s="3" customFormat="1" ht="15.75" thickBot="1" x14ac:dyDescent="0.3">
      <c r="A70" s="1"/>
      <c r="B70" s="25"/>
      <c r="C70" s="32"/>
      <c r="D70" s="32"/>
      <c r="E70" s="32"/>
      <c r="F70" s="88" t="s">
        <v>11</v>
      </c>
      <c r="G70" s="91">
        <f>G49</f>
        <v>4.5421997916613388E-2</v>
      </c>
      <c r="H70" s="87"/>
      <c r="I70" s="87"/>
      <c r="J70" s="87"/>
      <c r="K70" s="87"/>
      <c r="L70" s="87"/>
      <c r="M70" s="123"/>
      <c r="N70" s="123"/>
      <c r="O70" s="123"/>
      <c r="P70" s="123"/>
      <c r="Q70" s="123"/>
      <c r="R70" s="123"/>
      <c r="S70" s="123"/>
      <c r="T70" s="123"/>
      <c r="U70" s="123"/>
      <c r="V70" s="27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</row>
    <row r="71" spans="1:56" s="3" customFormat="1" x14ac:dyDescent="0.25">
      <c r="A71" s="1"/>
      <c r="B71" s="25"/>
      <c r="C71" s="32"/>
      <c r="D71" s="32"/>
      <c r="E71" s="32"/>
      <c r="F71" s="88" t="s">
        <v>13</v>
      </c>
      <c r="G71" s="91">
        <v>20</v>
      </c>
      <c r="H71" s="87"/>
      <c r="I71" s="87"/>
      <c r="J71" s="87"/>
      <c r="K71" s="87" t="s">
        <v>16</v>
      </c>
      <c r="L71" s="87"/>
      <c r="M71" s="135">
        <f>M63/M64</f>
        <v>-2.9808897468855693</v>
      </c>
      <c r="N71" s="123"/>
      <c r="O71" s="123"/>
      <c r="P71" s="123"/>
      <c r="Q71" s="123"/>
      <c r="R71" s="123"/>
      <c r="S71" s="123"/>
      <c r="T71" s="123"/>
      <c r="U71" s="123"/>
      <c r="V71" s="27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</row>
    <row r="72" spans="1:56" s="3" customFormat="1" ht="15.75" thickBot="1" x14ac:dyDescent="0.3">
      <c r="A72" s="1"/>
      <c r="B72" s="25"/>
      <c r="C72" s="32"/>
      <c r="D72" s="32"/>
      <c r="E72" s="32"/>
      <c r="F72" s="87"/>
      <c r="G72" s="87"/>
      <c r="H72" s="87"/>
      <c r="I72" s="87"/>
      <c r="J72" s="87"/>
      <c r="K72" s="87" t="s">
        <v>17</v>
      </c>
      <c r="L72" s="87"/>
      <c r="M72" s="136">
        <f>_xlfn.T.INV.2T(G76,O67)</f>
        <v>2.0395134463964082</v>
      </c>
      <c r="N72" s="123"/>
      <c r="O72" s="123"/>
      <c r="P72" s="123"/>
      <c r="Q72" s="123"/>
      <c r="R72" s="123"/>
      <c r="S72" s="123"/>
      <c r="T72" s="123"/>
      <c r="U72" s="123"/>
      <c r="V72" s="27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</row>
    <row r="73" spans="1:56" s="3" customFormat="1" ht="15.75" thickBot="1" x14ac:dyDescent="0.3">
      <c r="A73" s="1"/>
      <c r="B73" s="25"/>
      <c r="C73" s="32"/>
      <c r="D73" s="32"/>
      <c r="E73" s="32"/>
      <c r="F73" s="87"/>
      <c r="G73" s="87"/>
      <c r="H73" s="87"/>
      <c r="I73" s="87"/>
      <c r="J73" s="87"/>
      <c r="K73" s="87"/>
      <c r="L73" s="87"/>
      <c r="M73" s="123"/>
      <c r="N73" s="123"/>
      <c r="O73" s="123"/>
      <c r="P73" s="123"/>
      <c r="Q73" s="123"/>
      <c r="R73" s="123"/>
      <c r="S73" s="123"/>
      <c r="T73" s="123"/>
      <c r="U73" s="123"/>
      <c r="V73" s="27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</row>
    <row r="74" spans="1:56" s="3" customFormat="1" ht="24" thickBot="1" x14ac:dyDescent="0.4">
      <c r="A74" s="1"/>
      <c r="B74" s="25"/>
      <c r="C74" s="32"/>
      <c r="D74" s="32"/>
      <c r="E74" s="32"/>
      <c r="F74" s="95" t="s">
        <v>24</v>
      </c>
      <c r="G74" s="93"/>
      <c r="H74" s="93"/>
      <c r="I74" s="94"/>
      <c r="J74" s="87"/>
      <c r="K74" s="87"/>
      <c r="L74" s="87"/>
      <c r="M74" s="123"/>
      <c r="N74" s="123"/>
      <c r="O74" s="123"/>
      <c r="P74" s="123"/>
      <c r="Q74" s="140" t="s">
        <v>28</v>
      </c>
      <c r="R74" s="141"/>
      <c r="S74" s="141"/>
      <c r="T74" s="141"/>
      <c r="U74" s="142"/>
      <c r="V74" s="27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</row>
    <row r="75" spans="1:56" s="3" customFormat="1" ht="15.75" thickBot="1" x14ac:dyDescent="0.3">
      <c r="A75" s="1"/>
      <c r="B75" s="25"/>
      <c r="C75" s="32"/>
      <c r="D75" s="32"/>
      <c r="E75" s="32"/>
      <c r="F75" s="87"/>
      <c r="G75" s="87"/>
      <c r="H75" s="87"/>
      <c r="I75" s="87"/>
      <c r="J75" s="87"/>
      <c r="K75" s="87"/>
      <c r="L75" s="87"/>
      <c r="M75" s="123"/>
      <c r="N75" s="123"/>
      <c r="O75" s="123"/>
      <c r="P75" s="123"/>
      <c r="Q75" s="123"/>
      <c r="R75" s="123"/>
      <c r="S75" s="123"/>
      <c r="T75" s="123"/>
      <c r="U75" s="123"/>
      <c r="V75" s="27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</row>
    <row r="76" spans="1:56" s="3" customFormat="1" ht="24" thickBot="1" x14ac:dyDescent="0.4">
      <c r="A76" s="1"/>
      <c r="B76" s="25"/>
      <c r="C76" s="32"/>
      <c r="D76" s="32"/>
      <c r="E76" s="32"/>
      <c r="F76" s="87" t="s">
        <v>23</v>
      </c>
      <c r="G76" s="85">
        <v>0.05</v>
      </c>
      <c r="H76" s="87"/>
      <c r="I76" s="87"/>
      <c r="J76" s="87"/>
      <c r="K76" s="87"/>
      <c r="L76" s="87"/>
      <c r="M76" s="123"/>
      <c r="N76" s="123"/>
      <c r="O76" s="123"/>
      <c r="P76" s="123"/>
      <c r="Q76" s="123" t="s">
        <v>18</v>
      </c>
      <c r="R76" s="152">
        <f>_xlfn.T.DIST(M71,O67,TRUE)</f>
        <v>2.7754386118678601E-3</v>
      </c>
      <c r="S76" s="138"/>
      <c r="T76" s="125"/>
      <c r="U76" s="138"/>
      <c r="V76" s="27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</row>
    <row r="77" spans="1:56" s="3" customFormat="1" ht="15.75" thickBot="1" x14ac:dyDescent="0.3">
      <c r="A77" s="1"/>
      <c r="B77" s="25"/>
      <c r="C77" s="32"/>
      <c r="D77" s="32"/>
      <c r="E77" s="32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7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</row>
    <row r="78" spans="1:56" s="3" customFormat="1" ht="15.75" thickBot="1" x14ac:dyDescent="0.3">
      <c r="A78" s="1"/>
      <c r="B78" s="25"/>
      <c r="C78" s="32"/>
      <c r="D78" s="32"/>
      <c r="E78" s="32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 t="s">
        <v>18</v>
      </c>
      <c r="R78" s="152">
        <f>_xlfn.T.DIST.2T(ABS(M71),O67)</f>
        <v>5.5508772237357201E-3</v>
      </c>
      <c r="S78" s="123" t="s">
        <v>53</v>
      </c>
      <c r="T78" s="26"/>
      <c r="U78" s="26"/>
      <c r="V78" s="27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</row>
    <row r="79" spans="1:56" s="3" customFormat="1" x14ac:dyDescent="0.25">
      <c r="A79" s="1"/>
      <c r="B79" s="25"/>
      <c r="C79" s="32"/>
      <c r="D79" s="32"/>
      <c r="E79" s="32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7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</row>
    <row r="80" spans="1:56" s="3" customFormat="1" x14ac:dyDescent="0.25">
      <c r="A80" s="1"/>
      <c r="B80" s="25"/>
      <c r="C80" s="32"/>
      <c r="D80" s="32"/>
      <c r="E80" s="32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7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</row>
    <row r="81" spans="1:56" s="3" customFormat="1" x14ac:dyDescent="0.25">
      <c r="A81" s="1"/>
      <c r="B81" s="25"/>
      <c r="C81" s="32"/>
      <c r="D81" s="32"/>
      <c r="E81" s="32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7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</row>
    <row r="82" spans="1:56" s="3" customFormat="1" x14ac:dyDescent="0.25">
      <c r="A82" s="1"/>
      <c r="B82" s="25"/>
      <c r="C82" s="32"/>
      <c r="D82" s="32"/>
      <c r="E82" s="32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7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</row>
    <row r="83" spans="1:56" s="3" customFormat="1" x14ac:dyDescent="0.25">
      <c r="A83" s="1"/>
      <c r="B83" s="25"/>
      <c r="C83" s="32"/>
      <c r="D83" s="32"/>
      <c r="E83" s="32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7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</row>
    <row r="84" spans="1:56" s="3" customFormat="1" x14ac:dyDescent="0.25">
      <c r="A84" s="1"/>
      <c r="B84" s="25"/>
      <c r="C84" s="32"/>
      <c r="D84" s="32"/>
      <c r="E84" s="32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7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</row>
    <row r="85" spans="1:56" s="3" customFormat="1" x14ac:dyDescent="0.25">
      <c r="A85" s="1"/>
      <c r="B85" s="25"/>
      <c r="C85" s="32"/>
      <c r="D85" s="32"/>
      <c r="E85" s="32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7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</row>
    <row r="86" spans="1:56" s="3" customFormat="1" x14ac:dyDescent="0.25">
      <c r="A86" s="1"/>
      <c r="B86" s="25"/>
      <c r="C86" s="32"/>
      <c r="D86" s="32"/>
      <c r="E86" s="32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7"/>
      <c r="W86" s="1"/>
      <c r="X86" s="1"/>
      <c r="Y86" s="1"/>
      <c r="Z86" s="1" t="s">
        <v>32</v>
      </c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</row>
    <row r="87" spans="1:56" s="3" customFormat="1" x14ac:dyDescent="0.25">
      <c r="A87" s="1"/>
      <c r="B87" s="25"/>
      <c r="C87" s="32"/>
      <c r="D87" s="32"/>
      <c r="E87" s="32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7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</row>
    <row r="88" spans="1:56" s="3" customFormat="1" x14ac:dyDescent="0.25">
      <c r="A88" s="1"/>
      <c r="B88" s="25"/>
      <c r="C88" s="32"/>
      <c r="D88" s="32"/>
      <c r="E88" s="32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7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</row>
    <row r="89" spans="1:56" s="3" customFormat="1" x14ac:dyDescent="0.25">
      <c r="A89" s="1"/>
      <c r="B89" s="25"/>
      <c r="C89" s="32"/>
      <c r="D89" s="32"/>
      <c r="E89" s="32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7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</row>
    <row r="90" spans="1:56" s="3" customFormat="1" x14ac:dyDescent="0.25">
      <c r="A90" s="1"/>
      <c r="B90" s="25"/>
      <c r="C90" s="32"/>
      <c r="D90" s="32"/>
      <c r="E90" s="32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7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</row>
    <row r="91" spans="1:56" s="3" customFormat="1" x14ac:dyDescent="0.25">
      <c r="A91" s="1"/>
      <c r="B91" s="25"/>
      <c r="C91" s="32"/>
      <c r="D91" s="32"/>
      <c r="E91" s="32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7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</row>
    <row r="92" spans="1:56" s="3" customFormat="1" x14ac:dyDescent="0.25">
      <c r="A92" s="1"/>
      <c r="B92" s="25"/>
      <c r="C92" s="32"/>
      <c r="D92" s="32"/>
      <c r="E92" s="32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7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</row>
    <row r="93" spans="1:56" s="3" customFormat="1" x14ac:dyDescent="0.25">
      <c r="A93" s="1"/>
      <c r="B93" s="25"/>
      <c r="C93" s="32"/>
      <c r="D93" s="32"/>
      <c r="E93" s="32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7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</row>
    <row r="94" spans="1:56" s="3" customFormat="1" x14ac:dyDescent="0.25">
      <c r="A94" s="1"/>
      <c r="B94" s="25"/>
      <c r="C94" s="32"/>
      <c r="D94" s="32"/>
      <c r="E94" s="32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7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</row>
    <row r="95" spans="1:56" s="3" customFormat="1" x14ac:dyDescent="0.25">
      <c r="A95" s="1"/>
      <c r="B95" s="25"/>
      <c r="C95" s="32"/>
      <c r="D95" s="32"/>
      <c r="E95" s="32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7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</row>
    <row r="96" spans="1:56" s="3" customFormat="1" x14ac:dyDescent="0.25">
      <c r="A96" s="1"/>
      <c r="B96" s="25"/>
      <c r="C96" s="32"/>
      <c r="D96" s="32"/>
      <c r="E96" s="32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7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</row>
    <row r="97" spans="1:56" s="3" customFormat="1" x14ac:dyDescent="0.25">
      <c r="A97" s="1"/>
      <c r="B97" s="25"/>
      <c r="C97" s="32"/>
      <c r="D97" s="32"/>
      <c r="E97" s="32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7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</row>
    <row r="98" spans="1:56" s="3" customFormat="1" x14ac:dyDescent="0.25">
      <c r="A98" s="1"/>
      <c r="B98" s="25"/>
      <c r="C98" s="32"/>
      <c r="D98" s="32"/>
      <c r="E98" s="32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7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</row>
    <row r="99" spans="1:56" s="3" customFormat="1" x14ac:dyDescent="0.25">
      <c r="A99" s="1"/>
      <c r="B99" s="25"/>
      <c r="C99" s="32"/>
      <c r="D99" s="32"/>
      <c r="E99" s="32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7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</row>
    <row r="100" spans="1:56" s="3" customFormat="1" x14ac:dyDescent="0.25">
      <c r="A100" s="1"/>
      <c r="B100" s="25"/>
      <c r="C100" s="32"/>
      <c r="D100" s="32"/>
      <c r="E100" s="32"/>
      <c r="F100" s="31" t="s">
        <v>30</v>
      </c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7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</row>
    <row r="101" spans="1:56" s="3" customFormat="1" x14ac:dyDescent="0.25">
      <c r="A101" s="1"/>
      <c r="B101" s="25"/>
      <c r="C101" s="32"/>
      <c r="D101" s="32"/>
      <c r="E101" s="32"/>
      <c r="F101" s="31" t="s">
        <v>31</v>
      </c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7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</row>
    <row r="102" spans="1:56" s="3" customFormat="1" x14ac:dyDescent="0.25">
      <c r="A102" s="1"/>
      <c r="B102" s="25"/>
      <c r="C102" s="32"/>
      <c r="D102" s="32"/>
      <c r="E102" s="32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7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</row>
    <row r="103" spans="1:56" s="3" customFormat="1" x14ac:dyDescent="0.25">
      <c r="A103" s="1"/>
      <c r="B103" s="25"/>
      <c r="C103" s="32"/>
      <c r="D103" s="32"/>
      <c r="E103" s="32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7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</row>
    <row r="104" spans="1:56" s="3" customFormat="1" x14ac:dyDescent="0.25">
      <c r="A104" s="1"/>
      <c r="B104" s="25"/>
      <c r="C104" s="32"/>
      <c r="D104" s="32"/>
      <c r="E104" s="32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7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</row>
    <row r="105" spans="1:56" s="3" customFormat="1" x14ac:dyDescent="0.25">
      <c r="A105" s="1"/>
      <c r="B105" s="25"/>
      <c r="C105" s="32"/>
      <c r="D105" s="32"/>
      <c r="E105" s="32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7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</row>
    <row r="106" spans="1:56" s="3" customFormat="1" x14ac:dyDescent="0.25">
      <c r="A106" s="1"/>
      <c r="B106" s="25"/>
      <c r="C106" s="32"/>
      <c r="D106" s="32"/>
      <c r="E106" s="32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7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</row>
    <row r="107" spans="1:56" s="3" customFormat="1" x14ac:dyDescent="0.25">
      <c r="A107" s="1"/>
      <c r="B107" s="25"/>
      <c r="C107" s="32"/>
      <c r="D107" s="32"/>
      <c r="E107" s="32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7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</row>
    <row r="108" spans="1:56" s="3" customFormat="1" x14ac:dyDescent="0.25">
      <c r="A108" s="1"/>
      <c r="B108" s="25"/>
      <c r="C108" s="32"/>
      <c r="D108" s="32"/>
      <c r="E108" s="32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7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</row>
    <row r="109" spans="1:56" s="3" customFormat="1" x14ac:dyDescent="0.25">
      <c r="A109" s="1"/>
      <c r="B109" s="25"/>
      <c r="C109" s="32"/>
      <c r="D109" s="32"/>
      <c r="E109" s="32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7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</row>
    <row r="110" spans="1:56" s="3" customFormat="1" x14ac:dyDescent="0.25">
      <c r="A110" s="1"/>
      <c r="B110" s="25"/>
      <c r="C110" s="32"/>
      <c r="D110" s="32"/>
      <c r="E110" s="32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7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</row>
    <row r="111" spans="1:56" s="3" customFormat="1" x14ac:dyDescent="0.25">
      <c r="A111" s="1"/>
      <c r="B111" s="25"/>
      <c r="C111" s="32"/>
      <c r="D111" s="32"/>
      <c r="E111" s="32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7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</row>
    <row r="112" spans="1:56" s="3" customFormat="1" x14ac:dyDescent="0.25">
      <c r="A112" s="1"/>
      <c r="B112" s="25"/>
      <c r="C112" s="32"/>
      <c r="D112" s="32"/>
      <c r="E112" s="32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7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</row>
    <row r="113" spans="1:56" s="3" customFormat="1" x14ac:dyDescent="0.25">
      <c r="A113" s="1"/>
      <c r="B113" s="25"/>
      <c r="C113" s="32"/>
      <c r="D113" s="32"/>
      <c r="E113" s="32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7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</row>
    <row r="114" spans="1:56" s="3" customFormat="1" x14ac:dyDescent="0.25">
      <c r="A114" s="1"/>
      <c r="B114" s="25"/>
      <c r="C114" s="32"/>
      <c r="D114" s="32"/>
      <c r="E114" s="32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7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</row>
    <row r="115" spans="1:56" s="3" customFormat="1" x14ac:dyDescent="0.25">
      <c r="A115" s="1"/>
      <c r="B115" s="25"/>
      <c r="C115" s="32"/>
      <c r="D115" s="32"/>
      <c r="E115" s="32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7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</row>
    <row r="116" spans="1:56" s="3" customFormat="1" x14ac:dyDescent="0.25">
      <c r="A116" s="1"/>
      <c r="B116" s="25"/>
      <c r="C116" s="32"/>
      <c r="D116" s="32"/>
      <c r="E116" s="32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7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</row>
    <row r="117" spans="1:56" s="3" customFormat="1" x14ac:dyDescent="0.25">
      <c r="A117" s="1"/>
      <c r="B117" s="25"/>
      <c r="C117" s="32"/>
      <c r="D117" s="32"/>
      <c r="E117" s="32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7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</row>
    <row r="118" spans="1:56" s="3" customFormat="1" x14ac:dyDescent="0.25">
      <c r="A118" s="1"/>
      <c r="B118" s="25"/>
      <c r="C118" s="32"/>
      <c r="D118" s="32"/>
      <c r="E118" s="32"/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7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</row>
    <row r="119" spans="1:56" s="3" customFormat="1" x14ac:dyDescent="0.25">
      <c r="A119" s="1"/>
      <c r="B119" s="25"/>
      <c r="C119" s="32"/>
      <c r="D119" s="32"/>
      <c r="E119" s="32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7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</row>
    <row r="120" spans="1:56" s="3" customFormat="1" x14ac:dyDescent="0.25">
      <c r="A120" s="1"/>
      <c r="B120" s="25"/>
      <c r="C120" s="32"/>
      <c r="D120" s="32"/>
      <c r="E120" s="32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7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</row>
    <row r="121" spans="1:56" s="3" customFormat="1" x14ac:dyDescent="0.25">
      <c r="A121" s="1"/>
      <c r="B121" s="25"/>
      <c r="C121" s="32"/>
      <c r="D121" s="32"/>
      <c r="E121" s="32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7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</row>
    <row r="122" spans="1:56" x14ac:dyDescent="0.25">
      <c r="A122" s="37"/>
      <c r="B122" s="25"/>
      <c r="C122" s="32"/>
      <c r="D122" s="32"/>
      <c r="E122" s="32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7"/>
    </row>
    <row r="123" spans="1:56" x14ac:dyDescent="0.25">
      <c r="A123" s="37"/>
      <c r="B123" s="25"/>
      <c r="C123" s="32"/>
      <c r="D123" s="32"/>
      <c r="E123" s="32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7"/>
    </row>
    <row r="124" spans="1:56" ht="15.75" thickBot="1" x14ac:dyDescent="0.3">
      <c r="A124" s="37"/>
      <c r="B124" s="34"/>
      <c r="C124" s="4"/>
      <c r="D124" s="4"/>
      <c r="E124" s="4"/>
      <c r="F124" s="35"/>
      <c r="G124" s="35"/>
      <c r="H124" s="35"/>
      <c r="I124" s="35"/>
      <c r="J124" s="35"/>
      <c r="K124" s="35"/>
      <c r="L124" s="35"/>
      <c r="M124" s="35"/>
      <c r="N124" s="35"/>
      <c r="O124" s="35"/>
      <c r="P124" s="35"/>
      <c r="Q124" s="35"/>
      <c r="R124" s="35"/>
      <c r="S124" s="35"/>
      <c r="T124" s="35"/>
      <c r="U124" s="35"/>
      <c r="V124" s="36"/>
    </row>
    <row r="125" spans="1:56" x14ac:dyDescent="0.25">
      <c r="A125" s="37"/>
      <c r="B125" s="37"/>
      <c r="C125" s="37"/>
      <c r="D125" s="37"/>
      <c r="E125" s="37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37"/>
    </row>
    <row r="126" spans="1:56" x14ac:dyDescent="0.25">
      <c r="A126" s="37"/>
      <c r="B126" s="37"/>
      <c r="C126" s="37"/>
      <c r="D126" s="37"/>
      <c r="E126" s="37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37"/>
    </row>
    <row r="127" spans="1:56" x14ac:dyDescent="0.25">
      <c r="A127" s="37"/>
      <c r="B127" s="37"/>
      <c r="C127" s="37"/>
      <c r="D127" s="37"/>
      <c r="E127" s="37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37"/>
    </row>
    <row r="128" spans="1:56" x14ac:dyDescent="0.25">
      <c r="A128" s="37"/>
      <c r="B128" s="37"/>
      <c r="C128" s="37"/>
      <c r="D128" s="37"/>
      <c r="E128" s="37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37"/>
    </row>
    <row r="129" spans="1:22" x14ac:dyDescent="0.25">
      <c r="A129" s="37"/>
      <c r="B129" s="37"/>
      <c r="C129" s="37"/>
      <c r="D129" s="37"/>
      <c r="E129" s="37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37"/>
    </row>
    <row r="130" spans="1:22" x14ac:dyDescent="0.25">
      <c r="A130" s="37"/>
      <c r="B130" s="37"/>
      <c r="C130" s="37"/>
      <c r="D130" s="37"/>
      <c r="E130" s="37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37"/>
    </row>
    <row r="131" spans="1:22" x14ac:dyDescent="0.25">
      <c r="A131" s="37"/>
      <c r="B131" s="37"/>
      <c r="C131" s="37"/>
      <c r="D131" s="37"/>
      <c r="E131" s="37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37"/>
    </row>
    <row r="132" spans="1:22" x14ac:dyDescent="0.25">
      <c r="A132" s="37"/>
      <c r="B132" s="37"/>
      <c r="C132" s="37"/>
      <c r="D132" s="37"/>
      <c r="E132" s="37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37"/>
    </row>
    <row r="133" spans="1:22" x14ac:dyDescent="0.25">
      <c r="A133" s="37"/>
      <c r="B133" s="37"/>
      <c r="C133" s="37"/>
      <c r="D133" s="37"/>
      <c r="E133" s="37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37"/>
    </row>
    <row r="134" spans="1:22" x14ac:dyDescent="0.25">
      <c r="A134" s="37"/>
      <c r="B134" s="37"/>
      <c r="C134" s="37"/>
      <c r="D134" s="37"/>
      <c r="E134" s="37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37"/>
    </row>
    <row r="135" spans="1:22" x14ac:dyDescent="0.25">
      <c r="A135" s="37"/>
      <c r="B135" s="37"/>
      <c r="C135" s="37"/>
      <c r="D135" s="37"/>
      <c r="E135" s="37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37"/>
    </row>
    <row r="136" spans="1:22" x14ac:dyDescent="0.25">
      <c r="A136" s="37"/>
      <c r="B136" s="37"/>
      <c r="C136" s="37"/>
      <c r="D136" s="37"/>
      <c r="E136" s="37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37"/>
    </row>
    <row r="137" spans="1:22" x14ac:dyDescent="0.25">
      <c r="A137" s="37"/>
      <c r="B137" s="37"/>
      <c r="C137" s="37"/>
      <c r="D137" s="37"/>
      <c r="E137" s="37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37"/>
    </row>
    <row r="138" spans="1:22" x14ac:dyDescent="0.25">
      <c r="A138" s="37"/>
      <c r="B138" s="37"/>
      <c r="C138" s="37"/>
      <c r="D138" s="37"/>
      <c r="E138" s="37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37"/>
    </row>
    <row r="139" spans="1:22" x14ac:dyDescent="0.25">
      <c r="A139" s="37"/>
      <c r="B139" s="37"/>
      <c r="C139" s="37"/>
      <c r="D139" s="37"/>
      <c r="E139" s="37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37"/>
    </row>
    <row r="140" spans="1:22" x14ac:dyDescent="0.25">
      <c r="A140" s="37"/>
      <c r="B140" s="37"/>
      <c r="C140" s="37"/>
      <c r="D140" s="37"/>
      <c r="E140" s="37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37"/>
    </row>
    <row r="141" spans="1:22" x14ac:dyDescent="0.25">
      <c r="A141" s="37"/>
      <c r="B141" s="37"/>
      <c r="C141" s="37"/>
      <c r="D141" s="37"/>
      <c r="E141" s="37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37"/>
    </row>
    <row r="142" spans="1:22" x14ac:dyDescent="0.25">
      <c r="A142" s="37"/>
      <c r="B142" s="37"/>
      <c r="C142" s="37"/>
      <c r="D142" s="37"/>
      <c r="E142" s="37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37"/>
    </row>
    <row r="143" spans="1:22" x14ac:dyDescent="0.25">
      <c r="A143" s="37"/>
      <c r="B143" s="37"/>
      <c r="C143" s="37"/>
      <c r="D143" s="37"/>
      <c r="E143" s="37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37"/>
    </row>
    <row r="144" spans="1:22" x14ac:dyDescent="0.25">
      <c r="A144" s="37"/>
      <c r="B144" s="37"/>
      <c r="C144" s="37"/>
      <c r="D144" s="37"/>
      <c r="E144" s="37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37"/>
    </row>
    <row r="145" spans="1:22" x14ac:dyDescent="0.25">
      <c r="A145" s="37"/>
      <c r="B145" s="37"/>
      <c r="C145" s="37"/>
      <c r="D145" s="37"/>
      <c r="E145" s="37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37"/>
    </row>
    <row r="146" spans="1:22" x14ac:dyDescent="0.25">
      <c r="A146" s="37"/>
      <c r="B146" s="37"/>
      <c r="C146" s="37"/>
      <c r="D146" s="37"/>
      <c r="E146" s="37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37"/>
    </row>
    <row r="147" spans="1:22" x14ac:dyDescent="0.25">
      <c r="C147" s="37"/>
      <c r="D147" s="37"/>
      <c r="E147" s="37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</row>
    <row r="148" spans="1:22" x14ac:dyDescent="0.25">
      <c r="C148" s="37"/>
      <c r="D148" s="37"/>
      <c r="E148" s="37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</row>
    <row r="149" spans="1:22" x14ac:dyDescent="0.25">
      <c r="C149" s="37"/>
      <c r="D149" s="37"/>
      <c r="E149" s="37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</row>
    <row r="150" spans="1:22" x14ac:dyDescent="0.25">
      <c r="C150" s="37"/>
      <c r="D150" s="37"/>
      <c r="E150" s="37"/>
    </row>
  </sheetData>
  <mergeCells count="6">
    <mergeCell ref="C18:D18"/>
    <mergeCell ref="C9:D9"/>
    <mergeCell ref="I9:I10"/>
    <mergeCell ref="C10:D10"/>
    <mergeCell ref="C14:D14"/>
    <mergeCell ref="I15:I16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D150"/>
  <sheetViews>
    <sheetView tabSelected="1" topLeftCell="A37" zoomScale="55" zoomScaleNormal="55" workbookViewId="0">
      <selection activeCell="F59" sqref="F59"/>
    </sheetView>
  </sheetViews>
  <sheetFormatPr defaultRowHeight="15" x14ac:dyDescent="0.25"/>
  <cols>
    <col min="1" max="1" width="9.140625" style="1"/>
    <col min="2" max="3" width="9.140625" style="3"/>
    <col min="4" max="5" width="9.5703125" style="3" bestFit="1" customWidth="1"/>
    <col min="6" max="7" width="9.140625" style="3"/>
    <col min="8" max="8" width="12.7109375" style="3" customWidth="1"/>
    <col min="9" max="9" width="9.140625" style="3"/>
    <col min="22" max="22" width="15.140625" customWidth="1"/>
    <col min="23" max="56" width="9.140625" style="1"/>
  </cols>
  <sheetData>
    <row r="1" spans="1:56" s="1" customFormat="1" ht="15.75" thickBot="1" x14ac:dyDescent="0.3"/>
    <row r="2" spans="1:56" s="1" customFormat="1" x14ac:dyDescent="0.25">
      <c r="B2" s="22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4"/>
    </row>
    <row r="3" spans="1:56" s="1" customFormat="1" ht="21" x14ac:dyDescent="0.35">
      <c r="B3" s="25"/>
      <c r="C3" s="38" t="s">
        <v>33</v>
      </c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7"/>
    </row>
    <row r="4" spans="1:56" s="3" customFormat="1" x14ac:dyDescent="0.25">
      <c r="A4" s="1"/>
      <c r="B4" s="25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7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</row>
    <row r="5" spans="1:56" s="3" customFormat="1" ht="18.75" x14ac:dyDescent="0.35">
      <c r="A5" s="1"/>
      <c r="B5" s="25"/>
      <c r="C5" s="26" t="s">
        <v>34</v>
      </c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7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</row>
    <row r="6" spans="1:56" s="3" customFormat="1" x14ac:dyDescent="0.25">
      <c r="A6" s="1"/>
      <c r="B6" s="25"/>
      <c r="C6" s="26" t="s">
        <v>35</v>
      </c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8"/>
      <c r="W6" s="21"/>
      <c r="X6" s="2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</row>
    <row r="7" spans="1:56" x14ac:dyDescent="0.25">
      <c r="B7" s="25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8"/>
      <c r="W7" s="21"/>
      <c r="X7" s="21"/>
    </row>
    <row r="8" spans="1:56" ht="15.75" thickBot="1" x14ac:dyDescent="0.3">
      <c r="B8" s="25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8"/>
      <c r="W8" s="21"/>
      <c r="X8" s="21"/>
    </row>
    <row r="9" spans="1:56" x14ac:dyDescent="0.25">
      <c r="B9" s="25"/>
      <c r="C9" s="80"/>
      <c r="D9" s="79"/>
      <c r="E9" s="26"/>
      <c r="F9" s="31" t="s">
        <v>9</v>
      </c>
      <c r="G9" s="26"/>
      <c r="H9" s="26"/>
      <c r="I9" s="81" t="s">
        <v>6</v>
      </c>
      <c r="J9" s="5">
        <f>G11</f>
        <v>0.11</v>
      </c>
      <c r="K9" s="6">
        <f t="shared" ref="K9:S9" si="0">J9+($G$12-$G$11)/10</f>
        <v>0.12</v>
      </c>
      <c r="L9" s="6">
        <f t="shared" si="0"/>
        <v>0.13</v>
      </c>
      <c r="M9" s="6">
        <f t="shared" si="0"/>
        <v>0.14000000000000001</v>
      </c>
      <c r="N9" s="6">
        <f t="shared" si="0"/>
        <v>0.15000000000000002</v>
      </c>
      <c r="O9" s="6">
        <f t="shared" si="0"/>
        <v>0.16000000000000003</v>
      </c>
      <c r="P9" s="6">
        <f t="shared" si="0"/>
        <v>0.17000000000000004</v>
      </c>
      <c r="Q9" s="6">
        <f t="shared" si="0"/>
        <v>0.18000000000000005</v>
      </c>
      <c r="R9" s="6">
        <f t="shared" si="0"/>
        <v>0.19000000000000006</v>
      </c>
      <c r="S9" s="7">
        <f t="shared" si="0"/>
        <v>0.20000000000000007</v>
      </c>
      <c r="T9" s="26"/>
      <c r="U9" s="26"/>
      <c r="V9" s="28"/>
      <c r="W9" s="21"/>
      <c r="X9" s="21"/>
    </row>
    <row r="10" spans="1:56" ht="15.75" thickBot="1" x14ac:dyDescent="0.3">
      <c r="B10" s="25"/>
      <c r="C10" s="77"/>
      <c r="D10" s="79"/>
      <c r="E10" s="26"/>
      <c r="F10" s="26"/>
      <c r="G10" s="26"/>
      <c r="H10" s="26"/>
      <c r="I10" s="82"/>
      <c r="J10" s="8">
        <f t="shared" ref="J10:S10" si="1">J9+($G$12-$G$11)/10</f>
        <v>0.12</v>
      </c>
      <c r="K10" s="9">
        <f t="shared" si="1"/>
        <v>0.13</v>
      </c>
      <c r="L10" s="9">
        <f t="shared" si="1"/>
        <v>0.14000000000000001</v>
      </c>
      <c r="M10" s="9">
        <f t="shared" si="1"/>
        <v>0.15000000000000002</v>
      </c>
      <c r="N10" s="9">
        <f t="shared" si="1"/>
        <v>0.16000000000000003</v>
      </c>
      <c r="O10" s="9">
        <f t="shared" si="1"/>
        <v>0.17000000000000004</v>
      </c>
      <c r="P10" s="9">
        <f t="shared" si="1"/>
        <v>0.18000000000000005</v>
      </c>
      <c r="Q10" s="9">
        <f t="shared" si="1"/>
        <v>0.19000000000000006</v>
      </c>
      <c r="R10" s="9">
        <f t="shared" si="1"/>
        <v>0.20000000000000007</v>
      </c>
      <c r="S10" s="10">
        <f t="shared" si="1"/>
        <v>0.21000000000000008</v>
      </c>
      <c r="T10" s="26"/>
      <c r="U10" s="26"/>
      <c r="V10" s="28"/>
      <c r="W10" s="21"/>
      <c r="X10" s="21"/>
    </row>
    <row r="11" spans="1:56" x14ac:dyDescent="0.25">
      <c r="B11" s="25"/>
      <c r="C11" s="29"/>
      <c r="D11" s="55"/>
      <c r="E11" s="26"/>
      <c r="F11" s="14" t="s">
        <v>3</v>
      </c>
      <c r="G11" s="11">
        <f>MIN(C20:C124)</f>
        <v>0.11</v>
      </c>
      <c r="H11" s="29" t="s">
        <v>1</v>
      </c>
      <c r="I11" s="19">
        <f>G11</f>
        <v>0.11</v>
      </c>
      <c r="J11" s="6">
        <f>$G$11+($G$12-$G$11)/20</f>
        <v>0.115</v>
      </c>
      <c r="K11" s="6">
        <f t="shared" ref="K11:S11" si="2">J11+($G$12-$G$11)/10</f>
        <v>0.125</v>
      </c>
      <c r="L11" s="6">
        <f t="shared" si="2"/>
        <v>0.13500000000000001</v>
      </c>
      <c r="M11" s="6">
        <f t="shared" si="2"/>
        <v>0.14500000000000002</v>
      </c>
      <c r="N11" s="6">
        <f t="shared" si="2"/>
        <v>0.15500000000000003</v>
      </c>
      <c r="O11" s="6">
        <f t="shared" si="2"/>
        <v>0.16500000000000004</v>
      </c>
      <c r="P11" s="6">
        <f t="shared" si="2"/>
        <v>0.17500000000000004</v>
      </c>
      <c r="Q11" s="6">
        <f t="shared" si="2"/>
        <v>0.18500000000000005</v>
      </c>
      <c r="R11" s="6">
        <f t="shared" si="2"/>
        <v>0.19500000000000006</v>
      </c>
      <c r="S11" s="6">
        <f t="shared" si="2"/>
        <v>0.20500000000000007</v>
      </c>
      <c r="T11" s="13">
        <f>G12</f>
        <v>0.21</v>
      </c>
      <c r="U11" s="26"/>
      <c r="V11" s="28"/>
      <c r="W11" s="21"/>
      <c r="X11" s="21"/>
    </row>
    <row r="12" spans="1:56" ht="15.75" thickBot="1" x14ac:dyDescent="0.3">
      <c r="B12" s="25"/>
      <c r="C12" s="29"/>
      <c r="D12" s="55"/>
      <c r="E12" s="26"/>
      <c r="F12" s="15" t="s">
        <v>4</v>
      </c>
      <c r="G12" s="12">
        <f>MAX(C20:C124)</f>
        <v>0.21</v>
      </c>
      <c r="H12" s="29" t="s">
        <v>5</v>
      </c>
      <c r="I12" s="20">
        <v>0</v>
      </c>
      <c r="J12" s="9">
        <f>COUNTIF($C$20:$C$124,"&lt;"&amp;J10)/COUNT($C$20:$C$124)</f>
        <v>0.1</v>
      </c>
      <c r="K12" s="9">
        <f>(COUNTIF($C$20:$C$124,"&lt;"&amp;K10))/COUNT($C$20:$C$124)-J12</f>
        <v>0</v>
      </c>
      <c r="L12" s="9">
        <f>(COUNTIF($C$20:$C$124,"&lt;"&amp;L10))/COUNT($C$20:$C$124)-SUM($J$12:K12)</f>
        <v>4.9999999999999989E-2</v>
      </c>
      <c r="M12" s="9">
        <f>(COUNTIF($C$20:$C$124,"&lt;"&amp;M10))/COUNT($C$20:$C$124)-SUM($J$12:L12)</f>
        <v>5.0000000000000017E-2</v>
      </c>
      <c r="N12" s="9">
        <f>(COUNTIF($C$20:$C$124,"&lt;"&amp;N10))/COUNT($C$20:$C$124)-SUM($J$12:M12)</f>
        <v>0.14999999999999997</v>
      </c>
      <c r="O12" s="9">
        <f>(COUNTIF($C$20:$C$124,"&lt;"&amp;O10))/COUNT($C$20:$C$124)-SUM($J$12:N12)</f>
        <v>0.10000000000000003</v>
      </c>
      <c r="P12" s="9">
        <f>(COUNTIF($C$20:$C$124,"&lt;"&amp;P10))/COUNT($C$20:$C$124)-SUM($J$12:O12)</f>
        <v>0.2</v>
      </c>
      <c r="Q12" s="9">
        <f>(COUNTIF($C$20:$C$124,"&lt;"&amp;Q10))/COUNT($C$20:$C$124)-SUM($J$12:P12)</f>
        <v>4.9999999999999933E-2</v>
      </c>
      <c r="R12" s="9">
        <f>(COUNTIF($C$20:$C$124,"&lt;"&amp;R10))/COUNT($C$20:$C$124)-SUM($J$12:Q12)</f>
        <v>0.20000000000000007</v>
      </c>
      <c r="S12" s="9">
        <f>(COUNTIF($C$20:$C$124,"&lt;"&amp;S10))/COUNT($C$20:$C$124)-SUM($J$12:R12)</f>
        <v>4.9999999999999933E-2</v>
      </c>
      <c r="T12" s="10">
        <f>(COUNTIF($C$20:$C$124,"&lt;"&amp;T10)-S12)/COUNT($C$20:$C$124)</f>
        <v>-2.4999999999999966E-3</v>
      </c>
      <c r="U12" s="26"/>
      <c r="V12" s="28"/>
      <c r="W12" s="21"/>
      <c r="X12" s="21"/>
    </row>
    <row r="13" spans="1:56" s="3" customFormat="1" ht="15.75" thickBot="1" x14ac:dyDescent="0.3">
      <c r="A13" s="1"/>
      <c r="B13" s="25"/>
      <c r="C13" s="26"/>
      <c r="D13" s="26"/>
      <c r="E13" s="26"/>
      <c r="F13" s="26"/>
      <c r="G13" s="26"/>
      <c r="H13" s="29" t="s">
        <v>7</v>
      </c>
      <c r="I13" s="16">
        <f>I12</f>
        <v>0</v>
      </c>
      <c r="J13" s="17">
        <f t="shared" ref="J13:S13" si="3">J12+I13</f>
        <v>0.1</v>
      </c>
      <c r="K13" s="17">
        <f t="shared" si="3"/>
        <v>0.1</v>
      </c>
      <c r="L13" s="17">
        <f t="shared" si="3"/>
        <v>0.15</v>
      </c>
      <c r="M13" s="17">
        <f t="shared" si="3"/>
        <v>0.2</v>
      </c>
      <c r="N13" s="17">
        <f t="shared" si="3"/>
        <v>0.35</v>
      </c>
      <c r="O13" s="17">
        <f t="shared" si="3"/>
        <v>0.45</v>
      </c>
      <c r="P13" s="17">
        <f t="shared" si="3"/>
        <v>0.65</v>
      </c>
      <c r="Q13" s="17">
        <f t="shared" si="3"/>
        <v>0.7</v>
      </c>
      <c r="R13" s="17">
        <f t="shared" si="3"/>
        <v>0.9</v>
      </c>
      <c r="S13" s="17">
        <f t="shared" si="3"/>
        <v>0.95</v>
      </c>
      <c r="T13" s="18">
        <v>1</v>
      </c>
      <c r="U13" s="26"/>
      <c r="V13" s="28"/>
      <c r="W13" s="21"/>
      <c r="X13" s="2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</row>
    <row r="14" spans="1:56" s="3" customFormat="1" ht="20.25" customHeight="1" thickBot="1" x14ac:dyDescent="0.3">
      <c r="A14" s="1"/>
      <c r="B14" s="25"/>
      <c r="C14" s="77"/>
      <c r="D14" s="79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33"/>
      <c r="R14" s="26"/>
      <c r="S14" s="26"/>
      <c r="T14" s="26"/>
      <c r="U14" s="26"/>
      <c r="V14" s="27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</row>
    <row r="15" spans="1:56" s="3" customFormat="1" x14ac:dyDescent="0.25">
      <c r="A15" s="1"/>
      <c r="B15" s="25"/>
      <c r="C15" s="29"/>
      <c r="D15" s="55"/>
      <c r="E15" s="26"/>
      <c r="F15" s="31" t="s">
        <v>9</v>
      </c>
      <c r="G15" s="26"/>
      <c r="H15" s="26"/>
      <c r="I15" s="81" t="s">
        <v>6</v>
      </c>
      <c r="J15" s="5">
        <f>G17</f>
        <v>0.11</v>
      </c>
      <c r="K15" s="6">
        <f t="shared" ref="K15:S15" si="4">J15+($G$12-$G$11)/10</f>
        <v>0.12</v>
      </c>
      <c r="L15" s="6">
        <f t="shared" si="4"/>
        <v>0.13</v>
      </c>
      <c r="M15" s="6">
        <f t="shared" si="4"/>
        <v>0.14000000000000001</v>
      </c>
      <c r="N15" s="6">
        <f t="shared" si="4"/>
        <v>0.15000000000000002</v>
      </c>
      <c r="O15" s="6">
        <f t="shared" si="4"/>
        <v>0.16000000000000003</v>
      </c>
      <c r="P15" s="6">
        <f t="shared" si="4"/>
        <v>0.17000000000000004</v>
      </c>
      <c r="Q15" s="6">
        <f t="shared" si="4"/>
        <v>0.18000000000000005</v>
      </c>
      <c r="R15" s="6">
        <f t="shared" si="4"/>
        <v>0.19000000000000006</v>
      </c>
      <c r="S15" s="7">
        <f t="shared" si="4"/>
        <v>0.20000000000000007</v>
      </c>
      <c r="T15" s="26"/>
      <c r="U15" s="26"/>
      <c r="V15" s="27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</row>
    <row r="16" spans="1:56" s="3" customFormat="1" ht="15.75" thickBot="1" x14ac:dyDescent="0.3">
      <c r="A16" s="1"/>
      <c r="B16" s="25"/>
      <c r="C16" s="29"/>
      <c r="D16" s="55"/>
      <c r="E16" s="26"/>
      <c r="F16" s="26"/>
      <c r="G16" s="26"/>
      <c r="H16" s="26"/>
      <c r="I16" s="82"/>
      <c r="J16" s="8">
        <f t="shared" ref="J16:S16" si="5">J15+($G$12-$G$11)/10</f>
        <v>0.12</v>
      </c>
      <c r="K16" s="9">
        <f t="shared" si="5"/>
        <v>0.13</v>
      </c>
      <c r="L16" s="9">
        <f t="shared" si="5"/>
        <v>0.14000000000000001</v>
      </c>
      <c r="M16" s="9">
        <f t="shared" si="5"/>
        <v>0.15000000000000002</v>
      </c>
      <c r="N16" s="9">
        <f t="shared" si="5"/>
        <v>0.16000000000000003</v>
      </c>
      <c r="O16" s="9">
        <f t="shared" si="5"/>
        <v>0.17000000000000004</v>
      </c>
      <c r="P16" s="9">
        <f t="shared" si="5"/>
        <v>0.18000000000000005</v>
      </c>
      <c r="Q16" s="9">
        <f t="shared" si="5"/>
        <v>0.19000000000000006</v>
      </c>
      <c r="R16" s="9">
        <f t="shared" si="5"/>
        <v>0.20000000000000007</v>
      </c>
      <c r="S16" s="10">
        <f t="shared" si="5"/>
        <v>0.21000000000000008</v>
      </c>
      <c r="T16" s="26"/>
      <c r="U16" s="26"/>
      <c r="V16" s="27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</row>
    <row r="17" spans="1:56" s="3" customFormat="1" x14ac:dyDescent="0.25">
      <c r="A17" s="1"/>
      <c r="B17" s="25"/>
      <c r="C17" s="26"/>
      <c r="D17" s="26"/>
      <c r="E17" s="26"/>
      <c r="F17" s="14" t="s">
        <v>3</v>
      </c>
      <c r="G17" s="11">
        <f>MIN(D20:D124)</f>
        <v>0.11</v>
      </c>
      <c r="H17" s="29" t="s">
        <v>2</v>
      </c>
      <c r="I17" s="19">
        <f>G17</f>
        <v>0.11</v>
      </c>
      <c r="J17" s="6">
        <f>$G$17+($G$18-$G$17)/20</f>
        <v>0.1195</v>
      </c>
      <c r="K17" s="6">
        <f>J17+($G$18-$G$17)/10</f>
        <v>0.13849999999999998</v>
      </c>
      <c r="L17" s="6">
        <f t="shared" ref="L17:S17" si="6">K17+($G$18-$G$17)/10</f>
        <v>0.15749999999999997</v>
      </c>
      <c r="M17" s="6">
        <f t="shared" si="6"/>
        <v>0.17649999999999996</v>
      </c>
      <c r="N17" s="6">
        <f t="shared" si="6"/>
        <v>0.19549999999999995</v>
      </c>
      <c r="O17" s="6">
        <f t="shared" si="6"/>
        <v>0.21449999999999994</v>
      </c>
      <c r="P17" s="6">
        <f t="shared" si="6"/>
        <v>0.23349999999999993</v>
      </c>
      <c r="Q17" s="6">
        <f t="shared" si="6"/>
        <v>0.25249999999999995</v>
      </c>
      <c r="R17" s="6">
        <f t="shared" si="6"/>
        <v>0.27149999999999996</v>
      </c>
      <c r="S17" s="6">
        <f t="shared" si="6"/>
        <v>0.29049999999999998</v>
      </c>
      <c r="T17" s="7">
        <f>G18</f>
        <v>0.3</v>
      </c>
      <c r="U17" s="26"/>
      <c r="V17" s="27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</row>
    <row r="18" spans="1:56" s="3" customFormat="1" ht="15.75" thickBot="1" x14ac:dyDescent="0.3">
      <c r="A18" s="1"/>
      <c r="B18" s="25"/>
      <c r="C18" s="77" t="s">
        <v>27</v>
      </c>
      <c r="D18" s="78"/>
      <c r="E18" s="30"/>
      <c r="F18" s="15" t="s">
        <v>4</v>
      </c>
      <c r="G18" s="12">
        <f>MAX(D20:D124)</f>
        <v>0.3</v>
      </c>
      <c r="H18" s="29" t="s">
        <v>5</v>
      </c>
      <c r="I18" s="20">
        <v>0</v>
      </c>
      <c r="J18" s="9">
        <f>COUNTIF($D$20:$D$124,"&lt;"&amp;J16)/COUNT($D$20:$D$124)</f>
        <v>0.05</v>
      </c>
      <c r="K18" s="9">
        <f>(COUNTIF($C$20:$C$124,"&lt;"&amp;K16))/COUNT($C$20:$C$124)-J18</f>
        <v>0.05</v>
      </c>
      <c r="L18" s="9">
        <f>(COUNTIF($C$20:$C$124,"&lt;"&amp;L16))/COUNT($C$20:$C$124)-SUM($J$18:K18)</f>
        <v>4.9999999999999989E-2</v>
      </c>
      <c r="M18" s="9">
        <f>(COUNTIF($C$20:$C$124,"&lt;"&amp;M16))/COUNT($C$20:$C$124)-SUM($J$18:L18)</f>
        <v>5.0000000000000017E-2</v>
      </c>
      <c r="N18" s="9">
        <f>(COUNTIF($C$20:$C$124,"&lt;"&amp;N16))/COUNT($C$20:$C$124)-SUM($J$18:M18)</f>
        <v>0.14999999999999997</v>
      </c>
      <c r="O18" s="9">
        <f>(COUNTIF($C$20:$C$124,"&lt;"&amp;O16))/COUNT($C$20:$C$124)-SUM($J$18:N18)</f>
        <v>0.10000000000000003</v>
      </c>
      <c r="P18" s="9">
        <f>(COUNTIF($C$20:$C$124,"&lt;"&amp;P16))/COUNT($C$20:$C$124)-SUM($J$18:O18)</f>
        <v>0.2</v>
      </c>
      <c r="Q18" s="9">
        <f>(COUNTIF($C$20:$C$124,"&lt;"&amp;Q16))/COUNT($C$20:$C$124)-SUM($J$18:P18)</f>
        <v>4.9999999999999933E-2</v>
      </c>
      <c r="R18" s="9">
        <f>(COUNTIF($C$20:$C$124,"&lt;"&amp;R16))/COUNT($C$20:$C$124)-SUM($J$18:Q18)</f>
        <v>0.20000000000000007</v>
      </c>
      <c r="S18" s="9">
        <f>(COUNTIF($C$20:$C$124,"&lt;"&amp;S16))/COUNT($C$20:$C$124)-SUM($J$18:R18)</f>
        <v>4.9999999999999933E-2</v>
      </c>
      <c r="T18" s="10">
        <v>0</v>
      </c>
      <c r="U18" s="26"/>
      <c r="V18" s="27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</row>
    <row r="19" spans="1:56" s="3" customFormat="1" ht="15.75" thickBot="1" x14ac:dyDescent="0.3">
      <c r="A19" s="1"/>
      <c r="B19" s="25"/>
      <c r="C19" s="39" t="s">
        <v>1</v>
      </c>
      <c r="D19" s="39" t="s">
        <v>2</v>
      </c>
      <c r="E19" s="54"/>
      <c r="F19" s="26"/>
      <c r="G19" s="26"/>
      <c r="H19" s="29" t="s">
        <v>7</v>
      </c>
      <c r="I19" s="16">
        <f>I18</f>
        <v>0</v>
      </c>
      <c r="J19" s="17">
        <f t="shared" ref="J19:S19" si="7">J18+I19</f>
        <v>0.05</v>
      </c>
      <c r="K19" s="17">
        <f t="shared" si="7"/>
        <v>0.1</v>
      </c>
      <c r="L19" s="17">
        <f t="shared" si="7"/>
        <v>0.15</v>
      </c>
      <c r="M19" s="17">
        <f t="shared" si="7"/>
        <v>0.2</v>
      </c>
      <c r="N19" s="17">
        <f t="shared" si="7"/>
        <v>0.35</v>
      </c>
      <c r="O19" s="17">
        <f t="shared" si="7"/>
        <v>0.45</v>
      </c>
      <c r="P19" s="17">
        <f t="shared" si="7"/>
        <v>0.65</v>
      </c>
      <c r="Q19" s="17">
        <f t="shared" si="7"/>
        <v>0.7</v>
      </c>
      <c r="R19" s="17">
        <f t="shared" si="7"/>
        <v>0.9</v>
      </c>
      <c r="S19" s="17">
        <f t="shared" si="7"/>
        <v>0.95</v>
      </c>
      <c r="T19" s="18">
        <v>1</v>
      </c>
      <c r="U19" s="26"/>
      <c r="V19" s="27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</row>
    <row r="20" spans="1:56" s="3" customFormat="1" x14ac:dyDescent="0.25">
      <c r="A20" s="1"/>
      <c r="B20" s="25"/>
      <c r="C20" s="148">
        <v>0.21</v>
      </c>
      <c r="D20" s="148">
        <v>0.2</v>
      </c>
      <c r="E20" s="32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7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</row>
    <row r="21" spans="1:56" s="3" customFormat="1" x14ac:dyDescent="0.25">
      <c r="A21" s="1"/>
      <c r="B21" s="25"/>
      <c r="C21" s="148">
        <v>0.17</v>
      </c>
      <c r="D21" s="148">
        <v>0.26</v>
      </c>
      <c r="E21" s="32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7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</row>
    <row r="22" spans="1:56" s="3" customFormat="1" x14ac:dyDescent="0.25">
      <c r="A22" s="1"/>
      <c r="B22" s="25"/>
      <c r="C22" s="148">
        <v>0.15</v>
      </c>
      <c r="D22" s="148">
        <v>0.2</v>
      </c>
      <c r="E22" s="32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7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</row>
    <row r="23" spans="1:56" s="3" customFormat="1" x14ac:dyDescent="0.25">
      <c r="A23" s="1"/>
      <c r="B23" s="25"/>
      <c r="C23" s="148">
        <v>0.2</v>
      </c>
      <c r="D23" s="148">
        <v>0.19</v>
      </c>
      <c r="E23" s="32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7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</row>
    <row r="24" spans="1:56" s="3" customFormat="1" x14ac:dyDescent="0.25">
      <c r="A24" s="1"/>
      <c r="B24" s="25"/>
      <c r="C24" s="148">
        <v>0.19</v>
      </c>
      <c r="D24" s="148">
        <v>0.13</v>
      </c>
      <c r="E24" s="32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7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</row>
    <row r="25" spans="1:56" s="3" customFormat="1" x14ac:dyDescent="0.25">
      <c r="A25" s="1"/>
      <c r="B25" s="25"/>
      <c r="C25" s="148">
        <v>0.18</v>
      </c>
      <c r="D25" s="148">
        <v>0.22</v>
      </c>
      <c r="E25" s="32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7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</row>
    <row r="26" spans="1:56" s="3" customFormat="1" x14ac:dyDescent="0.25">
      <c r="A26" s="1"/>
      <c r="B26" s="25"/>
      <c r="C26" s="148">
        <v>0.16</v>
      </c>
      <c r="D26" s="148">
        <v>0.3</v>
      </c>
      <c r="E26" s="32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7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</row>
    <row r="27" spans="1:56" s="3" customFormat="1" x14ac:dyDescent="0.25">
      <c r="A27" s="1"/>
      <c r="B27" s="25"/>
      <c r="C27" s="148">
        <v>0.11</v>
      </c>
      <c r="D27" s="148">
        <v>0.16</v>
      </c>
      <c r="E27" s="32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7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</row>
    <row r="28" spans="1:56" s="3" customFormat="1" x14ac:dyDescent="0.25">
      <c r="A28" s="1"/>
      <c r="B28" s="25"/>
      <c r="C28" s="148">
        <v>0.13</v>
      </c>
      <c r="D28" s="148">
        <v>0.23</v>
      </c>
      <c r="E28" s="32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7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</row>
    <row r="29" spans="1:56" s="3" customFormat="1" x14ac:dyDescent="0.25">
      <c r="A29" s="1"/>
      <c r="B29" s="25"/>
      <c r="C29" s="148">
        <v>0.15</v>
      </c>
      <c r="D29" s="148">
        <v>0.17</v>
      </c>
      <c r="E29" s="32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7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</row>
    <row r="30" spans="1:56" s="3" customFormat="1" x14ac:dyDescent="0.25">
      <c r="A30" s="1"/>
      <c r="B30" s="25"/>
      <c r="C30" s="148">
        <v>0.17</v>
      </c>
      <c r="D30" s="148">
        <v>0.2</v>
      </c>
      <c r="E30" s="32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7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</row>
    <row r="31" spans="1:56" s="3" customFormat="1" x14ac:dyDescent="0.25">
      <c r="A31" s="1"/>
      <c r="B31" s="25"/>
      <c r="C31" s="148">
        <v>0.17</v>
      </c>
      <c r="D31" s="148">
        <v>0.21</v>
      </c>
      <c r="E31" s="32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7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</row>
    <row r="32" spans="1:56" s="3" customFormat="1" x14ac:dyDescent="0.25">
      <c r="A32" s="1"/>
      <c r="B32" s="25"/>
      <c r="C32" s="148">
        <v>0.19</v>
      </c>
      <c r="D32" s="148">
        <v>0.15</v>
      </c>
      <c r="E32" s="32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7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</row>
    <row r="33" spans="1:56" s="3" customFormat="1" x14ac:dyDescent="0.25">
      <c r="A33" s="1"/>
      <c r="B33" s="25"/>
      <c r="C33" s="148">
        <v>0.15</v>
      </c>
      <c r="D33" s="148">
        <v>0.23</v>
      </c>
      <c r="E33" s="32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7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</row>
    <row r="34" spans="1:56" s="3" customFormat="1" x14ac:dyDescent="0.25">
      <c r="A34" s="1"/>
      <c r="B34" s="25"/>
      <c r="C34" s="148">
        <v>0.17</v>
      </c>
      <c r="D34" s="148">
        <v>0.23</v>
      </c>
      <c r="E34" s="32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7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</row>
    <row r="35" spans="1:56" s="3" customFormat="1" x14ac:dyDescent="0.25">
      <c r="A35" s="1"/>
      <c r="B35" s="25"/>
      <c r="C35" s="148">
        <v>0.11</v>
      </c>
      <c r="D35" s="148">
        <v>0.19</v>
      </c>
      <c r="E35" s="32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7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</row>
    <row r="36" spans="1:56" s="3" customFormat="1" ht="25.5" customHeight="1" x14ac:dyDescent="0.25">
      <c r="A36" s="1"/>
      <c r="B36" s="25"/>
      <c r="C36" s="148">
        <v>0.14000000000000001</v>
      </c>
      <c r="D36" s="148">
        <v>0.11</v>
      </c>
      <c r="E36" s="32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7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</row>
    <row r="37" spans="1:56" s="3" customFormat="1" x14ac:dyDescent="0.25">
      <c r="A37" s="1"/>
      <c r="B37" s="25"/>
      <c r="C37" s="148">
        <v>0.19</v>
      </c>
      <c r="D37" s="148">
        <v>0.16</v>
      </c>
      <c r="E37" s="32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7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</row>
    <row r="38" spans="1:56" s="3" customFormat="1" ht="22.5" customHeight="1" x14ac:dyDescent="0.4">
      <c r="A38" s="1"/>
      <c r="B38" s="25"/>
      <c r="C38" s="148">
        <v>0.19</v>
      </c>
      <c r="D38" s="148">
        <v>0.21</v>
      </c>
      <c r="E38" s="32"/>
      <c r="F38" s="52" t="s">
        <v>36</v>
      </c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7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</row>
    <row r="39" spans="1:56" s="3" customFormat="1" ht="15.75" thickBot="1" x14ac:dyDescent="0.3">
      <c r="A39" s="1"/>
      <c r="B39" s="25"/>
      <c r="C39" s="148">
        <v>0.16</v>
      </c>
      <c r="D39" s="148">
        <v>0.25</v>
      </c>
      <c r="E39" s="32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7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</row>
    <row r="40" spans="1:56" s="3" customFormat="1" ht="25.5" customHeight="1" thickBot="1" x14ac:dyDescent="0.5">
      <c r="A40" s="1"/>
      <c r="B40" s="25"/>
      <c r="C40" s="32"/>
      <c r="D40" s="32"/>
      <c r="E40" s="32"/>
      <c r="F40" s="48" t="s">
        <v>10</v>
      </c>
      <c r="G40" s="49"/>
      <c r="H40" s="49"/>
      <c r="I40" s="50"/>
      <c r="J40" s="26"/>
      <c r="K40" s="48" t="s">
        <v>37</v>
      </c>
      <c r="L40" s="49"/>
      <c r="M40" s="49"/>
      <c r="N40" s="49"/>
      <c r="O40" s="50"/>
      <c r="P40" s="26"/>
      <c r="Q40" s="48" t="s">
        <v>26</v>
      </c>
      <c r="R40" s="49"/>
      <c r="S40" s="49"/>
      <c r="T40" s="49"/>
      <c r="U40" s="50"/>
      <c r="V40" s="27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</row>
    <row r="41" spans="1:56" s="3" customFormat="1" ht="15.75" thickBot="1" x14ac:dyDescent="0.3">
      <c r="A41" s="1"/>
      <c r="B41" s="25"/>
      <c r="C41" s="32"/>
      <c r="D41" s="32"/>
      <c r="E41" s="32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7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</row>
    <row r="42" spans="1:56" s="3" customFormat="1" ht="22.5" customHeight="1" x14ac:dyDescent="0.45">
      <c r="A42" s="1"/>
      <c r="B42" s="25"/>
      <c r="C42" s="32"/>
      <c r="D42" s="32"/>
      <c r="E42" s="32"/>
      <c r="F42" s="40" t="s">
        <v>1</v>
      </c>
      <c r="G42" s="26"/>
      <c r="H42" s="26"/>
      <c r="I42" s="26"/>
      <c r="J42" s="26"/>
      <c r="K42" s="26" t="s">
        <v>38</v>
      </c>
      <c r="L42" s="26"/>
      <c r="M42" s="42">
        <f>MAX(G44,G49)/MIN(G44,G49)</f>
        <v>2.6675740047634879</v>
      </c>
      <c r="O42" s="26"/>
      <c r="P42" s="26"/>
      <c r="Q42" s="45" t="s">
        <v>39</v>
      </c>
      <c r="R42" s="55"/>
      <c r="S42" s="45" t="s">
        <v>40</v>
      </c>
      <c r="T42" s="58" t="s">
        <v>41</v>
      </c>
      <c r="V42" s="27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</row>
    <row r="43" spans="1:56" s="3" customFormat="1" ht="18.75" thickBot="1" x14ac:dyDescent="0.4">
      <c r="A43" s="1"/>
      <c r="B43" s="25"/>
      <c r="C43" s="32"/>
      <c r="D43" s="32"/>
      <c r="E43" s="32"/>
      <c r="F43" s="29" t="s">
        <v>0</v>
      </c>
      <c r="G43" s="47">
        <f>AVERAGE(XOne)</f>
        <v>0.16449999999999998</v>
      </c>
      <c r="H43" s="26"/>
      <c r="I43" s="26"/>
      <c r="J43" s="26"/>
      <c r="K43" s="26" t="s">
        <v>42</v>
      </c>
      <c r="L43" s="26"/>
      <c r="M43" s="43">
        <f>_xlfn.F.INV.RT(G55,G45-1,G50-1)</f>
        <v>2.1682516014062614</v>
      </c>
      <c r="N43" s="26" t="s">
        <v>43</v>
      </c>
      <c r="O43" s="26"/>
      <c r="P43" s="26"/>
      <c r="Q43" s="46">
        <f>M42</f>
        <v>2.6675740047634879</v>
      </c>
      <c r="R43" s="54" t="s">
        <v>19</v>
      </c>
      <c r="S43" s="46">
        <f>M43</f>
        <v>2.1682516014062614</v>
      </c>
      <c r="T43" s="26" t="s">
        <v>44</v>
      </c>
      <c r="V43" s="27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</row>
    <row r="44" spans="1:56" s="3" customFormat="1" ht="15.75" thickBot="1" x14ac:dyDescent="0.3">
      <c r="A44" s="1"/>
      <c r="B44" s="25"/>
      <c r="C44" s="32"/>
      <c r="D44" s="32"/>
      <c r="E44" s="32"/>
      <c r="F44" s="29" t="s">
        <v>45</v>
      </c>
      <c r="G44" s="155">
        <f>_xlfn.VAR.S(XOne)</f>
        <v>7.7342105263158555E-4</v>
      </c>
      <c r="H44" s="26"/>
      <c r="I44" s="26"/>
      <c r="J44" s="26"/>
      <c r="K44" s="26" t="s">
        <v>46</v>
      </c>
      <c r="L44" s="26"/>
      <c r="M44" s="59">
        <f>_xlfn.F.DIST.RT(M42,G45-1,G50-1)</f>
        <v>1.9187348063155113E-2</v>
      </c>
      <c r="N44" s="26"/>
      <c r="O44" s="26"/>
      <c r="P44" s="26"/>
      <c r="Q44" s="26"/>
      <c r="R44" s="26"/>
      <c r="S44" s="26"/>
      <c r="T44" s="26"/>
      <c r="U44" s="26"/>
      <c r="V44" s="27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</row>
    <row r="45" spans="1:56" s="3" customFormat="1" ht="15.75" thickBot="1" x14ac:dyDescent="0.3">
      <c r="A45" s="1"/>
      <c r="B45" s="25"/>
      <c r="C45" s="32"/>
      <c r="D45" s="32"/>
      <c r="E45" s="32"/>
      <c r="F45" s="29" t="s">
        <v>14</v>
      </c>
      <c r="G45" s="41">
        <f>COUNT(XOne)</f>
        <v>20</v>
      </c>
      <c r="H45" s="26"/>
      <c r="I45" s="26"/>
      <c r="J45" s="26"/>
      <c r="K45" s="26"/>
      <c r="L45" s="26"/>
      <c r="M45" s="26"/>
      <c r="N45" s="26"/>
      <c r="O45" s="26"/>
      <c r="P45" s="26"/>
      <c r="Q45" s="31" t="str">
        <f>IF(OR(Q43&gt;S43),F123,F122)</f>
        <v xml:space="preserve">H1: Reject the null hypothesis. </v>
      </c>
      <c r="R45" s="26"/>
      <c r="S45" s="26"/>
      <c r="T45" s="26"/>
      <c r="U45" s="26"/>
      <c r="V45" s="27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</row>
    <row r="46" spans="1:56" s="3" customFormat="1" ht="15.75" thickBot="1" x14ac:dyDescent="0.3">
      <c r="A46" s="1"/>
      <c r="B46" s="25"/>
      <c r="C46" s="32"/>
      <c r="D46" s="32"/>
      <c r="E46" s="32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7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</row>
    <row r="47" spans="1:56" s="3" customFormat="1" ht="24" thickBot="1" x14ac:dyDescent="0.4">
      <c r="A47" s="1"/>
      <c r="B47" s="25"/>
      <c r="C47" s="32"/>
      <c r="D47" s="32"/>
      <c r="E47" s="32"/>
      <c r="F47" s="40" t="s">
        <v>2</v>
      </c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48" t="s">
        <v>28</v>
      </c>
      <c r="R47" s="49"/>
      <c r="S47" s="49"/>
      <c r="T47" s="49"/>
      <c r="U47" s="50"/>
      <c r="V47" s="27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</row>
    <row r="48" spans="1:56" s="3" customFormat="1" ht="15.75" thickBot="1" x14ac:dyDescent="0.3">
      <c r="A48" s="1"/>
      <c r="B48" s="25"/>
      <c r="C48" s="32"/>
      <c r="D48" s="32"/>
      <c r="E48" s="32"/>
      <c r="F48" s="29" t="s">
        <v>0</v>
      </c>
      <c r="G48" s="42">
        <f>AVERAGE(XTwo)</f>
        <v>0.2</v>
      </c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7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</row>
    <row r="49" spans="1:56" s="3" customFormat="1" ht="24" thickBot="1" x14ac:dyDescent="0.4">
      <c r="A49" s="1"/>
      <c r="B49" s="25"/>
      <c r="C49" s="32"/>
      <c r="D49" s="70"/>
      <c r="E49" s="32"/>
      <c r="F49" s="29" t="s">
        <v>45</v>
      </c>
      <c r="G49" s="69">
        <f>_xlfn.VAR.S(XTwo)</f>
        <v>2.063157894736831E-3</v>
      </c>
      <c r="H49" s="26"/>
      <c r="I49" s="26"/>
      <c r="J49" s="26"/>
      <c r="K49" s="26"/>
      <c r="L49" s="26"/>
      <c r="M49" s="26"/>
      <c r="N49" s="26"/>
      <c r="O49" s="26"/>
      <c r="P49" s="26"/>
      <c r="Q49" s="26" t="s">
        <v>18</v>
      </c>
      <c r="R49" s="53">
        <f>M44</f>
        <v>1.9187348063155113E-2</v>
      </c>
      <c r="S49" s="45"/>
      <c r="T49" s="55" t="s">
        <v>47</v>
      </c>
      <c r="U49" s="60">
        <f>G55</f>
        <v>0.05</v>
      </c>
      <c r="V49" s="27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</row>
    <row r="50" spans="1:56" s="3" customFormat="1" ht="15.75" thickBot="1" x14ac:dyDescent="0.3">
      <c r="A50" s="1"/>
      <c r="B50" s="25"/>
      <c r="C50" s="32"/>
      <c r="D50" s="32"/>
      <c r="E50" s="32"/>
      <c r="F50" s="29" t="s">
        <v>13</v>
      </c>
      <c r="G50" s="41">
        <f>COUNT(XTwo)</f>
        <v>20</v>
      </c>
      <c r="H50" s="26"/>
      <c r="I50" s="26"/>
      <c r="J50" s="26"/>
      <c r="K50" s="26"/>
      <c r="L50" s="26"/>
      <c r="M50" s="26"/>
      <c r="N50" s="26"/>
      <c r="O50" s="26"/>
      <c r="P50" s="26"/>
      <c r="Q50" s="46"/>
      <c r="R50" s="54"/>
      <c r="S50" s="46"/>
      <c r="T50" s="54"/>
      <c r="U50" s="46"/>
      <c r="V50" s="27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</row>
    <row r="51" spans="1:56" s="3" customFormat="1" x14ac:dyDescent="0.25">
      <c r="A51" s="1"/>
      <c r="B51" s="25"/>
      <c r="C51" s="32"/>
      <c r="D51" s="32"/>
      <c r="E51" s="32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 t="s">
        <v>48</v>
      </c>
      <c r="R51" s="26"/>
      <c r="S51" s="26"/>
      <c r="T51" s="26"/>
      <c r="U51" s="26"/>
      <c r="V51" s="27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</row>
    <row r="52" spans="1:56" s="3" customFormat="1" ht="15.75" thickBot="1" x14ac:dyDescent="0.3">
      <c r="A52" s="1"/>
      <c r="B52" s="25"/>
      <c r="C52" s="32"/>
      <c r="D52" s="32"/>
      <c r="E52" s="32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S52" s="26"/>
      <c r="T52" s="26"/>
      <c r="U52" s="26"/>
      <c r="V52" s="27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</row>
    <row r="53" spans="1:56" s="3" customFormat="1" ht="24" thickBot="1" x14ac:dyDescent="0.4">
      <c r="A53" s="1"/>
      <c r="B53" s="25"/>
      <c r="C53" s="32"/>
      <c r="D53" s="32"/>
      <c r="E53" s="32"/>
      <c r="F53" s="51" t="s">
        <v>24</v>
      </c>
      <c r="G53" s="49"/>
      <c r="H53" s="49"/>
      <c r="I53" s="50"/>
      <c r="J53" s="26"/>
      <c r="K53" s="26"/>
      <c r="L53" s="26"/>
      <c r="M53" s="26"/>
      <c r="N53" s="26"/>
      <c r="O53" s="26"/>
      <c r="P53" s="26"/>
      <c r="Q53" s="61" t="s">
        <v>49</v>
      </c>
      <c r="R53" s="62"/>
      <c r="S53" s="62"/>
      <c r="T53" s="62"/>
      <c r="U53" s="63"/>
      <c r="V53" s="27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</row>
    <row r="54" spans="1:56" s="3" customFormat="1" ht="15.75" thickBot="1" x14ac:dyDescent="0.3">
      <c r="A54" s="1"/>
      <c r="B54" s="25"/>
      <c r="C54" s="32"/>
      <c r="D54" s="32"/>
      <c r="E54" s="32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7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</row>
    <row r="55" spans="1:56" s="3" customFormat="1" ht="15.75" thickBot="1" x14ac:dyDescent="0.3">
      <c r="A55" s="1"/>
      <c r="B55" s="25"/>
      <c r="C55" s="32"/>
      <c r="D55" s="32"/>
      <c r="E55" s="32"/>
      <c r="F55" s="26" t="s">
        <v>23</v>
      </c>
      <c r="G55" s="2">
        <v>0.05</v>
      </c>
      <c r="H55" s="26"/>
      <c r="I55" s="26"/>
      <c r="J55" s="26"/>
      <c r="K55" s="26"/>
      <c r="L55" s="26"/>
      <c r="M55" s="26"/>
      <c r="N55" s="26"/>
      <c r="O55" s="26"/>
      <c r="P55" s="26"/>
      <c r="Q55" s="3" t="s">
        <v>18</v>
      </c>
      <c r="R55" s="64">
        <f>_xlfn.F.TEST(XOne,XTwo)/2</f>
        <v>1.9187348063153808E-2</v>
      </c>
      <c r="S55" s="26"/>
      <c r="T55" s="26"/>
      <c r="U55" s="26"/>
      <c r="V55" s="27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</row>
    <row r="56" spans="1:56" s="3" customFormat="1" x14ac:dyDescent="0.25">
      <c r="A56" s="1"/>
      <c r="B56" s="25"/>
      <c r="C56" s="32"/>
      <c r="D56" s="32"/>
      <c r="E56" s="32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7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</row>
    <row r="57" spans="1:56" s="3" customFormat="1" x14ac:dyDescent="0.25">
      <c r="A57" s="1"/>
      <c r="B57" s="25"/>
      <c r="C57" s="32"/>
      <c r="D57" s="32"/>
      <c r="E57" s="32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7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</row>
    <row r="58" spans="1:56" s="3" customFormat="1" x14ac:dyDescent="0.25">
      <c r="A58" s="1"/>
      <c r="B58" s="25"/>
      <c r="C58" s="32"/>
      <c r="D58" s="32"/>
      <c r="E58" s="32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31"/>
      <c r="R58" s="26"/>
      <c r="S58" s="26"/>
      <c r="T58" s="26"/>
      <c r="U58" s="26"/>
      <c r="V58" s="27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</row>
    <row r="59" spans="1:56" s="3" customFormat="1" x14ac:dyDescent="0.25">
      <c r="A59" s="1"/>
      <c r="B59" s="25"/>
      <c r="C59" s="32"/>
      <c r="D59" s="32"/>
      <c r="E59" s="32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7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</row>
    <row r="60" spans="1:56" s="3" customFormat="1" ht="26.25" x14ac:dyDescent="0.4">
      <c r="A60" s="1"/>
      <c r="B60" s="25"/>
      <c r="C60" s="32"/>
      <c r="D60" s="32"/>
      <c r="E60" s="32"/>
      <c r="F60" s="52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7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</row>
    <row r="61" spans="1:56" s="3" customFormat="1" x14ac:dyDescent="0.25">
      <c r="A61" s="1"/>
      <c r="B61" s="25"/>
      <c r="C61" s="32"/>
      <c r="D61" s="32"/>
      <c r="E61" s="32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7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</row>
    <row r="62" spans="1:56" s="3" customFormat="1" ht="23.25" x14ac:dyDescent="0.35">
      <c r="A62" s="1"/>
      <c r="B62" s="25"/>
      <c r="C62" s="32"/>
      <c r="D62" s="32"/>
      <c r="E62" s="32"/>
      <c r="F62" s="65"/>
      <c r="G62" s="26"/>
      <c r="H62" s="26"/>
      <c r="I62" s="26"/>
      <c r="J62" s="26"/>
      <c r="K62" s="65"/>
      <c r="L62" s="26"/>
      <c r="M62" s="26"/>
      <c r="N62" s="26"/>
      <c r="O62" s="26"/>
      <c r="P62" s="26"/>
      <c r="Q62" s="65"/>
      <c r="R62" s="26"/>
      <c r="S62" s="26"/>
      <c r="T62" s="26"/>
      <c r="U62" s="26"/>
      <c r="V62" s="27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</row>
    <row r="63" spans="1:56" s="3" customFormat="1" x14ac:dyDescent="0.25">
      <c r="A63" s="1"/>
      <c r="B63" s="25"/>
      <c r="C63" s="32"/>
      <c r="D63" s="32"/>
      <c r="E63" s="32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7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</row>
    <row r="64" spans="1:56" s="3" customFormat="1" ht="23.25" x14ac:dyDescent="0.35">
      <c r="A64" s="1"/>
      <c r="B64" s="25"/>
      <c r="C64" s="32"/>
      <c r="D64" s="32"/>
      <c r="E64" s="32"/>
      <c r="F64" s="40"/>
      <c r="G64" s="26"/>
      <c r="H64" s="26"/>
      <c r="I64" s="26"/>
      <c r="J64" s="26"/>
      <c r="K64" s="26"/>
      <c r="L64" s="26"/>
      <c r="M64" s="32"/>
      <c r="N64" s="26"/>
      <c r="O64" s="26"/>
      <c r="P64" s="26"/>
      <c r="Q64" s="66"/>
      <c r="R64" s="55"/>
      <c r="S64" s="45"/>
      <c r="T64" s="55"/>
      <c r="U64" s="45"/>
      <c r="V64" s="27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</row>
    <row r="65" spans="1:56" s="3" customFormat="1" x14ac:dyDescent="0.25">
      <c r="A65" s="1"/>
      <c r="B65" s="25"/>
      <c r="C65" s="32"/>
      <c r="D65" s="32"/>
      <c r="E65" s="32"/>
      <c r="F65" s="29"/>
      <c r="G65" s="32"/>
      <c r="H65" s="26"/>
      <c r="I65" s="26"/>
      <c r="J65" s="26"/>
      <c r="K65" s="26"/>
      <c r="L65" s="26"/>
      <c r="M65" s="32"/>
      <c r="N65" s="26"/>
      <c r="O65" s="26"/>
      <c r="P65" s="26"/>
      <c r="Q65" s="46"/>
      <c r="R65" s="54"/>
      <c r="S65" s="46"/>
      <c r="T65" s="54"/>
      <c r="U65" s="46"/>
      <c r="V65" s="27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</row>
    <row r="66" spans="1:56" s="3" customFormat="1" x14ac:dyDescent="0.25">
      <c r="A66" s="1"/>
      <c r="B66" s="25"/>
      <c r="C66" s="32"/>
      <c r="D66" s="32"/>
      <c r="E66" s="32"/>
      <c r="F66" s="29"/>
      <c r="G66" s="32"/>
      <c r="H66" s="26"/>
      <c r="I66" s="26"/>
      <c r="J66" s="26"/>
      <c r="K66" s="26"/>
      <c r="L66" s="26"/>
      <c r="M66" s="33"/>
      <c r="N66" s="26"/>
      <c r="O66" s="26"/>
      <c r="P66" s="26"/>
      <c r="Q66" s="26"/>
      <c r="R66" s="26"/>
      <c r="S66" s="26"/>
      <c r="T66" s="26"/>
      <c r="U66" s="26"/>
      <c r="V66" s="27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</row>
    <row r="67" spans="1:56" s="3" customFormat="1" x14ac:dyDescent="0.25">
      <c r="A67" s="1"/>
      <c r="B67" s="25"/>
      <c r="C67" s="32"/>
      <c r="D67" s="32"/>
      <c r="E67" s="32"/>
      <c r="F67" s="29"/>
      <c r="G67" s="55"/>
      <c r="H67" s="26"/>
      <c r="I67" s="26"/>
      <c r="J67" s="26"/>
      <c r="K67" s="26"/>
      <c r="L67" s="26"/>
      <c r="M67" s="32"/>
      <c r="N67" s="26"/>
      <c r="O67" s="26"/>
      <c r="P67" s="26"/>
      <c r="Q67" s="31"/>
      <c r="R67" s="26"/>
      <c r="S67" s="26"/>
      <c r="T67" s="26"/>
      <c r="U67" s="26"/>
      <c r="V67" s="27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</row>
    <row r="68" spans="1:56" s="3" customFormat="1" x14ac:dyDescent="0.25">
      <c r="A68" s="1"/>
      <c r="B68" s="25"/>
      <c r="C68" s="32"/>
      <c r="D68" s="32"/>
      <c r="E68" s="32"/>
      <c r="F68" s="26"/>
      <c r="G68" s="26"/>
      <c r="H68" s="26"/>
      <c r="I68" s="26"/>
      <c r="J68" s="26"/>
      <c r="K68" s="26"/>
      <c r="L68" s="26"/>
      <c r="M68" s="32"/>
      <c r="N68" s="26"/>
      <c r="O68" s="26"/>
      <c r="P68" s="26"/>
      <c r="Q68" s="26"/>
      <c r="R68" s="26"/>
      <c r="S68" s="26"/>
      <c r="T68" s="26"/>
      <c r="U68" s="26"/>
      <c r="V68" s="27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</row>
    <row r="69" spans="1:56" s="3" customFormat="1" ht="18.75" x14ac:dyDescent="0.3">
      <c r="A69" s="1"/>
      <c r="B69" s="25"/>
      <c r="C69" s="32"/>
      <c r="D69" s="32"/>
      <c r="E69" s="32"/>
      <c r="F69" s="40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7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</row>
    <row r="70" spans="1:56" s="3" customFormat="1" x14ac:dyDescent="0.25">
      <c r="A70" s="1"/>
      <c r="B70" s="25"/>
      <c r="C70" s="32"/>
      <c r="D70" s="32"/>
      <c r="E70" s="32"/>
      <c r="F70" s="29"/>
      <c r="G70" s="32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7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</row>
    <row r="71" spans="1:56" s="3" customFormat="1" x14ac:dyDescent="0.25">
      <c r="A71" s="1"/>
      <c r="B71" s="25"/>
      <c r="C71" s="32"/>
      <c r="D71" s="32"/>
      <c r="E71" s="32"/>
      <c r="F71" s="29"/>
      <c r="G71" s="32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7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</row>
    <row r="72" spans="1:56" s="3" customFormat="1" x14ac:dyDescent="0.25">
      <c r="A72" s="1"/>
      <c r="B72" s="25"/>
      <c r="C72" s="32"/>
      <c r="D72" s="32"/>
      <c r="E72" s="32"/>
      <c r="F72" s="29"/>
      <c r="G72" s="55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7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</row>
    <row r="73" spans="1:56" s="3" customFormat="1" x14ac:dyDescent="0.25">
      <c r="A73" s="1"/>
      <c r="B73" s="25"/>
      <c r="C73" s="32"/>
      <c r="D73" s="32"/>
      <c r="E73" s="32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7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</row>
    <row r="74" spans="1:56" s="3" customFormat="1" x14ac:dyDescent="0.25">
      <c r="A74" s="1"/>
      <c r="B74" s="25"/>
      <c r="C74" s="32"/>
      <c r="D74" s="32"/>
      <c r="E74" s="32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7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</row>
    <row r="75" spans="1:56" s="3" customFormat="1" ht="23.25" x14ac:dyDescent="0.35">
      <c r="A75" s="1"/>
      <c r="B75" s="25"/>
      <c r="C75" s="32"/>
      <c r="D75" s="32"/>
      <c r="E75" s="32"/>
      <c r="F75" s="67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65"/>
      <c r="R75" s="26"/>
      <c r="S75" s="26"/>
      <c r="T75" s="26"/>
      <c r="U75" s="26"/>
      <c r="V75" s="27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</row>
    <row r="76" spans="1:56" s="3" customFormat="1" x14ac:dyDescent="0.25">
      <c r="A76" s="1"/>
      <c r="B76" s="25"/>
      <c r="C76" s="32"/>
      <c r="D76" s="32"/>
      <c r="E76" s="32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7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</row>
    <row r="77" spans="1:56" s="3" customFormat="1" ht="23.25" x14ac:dyDescent="0.35">
      <c r="A77" s="1"/>
      <c r="B77" s="25"/>
      <c r="C77" s="32"/>
      <c r="D77" s="32"/>
      <c r="E77" s="32"/>
      <c r="F77" s="26"/>
      <c r="G77" s="55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68"/>
      <c r="S77" s="45"/>
      <c r="T77" s="55"/>
      <c r="U77" s="45"/>
      <c r="V77" s="27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</row>
    <row r="78" spans="1:56" s="3" customFormat="1" x14ac:dyDescent="0.25">
      <c r="A78" s="1"/>
      <c r="B78" s="25"/>
      <c r="C78" s="32"/>
      <c r="D78" s="32"/>
      <c r="E78" s="32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7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</row>
    <row r="79" spans="1:56" s="3" customFormat="1" x14ac:dyDescent="0.25">
      <c r="A79" s="1"/>
      <c r="B79" s="25"/>
      <c r="C79" s="32"/>
      <c r="D79" s="32"/>
      <c r="E79" s="32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7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</row>
    <row r="80" spans="1:56" s="3" customFormat="1" x14ac:dyDescent="0.25">
      <c r="A80" s="1"/>
      <c r="B80" s="25"/>
      <c r="C80" s="32"/>
      <c r="D80" s="32"/>
      <c r="E80" s="32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7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</row>
    <row r="81" spans="1:56" s="3" customFormat="1" x14ac:dyDescent="0.25">
      <c r="A81" s="1"/>
      <c r="B81" s="25"/>
      <c r="C81" s="32"/>
      <c r="D81" s="32"/>
      <c r="E81" s="32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7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</row>
    <row r="82" spans="1:56" s="3" customFormat="1" x14ac:dyDescent="0.25">
      <c r="A82" s="1"/>
      <c r="B82" s="25"/>
      <c r="C82" s="32"/>
      <c r="D82" s="32"/>
      <c r="E82" s="32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7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</row>
    <row r="83" spans="1:56" s="3" customFormat="1" x14ac:dyDescent="0.25">
      <c r="A83" s="1"/>
      <c r="B83" s="25"/>
      <c r="C83" s="32"/>
      <c r="D83" s="32"/>
      <c r="E83" s="32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7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</row>
    <row r="84" spans="1:56" s="3" customFormat="1" x14ac:dyDescent="0.25">
      <c r="A84" s="1"/>
      <c r="B84" s="25"/>
      <c r="C84" s="32"/>
      <c r="D84" s="32"/>
      <c r="E84" s="32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7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</row>
    <row r="85" spans="1:56" s="3" customFormat="1" x14ac:dyDescent="0.25">
      <c r="A85" s="1"/>
      <c r="B85" s="25"/>
      <c r="C85" s="32"/>
      <c r="D85" s="32"/>
      <c r="E85" s="32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7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</row>
    <row r="86" spans="1:56" s="3" customFormat="1" x14ac:dyDescent="0.25">
      <c r="A86" s="1"/>
      <c r="B86" s="25"/>
      <c r="C86" s="32"/>
      <c r="D86" s="32"/>
      <c r="E86" s="32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7"/>
      <c r="W86" s="1"/>
      <c r="X86" s="1"/>
      <c r="Y86" s="1"/>
      <c r="Z86" s="1" t="s">
        <v>32</v>
      </c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</row>
    <row r="87" spans="1:56" s="3" customFormat="1" x14ac:dyDescent="0.25">
      <c r="A87" s="1"/>
      <c r="B87" s="25"/>
      <c r="C87" s="32"/>
      <c r="D87" s="32"/>
      <c r="E87" s="32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7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</row>
    <row r="88" spans="1:56" s="3" customFormat="1" x14ac:dyDescent="0.25">
      <c r="A88" s="1"/>
      <c r="B88" s="25"/>
      <c r="C88" s="32"/>
      <c r="D88" s="32"/>
      <c r="E88" s="32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7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</row>
    <row r="89" spans="1:56" s="3" customFormat="1" x14ac:dyDescent="0.25">
      <c r="A89" s="1"/>
      <c r="B89" s="25"/>
      <c r="C89" s="32"/>
      <c r="D89" s="32"/>
      <c r="E89" s="32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7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</row>
    <row r="90" spans="1:56" s="3" customFormat="1" x14ac:dyDescent="0.25">
      <c r="A90" s="1"/>
      <c r="B90" s="25"/>
      <c r="C90" s="32"/>
      <c r="D90" s="32"/>
      <c r="E90" s="32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7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</row>
    <row r="91" spans="1:56" s="3" customFormat="1" x14ac:dyDescent="0.25">
      <c r="A91" s="1"/>
      <c r="B91" s="25"/>
      <c r="C91" s="32"/>
      <c r="D91" s="32"/>
      <c r="E91" s="32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7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</row>
    <row r="92" spans="1:56" s="3" customFormat="1" x14ac:dyDescent="0.25">
      <c r="A92" s="1"/>
      <c r="B92" s="25"/>
      <c r="C92" s="32"/>
      <c r="D92" s="32"/>
      <c r="E92" s="32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7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</row>
    <row r="93" spans="1:56" s="3" customFormat="1" x14ac:dyDescent="0.25">
      <c r="A93" s="1"/>
      <c r="B93" s="25"/>
      <c r="C93" s="32"/>
      <c r="D93" s="32"/>
      <c r="E93" s="32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7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</row>
    <row r="94" spans="1:56" s="3" customFormat="1" x14ac:dyDescent="0.25">
      <c r="A94" s="1"/>
      <c r="B94" s="25"/>
      <c r="C94" s="32"/>
      <c r="D94" s="32"/>
      <c r="E94" s="32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7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</row>
    <row r="95" spans="1:56" s="3" customFormat="1" x14ac:dyDescent="0.25">
      <c r="A95" s="1"/>
      <c r="B95" s="25"/>
      <c r="C95" s="32"/>
      <c r="D95" s="32"/>
      <c r="E95" s="32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7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</row>
    <row r="96" spans="1:56" s="3" customFormat="1" x14ac:dyDescent="0.25">
      <c r="A96" s="1"/>
      <c r="B96" s="25"/>
      <c r="C96" s="32"/>
      <c r="D96" s="32"/>
      <c r="E96" s="32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7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</row>
    <row r="97" spans="1:56" s="3" customFormat="1" x14ac:dyDescent="0.25">
      <c r="A97" s="1"/>
      <c r="B97" s="25"/>
      <c r="C97" s="32"/>
      <c r="D97" s="32"/>
      <c r="E97" s="32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7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</row>
    <row r="98" spans="1:56" s="3" customFormat="1" x14ac:dyDescent="0.25">
      <c r="A98" s="1"/>
      <c r="B98" s="25"/>
      <c r="C98" s="32"/>
      <c r="D98" s="32"/>
      <c r="E98" s="32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7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</row>
    <row r="99" spans="1:56" s="3" customFormat="1" x14ac:dyDescent="0.25">
      <c r="A99" s="1"/>
      <c r="B99" s="25"/>
      <c r="C99" s="32"/>
      <c r="D99" s="32"/>
      <c r="E99" s="32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7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</row>
    <row r="100" spans="1:56" s="3" customFormat="1" x14ac:dyDescent="0.25">
      <c r="A100" s="1"/>
      <c r="B100" s="25"/>
      <c r="C100" s="32"/>
      <c r="D100" s="32"/>
      <c r="E100" s="32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7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</row>
    <row r="101" spans="1:56" s="3" customFormat="1" x14ac:dyDescent="0.25">
      <c r="A101" s="1"/>
      <c r="B101" s="25"/>
      <c r="C101" s="32"/>
      <c r="D101" s="32"/>
      <c r="E101" s="32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7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</row>
    <row r="102" spans="1:56" s="3" customFormat="1" x14ac:dyDescent="0.25">
      <c r="A102" s="1"/>
      <c r="B102" s="25"/>
      <c r="C102" s="32"/>
      <c r="D102" s="32"/>
      <c r="E102" s="32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7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</row>
    <row r="103" spans="1:56" s="3" customFormat="1" x14ac:dyDescent="0.25">
      <c r="A103" s="1"/>
      <c r="B103" s="25"/>
      <c r="C103" s="32"/>
      <c r="D103" s="32"/>
      <c r="E103" s="32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7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</row>
    <row r="104" spans="1:56" s="3" customFormat="1" x14ac:dyDescent="0.25">
      <c r="A104" s="1"/>
      <c r="B104" s="25"/>
      <c r="C104" s="32"/>
      <c r="D104" s="32"/>
      <c r="E104" s="32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7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</row>
    <row r="105" spans="1:56" s="3" customFormat="1" x14ac:dyDescent="0.25">
      <c r="A105" s="1"/>
      <c r="B105" s="25"/>
      <c r="C105" s="32"/>
      <c r="D105" s="32"/>
      <c r="E105" s="32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7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</row>
    <row r="106" spans="1:56" s="3" customFormat="1" x14ac:dyDescent="0.25">
      <c r="A106" s="1"/>
      <c r="B106" s="25"/>
      <c r="C106" s="32"/>
      <c r="D106" s="32"/>
      <c r="E106" s="32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7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</row>
    <row r="107" spans="1:56" s="3" customFormat="1" x14ac:dyDescent="0.25">
      <c r="A107" s="1"/>
      <c r="B107" s="25"/>
      <c r="C107" s="32"/>
      <c r="D107" s="32"/>
      <c r="E107" s="32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7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</row>
    <row r="108" spans="1:56" s="3" customFormat="1" x14ac:dyDescent="0.25">
      <c r="A108" s="1"/>
      <c r="B108" s="25"/>
      <c r="C108" s="32"/>
      <c r="D108" s="32"/>
      <c r="E108" s="32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7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</row>
    <row r="109" spans="1:56" s="3" customFormat="1" x14ac:dyDescent="0.25">
      <c r="A109" s="1"/>
      <c r="B109" s="25"/>
      <c r="C109" s="32"/>
      <c r="D109" s="32"/>
      <c r="E109" s="32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7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</row>
    <row r="110" spans="1:56" s="3" customFormat="1" x14ac:dyDescent="0.25">
      <c r="A110" s="1"/>
      <c r="B110" s="25"/>
      <c r="C110" s="32"/>
      <c r="D110" s="32"/>
      <c r="E110" s="32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7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</row>
    <row r="111" spans="1:56" s="3" customFormat="1" x14ac:dyDescent="0.25">
      <c r="A111" s="1"/>
      <c r="B111" s="25"/>
      <c r="C111" s="32"/>
      <c r="D111" s="32"/>
      <c r="E111" s="32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7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</row>
    <row r="112" spans="1:56" s="3" customFormat="1" x14ac:dyDescent="0.25">
      <c r="A112" s="1"/>
      <c r="B112" s="25"/>
      <c r="C112" s="32"/>
      <c r="D112" s="32"/>
      <c r="E112" s="32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7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</row>
    <row r="113" spans="1:56" s="3" customFormat="1" x14ac:dyDescent="0.25">
      <c r="A113" s="1"/>
      <c r="B113" s="25"/>
      <c r="C113" s="32"/>
      <c r="D113" s="32"/>
      <c r="E113" s="32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7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</row>
    <row r="114" spans="1:56" s="3" customFormat="1" x14ac:dyDescent="0.25">
      <c r="A114" s="1"/>
      <c r="B114" s="25"/>
      <c r="C114" s="32"/>
      <c r="D114" s="32"/>
      <c r="E114" s="32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7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</row>
    <row r="115" spans="1:56" s="3" customFormat="1" x14ac:dyDescent="0.25">
      <c r="A115" s="1"/>
      <c r="B115" s="25"/>
      <c r="C115" s="32"/>
      <c r="D115" s="32"/>
      <c r="E115" s="32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7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</row>
    <row r="116" spans="1:56" s="3" customFormat="1" x14ac:dyDescent="0.25">
      <c r="A116" s="1"/>
      <c r="B116" s="25"/>
      <c r="C116" s="32"/>
      <c r="D116" s="32"/>
      <c r="E116" s="32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7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</row>
    <row r="117" spans="1:56" s="3" customFormat="1" x14ac:dyDescent="0.25">
      <c r="A117" s="1"/>
      <c r="B117" s="25"/>
      <c r="C117" s="32"/>
      <c r="D117" s="32"/>
      <c r="E117" s="32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7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</row>
    <row r="118" spans="1:56" s="3" customFormat="1" x14ac:dyDescent="0.25">
      <c r="A118" s="1"/>
      <c r="B118" s="25"/>
      <c r="C118" s="32"/>
      <c r="D118" s="32"/>
      <c r="E118" s="32"/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7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</row>
    <row r="119" spans="1:56" s="3" customFormat="1" x14ac:dyDescent="0.25">
      <c r="A119" s="1"/>
      <c r="B119" s="25"/>
      <c r="C119" s="32"/>
      <c r="D119" s="32"/>
      <c r="E119" s="32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7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</row>
    <row r="120" spans="1:56" s="3" customFormat="1" x14ac:dyDescent="0.25">
      <c r="A120" s="1"/>
      <c r="B120" s="25"/>
      <c r="C120" s="32"/>
      <c r="D120" s="32"/>
      <c r="E120" s="32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7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</row>
    <row r="121" spans="1:56" s="3" customFormat="1" x14ac:dyDescent="0.25">
      <c r="A121" s="1"/>
      <c r="B121" s="25"/>
      <c r="C121" s="32"/>
      <c r="D121" s="32"/>
      <c r="E121" s="32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7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</row>
    <row r="122" spans="1:56" x14ac:dyDescent="0.25">
      <c r="A122" s="37"/>
      <c r="B122" s="25"/>
      <c r="C122" s="32"/>
      <c r="D122" s="32"/>
      <c r="E122" s="32"/>
      <c r="F122" s="31" t="s">
        <v>30</v>
      </c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7"/>
    </row>
    <row r="123" spans="1:56" x14ac:dyDescent="0.25">
      <c r="A123" s="37"/>
      <c r="B123" s="25"/>
      <c r="C123" s="32"/>
      <c r="D123" s="32"/>
      <c r="E123" s="32"/>
      <c r="F123" s="31" t="s">
        <v>31</v>
      </c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7"/>
    </row>
    <row r="124" spans="1:56" ht="15.75" thickBot="1" x14ac:dyDescent="0.3">
      <c r="A124" s="37"/>
      <c r="B124" s="34"/>
      <c r="C124" s="4"/>
      <c r="D124" s="4"/>
      <c r="E124" s="4"/>
      <c r="F124" s="35"/>
      <c r="G124" s="35"/>
      <c r="H124" s="35"/>
      <c r="I124" s="35"/>
      <c r="J124" s="35"/>
      <c r="K124" s="35"/>
      <c r="L124" s="35"/>
      <c r="M124" s="35"/>
      <c r="N124" s="35"/>
      <c r="O124" s="35"/>
      <c r="P124" s="35"/>
      <c r="Q124" s="35"/>
      <c r="R124" s="35"/>
      <c r="S124" s="35"/>
      <c r="T124" s="35"/>
      <c r="U124" s="35"/>
      <c r="V124" s="36"/>
    </row>
    <row r="125" spans="1:56" x14ac:dyDescent="0.25">
      <c r="A125" s="37"/>
      <c r="B125" s="37"/>
      <c r="C125" s="37"/>
      <c r="D125" s="37"/>
      <c r="E125" s="37"/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</row>
    <row r="126" spans="1:56" x14ac:dyDescent="0.25">
      <c r="A126" s="37"/>
      <c r="B126" s="37"/>
      <c r="C126" s="37"/>
      <c r="D126" s="37"/>
      <c r="E126" s="37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</row>
    <row r="127" spans="1:56" x14ac:dyDescent="0.25">
      <c r="A127" s="37"/>
      <c r="B127" s="37"/>
      <c r="C127" s="37"/>
      <c r="D127" s="37"/>
      <c r="E127" s="37"/>
      <c r="F127" s="37"/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</row>
    <row r="128" spans="1:56" x14ac:dyDescent="0.25">
      <c r="A128" s="37"/>
      <c r="B128" s="37"/>
      <c r="C128" s="37"/>
      <c r="D128" s="37"/>
      <c r="E128" s="37"/>
      <c r="F128" s="37"/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</row>
    <row r="129" spans="1:22" x14ac:dyDescent="0.25">
      <c r="A129" s="37"/>
      <c r="B129" s="37"/>
      <c r="C129" s="37"/>
      <c r="D129" s="37"/>
      <c r="E129" s="37"/>
      <c r="F129" s="37"/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</row>
    <row r="130" spans="1:22" x14ac:dyDescent="0.25">
      <c r="A130" s="37"/>
      <c r="B130" s="37"/>
      <c r="C130" s="37"/>
      <c r="D130" s="37"/>
      <c r="E130" s="37"/>
      <c r="F130" s="37"/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</row>
    <row r="131" spans="1:22" x14ac:dyDescent="0.25">
      <c r="A131" s="37"/>
      <c r="B131" s="37"/>
      <c r="C131" s="37"/>
      <c r="D131" s="37"/>
      <c r="E131" s="37"/>
      <c r="F131" s="37"/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</row>
    <row r="132" spans="1:22" x14ac:dyDescent="0.25">
      <c r="A132" s="37"/>
      <c r="B132" s="37"/>
      <c r="C132" s="37"/>
      <c r="D132" s="37"/>
      <c r="E132" s="37"/>
      <c r="F132" s="37"/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</row>
    <row r="133" spans="1:22" x14ac:dyDescent="0.25">
      <c r="A133" s="37"/>
      <c r="B133" s="37"/>
      <c r="C133" s="37"/>
      <c r="D133" s="37"/>
      <c r="E133" s="37"/>
      <c r="F133" s="37"/>
      <c r="G133" s="37"/>
      <c r="H133" s="37"/>
      <c r="I133" s="37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</row>
    <row r="134" spans="1:22" x14ac:dyDescent="0.25">
      <c r="A134" s="37"/>
      <c r="B134" s="37"/>
      <c r="C134" s="37"/>
      <c r="D134" s="37"/>
      <c r="E134" s="37"/>
      <c r="F134" s="37"/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</row>
    <row r="135" spans="1:22" x14ac:dyDescent="0.25">
      <c r="A135" s="37"/>
      <c r="B135" s="37"/>
      <c r="C135" s="37"/>
      <c r="D135" s="37"/>
      <c r="E135" s="37"/>
      <c r="F135" s="37"/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</row>
    <row r="136" spans="1:22" x14ac:dyDescent="0.25">
      <c r="A136" s="37"/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</row>
    <row r="137" spans="1:22" x14ac:dyDescent="0.25">
      <c r="A137" s="37"/>
      <c r="B137" s="37"/>
      <c r="C137" s="37"/>
      <c r="D137" s="37"/>
      <c r="E137" s="37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</row>
    <row r="138" spans="1:22" x14ac:dyDescent="0.25">
      <c r="A138" s="37"/>
      <c r="B138" s="37"/>
      <c r="C138" s="37"/>
      <c r="D138" s="37"/>
      <c r="E138" s="3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</row>
    <row r="139" spans="1:22" x14ac:dyDescent="0.25">
      <c r="A139" s="37"/>
      <c r="B139" s="37"/>
      <c r="C139" s="37"/>
      <c r="D139" s="37"/>
      <c r="E139" s="37"/>
      <c r="F139" s="37"/>
      <c r="G139" s="37"/>
      <c r="H139" s="37"/>
      <c r="I139" s="37"/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</row>
    <row r="140" spans="1:22" x14ac:dyDescent="0.25">
      <c r="A140" s="37"/>
      <c r="B140" s="37"/>
      <c r="C140" s="37"/>
      <c r="D140" s="37"/>
      <c r="E140" s="37"/>
      <c r="F140" s="37"/>
      <c r="G140" s="37"/>
      <c r="H140" s="37"/>
      <c r="I140" s="37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</row>
    <row r="141" spans="1:22" x14ac:dyDescent="0.25">
      <c r="A141" s="37"/>
      <c r="B141" s="37"/>
      <c r="C141" s="37"/>
      <c r="D141" s="37"/>
      <c r="E141" s="37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37"/>
    </row>
    <row r="142" spans="1:22" x14ac:dyDescent="0.25">
      <c r="A142" s="37"/>
      <c r="B142" s="37"/>
      <c r="C142" s="37"/>
      <c r="D142" s="37"/>
      <c r="E142" s="37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37"/>
    </row>
    <row r="143" spans="1:22" x14ac:dyDescent="0.25">
      <c r="A143" s="37"/>
      <c r="B143" s="37"/>
      <c r="C143" s="37"/>
      <c r="D143" s="37"/>
      <c r="E143" s="37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37"/>
    </row>
    <row r="144" spans="1:22" x14ac:dyDescent="0.25">
      <c r="A144" s="37"/>
      <c r="B144" s="37"/>
      <c r="C144" s="37"/>
      <c r="D144" s="37"/>
      <c r="E144" s="37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37"/>
    </row>
    <row r="145" spans="1:22" x14ac:dyDescent="0.25">
      <c r="A145" s="37"/>
      <c r="B145" s="37"/>
      <c r="C145" s="37"/>
      <c r="D145" s="37"/>
      <c r="E145" s="37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37"/>
    </row>
    <row r="146" spans="1:22" x14ac:dyDescent="0.25">
      <c r="A146" s="37"/>
      <c r="B146" s="37"/>
      <c r="C146" s="37"/>
      <c r="D146" s="37"/>
      <c r="E146" s="37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37"/>
    </row>
    <row r="147" spans="1:22" x14ac:dyDescent="0.25">
      <c r="B147" s="1"/>
      <c r="C147" s="37"/>
      <c r="D147" s="37"/>
      <c r="E147" s="37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</row>
    <row r="148" spans="1:22" x14ac:dyDescent="0.25">
      <c r="B148" s="1"/>
      <c r="C148" s="37"/>
      <c r="D148" s="37"/>
      <c r="E148" s="37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</row>
    <row r="149" spans="1:22" x14ac:dyDescent="0.25">
      <c r="B149" s="1"/>
      <c r="C149" s="37"/>
      <c r="D149" s="37"/>
      <c r="E149" s="37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</row>
    <row r="150" spans="1:22" x14ac:dyDescent="0.25">
      <c r="B150" s="1"/>
      <c r="C150" s="37"/>
      <c r="D150" s="37"/>
      <c r="E150" s="37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</row>
  </sheetData>
  <mergeCells count="6">
    <mergeCell ref="C18:D18"/>
    <mergeCell ref="C9:D9"/>
    <mergeCell ref="I9:I10"/>
    <mergeCell ref="C10:D10"/>
    <mergeCell ref="C14:D14"/>
    <mergeCell ref="I15:I16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CI</vt:lpstr>
      <vt:lpstr>DiffMean_t_test</vt:lpstr>
      <vt:lpstr>DiffVariance_f_test</vt:lpstr>
      <vt:lpstr>DiffMean_t_test!XOne</vt:lpstr>
      <vt:lpstr>DiffVariance_f_test!XOne</vt:lpstr>
      <vt:lpstr>DiffMean_t_test!XTwo</vt:lpstr>
      <vt:lpstr>DiffVariance_f_test!XTwo</vt:lpstr>
    </vt:vector>
  </TitlesOfParts>
  <Company>Cockrell School of Engineering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Pyrcz, Michael</dc:creator>
  <cp:lastModifiedBy>michael pyrcz</cp:lastModifiedBy>
  <dcterms:created xsi:type="dcterms:W3CDTF">2018-01-03T20:26:28Z</dcterms:created>
  <dcterms:modified xsi:type="dcterms:W3CDTF">2018-10-03T01:03:45Z</dcterms:modified>
</cp:coreProperties>
</file>