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07474b3756498a/Value Investing/"/>
    </mc:Choice>
  </mc:AlternateContent>
  <xr:revisionPtr revIDLastSave="290" documentId="8_{1FC12F7C-4114-DB40-8EE3-3D12638571AD}" xr6:coauthVersionLast="47" xr6:coauthVersionMax="47" xr10:uidLastSave="{E5DA8A83-96E5-994E-B966-9F6984AAF24E}"/>
  <bookViews>
    <workbookView xWindow="24000" yWindow="9980" windowWidth="38400" windowHeight="19700" xr2:uid="{27AE1C4D-2AE9-4743-841E-5C14DDA94F5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2" l="1"/>
  <c r="M14" i="2"/>
  <c r="J14" i="2"/>
  <c r="M8" i="2"/>
  <c r="M10" i="2" s="1"/>
  <c r="M13" i="2" s="1"/>
  <c r="J8" i="2"/>
  <c r="J10" i="2" s="1"/>
  <c r="J13" i="2" s="1"/>
  <c r="N8" i="2"/>
  <c r="N10" i="2" s="1"/>
  <c r="N13" i="2" s="1"/>
  <c r="S3" i="2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N6" i="1"/>
  <c r="N5" i="1"/>
  <c r="K10" i="1" a="1"/>
  <c r="K10" i="1" s="1"/>
  <c r="K7" i="1" a="1"/>
  <c r="K7" i="1" s="1"/>
  <c r="N2" i="1" s="1"/>
  <c r="N4" i="1" s="1"/>
  <c r="N7" i="1" l="1"/>
  <c r="O7" i="1" s="1"/>
  <c r="N9" i="1"/>
  <c r="N32" i="2"/>
  <c r="M35" i="2"/>
  <c r="M15" i="2"/>
  <c r="M17" i="2" s="1"/>
  <c r="N10" i="1"/>
  <c r="J35" i="2"/>
  <c r="J15" i="2"/>
  <c r="J17" i="2" s="1"/>
  <c r="N15" i="2"/>
  <c r="N17" i="2" s="1"/>
  <c r="N35" i="2"/>
  <c r="J19" i="2" l="1"/>
  <c r="J23" i="2"/>
  <c r="N19" i="2"/>
  <c r="N23" i="2"/>
  <c r="M19" i="2"/>
  <c r="M2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<sst xmlns="http://schemas.openxmlformats.org/spreadsheetml/2006/main" count="50" uniqueCount="45">
  <si>
    <t>Shares</t>
  </si>
  <si>
    <t>Cash RMB</t>
  </si>
  <si>
    <t>Debt RMB</t>
  </si>
  <si>
    <t>EV RMB</t>
  </si>
  <si>
    <t>Q324</t>
  </si>
  <si>
    <t>RMB</t>
  </si>
  <si>
    <t>Price RMB</t>
  </si>
  <si>
    <t>MC RMB</t>
  </si>
  <si>
    <t>Revenue</t>
  </si>
  <si>
    <t>Q122</t>
  </si>
  <si>
    <t>Q222</t>
  </si>
  <si>
    <t>Q323</t>
  </si>
  <si>
    <t>Q322</t>
  </si>
  <si>
    <t>Q422</t>
  </si>
  <si>
    <t>Q123</t>
  </si>
  <si>
    <t>Q223</t>
  </si>
  <si>
    <t>Q423</t>
  </si>
  <si>
    <t>Q124</t>
  </si>
  <si>
    <t>Q224</t>
  </si>
  <si>
    <t>Q424</t>
  </si>
  <si>
    <t>VAS</t>
  </si>
  <si>
    <t>Marketing</t>
  </si>
  <si>
    <t>Fintech</t>
  </si>
  <si>
    <t>Others</t>
  </si>
  <si>
    <t>USD</t>
  </si>
  <si>
    <t>Net cash RMB</t>
  </si>
  <si>
    <t>Net Cash USD</t>
  </si>
  <si>
    <t>COGs</t>
  </si>
  <si>
    <t>GP</t>
  </si>
  <si>
    <t>GM %</t>
  </si>
  <si>
    <t>S&amp;M</t>
  </si>
  <si>
    <t>G&amp;A</t>
  </si>
  <si>
    <t>Op Income</t>
  </si>
  <si>
    <t>Interest Income</t>
  </si>
  <si>
    <t>Pretax Income</t>
  </si>
  <si>
    <t>Taxes</t>
  </si>
  <si>
    <t>Net Income</t>
  </si>
  <si>
    <t>EPS</t>
  </si>
  <si>
    <t>Segments</t>
  </si>
  <si>
    <t>WeChat</t>
  </si>
  <si>
    <t>Weixin</t>
  </si>
  <si>
    <t>QQ</t>
  </si>
  <si>
    <t>Revenue yy</t>
  </si>
  <si>
    <t>Net Income USD</t>
  </si>
  <si>
    <t>Everything 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</si>
</sst>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¥-804]* #,##0.00_);_([$¥-804]* \(#,##0.00\);_([$¥-804]* &quot;-&quot;??_);_(@_)"/>
    <numFmt numFmtId="165" formatCode="_([$$-409]* #,##0.00_);_([$$-409]* \(#,##0.00\);_([$$-409]* &quot;-&quot;??_);_(@_)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3" fontId="1" fillId="0" borderId="0" xfId="0" applyNumberFormat="1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800100</xdr:colOff>
      <xdr:row>0</xdr:row>
      <xdr:rowOff>76200</xdr:rowOff>
    </xdr:from>
    <xdr:to>
      <xdr:col>14</xdr:col>
      <xdr:colOff>800100</xdr:colOff>
      <xdr:row>38</xdr:row>
      <xdr:rowOff>38100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5109708-A17B-A8DE-A38C-C934C772406C}"/>
            </a:ext>
          </a:extLst>
        </xdr:cNvPr>
        <xdr:cNvCxnSpPr/>
      </xdr:nvCxnSpPr>
      <xdr:spPr>
        <a:xfrm>
          <a:off x="12357100" y="76200"/>
          <a:ext cx="0" cy="7683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0</v>
    <v>HKD/CNY</v>
    <v>2</v>
    <v>3</v>
    <v>Finance</v>
    <v>4</v>
    <v>en-US</v>
    <v>avbknm</v>
    <v>268435456</v>
    <v>1</v>
    <v>Powered by Refinitiv</v>
    <v>0.94299999999999995</v>
    <v>0.90080000000000005</v>
    <v>-4.3899999999999998E-3</v>
    <v>-4.6779999999999999E-3</v>
    <v>CNY</v>
    <v>HKD</v>
    <v>0.93859999999999999</v>
    <v>Currency Pair</v>
    <v>45678.712685185186</v>
    <v>0.93359999999999999</v>
    <v>Hong Kong Dollar/Chinese Renminbi FX Cross Rate</v>
    <v>0.93840000000000001</v>
    <v>0.93840000000000001</v>
    <v>0.93400000000000005</v>
    <v>HKDCNY</v>
    <v>HKD/CNY</v>
  </rv>
  <rv s="1">
    <v>0</v>
  </rv>
  <rv s="0">
    <v>0</v>
    <v>USD/CNY</v>
    <v>2</v>
    <v>3</v>
    <v>Finance</v>
    <v>4</v>
    <v>en-US</v>
    <v>avym77</v>
    <v>268435456</v>
    <v>1</v>
    <v>Powered by Refinitiv</v>
    <v>7.3327</v>
    <v>7.0106000000000002</v>
    <v>-2.98E-2</v>
    <v>-4.0819999999999997E-3</v>
    <v>CNY</v>
    <v>USD</v>
    <v>7.2859999999999996</v>
    <v>Currency Pair</v>
    <v>45678.654641203706</v>
    <v>7.2653999999999996</v>
    <v>US Dollar/Chinese Renminbi FX Spot Rate</v>
    <v>7.2710999999999997</v>
    <v>7.3010000000000002</v>
    <v>7.2712000000000003</v>
    <v>USDCNY</v>
    <v>USD/CNY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</dxfs>
  <richProperties>
    <rPr n="NumberFormat" t="s"/>
    <rPr n="IsTitleField" t="b"/>
  </richProperties>
  <richStyles>
    <rSty dxfid="1">
      <rpv i="0">_([$¥-zh-CN]* #,##0.00_);_([$¥-zh-CN]* (#,##0.00);_([$¥-zh-CN]* "-"??_);_(@_)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B5BE-ABF1-D145-9F25-81CDA07EBFFF}">
  <dimension ref="B2:O10"/>
  <sheetViews>
    <sheetView tabSelected="1" workbookViewId="0">
      <selection activeCell="O8" sqref="O8"/>
    </sheetView>
  </sheetViews>
  <sheetFormatPr baseColWidth="10" defaultRowHeight="16" x14ac:dyDescent="0.2"/>
  <cols>
    <col min="13" max="13" width="12.6640625" bestFit="1" customWidth="1"/>
    <col min="14" max="14" width="10.83203125" style="2"/>
    <col min="15" max="15" width="12.5" bestFit="1" customWidth="1"/>
  </cols>
  <sheetData>
    <row r="2" spans="2:15" x14ac:dyDescent="0.2">
      <c r="M2" s="1" t="s">
        <v>6</v>
      </c>
      <c r="N2" s="2">
        <f ca="1">389.8*K7</f>
        <v>364.07320000000004</v>
      </c>
    </row>
    <row r="3" spans="2:15" x14ac:dyDescent="0.2">
      <c r="B3" s="8" t="s">
        <v>38</v>
      </c>
      <c r="M3" s="1" t="s">
        <v>0</v>
      </c>
      <c r="N3" s="2">
        <v>9565</v>
      </c>
      <c r="O3" t="s">
        <v>4</v>
      </c>
    </row>
    <row r="4" spans="2:15" x14ac:dyDescent="0.2">
      <c r="B4" t="s">
        <v>39</v>
      </c>
      <c r="M4" s="1" t="s">
        <v>7</v>
      </c>
      <c r="N4" s="2">
        <f ca="1">N3*N2</f>
        <v>3482360.1580000003</v>
      </c>
    </row>
    <row r="5" spans="2:15" x14ac:dyDescent="0.2">
      <c r="B5" t="s">
        <v>40</v>
      </c>
      <c r="M5" s="1" t="s">
        <v>1</v>
      </c>
      <c r="N5" s="2">
        <f>145468+3554+197995+266057+209200+283632</f>
        <v>1105906</v>
      </c>
      <c r="O5" t="s">
        <v>4</v>
      </c>
    </row>
    <row r="6" spans="2:15" x14ac:dyDescent="0.2">
      <c r="B6" t="s">
        <v>41</v>
      </c>
      <c r="K6" t="s">
        <v>5</v>
      </c>
      <c r="M6" s="1" t="s">
        <v>2</v>
      </c>
      <c r="N6" s="2">
        <f>42767+8403</f>
        <v>51170</v>
      </c>
      <c r="O6" t="s">
        <v>4</v>
      </c>
    </row>
    <row r="7" spans="2:15" x14ac:dyDescent="0.2">
      <c r="B7" t="s">
        <v>20</v>
      </c>
      <c r="J7" t="e" vm="1">
        <v>#VALUE!</v>
      </c>
      <c r="K7" s="3" cm="1">
        <f t="array" aca="1" ref="K7" ca="1">_FV(J7,"Price")</f>
        <v>0.93400000000000005</v>
      </c>
      <c r="M7" s="1" t="s">
        <v>3</v>
      </c>
      <c r="N7" s="2">
        <f ca="1">N4-N5+N6</f>
        <v>2427624.1580000003</v>
      </c>
      <c r="O7" s="4">
        <f ca="1">N7/K10</f>
        <v>333868.43409616023</v>
      </c>
    </row>
    <row r="9" spans="2:15" x14ac:dyDescent="0.2">
      <c r="K9" t="s">
        <v>24</v>
      </c>
      <c r="M9" s="1" t="s">
        <v>25</v>
      </c>
      <c r="N9" s="2">
        <f>N5-N6</f>
        <v>1054736</v>
      </c>
    </row>
    <row r="10" spans="2:15" x14ac:dyDescent="0.2">
      <c r="J10" t="e" vm="2">
        <v>#VALUE!</v>
      </c>
      <c r="K10" s="4" cm="1">
        <f t="array" aca="1" ref="K10" ca="1">_FV(J10,"Price")</f>
        <v>7.2712000000000003</v>
      </c>
      <c r="M10" s="1" t="s">
        <v>26</v>
      </c>
      <c r="N10" s="2">
        <f ca="1">N9/K10</f>
        <v>145056.66189899878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ACD3-E3BA-6F48-8758-E386EB119367}">
  <dimension ref="C3:AJ3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L24" sqref="L24"/>
    </sheetView>
  </sheetViews>
  <sheetFormatPr baseColWidth="10" defaultRowHeight="16" x14ac:dyDescent="0.2"/>
  <cols>
    <col min="3" max="3" width="14.33203125" bestFit="1" customWidth="1"/>
  </cols>
  <sheetData>
    <row r="3" spans="3:36" x14ac:dyDescent="0.2">
      <c r="C3" s="1" t="s">
        <v>44</v>
      </c>
      <c r="D3" t="s">
        <v>9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16</v>
      </c>
      <c r="L3" t="s">
        <v>17</v>
      </c>
      <c r="M3" t="s">
        <v>18</v>
      </c>
      <c r="N3" t="s">
        <v>4</v>
      </c>
      <c r="O3" t="s">
        <v>19</v>
      </c>
      <c r="R3">
        <v>2022</v>
      </c>
      <c r="S3">
        <f>R3+1</f>
        <v>2023</v>
      </c>
      <c r="T3">
        <f t="shared" ref="T3:AJ3" si="0">S3+1</f>
        <v>2024</v>
      </c>
      <c r="U3">
        <f t="shared" si="0"/>
        <v>2025</v>
      </c>
      <c r="V3">
        <f t="shared" si="0"/>
        <v>2026</v>
      </c>
      <c r="W3">
        <f t="shared" si="0"/>
        <v>2027</v>
      </c>
      <c r="X3">
        <f t="shared" si="0"/>
        <v>2028</v>
      </c>
      <c r="Y3">
        <f t="shared" si="0"/>
        <v>2029</v>
      </c>
      <c r="Z3">
        <f t="shared" si="0"/>
        <v>2030</v>
      </c>
      <c r="AA3">
        <f t="shared" si="0"/>
        <v>2031</v>
      </c>
      <c r="AB3">
        <f t="shared" si="0"/>
        <v>2032</v>
      </c>
      <c r="AC3">
        <f t="shared" si="0"/>
        <v>2033</v>
      </c>
      <c r="AD3">
        <f t="shared" si="0"/>
        <v>2034</v>
      </c>
      <c r="AE3">
        <f t="shared" si="0"/>
        <v>2035</v>
      </c>
      <c r="AF3">
        <f t="shared" si="0"/>
        <v>2036</v>
      </c>
      <c r="AG3">
        <f t="shared" si="0"/>
        <v>2037</v>
      </c>
      <c r="AH3">
        <f t="shared" si="0"/>
        <v>2038</v>
      </c>
      <c r="AI3">
        <f t="shared" si="0"/>
        <v>2039</v>
      </c>
      <c r="AJ3">
        <f t="shared" si="0"/>
        <v>2040</v>
      </c>
    </row>
    <row r="4" spans="3:36" s="2" customFormat="1" x14ac:dyDescent="0.2">
      <c r="C4" s="2" t="s">
        <v>20</v>
      </c>
      <c r="J4" s="2">
        <v>75748</v>
      </c>
      <c r="M4" s="2">
        <v>78822</v>
      </c>
      <c r="N4" s="2">
        <v>82695</v>
      </c>
    </row>
    <row r="5" spans="3:36" s="2" customFormat="1" x14ac:dyDescent="0.2">
      <c r="C5" s="2" t="s">
        <v>21</v>
      </c>
      <c r="J5" s="2">
        <v>25721</v>
      </c>
      <c r="M5" s="2">
        <v>29871</v>
      </c>
      <c r="N5" s="2">
        <v>29993</v>
      </c>
    </row>
    <row r="6" spans="3:36" s="2" customFormat="1" x14ac:dyDescent="0.2">
      <c r="C6" s="2" t="s">
        <v>22</v>
      </c>
      <c r="J6" s="2">
        <v>52048</v>
      </c>
      <c r="M6" s="2">
        <v>50440</v>
      </c>
      <c r="N6" s="2">
        <v>53089</v>
      </c>
    </row>
    <row r="7" spans="3:36" s="2" customFormat="1" x14ac:dyDescent="0.2">
      <c r="C7" s="2" t="s">
        <v>23</v>
      </c>
      <c r="J7" s="2">
        <v>1108</v>
      </c>
      <c r="M7" s="2">
        <v>1984</v>
      </c>
      <c r="N7" s="2">
        <v>1416</v>
      </c>
    </row>
    <row r="8" spans="3:36" s="6" customFormat="1" x14ac:dyDescent="0.2">
      <c r="C8" s="6" t="s">
        <v>8</v>
      </c>
      <c r="J8" s="6">
        <f>SUM(J4:J7)</f>
        <v>154625</v>
      </c>
      <c r="M8" s="6">
        <f>SUM(M4:M7)</f>
        <v>161117</v>
      </c>
      <c r="N8" s="6">
        <f>SUM(N4:N7)</f>
        <v>167193</v>
      </c>
    </row>
    <row r="9" spans="3:36" s="2" customFormat="1" x14ac:dyDescent="0.2">
      <c r="C9" s="2" t="s">
        <v>27</v>
      </c>
      <c r="J9" s="2">
        <v>78102</v>
      </c>
      <c r="M9" s="2">
        <v>75222</v>
      </c>
      <c r="N9" s="2">
        <v>78365</v>
      </c>
    </row>
    <row r="10" spans="3:36" s="6" customFormat="1" x14ac:dyDescent="0.2">
      <c r="C10" s="6" t="s">
        <v>28</v>
      </c>
      <c r="J10" s="6">
        <f>J8-J9</f>
        <v>76523</v>
      </c>
      <c r="M10" s="6">
        <f>M8-M9</f>
        <v>85895</v>
      </c>
      <c r="N10" s="6">
        <f>N8-N9</f>
        <v>88828</v>
      </c>
    </row>
    <row r="11" spans="3:36" s="2" customFormat="1" x14ac:dyDescent="0.2">
      <c r="C11" s="2" t="s">
        <v>30</v>
      </c>
      <c r="J11" s="2">
        <v>7912</v>
      </c>
      <c r="M11" s="2">
        <v>9156</v>
      </c>
      <c r="N11" s="2">
        <v>9411</v>
      </c>
    </row>
    <row r="12" spans="3:36" s="2" customFormat="1" x14ac:dyDescent="0.2">
      <c r="C12" s="2" t="s">
        <v>31</v>
      </c>
      <c r="J12" s="2">
        <v>26289</v>
      </c>
      <c r="M12" s="2">
        <v>27491</v>
      </c>
      <c r="N12" s="2">
        <v>29058</v>
      </c>
    </row>
    <row r="13" spans="3:36" s="6" customFormat="1" x14ac:dyDescent="0.2">
      <c r="C13" s="6" t="s">
        <v>32</v>
      </c>
      <c r="J13" s="6">
        <f>J10-J12-J11</f>
        <v>42322</v>
      </c>
      <c r="M13" s="6">
        <f>M10-M12-M11</f>
        <v>49248</v>
      </c>
      <c r="N13" s="6">
        <f>N10-N12-N11</f>
        <v>50359</v>
      </c>
    </row>
    <row r="14" spans="3:36" s="2" customFormat="1" x14ac:dyDescent="0.2">
      <c r="C14" s="2" t="s">
        <v>33</v>
      </c>
      <c r="J14" s="2">
        <f>618+3509-2784+2098+2026</f>
        <v>5467</v>
      </c>
      <c r="M14" s="2">
        <f>-654+3850-3112+7718+1484</f>
        <v>9286</v>
      </c>
      <c r="N14" s="2">
        <f>3066+3996-3531+6019+2974</f>
        <v>12524</v>
      </c>
    </row>
    <row r="15" spans="3:36" s="2" customFormat="1" x14ac:dyDescent="0.2">
      <c r="C15" s="2" t="s">
        <v>34</v>
      </c>
      <c r="J15" s="2">
        <f>J14+J13</f>
        <v>47789</v>
      </c>
      <c r="M15" s="2">
        <f>M14+M13</f>
        <v>58534</v>
      </c>
      <c r="N15" s="2">
        <f>N14+N13</f>
        <v>62883</v>
      </c>
    </row>
    <row r="16" spans="3:36" s="2" customFormat="1" x14ac:dyDescent="0.2">
      <c r="C16" s="2" t="s">
        <v>35</v>
      </c>
      <c r="J16" s="2">
        <v>11008</v>
      </c>
      <c r="M16" s="2">
        <v>10168</v>
      </c>
      <c r="N16" s="2">
        <v>8900</v>
      </c>
    </row>
    <row r="17" spans="3:14" s="6" customFormat="1" x14ac:dyDescent="0.2">
      <c r="C17" s="6" t="s">
        <v>36</v>
      </c>
      <c r="J17" s="6">
        <f>J15-J16</f>
        <v>36781</v>
      </c>
      <c r="M17" s="6">
        <f>M15-M16</f>
        <v>48366</v>
      </c>
      <c r="N17" s="6">
        <f>N15-N16</f>
        <v>53983</v>
      </c>
    </row>
    <row r="18" spans="3:14" s="7" customFormat="1" x14ac:dyDescent="0.2">
      <c r="C18" s="7" t="s">
        <v>37</v>
      </c>
      <c r="J18" s="7">
        <v>3.7519999999999998</v>
      </c>
      <c r="M18" s="7">
        <v>4.9939999999999998</v>
      </c>
      <c r="N18" s="7">
        <v>5.6440000000000001</v>
      </c>
    </row>
    <row r="19" spans="3:14" s="2" customFormat="1" x14ac:dyDescent="0.2">
      <c r="C19" s="2" t="s">
        <v>0</v>
      </c>
      <c r="J19" s="2">
        <f>J17/J18</f>
        <v>9803.0383795309172</v>
      </c>
      <c r="M19" s="2">
        <f>M17/M18</f>
        <v>9684.8217861433732</v>
      </c>
      <c r="N19" s="2">
        <f>N17/N18</f>
        <v>9564.6704464918494</v>
      </c>
    </row>
    <row r="23" spans="3:14" s="2" customFormat="1" x14ac:dyDescent="0.2">
      <c r="C23" s="2" t="s">
        <v>43</v>
      </c>
      <c r="J23" s="2">
        <f ca="1">J17/Main!$K$10</f>
        <v>5058.4497744526352</v>
      </c>
      <c r="M23" s="2">
        <f ca="1">M17/Main!$K$10</f>
        <v>6651.7218615909342</v>
      </c>
      <c r="N23" s="2">
        <f ca="1">N17/Main!$K$10</f>
        <v>7424.2215865331718</v>
      </c>
    </row>
    <row r="32" spans="3:14" s="5" customFormat="1" x14ac:dyDescent="0.2">
      <c r="C32" s="5" t="s">
        <v>42</v>
      </c>
      <c r="N32" s="5">
        <f>N8/J8-1</f>
        <v>8.1280517380759809E-2</v>
      </c>
    </row>
    <row r="33" spans="3:14" s="5" customFormat="1" x14ac:dyDescent="0.2"/>
    <row r="34" spans="3:14" s="5" customFormat="1" x14ac:dyDescent="0.2"/>
    <row r="35" spans="3:14" s="5" customFormat="1" x14ac:dyDescent="0.2">
      <c r="C35" s="5" t="s">
        <v>29</v>
      </c>
      <c r="J35" s="5">
        <f>J10/J8</f>
        <v>0.49489409862570738</v>
      </c>
      <c r="M35" s="5">
        <f>M10/M8</f>
        <v>0.53312189278598787</v>
      </c>
      <c r="N35" s="5">
        <f>N10/N8</f>
        <v>0.53129018559389452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Wong</dc:creator>
  <cp:lastModifiedBy>Bobby S</cp:lastModifiedBy>
  <dcterms:created xsi:type="dcterms:W3CDTF">2025-01-20T17:56:52Z</dcterms:created>
  <dcterms:modified xsi:type="dcterms:W3CDTF">2025-01-21T17:06:24Z</dcterms:modified>
</cp:coreProperties>
</file>