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165" documentId="8_{CD82D33E-ED47-A14F-B4B7-105A7CF03AA3}" xr6:coauthVersionLast="47" xr6:coauthVersionMax="47" xr10:uidLastSave="{70E9374F-B0D5-2942-A7A3-4B0CAD2E2FEA}"/>
  <bookViews>
    <workbookView xWindow="24000" yWindow="9980" windowWidth="38400" windowHeight="19800" xr2:uid="{D68962B7-9627-4B40-8650-6E85A72D51EC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H11" i="2" l="1"/>
  <c r="H7" i="2"/>
  <c r="H12" i="2" s="1"/>
  <c r="H16" i="2" s="1"/>
  <c r="H19" i="2" s="1"/>
  <c r="H21" i="2" s="1"/>
  <c r="H23" i="2" s="1"/>
  <c r="E29" i="2"/>
  <c r="I29" i="2"/>
  <c r="E11" i="2"/>
  <c r="E7" i="2"/>
  <c r="E12" i="2" s="1"/>
  <c r="E16" i="2" s="1"/>
  <c r="I11" i="2"/>
  <c r="I7" i="2"/>
  <c r="I12" i="2" s="1"/>
  <c r="I16" i="2" s="1"/>
  <c r="I19" i="2" s="1"/>
  <c r="I21" i="2" s="1"/>
  <c r="I23" i="2" s="1"/>
  <c r="E19" i="2" l="1"/>
  <c r="E21" i="2" s="1"/>
  <c r="E23" i="2" s="1"/>
  <c r="I26" i="2"/>
  <c r="I8" i="1"/>
  <c r="I7" i="1"/>
  <c r="I6" i="1"/>
  <c r="I5" i="1"/>
</calcChain>
</file>

<file path=xl/sharedStrings.xml><?xml version="1.0" encoding="utf-8"?>
<sst xmlns="http://schemas.openxmlformats.org/spreadsheetml/2006/main" count="50" uniqueCount="45">
  <si>
    <t>Price</t>
  </si>
  <si>
    <t>Shares</t>
  </si>
  <si>
    <t>MC</t>
  </si>
  <si>
    <t>Cash</t>
  </si>
  <si>
    <t>Debt</t>
  </si>
  <si>
    <t>EV</t>
  </si>
  <si>
    <t>Q123</t>
  </si>
  <si>
    <t>Q223</t>
  </si>
  <si>
    <t>Q323</t>
  </si>
  <si>
    <t>Q423</t>
  </si>
  <si>
    <t>Q124</t>
  </si>
  <si>
    <t>Q224</t>
  </si>
  <si>
    <t>Q324</t>
  </si>
  <si>
    <t>Q424</t>
  </si>
  <si>
    <t>Mpv 30 2024</t>
  </si>
  <si>
    <t>Cloud services</t>
  </si>
  <si>
    <t>Cloud license/on-prem license</t>
  </si>
  <si>
    <t>HW</t>
  </si>
  <si>
    <t>Services</t>
  </si>
  <si>
    <t>Revenue</t>
  </si>
  <si>
    <t>HW COGs</t>
  </si>
  <si>
    <t>Services COGs</t>
  </si>
  <si>
    <t>S&amp;M</t>
  </si>
  <si>
    <t>R&amp;D</t>
  </si>
  <si>
    <t>G&amp;A</t>
  </si>
  <si>
    <t>Cloud Service COGs</t>
  </si>
  <si>
    <t>COGs</t>
  </si>
  <si>
    <t>GP</t>
  </si>
  <si>
    <t>Op Income</t>
  </si>
  <si>
    <t>Interest Income</t>
  </si>
  <si>
    <t>Other income</t>
  </si>
  <si>
    <t>Pretax Income</t>
  </si>
  <si>
    <t>Taxes</t>
  </si>
  <si>
    <t>Net Income</t>
  </si>
  <si>
    <t>EPS</t>
  </si>
  <si>
    <t>OM %</t>
  </si>
  <si>
    <t>Revenue YY %</t>
  </si>
  <si>
    <t>Products</t>
  </si>
  <si>
    <t>% of rev</t>
  </si>
  <si>
    <t>Name</t>
  </si>
  <si>
    <t>Brands</t>
  </si>
  <si>
    <t>Total</t>
  </si>
  <si>
    <t>ERP, middleware, crm, hr</t>
  </si>
  <si>
    <t>Competition</t>
  </si>
  <si>
    <t>SaaS,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</si>
</sst>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2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0F3EC-9BE6-5246-9B12-1C387C9E6F96}" name="Table1" displayName="Table1" ref="B2:F7" totalsRowShown="0">
  <autoFilter ref="B2:F7" xr:uid="{7660F3EC-9BE6-5246-9B12-1C387C9E6F96}"/>
  <tableColumns count="5">
    <tableColumn id="1" xr3:uid="{C8D1FD5E-6967-5A44-9554-787A8F734F83}" name="Name" dataDxfId="3"/>
    <tableColumn id="2" xr3:uid="{D493E6C6-E74C-5D45-BE55-C6A796A9AF8B}" name="% of rev" dataDxfId="2"/>
    <tableColumn id="3" xr3:uid="{9708C24C-54A4-0845-9DAA-C8DC806A8EDE}" name="Products" dataDxfId="1"/>
    <tableColumn id="4" xr3:uid="{53FA5A55-D6F3-A34E-9DFF-8321FF12FE58}" name="Brands" dataDxfId="0"/>
    <tableColumn id="5" xr3:uid="{3A4B75AE-C72E-6249-ABD7-3AC1D521B7E1}" name="Compet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8A58-70C4-724B-BB72-7079A8F367A7}">
  <dimension ref="B2:I8"/>
  <sheetViews>
    <sheetView tabSelected="1" workbookViewId="0">
      <selection activeCell="D14" sqref="D14"/>
    </sheetView>
  </sheetViews>
  <sheetFormatPr baseColWidth="10" defaultRowHeight="16" x14ac:dyDescent="0.2"/>
  <cols>
    <col min="2" max="2" width="26.1640625" bestFit="1" customWidth="1"/>
    <col min="3" max="3" width="12.5" bestFit="1" customWidth="1"/>
    <col min="4" max="4" width="23" customWidth="1"/>
    <col min="5" max="5" width="12" bestFit="1" customWidth="1"/>
    <col min="6" max="6" width="14" bestFit="1" customWidth="1"/>
  </cols>
  <sheetData>
    <row r="2" spans="2:9" x14ac:dyDescent="0.2">
      <c r="B2" t="s">
        <v>39</v>
      </c>
      <c r="C2" s="6" t="s">
        <v>38</v>
      </c>
      <c r="D2" s="6" t="s">
        <v>37</v>
      </c>
      <c r="E2" s="6" t="s">
        <v>40</v>
      </c>
      <c r="F2" t="s">
        <v>43</v>
      </c>
    </row>
    <row r="3" spans="2:9" x14ac:dyDescent="0.2">
      <c r="B3" s="2" t="s">
        <v>15</v>
      </c>
      <c r="C3" s="5">
        <f>Model!I3/Model!I7</f>
        <v>0.76861796713848785</v>
      </c>
      <c r="D3" s="6"/>
      <c r="E3" s="6"/>
      <c r="H3" s="1" t="s">
        <v>0</v>
      </c>
      <c r="I3">
        <v>161.03</v>
      </c>
    </row>
    <row r="4" spans="2:9" x14ac:dyDescent="0.2">
      <c r="B4" s="2" t="s">
        <v>16</v>
      </c>
      <c r="C4" s="5">
        <f>Model!I4/Model!I7</f>
        <v>8.4998933067785762E-2</v>
      </c>
      <c r="D4" s="6" t="s">
        <v>42</v>
      </c>
      <c r="E4" s="6"/>
      <c r="F4" t="s">
        <v>44</v>
      </c>
      <c r="H4" s="1" t="s">
        <v>1</v>
      </c>
      <c r="I4" s="2">
        <v>2796.9560000000001</v>
      </c>
    </row>
    <row r="5" spans="2:9" x14ac:dyDescent="0.2">
      <c r="B5" s="2" t="s">
        <v>17</v>
      </c>
      <c r="C5" s="5">
        <f>Model!I5/Model!I7</f>
        <v>5.1781776797780781E-2</v>
      </c>
      <c r="D5" s="6"/>
      <c r="E5" s="6"/>
      <c r="H5" s="1" t="s">
        <v>2</v>
      </c>
      <c r="I5" s="2">
        <f>I3*I4</f>
        <v>450393.82468000002</v>
      </c>
    </row>
    <row r="6" spans="2:9" x14ac:dyDescent="0.2">
      <c r="B6" s="2" t="s">
        <v>18</v>
      </c>
      <c r="C6" s="5">
        <f>Model!I6/Model!I7</f>
        <v>9.4601322995945661E-2</v>
      </c>
      <c r="D6" s="6"/>
      <c r="E6" s="6"/>
      <c r="H6" s="1" t="s">
        <v>3</v>
      </c>
      <c r="I6" s="2">
        <f>10941+370</f>
        <v>11311</v>
      </c>
    </row>
    <row r="7" spans="2:9" x14ac:dyDescent="0.2">
      <c r="B7" s="2" t="s">
        <v>41</v>
      </c>
      <c r="C7" s="5">
        <f>SUM(C3:C6)</f>
        <v>1</v>
      </c>
      <c r="D7" s="6"/>
      <c r="E7" s="6"/>
      <c r="H7" s="1" t="s">
        <v>4</v>
      </c>
      <c r="I7" s="2">
        <f>8162+80462</f>
        <v>88624</v>
      </c>
    </row>
    <row r="8" spans="2:9" x14ac:dyDescent="0.2">
      <c r="H8" s="1" t="s">
        <v>5</v>
      </c>
      <c r="I8" s="2">
        <f>I5-I6+I7</f>
        <v>527706.82468000008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9CDC-2F0B-D446-9CCF-D6BACF4786E9}">
  <dimension ref="B1:J2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3:B6"/>
    </sheetView>
  </sheetViews>
  <sheetFormatPr baseColWidth="10" defaultRowHeight="16" x14ac:dyDescent="0.2"/>
  <cols>
    <col min="2" max="2" width="26.1640625" bestFit="1" customWidth="1"/>
  </cols>
  <sheetData>
    <row r="1" spans="2:10" x14ac:dyDescent="0.2">
      <c r="I1" t="s">
        <v>14</v>
      </c>
    </row>
    <row r="2" spans="2:10" x14ac:dyDescent="0.2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2:10" s="2" customFormat="1" x14ac:dyDescent="0.2">
      <c r="B3" s="2" t="s">
        <v>15</v>
      </c>
      <c r="E3" s="2">
        <v>9639</v>
      </c>
      <c r="H3" s="2">
        <v>10519</v>
      </c>
      <c r="I3" s="2">
        <v>10806</v>
      </c>
    </row>
    <row r="4" spans="2:10" s="2" customFormat="1" x14ac:dyDescent="0.2">
      <c r="B4" s="2" t="s">
        <v>16</v>
      </c>
      <c r="E4" s="2">
        <v>1178</v>
      </c>
      <c r="H4" s="2">
        <v>870</v>
      </c>
      <c r="I4" s="2">
        <v>1195</v>
      </c>
    </row>
    <row r="5" spans="2:10" s="2" customFormat="1" x14ac:dyDescent="0.2">
      <c r="B5" s="2" t="s">
        <v>17</v>
      </c>
      <c r="E5" s="2">
        <v>756</v>
      </c>
      <c r="H5" s="2">
        <v>655</v>
      </c>
      <c r="I5" s="2">
        <v>728</v>
      </c>
    </row>
    <row r="6" spans="2:10" s="2" customFormat="1" x14ac:dyDescent="0.2">
      <c r="B6" s="2" t="s">
        <v>18</v>
      </c>
      <c r="E6" s="2">
        <v>1368</v>
      </c>
      <c r="H6" s="2">
        <v>1263</v>
      </c>
      <c r="I6" s="2">
        <v>1330</v>
      </c>
    </row>
    <row r="7" spans="2:10" s="3" customFormat="1" x14ac:dyDescent="0.2">
      <c r="B7" s="3" t="s">
        <v>19</v>
      </c>
      <c r="E7" s="3">
        <f>SUM(E3:E6)</f>
        <v>12941</v>
      </c>
      <c r="H7" s="3">
        <f>SUM(H3:H6)</f>
        <v>13307</v>
      </c>
      <c r="I7" s="3">
        <f>SUM(I3:I6)</f>
        <v>14059</v>
      </c>
    </row>
    <row r="8" spans="2:10" s="2" customFormat="1" x14ac:dyDescent="0.2">
      <c r="B8" s="2" t="s">
        <v>25</v>
      </c>
      <c r="E8" s="2">
        <v>2274</v>
      </c>
      <c r="H8" s="2">
        <v>2597</v>
      </c>
      <c r="I8" s="2">
        <v>2746</v>
      </c>
    </row>
    <row r="9" spans="2:10" s="2" customFormat="1" x14ac:dyDescent="0.2">
      <c r="B9" s="2" t="s">
        <v>20</v>
      </c>
      <c r="E9" s="2">
        <v>213</v>
      </c>
      <c r="H9" s="2">
        <v>162</v>
      </c>
      <c r="I9" s="2">
        <v>172</v>
      </c>
    </row>
    <row r="10" spans="2:10" s="2" customFormat="1" x14ac:dyDescent="0.2">
      <c r="B10" s="2" t="s">
        <v>21</v>
      </c>
      <c r="E10" s="2">
        <v>1253</v>
      </c>
      <c r="H10" s="2">
        <v>1147</v>
      </c>
      <c r="I10" s="2">
        <v>1167</v>
      </c>
    </row>
    <row r="11" spans="2:10" s="3" customFormat="1" x14ac:dyDescent="0.2">
      <c r="B11" s="3" t="s">
        <v>26</v>
      </c>
      <c r="E11" s="3">
        <f>SUM(E8:E10)</f>
        <v>3740</v>
      </c>
      <c r="H11" s="3">
        <f>SUM(H8:H10)</f>
        <v>3906</v>
      </c>
      <c r="I11" s="3">
        <f>SUM(I8:I10)</f>
        <v>4085</v>
      </c>
    </row>
    <row r="12" spans="2:10" s="3" customFormat="1" x14ac:dyDescent="0.2">
      <c r="B12" s="3" t="s">
        <v>27</v>
      </c>
      <c r="E12" s="3">
        <f>E7-E11</f>
        <v>9201</v>
      </c>
      <c r="H12" s="3">
        <f>H7-H11</f>
        <v>9401</v>
      </c>
      <c r="I12" s="3">
        <f>I7-I11</f>
        <v>9974</v>
      </c>
    </row>
    <row r="13" spans="2:10" s="2" customFormat="1" x14ac:dyDescent="0.2">
      <c r="B13" s="2" t="s">
        <v>22</v>
      </c>
      <c r="E13" s="2">
        <v>2093</v>
      </c>
      <c r="H13" s="2">
        <v>2036</v>
      </c>
      <c r="I13" s="2">
        <v>2190</v>
      </c>
    </row>
    <row r="14" spans="2:10" s="2" customFormat="1" x14ac:dyDescent="0.2">
      <c r="B14" s="2" t="s">
        <v>23</v>
      </c>
      <c r="E14" s="2">
        <v>2226</v>
      </c>
      <c r="H14" s="2">
        <v>2306</v>
      </c>
      <c r="I14" s="2">
        <v>2471</v>
      </c>
    </row>
    <row r="15" spans="2:10" s="2" customFormat="1" x14ac:dyDescent="0.2">
      <c r="B15" s="2" t="s">
        <v>24</v>
      </c>
      <c r="E15" s="2">
        <v>375</v>
      </c>
      <c r="H15" s="2">
        <v>358</v>
      </c>
      <c r="I15" s="2">
        <v>387</v>
      </c>
    </row>
    <row r="16" spans="2:10" s="3" customFormat="1" x14ac:dyDescent="0.2">
      <c r="B16" s="3" t="s">
        <v>28</v>
      </c>
      <c r="E16" s="3">
        <f>E12-SUM(E13:E15)</f>
        <v>4507</v>
      </c>
      <c r="H16" s="3">
        <f>H12-SUM(H13:H15)</f>
        <v>4701</v>
      </c>
      <c r="I16" s="3">
        <f>I12-SUM(I13:I15)</f>
        <v>4926</v>
      </c>
    </row>
    <row r="17" spans="2:9" s="2" customFormat="1" x14ac:dyDescent="0.2">
      <c r="B17" s="2" t="s">
        <v>29</v>
      </c>
      <c r="E17" s="2">
        <v>-888</v>
      </c>
      <c r="H17" s="2">
        <v>-842</v>
      </c>
      <c r="I17" s="2">
        <v>-866</v>
      </c>
    </row>
    <row r="18" spans="2:9" s="2" customFormat="1" x14ac:dyDescent="0.2">
      <c r="B18" s="2" t="s">
        <v>30</v>
      </c>
      <c r="E18" s="2">
        <v>-14</v>
      </c>
      <c r="H18" s="2">
        <v>20</v>
      </c>
      <c r="I18" s="2">
        <v>36</v>
      </c>
    </row>
    <row r="19" spans="2:9" s="2" customFormat="1" x14ac:dyDescent="0.2">
      <c r="B19" s="2" t="s">
        <v>31</v>
      </c>
      <c r="E19" s="2">
        <f>SUM(E16:E18)</f>
        <v>3605</v>
      </c>
      <c r="H19" s="2">
        <f>SUM(H16:H18)</f>
        <v>3879</v>
      </c>
      <c r="I19" s="2">
        <f>SUM(I16:I18)</f>
        <v>4096</v>
      </c>
    </row>
    <row r="20" spans="2:9" s="2" customFormat="1" x14ac:dyDescent="0.2">
      <c r="B20" s="2" t="s">
        <v>32</v>
      </c>
      <c r="E20" s="2">
        <v>217</v>
      </c>
      <c r="H20" s="2">
        <v>240</v>
      </c>
      <c r="I20" s="2">
        <v>239</v>
      </c>
    </row>
    <row r="21" spans="2:9" s="2" customFormat="1" x14ac:dyDescent="0.2">
      <c r="B21" s="2" t="s">
        <v>33</v>
      </c>
      <c r="E21" s="2">
        <f>E19-E20</f>
        <v>3388</v>
      </c>
      <c r="H21" s="2">
        <f>H19-H20</f>
        <v>3639</v>
      </c>
      <c r="I21" s="2">
        <f>I19-I20</f>
        <v>3857</v>
      </c>
    </row>
    <row r="22" spans="2:9" s="2" customFormat="1" x14ac:dyDescent="0.2">
      <c r="B22" s="2" t="s">
        <v>1</v>
      </c>
      <c r="E22" s="2">
        <v>2869</v>
      </c>
      <c r="H22" s="2">
        <v>2851</v>
      </c>
      <c r="I22" s="2">
        <v>2869</v>
      </c>
    </row>
    <row r="23" spans="2:9" s="4" customFormat="1" x14ac:dyDescent="0.2">
      <c r="B23" s="4" t="s">
        <v>34</v>
      </c>
      <c r="E23" s="4">
        <f>E21/E22</f>
        <v>1.1808992680376438</v>
      </c>
      <c r="H23" s="4">
        <f>H21/H22</f>
        <v>1.2763942476324097</v>
      </c>
      <c r="I23" s="4">
        <f>I21/I22</f>
        <v>1.3443708609271523</v>
      </c>
    </row>
    <row r="26" spans="2:9" s="5" customFormat="1" x14ac:dyDescent="0.2">
      <c r="B26" s="5" t="s">
        <v>36</v>
      </c>
      <c r="I26" s="5">
        <f>I7/E7-1</f>
        <v>8.6392087164824938E-2</v>
      </c>
    </row>
    <row r="27" spans="2:9" s="5" customFormat="1" x14ac:dyDescent="0.2"/>
    <row r="28" spans="2:9" s="5" customFormat="1" x14ac:dyDescent="0.2"/>
    <row r="29" spans="2:9" x14ac:dyDescent="0.2">
      <c r="B29" t="s">
        <v>35</v>
      </c>
      <c r="E29" s="5">
        <f>E16/E7</f>
        <v>0.34827293099451356</v>
      </c>
      <c r="I29" s="5">
        <f>I16/I7</f>
        <v>0.35038053915641226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</dc:creator>
  <cp:lastModifiedBy>Bobby S</cp:lastModifiedBy>
  <dcterms:created xsi:type="dcterms:W3CDTF">2025-01-20T22:54:31Z</dcterms:created>
  <dcterms:modified xsi:type="dcterms:W3CDTF">2025-01-21T17:11:41Z</dcterms:modified>
</cp:coreProperties>
</file>