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169" documentId="8_{CA3D64ED-E960-C94A-80F9-94A2B24483E3}" xr6:coauthVersionLast="47" xr6:coauthVersionMax="47" xr10:uidLastSave="{A5A42EE8-5B8A-6548-B88C-45C30E90A0A3}"/>
  <bookViews>
    <workbookView xWindow="-25620" yWindow="-11860" windowWidth="25600" windowHeight="30000" activeTab="1" xr2:uid="{D8E5E5BE-06B9-434A-BD1B-F5E55C1D3B97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2" l="1"/>
  <c r="V24" i="2"/>
  <c r="W24" i="2"/>
  <c r="V22" i="2"/>
  <c r="W22" i="2"/>
  <c r="U8" i="2"/>
  <c r="U13" i="2"/>
  <c r="U10" i="2"/>
  <c r="U9" i="2"/>
  <c r="U11" i="2"/>
  <c r="U7" i="2"/>
  <c r="V13" i="2"/>
  <c r="V10" i="2"/>
  <c r="V9" i="2"/>
  <c r="V8" i="2"/>
  <c r="V11" i="2"/>
  <c r="V7" i="2"/>
  <c r="V12" i="2" s="1"/>
  <c r="V14" i="2" s="1"/>
  <c r="V16" i="2" s="1"/>
  <c r="V18" i="2" s="1"/>
  <c r="W13" i="2"/>
  <c r="W10" i="2"/>
  <c r="W9" i="2"/>
  <c r="W8" i="2"/>
  <c r="W7" i="2"/>
  <c r="L24" i="2"/>
  <c r="K24" i="2"/>
  <c r="J24" i="2"/>
  <c r="H24" i="2"/>
  <c r="G24" i="2"/>
  <c r="F24" i="2"/>
  <c r="E24" i="2"/>
  <c r="D24" i="2"/>
  <c r="C24" i="2"/>
  <c r="I13" i="2"/>
  <c r="I9" i="2"/>
  <c r="I8" i="2"/>
  <c r="I7" i="2"/>
  <c r="M13" i="2"/>
  <c r="M9" i="2"/>
  <c r="M8" i="2"/>
  <c r="M11" i="2" s="1"/>
  <c r="M7" i="2"/>
  <c r="Q8" i="1"/>
  <c r="Q7" i="1"/>
  <c r="Q6" i="1"/>
  <c r="Q5" i="1"/>
  <c r="M12" i="2" l="1"/>
  <c r="M22" i="2"/>
  <c r="W11" i="2"/>
  <c r="W12" i="2" s="1"/>
  <c r="W14" i="2" s="1"/>
  <c r="W16" i="2" s="1"/>
  <c r="W18" i="2" s="1"/>
  <c r="M24" i="2"/>
  <c r="M14" i="2"/>
  <c r="M16" i="2" s="1"/>
  <c r="M18" i="2" s="1"/>
  <c r="I11" i="2"/>
  <c r="U12" i="2"/>
  <c r="I12" i="2"/>
  <c r="I14" i="2" l="1"/>
  <c r="I16" i="2" s="1"/>
  <c r="I18" i="2" s="1"/>
  <c r="I24" i="2"/>
  <c r="U14" i="2"/>
  <c r="U16" i="2" s="1"/>
  <c r="U18" i="2" s="1"/>
</calcChain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<sst xmlns="http://schemas.openxmlformats.org/spreadsheetml/2006/main" count="38" uniqueCount="34">
  <si>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</si>
  <si>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</si>
  <si>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</si>
  <si>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</si>
  <si>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</si>
  <si>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</si>
  <si>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Q324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</si>
  <si>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</si>
  <si>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</si>
  <si>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</si>
  <si>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</si>
  <si>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</si>
  <si>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</si>
  <si>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</si>
  <si>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</si>
  <si>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</si>
  <si>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</si>
  <si>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</si>
  <si>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</si>
  <si>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Merchant</t>
  </si>
  <si>
    <t>Agency</t>
  </si>
  <si>
    <t>Ads</t>
  </si>
  <si>
    <t>S&amp;M</t>
  </si>
  <si>
    <t>G&amp;A</t>
  </si>
  <si>
    <t>Information technology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</si>
  <si>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</si>
  <si>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</si>
  <si>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</si>
  <si>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</si>
  <si>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</si>
  <si>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</si>
  <si>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</si>
  <si>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</si>
  <si>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Operating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</si>
</sst>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0B4F-19EF-4345-9867-E5E1A2B19204}">
  <dimension ref="P3:R8"/>
  <sheetViews>
    <sheetView workbookViewId="0">
      <selection activeCell="R8" sqref="R8"/>
    </sheetView>
  </sheetViews>
  <sheetFormatPr baseColWidth="10" defaultRowHeight="16" x14ac:dyDescent="0.2"/>
  <cols>
    <col min="17" max="17" width="11.1640625" bestFit="1" customWidth="1"/>
  </cols>
  <sheetData>
    <row r="3" spans="16:18" x14ac:dyDescent="0.2">
      <c r="P3" s="1" t="s">
        <v>0</v>
      </c>
      <c r="Q3">
        <v>4737.5600000000004</v>
      </c>
    </row>
    <row r="4" spans="16:18" x14ac:dyDescent="0.2">
      <c r="P4" s="1" t="s">
        <v>1</v>
      </c>
      <c r="Q4" s="2">
        <v>33096.713000000003</v>
      </c>
      <c r="R4" t="s">
        <v>6</v>
      </c>
    </row>
    <row r="5" spans="16:18" x14ac:dyDescent="0.2">
      <c r="P5" s="1" t="s">
        <v>2</v>
      </c>
      <c r="Q5" s="2">
        <f>Q3*Q4</f>
        <v>156797663.64028004</v>
      </c>
    </row>
    <row r="6" spans="16:18" x14ac:dyDescent="0.2">
      <c r="P6" s="1" t="s">
        <v>3</v>
      </c>
      <c r="Q6" s="2">
        <f>15775+500</f>
        <v>16275</v>
      </c>
      <c r="R6" t="s">
        <v>6</v>
      </c>
    </row>
    <row r="7" spans="16:18" x14ac:dyDescent="0.2">
      <c r="P7" s="1" t="s">
        <v>4</v>
      </c>
      <c r="Q7" s="2">
        <f>2419+13793</f>
        <v>16212</v>
      </c>
      <c r="R7" t="s">
        <v>6</v>
      </c>
    </row>
    <row r="8" spans="16:18" x14ac:dyDescent="0.2">
      <c r="P8" s="1" t="s">
        <v>5</v>
      </c>
      <c r="Q8" s="2">
        <f>Q5-Q6+Q7</f>
        <v>156797600.64028004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6E68-89FE-114A-99CD-010B4E25D14D}">
  <dimension ref="B3:W24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W30" sqref="W30"/>
    </sheetView>
  </sheetViews>
  <sheetFormatPr baseColWidth="10" defaultRowHeight="16" x14ac:dyDescent="0.2"/>
  <cols>
    <col min="2" max="2" width="19.83203125" bestFit="1" customWidth="1"/>
  </cols>
  <sheetData>
    <row r="3" spans="2:23" x14ac:dyDescent="0.2"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6</v>
      </c>
      <c r="N3" t="s">
        <v>18</v>
      </c>
      <c r="U3">
        <v>2021</v>
      </c>
      <c r="V3">
        <v>2022</v>
      </c>
      <c r="W3">
        <v>2023</v>
      </c>
    </row>
    <row r="4" spans="2:23" s="2" customFormat="1" x14ac:dyDescent="0.2">
      <c r="B4" s="2" t="s">
        <v>19</v>
      </c>
      <c r="I4" s="2">
        <v>3945</v>
      </c>
      <c r="M4" s="2">
        <v>4972</v>
      </c>
      <c r="U4" s="2">
        <v>3696</v>
      </c>
      <c r="V4" s="2">
        <v>7193</v>
      </c>
      <c r="W4" s="2">
        <v>10936</v>
      </c>
    </row>
    <row r="5" spans="2:23" s="2" customFormat="1" x14ac:dyDescent="0.2">
      <c r="B5" s="2" t="s">
        <v>20</v>
      </c>
      <c r="I5" s="2">
        <v>3135</v>
      </c>
      <c r="M5" s="2">
        <v>2753</v>
      </c>
      <c r="U5" s="2">
        <v>6663</v>
      </c>
      <c r="V5" s="2">
        <v>9003</v>
      </c>
      <c r="W5" s="2">
        <v>9414</v>
      </c>
    </row>
    <row r="6" spans="2:23" s="2" customFormat="1" x14ac:dyDescent="0.2">
      <c r="B6" s="2" t="s">
        <v>21</v>
      </c>
      <c r="I6" s="2">
        <v>261</v>
      </c>
      <c r="M6" s="2">
        <v>269</v>
      </c>
      <c r="U6" s="2">
        <v>599</v>
      </c>
      <c r="V6" s="2">
        <v>894</v>
      </c>
      <c r="W6" s="2">
        <v>1015</v>
      </c>
    </row>
    <row r="7" spans="2:23" s="3" customFormat="1" x14ac:dyDescent="0.2">
      <c r="B7" s="3" t="s">
        <v>7</v>
      </c>
      <c r="I7" s="3">
        <f>SUM(I4:I6)</f>
        <v>7341</v>
      </c>
      <c r="M7" s="3">
        <f>SUM(M4:M6)</f>
        <v>7994</v>
      </c>
      <c r="U7" s="3">
        <f>SUM(U4:U6)</f>
        <v>10958</v>
      </c>
      <c r="V7" s="3">
        <f>SUM(V4:V6)</f>
        <v>17090</v>
      </c>
      <c r="W7" s="3">
        <f>SUM(W4:W6)</f>
        <v>21365</v>
      </c>
    </row>
    <row r="8" spans="2:23" s="2" customFormat="1" x14ac:dyDescent="0.2">
      <c r="B8" s="2" t="s">
        <v>22</v>
      </c>
      <c r="I8" s="2">
        <f>2022+807</f>
        <v>2829</v>
      </c>
      <c r="M8" s="2">
        <f>2151+872</f>
        <v>3023</v>
      </c>
      <c r="U8" s="2">
        <f>3801+979</f>
        <v>4780</v>
      </c>
      <c r="V8" s="2">
        <f>5993+1986</f>
        <v>7979</v>
      </c>
      <c r="W8" s="2">
        <f>6773+2744</f>
        <v>9517</v>
      </c>
    </row>
    <row r="9" spans="2:23" s="2" customFormat="1" x14ac:dyDescent="0.2">
      <c r="B9" s="2" t="s">
        <v>23</v>
      </c>
      <c r="I9" s="2">
        <f>788+305</f>
        <v>1093</v>
      </c>
      <c r="M9" s="2">
        <f>868+575</f>
        <v>1443</v>
      </c>
      <c r="U9" s="2">
        <f>2314+522</f>
        <v>2836</v>
      </c>
      <c r="V9" s="2">
        <f>2465+766</f>
        <v>3231</v>
      </c>
      <c r="W9" s="2">
        <f>1555+3294</f>
        <v>4849</v>
      </c>
    </row>
    <row r="10" spans="2:23" s="2" customFormat="1" x14ac:dyDescent="0.2">
      <c r="B10" s="2" t="s">
        <v>24</v>
      </c>
      <c r="I10" s="2">
        <v>187</v>
      </c>
      <c r="M10" s="2">
        <v>194</v>
      </c>
      <c r="U10" s="2">
        <f>412+13</f>
        <v>425</v>
      </c>
      <c r="V10" s="2">
        <f>526-199</f>
        <v>327</v>
      </c>
      <c r="W10" s="2">
        <f>655+5</f>
        <v>660</v>
      </c>
    </row>
    <row r="11" spans="2:23" s="2" customFormat="1" x14ac:dyDescent="0.2">
      <c r="B11" s="2" t="s">
        <v>25</v>
      </c>
      <c r="I11" s="2">
        <f>SUM(I8:I10)</f>
        <v>4109</v>
      </c>
      <c r="M11" s="2">
        <f>SUM(M8:M10)</f>
        <v>4660</v>
      </c>
      <c r="U11" s="2">
        <f>SUM(U8:U10)</f>
        <v>8041</v>
      </c>
      <c r="V11" s="2">
        <f>SUM(V8:V10)</f>
        <v>11537</v>
      </c>
      <c r="W11" s="2">
        <f>SUM(W8:W10)</f>
        <v>15026</v>
      </c>
    </row>
    <row r="12" spans="2:23" s="3" customFormat="1" x14ac:dyDescent="0.2">
      <c r="B12" s="3" t="s">
        <v>26</v>
      </c>
      <c r="I12" s="3">
        <f>I7-I11</f>
        <v>3232</v>
      </c>
      <c r="M12" s="3">
        <f>M7-M11</f>
        <v>3334</v>
      </c>
      <c r="U12" s="3">
        <f>U7-U11</f>
        <v>2917</v>
      </c>
      <c r="V12" s="3">
        <f>V7-V11</f>
        <v>5553</v>
      </c>
      <c r="W12" s="3">
        <f>W7-W11</f>
        <v>6339</v>
      </c>
    </row>
    <row r="13" spans="2:23" s="2" customFormat="1" x14ac:dyDescent="0.2">
      <c r="B13" s="2" t="s">
        <v>27</v>
      </c>
      <c r="I13" s="2">
        <f>-254+239+11</f>
        <v>-4</v>
      </c>
      <c r="M13" s="2">
        <f>-305+327-332</f>
        <v>-310</v>
      </c>
      <c r="U13" s="2">
        <f>-334-697</f>
        <v>-1031</v>
      </c>
      <c r="V13" s="2">
        <f>-391-788</f>
        <v>-1179</v>
      </c>
      <c r="W13" s="2">
        <f>-897+543</f>
        <v>-354</v>
      </c>
    </row>
    <row r="14" spans="2:23" s="2" customFormat="1" x14ac:dyDescent="0.2">
      <c r="B14" s="2" t="s">
        <v>28</v>
      </c>
      <c r="I14" s="2">
        <f>I12+I13</f>
        <v>3228</v>
      </c>
      <c r="M14" s="2">
        <f>M12+M13</f>
        <v>3024</v>
      </c>
      <c r="U14" s="2">
        <f>U12+U13</f>
        <v>1886</v>
      </c>
      <c r="V14" s="2">
        <f>V12+V13</f>
        <v>4374</v>
      </c>
      <c r="W14" s="2">
        <f>W12+W13</f>
        <v>5985</v>
      </c>
    </row>
    <row r="15" spans="2:23" s="2" customFormat="1" x14ac:dyDescent="0.2">
      <c r="B15" s="2" t="s">
        <v>29</v>
      </c>
      <c r="I15" s="2">
        <v>638</v>
      </c>
      <c r="M15" s="2">
        <v>352</v>
      </c>
      <c r="U15" s="2">
        <v>300</v>
      </c>
      <c r="V15" s="2">
        <v>865</v>
      </c>
      <c r="W15" s="2">
        <v>1192</v>
      </c>
    </row>
    <row r="16" spans="2:23" s="2" customFormat="1" x14ac:dyDescent="0.2">
      <c r="B16" s="2" t="s">
        <v>30</v>
      </c>
      <c r="I16" s="2">
        <f>I14-I15</f>
        <v>2590</v>
      </c>
      <c r="M16" s="2">
        <f>M14-M15</f>
        <v>2672</v>
      </c>
      <c r="U16" s="2">
        <f>U14-U15</f>
        <v>1586</v>
      </c>
      <c r="V16" s="2">
        <f>V14-V15</f>
        <v>3509</v>
      </c>
      <c r="W16" s="2">
        <f>W14-W15</f>
        <v>4793</v>
      </c>
    </row>
    <row r="17" spans="2:23" s="2" customFormat="1" x14ac:dyDescent="0.2">
      <c r="B17" s="2" t="s">
        <v>1</v>
      </c>
      <c r="I17" s="2">
        <v>35.987000000000002</v>
      </c>
      <c r="M17" s="2">
        <v>33.863999999999997</v>
      </c>
      <c r="U17" s="2">
        <v>21.361999999999998</v>
      </c>
      <c r="V17" s="2">
        <v>40.052</v>
      </c>
      <c r="W17" s="2">
        <v>36.53</v>
      </c>
    </row>
    <row r="18" spans="2:23" s="4" customFormat="1" x14ac:dyDescent="0.2">
      <c r="B18" s="4" t="s">
        <v>31</v>
      </c>
      <c r="I18" s="4">
        <f>I16/I17</f>
        <v>71.970433767749455</v>
      </c>
      <c r="M18" s="4">
        <f>M16/M17</f>
        <v>78.90385069690528</v>
      </c>
      <c r="U18" s="4">
        <f>U16/U17</f>
        <v>74.243984645632437</v>
      </c>
      <c r="V18" s="4">
        <f>V16/V17</f>
        <v>87.611105562768401</v>
      </c>
      <c r="W18" s="4">
        <f>W16/W17</f>
        <v>131.2072269367643</v>
      </c>
    </row>
    <row r="19" spans="2:23" s="2" customFormat="1" x14ac:dyDescent="0.2"/>
    <row r="20" spans="2:23" s="2" customFormat="1" x14ac:dyDescent="0.2"/>
    <row r="22" spans="2:23" s="5" customFormat="1" x14ac:dyDescent="0.2">
      <c r="B22" s="5" t="s">
        <v>32</v>
      </c>
      <c r="M22" s="5">
        <f>M7/I7-1</f>
        <v>8.8952458793079892E-2</v>
      </c>
      <c r="V22" s="5">
        <f>V7/U7-1</f>
        <v>0.55959116627121741</v>
      </c>
      <c r="W22" s="5">
        <f>W7/V7-1</f>
        <v>0.25014628437682851</v>
      </c>
    </row>
    <row r="24" spans="2:23" s="5" customFormat="1" x14ac:dyDescent="0.2">
      <c r="B24" s="5" t="s">
        <v>33</v>
      </c>
      <c r="C24" s="5" t="e">
        <f t="shared" ref="C24:M24" si="0">C12/C7</f>
        <v>#DIV/0!</v>
      </c>
      <c r="D24" s="5" t="e">
        <f t="shared" si="0"/>
        <v>#DIV/0!</v>
      </c>
      <c r="E24" s="5" t="e">
        <f t="shared" si="0"/>
        <v>#DIV/0!</v>
      </c>
      <c r="F24" s="5" t="e">
        <f t="shared" si="0"/>
        <v>#DIV/0!</v>
      </c>
      <c r="G24" s="5" t="e">
        <f t="shared" si="0"/>
        <v>#DIV/0!</v>
      </c>
      <c r="H24" s="5" t="e">
        <f t="shared" si="0"/>
        <v>#DIV/0!</v>
      </c>
      <c r="I24" s="5">
        <f t="shared" si="0"/>
        <v>0.44026699359760252</v>
      </c>
      <c r="J24" s="5" t="e">
        <f t="shared" si="0"/>
        <v>#DIV/0!</v>
      </c>
      <c r="K24" s="5" t="e">
        <f t="shared" si="0"/>
        <v>#DIV/0!</v>
      </c>
      <c r="L24" s="5" t="e">
        <f t="shared" si="0"/>
        <v>#DIV/0!</v>
      </c>
      <c r="M24" s="5">
        <f>M12/M7</f>
        <v>0.41706279709782335</v>
      </c>
      <c r="U24" s="5">
        <f>U12/U7</f>
        <v>0.2661982113524366</v>
      </c>
      <c r="V24" s="5">
        <f>V12/V7</f>
        <v>0.3249268578115857</v>
      </c>
      <c r="W24" s="5">
        <f>W12/W7</f>
        <v>0.29670021062485374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2025-02-01T17:01:35Z</dcterms:created>
  <dcterms:modified xsi:type="dcterms:W3CDTF">2025-02-01T17:20:27Z</dcterms:modified>
</cp:coreProperties>
</file>