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121" documentId="8_{EF5D0DA7-5550-0040-9AED-1D483027CBAB}" xr6:coauthVersionLast="47" xr6:coauthVersionMax="47" xr10:uidLastSave="{006C2FB8-7018-0340-A133-6356F8D0AAAD}"/>
  <bookViews>
    <workbookView xWindow="24000" yWindow="9980" windowWidth="38400" windowHeight="19800" activeTab="1" xr2:uid="{A39DDBCB-6CEC-1446-9042-FE0AC9AAF089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L24" i="2"/>
  <c r="H24" i="2"/>
  <c r="H20" i="2"/>
  <c r="H19" i="2"/>
  <c r="H11" i="2"/>
  <c r="H17" i="2"/>
  <c r="H12" i="2"/>
  <c r="H37" i="2"/>
  <c r="H10" i="2"/>
  <c r="H7" i="2"/>
  <c r="H13" i="2" s="1"/>
  <c r="H38" i="2"/>
  <c r="L38" i="2"/>
  <c r="L37" i="2"/>
  <c r="L19" i="2"/>
  <c r="L17" i="2"/>
  <c r="L12" i="2"/>
  <c r="L11" i="2"/>
  <c r="L10" i="2"/>
  <c r="L7" i="2"/>
  <c r="L13" i="2" s="1"/>
  <c r="L36" i="2" s="1"/>
  <c r="Q8" i="1"/>
  <c r="Q7" i="1"/>
  <c r="Q6" i="1"/>
  <c r="Q5" i="1"/>
  <c r="H18" i="2" l="1"/>
  <c r="H36" i="2"/>
  <c r="L18" i="2"/>
  <c r="L20" i="2" s="1"/>
  <c r="H22" i="2" l="1"/>
  <c r="H35" i="2"/>
  <c r="L35" i="2"/>
  <c r="L22" i="2"/>
</calcChain>
</file>

<file path=xl/sharedStrings.xml><?xml version="1.0" encoding="utf-8"?>
<sst xmlns="http://schemas.openxmlformats.org/spreadsheetml/2006/main" count="46" uniqueCount="41">
  <si>
    <t>Price</t>
  </si>
  <si>
    <t>Shares</t>
  </si>
  <si>
    <t>MC</t>
  </si>
  <si>
    <t>Cash</t>
  </si>
  <si>
    <t>Debt</t>
  </si>
  <si>
    <t>EV</t>
  </si>
  <si>
    <t>Q125</t>
  </si>
  <si>
    <t>Ends oct 24, 2024…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</si>
  <si>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</si>
  <si>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</si>
  <si>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</si>
  <si>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</si>
  <si>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</si>
  <si>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</si>
  <si>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</si>
  <si>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</si>
  <si>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</si>
  <si>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</si>
  <si>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Product</t>
  </si>
  <si>
    <t>Services</t>
  </si>
  <si>
    <t>COGS product</t>
  </si>
  <si>
    <t>COGS service</t>
  </si>
  <si>
    <t>COGS</t>
  </si>
  <si>
    <t>GP</t>
  </si>
  <si>
    <t>Product GP</t>
  </si>
  <si>
    <t>Services GP</t>
  </si>
  <si>
    <t>R&amp;D</t>
  </si>
  <si>
    <t>S&amp;M</t>
  </si>
  <si>
    <t>G&amp;A</t>
  </si>
  <si>
    <t>OpEx</t>
  </si>
  <si>
    <t>Op Income</t>
  </si>
  <si>
    <t>Interest Income</t>
  </si>
  <si>
    <t>Pretax Income</t>
  </si>
  <si>
    <t>Taxes</t>
  </si>
  <si>
    <t>Net Income</t>
  </si>
  <si>
    <t>Rev YY</t>
  </si>
  <si>
    <t>GM %</t>
  </si>
  <si>
    <t>OM %</t>
  </si>
  <si>
    <t>GM % Products</t>
  </si>
  <si>
    <t>GM % Services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</si>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</sst>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BE60-77C4-B745-9D2A-497A95B7F13A}">
  <dimension ref="P1:S8"/>
  <sheetViews>
    <sheetView workbookViewId="0">
      <selection activeCell="K25" sqref="K25"/>
    </sheetView>
  </sheetViews>
  <sheetFormatPr baseColWidth="10" defaultRowHeight="16" x14ac:dyDescent="0.2"/>
  <cols>
    <col min="17" max="17" width="10.83203125" style="2"/>
  </cols>
  <sheetData>
    <row r="1" spans="16:19" x14ac:dyDescent="0.2">
      <c r="Q1"/>
    </row>
    <row r="2" spans="16:19" x14ac:dyDescent="0.2">
      <c r="Q2"/>
    </row>
    <row r="3" spans="16:19" x14ac:dyDescent="0.2">
      <c r="P3" s="1" t="s">
        <v>0</v>
      </c>
      <c r="Q3">
        <v>61.1</v>
      </c>
    </row>
    <row r="4" spans="16:19" x14ac:dyDescent="0.2">
      <c r="P4" s="1" t="s">
        <v>1</v>
      </c>
      <c r="Q4" s="2">
        <v>3982.7579999999998</v>
      </c>
      <c r="R4" t="s">
        <v>6</v>
      </c>
      <c r="S4" t="s">
        <v>7</v>
      </c>
    </row>
    <row r="5" spans="16:19" x14ac:dyDescent="0.2">
      <c r="P5" s="1" t="s">
        <v>2</v>
      </c>
      <c r="Q5" s="2">
        <f>Q3*Q4</f>
        <v>243346.51379999999</v>
      </c>
    </row>
    <row r="6" spans="16:19" x14ac:dyDescent="0.2">
      <c r="P6" s="1" t="s">
        <v>3</v>
      </c>
      <c r="Q6" s="2">
        <f>9065+9606</f>
        <v>18671</v>
      </c>
      <c r="R6" t="s">
        <v>6</v>
      </c>
    </row>
    <row r="7" spans="16:19" x14ac:dyDescent="0.2">
      <c r="P7" s="1" t="s">
        <v>4</v>
      </c>
      <c r="Q7" s="2">
        <f>12364+19623</f>
        <v>31987</v>
      </c>
      <c r="R7" t="s">
        <v>6</v>
      </c>
    </row>
    <row r="8" spans="16:19" x14ac:dyDescent="0.2">
      <c r="P8" s="1" t="s">
        <v>5</v>
      </c>
      <c r="Q8" s="2">
        <f>Q5-Q6+Q7</f>
        <v>256662.51379999999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6583-4B18-7346-B9E6-8B2349776250}">
  <dimension ref="A1:M3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33" sqref="L33"/>
    </sheetView>
  </sheetViews>
  <sheetFormatPr baseColWidth="10" defaultRowHeight="16" x14ac:dyDescent="0.2"/>
  <sheetData>
    <row r="1" spans="1:13" x14ac:dyDescent="0.2">
      <c r="A1" s="3"/>
    </row>
    <row r="4" spans="1:13" x14ac:dyDescent="0.2"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6</v>
      </c>
      <c r="M4" t="s">
        <v>17</v>
      </c>
    </row>
    <row r="5" spans="1:13" s="2" customFormat="1" x14ac:dyDescent="0.2">
      <c r="C5" s="2" t="s">
        <v>18</v>
      </c>
      <c r="H5" s="2">
        <v>11139</v>
      </c>
      <c r="L5" s="2">
        <v>10114</v>
      </c>
    </row>
    <row r="6" spans="1:13" s="2" customFormat="1" x14ac:dyDescent="0.2">
      <c r="C6" s="2" t="s">
        <v>19</v>
      </c>
      <c r="H6" s="2">
        <v>3529</v>
      </c>
      <c r="L6" s="2">
        <v>3727</v>
      </c>
    </row>
    <row r="7" spans="1:13" s="4" customFormat="1" x14ac:dyDescent="0.2">
      <c r="C7" s="4" t="s">
        <v>8</v>
      </c>
      <c r="H7" s="4">
        <f>SUM(H5:H6)</f>
        <v>14668</v>
      </c>
      <c r="L7" s="4">
        <f>SUM(L5:L6)</f>
        <v>13841</v>
      </c>
    </row>
    <row r="8" spans="1:13" s="2" customFormat="1" x14ac:dyDescent="0.2">
      <c r="C8" s="2" t="s">
        <v>20</v>
      </c>
      <c r="H8" s="2">
        <v>3957</v>
      </c>
      <c r="L8" s="2">
        <v>3526</v>
      </c>
    </row>
    <row r="9" spans="1:13" s="2" customFormat="1" x14ac:dyDescent="0.2">
      <c r="C9" s="2" t="s">
        <v>21</v>
      </c>
      <c r="H9" s="2">
        <v>1154</v>
      </c>
      <c r="L9" s="2">
        <v>1194</v>
      </c>
    </row>
    <row r="10" spans="1:13" s="4" customFormat="1" x14ac:dyDescent="0.2">
      <c r="C10" s="4" t="s">
        <v>22</v>
      </c>
      <c r="H10" s="4">
        <f>SUM(H8:H9)</f>
        <v>5111</v>
      </c>
      <c r="L10" s="4">
        <f>SUM(L8:L9)</f>
        <v>4720</v>
      </c>
    </row>
    <row r="11" spans="1:13" s="2" customFormat="1" x14ac:dyDescent="0.2">
      <c r="C11" s="2" t="s">
        <v>24</v>
      </c>
      <c r="H11" s="2">
        <f>H5-H8</f>
        <v>7182</v>
      </c>
      <c r="L11" s="2">
        <f>L5-L8</f>
        <v>6588</v>
      </c>
    </row>
    <row r="12" spans="1:13" s="2" customFormat="1" x14ac:dyDescent="0.2">
      <c r="C12" s="2" t="s">
        <v>25</v>
      </c>
      <c r="H12" s="2">
        <f>H6-H9</f>
        <v>2375</v>
      </c>
      <c r="L12" s="2">
        <f>L6-L9</f>
        <v>2533</v>
      </c>
    </row>
    <row r="13" spans="1:13" s="4" customFormat="1" x14ac:dyDescent="0.2">
      <c r="C13" s="4" t="s">
        <v>23</v>
      </c>
      <c r="H13" s="4">
        <f>H7-H10</f>
        <v>9557</v>
      </c>
      <c r="L13" s="4">
        <f>L7-L10</f>
        <v>9121</v>
      </c>
    </row>
    <row r="14" spans="1:13" s="2" customFormat="1" x14ac:dyDescent="0.2">
      <c r="C14" s="2" t="s">
        <v>26</v>
      </c>
      <c r="H14" s="2">
        <v>1913</v>
      </c>
      <c r="L14" s="2">
        <v>2286</v>
      </c>
    </row>
    <row r="15" spans="1:13" s="2" customFormat="1" x14ac:dyDescent="0.2">
      <c r="C15" s="2" t="s">
        <v>27</v>
      </c>
      <c r="H15" s="2">
        <v>2506</v>
      </c>
      <c r="L15" s="2">
        <v>2752</v>
      </c>
    </row>
    <row r="16" spans="1:13" s="2" customFormat="1" x14ac:dyDescent="0.2">
      <c r="C16" s="2" t="s">
        <v>28</v>
      </c>
      <c r="H16" s="2">
        <v>672</v>
      </c>
      <c r="L16" s="2">
        <v>795</v>
      </c>
    </row>
    <row r="17" spans="3:12" s="2" customFormat="1" x14ac:dyDescent="0.2">
      <c r="C17" s="2" t="s">
        <v>29</v>
      </c>
      <c r="H17" s="2">
        <f>SUM(H14:H16)</f>
        <v>5091</v>
      </c>
      <c r="L17" s="2">
        <f>SUM(L14:L16)</f>
        <v>5833</v>
      </c>
    </row>
    <row r="18" spans="3:12" s="4" customFormat="1" x14ac:dyDescent="0.2">
      <c r="C18" s="4" t="s">
        <v>30</v>
      </c>
      <c r="H18" s="4">
        <f>H13-H17</f>
        <v>4466</v>
      </c>
      <c r="L18" s="4">
        <f>L13-L17</f>
        <v>3288</v>
      </c>
    </row>
    <row r="19" spans="3:12" s="2" customFormat="1" x14ac:dyDescent="0.2">
      <c r="C19" s="2" t="s">
        <v>31</v>
      </c>
      <c r="H19" s="2">
        <f>360-111-83</f>
        <v>166</v>
      </c>
      <c r="L19" s="2">
        <f>286-418+41</f>
        <v>-91</v>
      </c>
    </row>
    <row r="20" spans="3:12" s="2" customFormat="1" x14ac:dyDescent="0.2">
      <c r="C20" s="2" t="s">
        <v>32</v>
      </c>
      <c r="H20" s="2">
        <f>H18+H19</f>
        <v>4632</v>
      </c>
      <c r="L20" s="2">
        <f>L18+L19</f>
        <v>3197</v>
      </c>
    </row>
    <row r="21" spans="3:12" x14ac:dyDescent="0.2">
      <c r="C21" s="2" t="s">
        <v>33</v>
      </c>
      <c r="H21">
        <v>804</v>
      </c>
      <c r="L21">
        <v>-444</v>
      </c>
    </row>
    <row r="22" spans="3:12" s="1" customFormat="1" x14ac:dyDescent="0.2">
      <c r="C22" s="4" t="s">
        <v>34</v>
      </c>
      <c r="H22" s="4">
        <f>H20-H21</f>
        <v>3828</v>
      </c>
      <c r="L22" s="4">
        <f>L20-L21</f>
        <v>3641</v>
      </c>
    </row>
    <row r="23" spans="3:12" x14ac:dyDescent="0.2">
      <c r="C23" s="2" t="s">
        <v>1</v>
      </c>
      <c r="H23">
        <v>4087</v>
      </c>
      <c r="L23">
        <v>4013</v>
      </c>
    </row>
    <row r="24" spans="3:12" s="6" customFormat="1" x14ac:dyDescent="0.2">
      <c r="C24" s="6" t="s">
        <v>40</v>
      </c>
      <c r="H24" s="6">
        <f>H22/H23</f>
        <v>0.93662833374113041</v>
      </c>
      <c r="L24" s="6">
        <f>L22/L23</f>
        <v>0.9073012708696736</v>
      </c>
    </row>
    <row r="32" spans="3:12" x14ac:dyDescent="0.2">
      <c r="C32" t="s">
        <v>35</v>
      </c>
      <c r="L32" s="5">
        <f>L7/H7-1</f>
        <v>-5.6381238069266426E-2</v>
      </c>
    </row>
    <row r="35" spans="3:12" x14ac:dyDescent="0.2">
      <c r="C35" t="s">
        <v>33</v>
      </c>
      <c r="H35" s="5">
        <f>H21/H20</f>
        <v>0.17357512953367876</v>
      </c>
      <c r="L35" s="5">
        <f>L21/L20</f>
        <v>-0.13888020018767594</v>
      </c>
    </row>
    <row r="36" spans="3:12" x14ac:dyDescent="0.2">
      <c r="C36" t="s">
        <v>36</v>
      </c>
      <c r="H36" s="5">
        <f>H13/H7</f>
        <v>0.6515544041450777</v>
      </c>
      <c r="L36" s="5">
        <f>L13/L7</f>
        <v>0.65898417744382631</v>
      </c>
    </row>
    <row r="37" spans="3:12" x14ac:dyDescent="0.2">
      <c r="C37" t="s">
        <v>38</v>
      </c>
      <c r="H37" s="5">
        <f>H11/H5</f>
        <v>0.6447616482628602</v>
      </c>
      <c r="L37" s="5">
        <f>L11/L5</f>
        <v>0.65137433260826572</v>
      </c>
    </row>
    <row r="38" spans="3:12" x14ac:dyDescent="0.2">
      <c r="C38" t="s">
        <v>39</v>
      </c>
      <c r="H38" s="5">
        <f>H12/H6</f>
        <v>0.67299518277132331</v>
      </c>
      <c r="L38" s="5">
        <f>L12/L6</f>
        <v>0.67963509525087207</v>
      </c>
    </row>
    <row r="39" spans="3:12" x14ac:dyDescent="0.2">
      <c r="C3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2025-01-21T17:48:31Z</dcterms:created>
  <dcterms:modified xsi:type="dcterms:W3CDTF">2025-01-21T18:43:57Z</dcterms:modified>
</cp:coreProperties>
</file>