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907474b3756498a/Value Investing/"/>
    </mc:Choice>
  </mc:AlternateContent>
  <xr:revisionPtr revIDLastSave="486" documentId="8_{E300B532-A80F-604C-AEF0-6195B0608357}" xr6:coauthVersionLast="47" xr6:coauthVersionMax="47" xr10:uidLastSave="{0E0A00BB-6238-F042-8322-D42B6D223252}"/>
  <bookViews>
    <workbookView xWindow="0" yWindow="760" windowWidth="30240" windowHeight="17900" activeTab="1" xr2:uid="{F2A0EB5E-41FA-2E45-8F16-87BD7A6B06D7}"/>
  </bookViews>
  <sheets>
    <sheet name="Main" sheetId="1" r:id="rId1"/>
    <sheet name="Mod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13" i="2" l="1"/>
  <c r="Z13" i="2"/>
  <c r="R5" i="2"/>
  <c r="Q5" i="2"/>
  <c r="P5" i="2"/>
  <c r="O5" i="2"/>
  <c r="R9" i="2"/>
  <c r="Q9" i="2"/>
  <c r="P9" i="2"/>
  <c r="O9" i="2"/>
  <c r="Z9" i="2" s="1"/>
  <c r="AA9" i="2" s="1"/>
  <c r="R8" i="2"/>
  <c r="Q8" i="2"/>
  <c r="P8" i="2"/>
  <c r="O8" i="2"/>
  <c r="AA4" i="2"/>
  <c r="AB4" i="2" s="1"/>
  <c r="AC4" i="2" s="1"/>
  <c r="AD4" i="2" s="1"/>
  <c r="AE4" i="2" s="1"/>
  <c r="AF4" i="2" s="1"/>
  <c r="AG4" i="2" s="1"/>
  <c r="AH4" i="2" s="1"/>
  <c r="AI4" i="2" s="1"/>
  <c r="AJ4" i="2" s="1"/>
  <c r="AK4" i="2" s="1"/>
  <c r="AL4" i="2" s="1"/>
  <c r="AM4" i="2" s="1"/>
  <c r="AN4" i="2" s="1"/>
  <c r="AO4" i="2" s="1"/>
  <c r="AP4" i="2" s="1"/>
  <c r="AA42" i="2"/>
  <c r="AB37" i="2"/>
  <c r="AC37" i="2" s="1"/>
  <c r="AD37" i="2" s="1"/>
  <c r="AE37" i="2" s="1"/>
  <c r="AF37" i="2" s="1"/>
  <c r="AG37" i="2" s="1"/>
  <c r="AH37" i="2" s="1"/>
  <c r="AI37" i="2" s="1"/>
  <c r="AJ37" i="2" s="1"/>
  <c r="AK37" i="2" s="1"/>
  <c r="AL37" i="2" s="1"/>
  <c r="AM37" i="2" s="1"/>
  <c r="AN37" i="2" s="1"/>
  <c r="AO37" i="2" s="1"/>
  <c r="AP37" i="2" s="1"/>
  <c r="Z42" i="2"/>
  <c r="Y42" i="2"/>
  <c r="X42" i="2"/>
  <c r="O17" i="2"/>
  <c r="P17" i="2" s="1"/>
  <c r="Q17" i="2" s="1"/>
  <c r="R17" i="2" s="1"/>
  <c r="R10" i="2"/>
  <c r="Q10" i="2"/>
  <c r="P10" i="2"/>
  <c r="O10" i="2"/>
  <c r="Z10" i="2" s="1"/>
  <c r="AA10" i="2" s="1"/>
  <c r="N27" i="2"/>
  <c r="M27" i="2"/>
  <c r="L27" i="2"/>
  <c r="K27" i="2"/>
  <c r="N26" i="2"/>
  <c r="M26" i="2"/>
  <c r="L26" i="2"/>
  <c r="K26" i="2"/>
  <c r="M25" i="2"/>
  <c r="L25" i="2"/>
  <c r="K25" i="2"/>
  <c r="N25" i="2"/>
  <c r="W39" i="2"/>
  <c r="X39" i="2"/>
  <c r="Y39" i="2"/>
  <c r="Z39" i="2"/>
  <c r="Z40" i="2" s="1"/>
  <c r="Z17" i="2" l="1"/>
  <c r="AS26" i="2" s="1"/>
  <c r="Z8" i="2"/>
  <c r="P11" i="2"/>
  <c r="AA17" i="2"/>
  <c r="AB17" i="2" s="1"/>
  <c r="AC17" i="2" s="1"/>
  <c r="AD17" i="2" s="1"/>
  <c r="AE17" i="2" s="1"/>
  <c r="AF17" i="2" s="1"/>
  <c r="AG17" i="2" s="1"/>
  <c r="AH17" i="2" s="1"/>
  <c r="AI17" i="2" s="1"/>
  <c r="AJ17" i="2" s="1"/>
  <c r="AK17" i="2" s="1"/>
  <c r="AL17" i="2" s="1"/>
  <c r="AM17" i="2" s="1"/>
  <c r="AN17" i="2" s="1"/>
  <c r="AO17" i="2" s="1"/>
  <c r="AP17" i="2" s="1"/>
  <c r="AB9" i="2"/>
  <c r="AA26" i="2"/>
  <c r="AB10" i="2"/>
  <c r="AA27" i="2"/>
  <c r="AA8" i="2"/>
  <c r="Z11" i="2"/>
  <c r="O7" i="2"/>
  <c r="O32" i="2" s="1"/>
  <c r="O11" i="2"/>
  <c r="R11" i="2"/>
  <c r="P7" i="2"/>
  <c r="P32" i="2" s="1"/>
  <c r="Q11" i="2"/>
  <c r="P6" i="2" l="1"/>
  <c r="AC10" i="2"/>
  <c r="AB27" i="2"/>
  <c r="AA11" i="2"/>
  <c r="AA25" i="2"/>
  <c r="AB8" i="2"/>
  <c r="P12" i="2"/>
  <c r="P34" i="2" s="1"/>
  <c r="AC9" i="2"/>
  <c r="AB26" i="2"/>
  <c r="O12" i="2"/>
  <c r="O6" i="2"/>
  <c r="Z5" i="2"/>
  <c r="AA5" i="2" s="1"/>
  <c r="AB5" i="2" s="1"/>
  <c r="AC5" i="2" s="1"/>
  <c r="AD5" i="2" s="1"/>
  <c r="AE5" i="2" s="1"/>
  <c r="AF5" i="2" s="1"/>
  <c r="AG5" i="2" s="1"/>
  <c r="AH5" i="2" s="1"/>
  <c r="AI5" i="2" s="1"/>
  <c r="AJ5" i="2" s="1"/>
  <c r="AK5" i="2" s="1"/>
  <c r="AL5" i="2" s="1"/>
  <c r="AM5" i="2" s="1"/>
  <c r="AN5" i="2" s="1"/>
  <c r="AO5" i="2" s="1"/>
  <c r="AP5" i="2" s="1"/>
  <c r="Q7" i="2"/>
  <c r="Q32" i="2" s="1"/>
  <c r="Q6" i="2" l="1"/>
  <c r="Z7" i="2"/>
  <c r="Z24" i="2"/>
  <c r="AD9" i="2"/>
  <c r="AC26" i="2"/>
  <c r="AC8" i="2"/>
  <c r="AB25" i="2"/>
  <c r="P14" i="2"/>
  <c r="P15" i="2" s="1"/>
  <c r="P33" i="2" s="1"/>
  <c r="AD10" i="2"/>
  <c r="AC27" i="2"/>
  <c r="AB11" i="2"/>
  <c r="AC11" i="2"/>
  <c r="O14" i="2"/>
  <c r="O34" i="2"/>
  <c r="R7" i="2"/>
  <c r="Q12" i="2"/>
  <c r="AE10" i="2" l="1"/>
  <c r="AD27" i="2"/>
  <c r="P16" i="2"/>
  <c r="AC25" i="2"/>
  <c r="AD8" i="2"/>
  <c r="Z12" i="2"/>
  <c r="Z32" i="2"/>
  <c r="AE9" i="2"/>
  <c r="AD26" i="2"/>
  <c r="AA24" i="2"/>
  <c r="AA38" i="2"/>
  <c r="AA7" i="2"/>
  <c r="AD11" i="2"/>
  <c r="O15" i="2"/>
  <c r="O33" i="2" s="1"/>
  <c r="Q34" i="2"/>
  <c r="Q14" i="2"/>
  <c r="R32" i="2"/>
  <c r="R12" i="2"/>
  <c r="R6" i="2"/>
  <c r="Z6" i="2" s="1"/>
  <c r="P18" i="2" l="1"/>
  <c r="P29" i="2"/>
  <c r="AB7" i="2"/>
  <c r="AB24" i="2"/>
  <c r="AB38" i="2"/>
  <c r="AB6" i="2"/>
  <c r="Z14" i="2"/>
  <c r="Z34" i="2"/>
  <c r="AF9" i="2"/>
  <c r="AE26" i="2"/>
  <c r="AE8" i="2"/>
  <c r="AD25" i="2"/>
  <c r="AA6" i="2"/>
  <c r="AA32" i="2"/>
  <c r="AA12" i="2"/>
  <c r="AF10" i="2"/>
  <c r="AE27" i="2"/>
  <c r="O16" i="2"/>
  <c r="O18" i="2" s="1"/>
  <c r="R14" i="2"/>
  <c r="R34" i="2"/>
  <c r="Q15" i="2"/>
  <c r="Q33" i="2" s="1"/>
  <c r="AF8" i="2" l="1"/>
  <c r="AE25" i="2"/>
  <c r="AE11" i="2"/>
  <c r="AG9" i="2"/>
  <c r="AF26" i="2"/>
  <c r="Z15" i="2"/>
  <c r="Z33" i="2" s="1"/>
  <c r="AG10" i="2"/>
  <c r="AF27" i="2"/>
  <c r="AB32" i="2"/>
  <c r="AB12" i="2"/>
  <c r="AA34" i="2"/>
  <c r="AC38" i="2"/>
  <c r="AC7" i="2"/>
  <c r="AC6" i="2" s="1"/>
  <c r="AC24" i="2"/>
  <c r="AF11" i="2"/>
  <c r="Q16" i="2"/>
  <c r="Q18" i="2" s="1"/>
  <c r="R15" i="2"/>
  <c r="R33" i="2" s="1"/>
  <c r="R16" i="2" l="1"/>
  <c r="R18" i="2" s="1"/>
  <c r="Z16" i="2"/>
  <c r="Z18" i="2" s="1"/>
  <c r="Q29" i="2"/>
  <c r="R29" i="2" s="1"/>
  <c r="Z29" i="2" s="1"/>
  <c r="AA14" i="2" s="1"/>
  <c r="AA15" i="2"/>
  <c r="AA33" i="2" s="1"/>
  <c r="AD7" i="2"/>
  <c r="AD6" i="2" s="1"/>
  <c r="AD24" i="2"/>
  <c r="AD38" i="2"/>
  <c r="AB34" i="2"/>
  <c r="AH10" i="2"/>
  <c r="AG27" i="2"/>
  <c r="AH9" i="2"/>
  <c r="AG26" i="2"/>
  <c r="AC32" i="2"/>
  <c r="AC12" i="2"/>
  <c r="AG8" i="2"/>
  <c r="AF25" i="2"/>
  <c r="AG11" i="2"/>
  <c r="AA16" i="2" l="1"/>
  <c r="AI9" i="2"/>
  <c r="AH26" i="2"/>
  <c r="AI10" i="2"/>
  <c r="AH27" i="2"/>
  <c r="AH8" i="2"/>
  <c r="AH11" i="2" s="1"/>
  <c r="AG25" i="2"/>
  <c r="AD32" i="2"/>
  <c r="AD12" i="2"/>
  <c r="AC34" i="2"/>
  <c r="AE24" i="2"/>
  <c r="AE38" i="2"/>
  <c r="AE7" i="2"/>
  <c r="AE6" i="2" s="1"/>
  <c r="AA18" i="2" l="1"/>
  <c r="AA29" i="2"/>
  <c r="AB13" i="2" s="1"/>
  <c r="AF7" i="2"/>
  <c r="AF24" i="2"/>
  <c r="AF38" i="2"/>
  <c r="AF6" i="2"/>
  <c r="AD34" i="2"/>
  <c r="AI8" i="2"/>
  <c r="AI11" i="2" s="1"/>
  <c r="AH25" i="2"/>
  <c r="AE32" i="2"/>
  <c r="AE12" i="2"/>
  <c r="AJ10" i="2"/>
  <c r="AI27" i="2"/>
  <c r="AJ9" i="2"/>
  <c r="AI26" i="2"/>
  <c r="AB14" i="2" l="1"/>
  <c r="AE34" i="2"/>
  <c r="AJ8" i="2"/>
  <c r="AJ11" i="2" s="1"/>
  <c r="AI25" i="2"/>
  <c r="AF32" i="2"/>
  <c r="AF12" i="2"/>
  <c r="AK9" i="2"/>
  <c r="AJ26" i="2"/>
  <c r="AG7" i="2"/>
  <c r="AG24" i="2"/>
  <c r="AG38" i="2"/>
  <c r="AK10" i="2"/>
  <c r="AJ27" i="2"/>
  <c r="AB15" i="2" l="1"/>
  <c r="AB33" i="2" s="1"/>
  <c r="AB16" i="2"/>
  <c r="AG32" i="2"/>
  <c r="AG12" i="2"/>
  <c r="AF34" i="2"/>
  <c r="AH38" i="2"/>
  <c r="AH7" i="2"/>
  <c r="AH24" i="2"/>
  <c r="AH6" i="2"/>
  <c r="AL9" i="2"/>
  <c r="AK26" i="2"/>
  <c r="AK8" i="2"/>
  <c r="AK11" i="2" s="1"/>
  <c r="AJ25" i="2"/>
  <c r="AL10" i="2"/>
  <c r="AK27" i="2"/>
  <c r="AG6" i="2"/>
  <c r="AB18" i="2" l="1"/>
  <c r="AB29" i="2"/>
  <c r="AC13" i="2" s="1"/>
  <c r="AM10" i="2"/>
  <c r="AL27" i="2"/>
  <c r="AM9" i="2"/>
  <c r="AL26" i="2"/>
  <c r="AH32" i="2"/>
  <c r="AH12" i="2"/>
  <c r="AI38" i="2"/>
  <c r="AI24" i="2"/>
  <c r="AI7" i="2"/>
  <c r="AI6" i="2" s="1"/>
  <c r="AG34" i="2"/>
  <c r="AL8" i="2"/>
  <c r="AL11" i="2" s="1"/>
  <c r="AK25" i="2"/>
  <c r="AC14" i="2" l="1"/>
  <c r="AM8" i="2"/>
  <c r="AM11" i="2" s="1"/>
  <c r="AL25" i="2"/>
  <c r="AI32" i="2"/>
  <c r="AI12" i="2"/>
  <c r="AN10" i="2"/>
  <c r="AM27" i="2"/>
  <c r="AJ38" i="2"/>
  <c r="AJ7" i="2"/>
  <c r="AJ24" i="2"/>
  <c r="AJ6" i="2"/>
  <c r="AH34" i="2"/>
  <c r="AN9" i="2"/>
  <c r="AM26" i="2"/>
  <c r="AC15" i="2" l="1"/>
  <c r="AC33" i="2" s="1"/>
  <c r="AJ32" i="2"/>
  <c r="AJ12" i="2"/>
  <c r="AK38" i="2"/>
  <c r="AK7" i="2"/>
  <c r="AK6" i="2" s="1"/>
  <c r="AK24" i="2"/>
  <c r="AO10" i="2"/>
  <c r="AN27" i="2"/>
  <c r="AI34" i="2"/>
  <c r="AN26" i="2"/>
  <c r="AO9" i="2"/>
  <c r="AN8" i="2"/>
  <c r="AM25" i="2"/>
  <c r="AN11" i="2"/>
  <c r="AC16" i="2" l="1"/>
  <c r="AC18" i="2"/>
  <c r="AC29" i="2"/>
  <c r="AD13" i="2" s="1"/>
  <c r="AP9" i="2"/>
  <c r="AP26" i="2" s="1"/>
  <c r="AO26" i="2"/>
  <c r="AO27" i="2"/>
  <c r="AP10" i="2"/>
  <c r="AP27" i="2" s="1"/>
  <c r="AK32" i="2"/>
  <c r="AK12" i="2"/>
  <c r="AL7" i="2"/>
  <c r="AL6" i="2" s="1"/>
  <c r="AL24" i="2"/>
  <c r="AL38" i="2"/>
  <c r="AJ34" i="2"/>
  <c r="AO8" i="2"/>
  <c r="AN25" i="2"/>
  <c r="AD14" i="2" l="1"/>
  <c r="AL32" i="2"/>
  <c r="AL12" i="2"/>
  <c r="AM7" i="2"/>
  <c r="AM24" i="2"/>
  <c r="AM38" i="2"/>
  <c r="AM6" i="2"/>
  <c r="AK34" i="2"/>
  <c r="AP8" i="2"/>
  <c r="AO25" i="2"/>
  <c r="AO11" i="2"/>
  <c r="AD15" i="2" l="1"/>
  <c r="AD33" i="2" s="1"/>
  <c r="AD16" i="2"/>
  <c r="AN7" i="2"/>
  <c r="AN38" i="2"/>
  <c r="AN24" i="2"/>
  <c r="AN6" i="2"/>
  <c r="AP25" i="2"/>
  <c r="AP11" i="2"/>
  <c r="AL34" i="2"/>
  <c r="AM32" i="2"/>
  <c r="AM12" i="2"/>
  <c r="AD18" i="2" l="1"/>
  <c r="AD29" i="2"/>
  <c r="AE13" i="2" s="1"/>
  <c r="AN32" i="2"/>
  <c r="AN12" i="2"/>
  <c r="AM34" i="2"/>
  <c r="AO7" i="2"/>
  <c r="AO6" i="2" s="1"/>
  <c r="AO24" i="2"/>
  <c r="AO38" i="2"/>
  <c r="AE14" i="2" l="1"/>
  <c r="AP24" i="2"/>
  <c r="AP7" i="2"/>
  <c r="AP6" i="2" s="1"/>
  <c r="AP38" i="2"/>
  <c r="AO32" i="2"/>
  <c r="AO12" i="2"/>
  <c r="AN34" i="2"/>
  <c r="AE15" i="2" l="1"/>
  <c r="AE33" i="2" s="1"/>
  <c r="AE16" i="2"/>
  <c r="AP32" i="2"/>
  <c r="AP12" i="2"/>
  <c r="AO34" i="2"/>
  <c r="AE18" i="2" l="1"/>
  <c r="AE29" i="2"/>
  <c r="AF13" i="2" s="1"/>
  <c r="AP34" i="2"/>
  <c r="AF14" i="2" l="1"/>
  <c r="AF15" i="2" l="1"/>
  <c r="AF33" i="2" s="1"/>
  <c r="AF16" i="2" l="1"/>
  <c r="AF18" i="2"/>
  <c r="AF29" i="2"/>
  <c r="AG13" i="2" s="1"/>
  <c r="AG14" i="2" l="1"/>
  <c r="AG15" i="2" l="1"/>
  <c r="AG33" i="2" s="1"/>
  <c r="AG16" i="2"/>
  <c r="AG18" i="2" l="1"/>
  <c r="AG29" i="2"/>
  <c r="AH13" i="2" s="1"/>
  <c r="AH14" i="2" l="1"/>
  <c r="AH15" i="2" l="1"/>
  <c r="AH33" i="2" s="1"/>
  <c r="AH16" i="2" l="1"/>
  <c r="AH18" i="2"/>
  <c r="AH29" i="2"/>
  <c r="AI13" i="2" s="1"/>
  <c r="AI14" i="2" l="1"/>
  <c r="AI15" i="2" l="1"/>
  <c r="AI33" i="2" s="1"/>
  <c r="AI16" i="2" l="1"/>
  <c r="AI18" i="2" s="1"/>
  <c r="AI29" i="2" l="1"/>
  <c r="AJ13" i="2" s="1"/>
  <c r="AJ14" i="2"/>
  <c r="Y38" i="2"/>
  <c r="Y40" i="2" s="1"/>
  <c r="X38" i="2"/>
  <c r="X40" i="2" s="1"/>
  <c r="W38" i="2"/>
  <c r="W40" i="2" s="1"/>
  <c r="K11" i="2"/>
  <c r="K7" i="2"/>
  <c r="G11" i="2"/>
  <c r="G7" i="2"/>
  <c r="L11" i="2"/>
  <c r="L7" i="2"/>
  <c r="H11" i="2"/>
  <c r="H7" i="2"/>
  <c r="M11" i="2"/>
  <c r="M7" i="2"/>
  <c r="I11" i="2"/>
  <c r="I7" i="2"/>
  <c r="AJ15" i="2" l="1"/>
  <c r="AJ33" i="2" s="1"/>
  <c r="I12" i="2"/>
  <c r="I14" i="2" s="1"/>
  <c r="I16" i="2" s="1"/>
  <c r="I17" i="2" s="1"/>
  <c r="L12" i="2"/>
  <c r="L14" i="2" s="1"/>
  <c r="L16" i="2" s="1"/>
  <c r="L17" i="2" s="1"/>
  <c r="K12" i="2"/>
  <c r="K14" i="2" s="1"/>
  <c r="K16" i="2" s="1"/>
  <c r="K17" i="2" s="1"/>
  <c r="H12" i="2"/>
  <c r="H14" i="2" s="1"/>
  <c r="H16" i="2" s="1"/>
  <c r="H17" i="2" s="1"/>
  <c r="G12" i="2"/>
  <c r="G14" i="2" s="1"/>
  <c r="G16" i="2" s="1"/>
  <c r="G17" i="2" s="1"/>
  <c r="M12" i="2"/>
  <c r="M14" i="2" s="1"/>
  <c r="M16" i="2" s="1"/>
  <c r="M17" i="2" s="1"/>
  <c r="L34" i="2"/>
  <c r="K34" i="2"/>
  <c r="I34" i="2"/>
  <c r="H34" i="2"/>
  <c r="G34" i="2"/>
  <c r="F34" i="2"/>
  <c r="E34" i="2"/>
  <c r="AJ16" i="2" l="1"/>
  <c r="AJ18" i="2"/>
  <c r="AJ29" i="2"/>
  <c r="AK13" i="2" s="1"/>
  <c r="M34" i="2"/>
  <c r="I33" i="2"/>
  <c r="H33" i="2"/>
  <c r="G33" i="2"/>
  <c r="F33" i="2"/>
  <c r="E33" i="2"/>
  <c r="I32" i="2"/>
  <c r="H32" i="2"/>
  <c r="G32" i="2"/>
  <c r="F32" i="2"/>
  <c r="E32" i="2"/>
  <c r="M33" i="2"/>
  <c r="L33" i="2"/>
  <c r="K33" i="2"/>
  <c r="M32" i="2"/>
  <c r="L32" i="2"/>
  <c r="K32" i="2"/>
  <c r="M24" i="2"/>
  <c r="L24" i="2"/>
  <c r="K24" i="2"/>
  <c r="N24" i="2"/>
  <c r="J11" i="2"/>
  <c r="J7" i="2"/>
  <c r="N11" i="2"/>
  <c r="N7" i="2"/>
  <c r="Y24" i="2"/>
  <c r="X24" i="2"/>
  <c r="J4" i="1"/>
  <c r="J7" i="1" s="1"/>
  <c r="J12" i="2" l="1"/>
  <c r="AK14" i="2"/>
  <c r="N12" i="2"/>
  <c r="J14" i="2"/>
  <c r="J34" i="2"/>
  <c r="N32" i="2"/>
  <c r="N14" i="2"/>
  <c r="N33" i="2" s="1"/>
  <c r="N34" i="2"/>
  <c r="J32" i="2"/>
  <c r="AK15" i="2" l="1"/>
  <c r="AK33" i="2" s="1"/>
  <c r="N16" i="2"/>
  <c r="N18" i="2" s="1"/>
  <c r="J16" i="2"/>
  <c r="J18" i="2" s="1"/>
  <c r="J33" i="2"/>
  <c r="AK16" i="2" l="1"/>
  <c r="AK18" i="2"/>
  <c r="AK29" i="2"/>
  <c r="AL13" i="2" s="1"/>
  <c r="AL14" i="2" l="1"/>
  <c r="AL15" i="2" l="1"/>
  <c r="AL33" i="2" s="1"/>
  <c r="AL16" i="2"/>
  <c r="AL18" i="2" l="1"/>
  <c r="AL29" i="2"/>
  <c r="AM13" i="2" s="1"/>
  <c r="AM14" i="2" l="1"/>
  <c r="AM15" i="2" l="1"/>
  <c r="AM33" i="2" s="1"/>
  <c r="AM16" i="2"/>
  <c r="AM18" i="2" l="1"/>
  <c r="AM29" i="2"/>
  <c r="AN13" i="2" s="1"/>
  <c r="AN14" i="2" l="1"/>
  <c r="AN15" i="2" l="1"/>
  <c r="AN33" i="2" s="1"/>
  <c r="AN16" i="2" l="1"/>
  <c r="AN18" i="2" s="1"/>
  <c r="AN29" i="2" l="1"/>
  <c r="AO13" i="2" s="1"/>
  <c r="AO14" i="2"/>
  <c r="AO15" i="2" l="1"/>
  <c r="AO33" i="2" s="1"/>
  <c r="AO16" i="2"/>
  <c r="AO18" i="2" l="1"/>
  <c r="AO29" i="2"/>
  <c r="AP13" i="2" s="1"/>
  <c r="AP14" i="2" l="1"/>
  <c r="AP15" i="2" l="1"/>
  <c r="AP33" i="2" s="1"/>
  <c r="AP16" i="2"/>
  <c r="AQ16" i="2" s="1"/>
  <c r="AR16" i="2" s="1"/>
  <c r="AS16" i="2" s="1"/>
  <c r="AT16" i="2" s="1"/>
  <c r="AU16" i="2" s="1"/>
  <c r="AV16" i="2" s="1"/>
  <c r="AW16" i="2" s="1"/>
  <c r="AX16" i="2" s="1"/>
  <c r="AY16" i="2" s="1"/>
  <c r="AZ16" i="2" s="1"/>
  <c r="BA16" i="2" s="1"/>
  <c r="BB16" i="2" s="1"/>
  <c r="BC16" i="2" s="1"/>
  <c r="BD16" i="2" s="1"/>
  <c r="BE16" i="2" s="1"/>
  <c r="BF16" i="2" s="1"/>
  <c r="BG16" i="2" s="1"/>
  <c r="BH16" i="2" s="1"/>
  <c r="BI16" i="2" s="1"/>
  <c r="BJ16" i="2" s="1"/>
  <c r="BK16" i="2" s="1"/>
  <c r="BL16" i="2" s="1"/>
  <c r="BM16" i="2" s="1"/>
  <c r="BN16" i="2" s="1"/>
  <c r="BO16" i="2" s="1"/>
  <c r="BP16" i="2" s="1"/>
  <c r="BQ16" i="2" s="1"/>
  <c r="BR16" i="2" s="1"/>
  <c r="BS16" i="2" s="1"/>
  <c r="BT16" i="2" s="1"/>
  <c r="BU16" i="2" s="1"/>
  <c r="BV16" i="2" s="1"/>
  <c r="BW16" i="2" s="1"/>
  <c r="BX16" i="2" s="1"/>
  <c r="BY16" i="2" s="1"/>
  <c r="BZ16" i="2" s="1"/>
  <c r="CA16" i="2" s="1"/>
  <c r="CB16" i="2" s="1"/>
  <c r="CC16" i="2" s="1"/>
  <c r="CD16" i="2" s="1"/>
  <c r="CE16" i="2" s="1"/>
  <c r="CF16" i="2" s="1"/>
  <c r="CG16" i="2" s="1"/>
  <c r="CH16" i="2" s="1"/>
  <c r="CI16" i="2" s="1"/>
  <c r="CJ16" i="2" s="1"/>
  <c r="CK16" i="2" s="1"/>
  <c r="CL16" i="2" s="1"/>
  <c r="CM16" i="2" s="1"/>
  <c r="CN16" i="2" s="1"/>
  <c r="CO16" i="2" s="1"/>
  <c r="CP16" i="2" s="1"/>
  <c r="CQ16" i="2" s="1"/>
  <c r="CR16" i="2" s="1"/>
  <c r="CS16" i="2" s="1"/>
  <c r="CT16" i="2" s="1"/>
  <c r="CU16" i="2" s="1"/>
  <c r="CV16" i="2" s="1"/>
  <c r="CW16" i="2" s="1"/>
  <c r="CX16" i="2" s="1"/>
  <c r="CY16" i="2" s="1"/>
  <c r="CZ16" i="2" s="1"/>
  <c r="DA16" i="2" s="1"/>
  <c r="DB16" i="2" s="1"/>
  <c r="DC16" i="2" s="1"/>
  <c r="DD16" i="2" s="1"/>
  <c r="DE16" i="2" s="1"/>
  <c r="DF16" i="2" s="1"/>
  <c r="DG16" i="2" s="1"/>
  <c r="DH16" i="2" s="1"/>
  <c r="DI16" i="2" s="1"/>
  <c r="DJ16" i="2" s="1"/>
  <c r="DK16" i="2" s="1"/>
  <c r="DL16" i="2" s="1"/>
  <c r="DM16" i="2" s="1"/>
  <c r="DN16" i="2" s="1"/>
  <c r="DO16" i="2" s="1"/>
  <c r="DP16" i="2" s="1"/>
  <c r="DQ16" i="2" s="1"/>
  <c r="DR16" i="2" s="1"/>
  <c r="DS16" i="2" s="1"/>
  <c r="DT16" i="2" s="1"/>
  <c r="DU16" i="2" s="1"/>
  <c r="DV16" i="2" s="1"/>
  <c r="DW16" i="2" s="1"/>
  <c r="DX16" i="2" s="1"/>
  <c r="DY16" i="2" s="1"/>
  <c r="DZ16" i="2" s="1"/>
  <c r="EA16" i="2" s="1"/>
  <c r="EB16" i="2" s="1"/>
  <c r="EC16" i="2" s="1"/>
  <c r="ED16" i="2" s="1"/>
  <c r="EE16" i="2" s="1"/>
  <c r="EF16" i="2" s="1"/>
  <c r="EG16" i="2" s="1"/>
  <c r="EH16" i="2" s="1"/>
  <c r="EI16" i="2" s="1"/>
  <c r="EJ16" i="2" s="1"/>
  <c r="EK16" i="2" s="1"/>
  <c r="EL16" i="2" s="1"/>
  <c r="EM16" i="2" s="1"/>
  <c r="EN16" i="2" s="1"/>
  <c r="EO16" i="2" s="1"/>
  <c r="EP16" i="2" s="1"/>
  <c r="EQ16" i="2" s="1"/>
  <c r="ER16" i="2" s="1"/>
  <c r="ES16" i="2" s="1"/>
  <c r="ET16" i="2" s="1"/>
  <c r="EU16" i="2" s="1"/>
  <c r="EV16" i="2" s="1"/>
  <c r="EW16" i="2" s="1"/>
  <c r="EX16" i="2" s="1"/>
  <c r="EY16" i="2" s="1"/>
  <c r="EZ16" i="2" s="1"/>
  <c r="FA16" i="2" s="1"/>
  <c r="FB16" i="2" s="1"/>
  <c r="FC16" i="2" s="1"/>
  <c r="FD16" i="2" s="1"/>
  <c r="FE16" i="2" s="1"/>
  <c r="FF16" i="2" s="1"/>
  <c r="FG16" i="2" s="1"/>
  <c r="FH16" i="2" s="1"/>
  <c r="FI16" i="2" s="1"/>
  <c r="FJ16" i="2" s="1"/>
  <c r="FK16" i="2" s="1"/>
  <c r="FL16" i="2" s="1"/>
  <c r="FM16" i="2" s="1"/>
  <c r="FN16" i="2" s="1"/>
  <c r="FO16" i="2" s="1"/>
  <c r="FP16" i="2" s="1"/>
  <c r="FQ16" i="2" s="1"/>
  <c r="FR16" i="2" s="1"/>
  <c r="FS16" i="2" s="1"/>
  <c r="FT16" i="2" s="1"/>
  <c r="FU16" i="2" s="1"/>
  <c r="FV16" i="2" s="1"/>
  <c r="FW16" i="2" s="1"/>
  <c r="FX16" i="2" s="1"/>
  <c r="FY16" i="2" s="1"/>
  <c r="FZ16" i="2" s="1"/>
  <c r="GA16" i="2" s="1"/>
  <c r="GB16" i="2" s="1"/>
  <c r="GC16" i="2" s="1"/>
  <c r="GD16" i="2" s="1"/>
  <c r="GE16" i="2" s="1"/>
  <c r="GF16" i="2" s="1"/>
  <c r="GG16" i="2" s="1"/>
  <c r="GH16" i="2" s="1"/>
  <c r="GI16" i="2" s="1"/>
  <c r="GJ16" i="2" s="1"/>
  <c r="GK16" i="2" s="1"/>
  <c r="GL16" i="2" s="1"/>
  <c r="GM16" i="2" s="1"/>
  <c r="AS25" i="2" s="1"/>
  <c r="AP18" i="2" l="1"/>
  <c r="AS27" i="2"/>
  <c r="AS32" i="2" s="1"/>
  <c r="AP29" i="2"/>
</calcChain>
</file>

<file path=xl/sharedStrings.xml><?xml version="1.0" encoding="utf-8"?>
<sst xmlns="http://schemas.openxmlformats.org/spreadsheetml/2006/main" count="61" uniqueCount="55">
  <si>
    <t>Price</t>
  </si>
  <si>
    <t>Shares</t>
  </si>
  <si>
    <t>MC</t>
  </si>
  <si>
    <t>Cash</t>
  </si>
  <si>
    <t>Debt</t>
  </si>
  <si>
    <t>EV</t>
  </si>
  <si>
    <t>Q423</t>
  </si>
  <si>
    <t>Q324</t>
  </si>
  <si>
    <t>Revenue</t>
  </si>
  <si>
    <t>Revenue Y/Y</t>
  </si>
  <si>
    <t>Q121</t>
  </si>
  <si>
    <t>Q221</t>
  </si>
  <si>
    <t>Q321</t>
  </si>
  <si>
    <t>Q421</t>
  </si>
  <si>
    <t>Q122</t>
  </si>
  <si>
    <t>Q222</t>
  </si>
  <si>
    <t>Q322</t>
  </si>
  <si>
    <t>Q422</t>
  </si>
  <si>
    <t>Q123</t>
  </si>
  <si>
    <t>Q223</t>
  </si>
  <si>
    <t>Q323</t>
  </si>
  <si>
    <t>Q124</t>
  </si>
  <si>
    <t>Q224</t>
  </si>
  <si>
    <t>Q424</t>
  </si>
  <si>
    <t>COGs</t>
  </si>
  <si>
    <t>R&amp;D</t>
  </si>
  <si>
    <t>S&amp;M</t>
  </si>
  <si>
    <t>G&amp;A</t>
  </si>
  <si>
    <t>Operating Expenses</t>
  </si>
  <si>
    <t>Operating Income</t>
  </si>
  <si>
    <t>Gross Margin</t>
  </si>
  <si>
    <t>Other Income</t>
  </si>
  <si>
    <t>Pretax Income</t>
  </si>
  <si>
    <t>Taxes</t>
  </si>
  <si>
    <t>Net Income</t>
  </si>
  <si>
    <t>Gross Margin %</t>
  </si>
  <si>
    <t>Taxes %</t>
  </si>
  <si>
    <t>OM %</t>
  </si>
  <si>
    <t>EPS</t>
  </si>
  <si>
    <t>Global Ad revenue</t>
  </si>
  <si>
    <t xml:space="preserve"> </t>
  </si>
  <si>
    <t>Google Market Share %</t>
  </si>
  <si>
    <t>Meta Market Share %</t>
  </si>
  <si>
    <t>Google + Meta Market Share %</t>
  </si>
  <si>
    <t>R&amp;D Y/Y</t>
  </si>
  <si>
    <t>S&amp;M Y/Y</t>
  </si>
  <si>
    <t>G&amp;A Y/Y</t>
  </si>
  <si>
    <t>Global ad y/y</t>
  </si>
  <si>
    <t>Maturity</t>
  </si>
  <si>
    <t>Discount</t>
  </si>
  <si>
    <t>NPV</t>
  </si>
  <si>
    <t>NPV Price</t>
  </si>
  <si>
    <t>Actual Price</t>
  </si>
  <si>
    <t>Difference</t>
  </si>
  <si>
    <t>ROIC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</si>
</sst>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3" fontId="0" fillId="0" borderId="0" xfId="0" applyNumberFormat="1"/>
    <xf numFmtId="9" fontId="0" fillId="0" borderId="0" xfId="0" applyNumberFormat="1"/>
    <xf numFmtId="3" fontId="1" fillId="0" borderId="0" xfId="0" applyNumberFormat="1" applyFont="1"/>
    <xf numFmtId="0" fontId="0" fillId="0" borderId="0" xfId="0" applyAlignment="1">
      <alignment horizontal="right"/>
    </xf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812800</xdr:colOff>
      <xdr:row>0</xdr:row>
      <xdr:rowOff>63500</xdr:rowOff>
    </xdr:from>
    <xdr:to>
      <xdr:col>13</xdr:col>
      <xdr:colOff>812800</xdr:colOff>
      <xdr:row>44</xdr:row>
      <xdr:rowOff>139700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C1805014-9DF8-2A47-4E7C-6E2BCCA17EDB}"/>
            </a:ext>
          </a:extLst>
        </xdr:cNvPr>
        <xdr:cNvCxnSpPr/>
      </xdr:nvCxnSpPr>
      <xdr:spPr>
        <a:xfrm>
          <a:off x="12255500" y="63500"/>
          <a:ext cx="0" cy="840740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12700</xdr:colOff>
      <xdr:row>0</xdr:row>
      <xdr:rowOff>76200</xdr:rowOff>
    </xdr:from>
    <xdr:to>
      <xdr:col>25</xdr:col>
      <xdr:colOff>12700</xdr:colOff>
      <xdr:row>45</xdr:row>
      <xdr:rowOff>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74E62D96-CEAE-7687-A23D-53A0A4D2EE62}"/>
            </a:ext>
          </a:extLst>
        </xdr:cNvPr>
        <xdr:cNvCxnSpPr/>
      </xdr:nvCxnSpPr>
      <xdr:spPr>
        <a:xfrm>
          <a:off x="21361400" y="76200"/>
          <a:ext cx="0" cy="845820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14D32-64F2-A94C-9E5F-CB52343EB554}">
  <dimension ref="I2:K7"/>
  <sheetViews>
    <sheetView workbookViewId="0">
      <selection activeCell="K8" sqref="K8"/>
    </sheetView>
  </sheetViews>
  <sheetFormatPr baseColWidth="10" defaultRowHeight="16" x14ac:dyDescent="0.2"/>
  <sheetData>
    <row r="2" spans="9:11" x14ac:dyDescent="0.2">
      <c r="I2" s="1" t="s">
        <v>0</v>
      </c>
      <c r="J2">
        <v>198.23</v>
      </c>
    </row>
    <row r="3" spans="9:11" x14ac:dyDescent="0.2">
      <c r="I3" s="1" t="s">
        <v>1</v>
      </c>
      <c r="J3" s="2">
        <v>5843</v>
      </c>
      <c r="K3" t="s">
        <v>7</v>
      </c>
    </row>
    <row r="4" spans="9:11" x14ac:dyDescent="0.2">
      <c r="I4" s="1" t="s">
        <v>2</v>
      </c>
      <c r="J4" s="2">
        <f>J3*J2</f>
        <v>1158257.8899999999</v>
      </c>
    </row>
    <row r="5" spans="9:11" x14ac:dyDescent="0.2">
      <c r="I5" s="1" t="s">
        <v>3</v>
      </c>
      <c r="J5" s="2">
        <v>93230</v>
      </c>
      <c r="K5" t="s">
        <v>7</v>
      </c>
    </row>
    <row r="6" spans="9:11" x14ac:dyDescent="0.2">
      <c r="I6" s="1" t="s">
        <v>4</v>
      </c>
      <c r="J6" s="2">
        <v>12297</v>
      </c>
      <c r="K6" t="s">
        <v>7</v>
      </c>
    </row>
    <row r="7" spans="9:11" x14ac:dyDescent="0.2">
      <c r="I7" s="1" t="s">
        <v>5</v>
      </c>
      <c r="J7" s="2">
        <f>J4-J5+J6</f>
        <v>1077324.8899999999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E1C02-AFED-A444-97A9-29C0D1C48EAE}">
  <dimension ref="B4:GM42"/>
  <sheetViews>
    <sheetView tabSelected="1" workbookViewId="0">
      <pane xSplit="2" ySplit="4" topLeftCell="W9" activePane="bottomRight" state="frozen"/>
      <selection pane="topRight" activeCell="C1" sqref="C1"/>
      <selection pane="bottomLeft" activeCell="A5" sqref="A5"/>
      <selection pane="bottomRight" activeCell="AA13" sqref="AA13"/>
    </sheetView>
  </sheetViews>
  <sheetFormatPr baseColWidth="10" defaultRowHeight="16" x14ac:dyDescent="0.2"/>
  <cols>
    <col min="2" max="2" width="20.1640625" customWidth="1"/>
    <col min="26" max="26" width="11.6640625" bestFit="1" customWidth="1"/>
    <col min="45" max="45" width="13.33203125" bestFit="1" customWidth="1"/>
  </cols>
  <sheetData>
    <row r="4" spans="2:195" s="5" customFormat="1" x14ac:dyDescent="0.2">
      <c r="C4" s="5" t="s">
        <v>10</v>
      </c>
      <c r="D4" s="5" t="s">
        <v>11</v>
      </c>
      <c r="E4" s="5" t="s">
        <v>12</v>
      </c>
      <c r="F4" s="5" t="s">
        <v>13</v>
      </c>
      <c r="G4" s="5" t="s">
        <v>14</v>
      </c>
      <c r="H4" s="5" t="s">
        <v>15</v>
      </c>
      <c r="I4" s="5" t="s">
        <v>16</v>
      </c>
      <c r="J4" s="5" t="s">
        <v>17</v>
      </c>
      <c r="K4" s="5" t="s">
        <v>18</v>
      </c>
      <c r="L4" s="5" t="s">
        <v>19</v>
      </c>
      <c r="M4" s="5" t="s">
        <v>20</v>
      </c>
      <c r="N4" s="5" t="s">
        <v>6</v>
      </c>
      <c r="O4" s="5" t="s">
        <v>21</v>
      </c>
      <c r="P4" s="5" t="s">
        <v>22</v>
      </c>
      <c r="Q4" s="5" t="s">
        <v>7</v>
      </c>
      <c r="R4" s="5" t="s">
        <v>23</v>
      </c>
      <c r="W4" s="5">
        <v>2021</v>
      </c>
      <c r="X4" s="5">
        <v>2022</v>
      </c>
      <c r="Y4" s="5">
        <v>2023</v>
      </c>
      <c r="Z4" s="5">
        <v>2024</v>
      </c>
      <c r="AA4" s="5">
        <f>Z4+1</f>
        <v>2025</v>
      </c>
      <c r="AB4" s="5">
        <f t="shared" ref="AB4:AO4" si="0">AA4+1</f>
        <v>2026</v>
      </c>
      <c r="AC4" s="5">
        <f t="shared" si="0"/>
        <v>2027</v>
      </c>
      <c r="AD4" s="5">
        <f t="shared" si="0"/>
        <v>2028</v>
      </c>
      <c r="AE4" s="5">
        <f t="shared" si="0"/>
        <v>2029</v>
      </c>
      <c r="AF4" s="5">
        <f t="shared" si="0"/>
        <v>2030</v>
      </c>
      <c r="AG4" s="5">
        <f t="shared" si="0"/>
        <v>2031</v>
      </c>
      <c r="AH4" s="5">
        <f t="shared" si="0"/>
        <v>2032</v>
      </c>
      <c r="AI4" s="5">
        <f t="shared" si="0"/>
        <v>2033</v>
      </c>
      <c r="AJ4" s="5">
        <f t="shared" si="0"/>
        <v>2034</v>
      </c>
      <c r="AK4" s="5">
        <f t="shared" si="0"/>
        <v>2035</v>
      </c>
      <c r="AL4" s="5">
        <f t="shared" si="0"/>
        <v>2036</v>
      </c>
      <c r="AM4" s="5">
        <f t="shared" si="0"/>
        <v>2037</v>
      </c>
      <c r="AN4" s="5">
        <f t="shared" si="0"/>
        <v>2038</v>
      </c>
      <c r="AO4" s="5">
        <f t="shared" si="0"/>
        <v>2039</v>
      </c>
      <c r="AP4" s="5">
        <f t="shared" ref="AP4" si="1">AO4+1</f>
        <v>2040</v>
      </c>
    </row>
    <row r="5" spans="2:195" s="2" customFormat="1" x14ac:dyDescent="0.2">
      <c r="B5" s="2" t="s">
        <v>8</v>
      </c>
      <c r="G5" s="2">
        <v>68011</v>
      </c>
      <c r="H5" s="2">
        <v>69685</v>
      </c>
      <c r="I5" s="2">
        <v>69092</v>
      </c>
      <c r="J5" s="2">
        <v>76048</v>
      </c>
      <c r="K5" s="2">
        <v>69787</v>
      </c>
      <c r="L5" s="2">
        <v>74604</v>
      </c>
      <c r="M5" s="2">
        <v>76693</v>
      </c>
      <c r="N5" s="2">
        <v>86310</v>
      </c>
      <c r="O5" s="2">
        <f>K5*1.1</f>
        <v>76765.700000000012</v>
      </c>
      <c r="P5" s="2">
        <f t="shared" ref="P5:R5" si="2">L5*1.1</f>
        <v>82064.400000000009</v>
      </c>
      <c r="Q5" s="2">
        <f t="shared" si="2"/>
        <v>84362.3</v>
      </c>
      <c r="R5" s="2">
        <f t="shared" si="2"/>
        <v>94941.000000000015</v>
      </c>
      <c r="W5" s="2">
        <v>257637</v>
      </c>
      <c r="X5" s="2">
        <v>282836</v>
      </c>
      <c r="Y5" s="2">
        <v>307394</v>
      </c>
      <c r="Z5" s="2">
        <f>SUM(O5:R5)</f>
        <v>338133.4</v>
      </c>
      <c r="AA5" s="2">
        <f>Z5*1.1</f>
        <v>371946.74000000005</v>
      </c>
      <c r="AB5" s="2">
        <f t="shared" ref="AB5:AP5" si="3">AA5*1.08</f>
        <v>401702.47920000006</v>
      </c>
      <c r="AC5" s="2">
        <f t="shared" si="3"/>
        <v>433838.67753600009</v>
      </c>
      <c r="AD5" s="2">
        <f t="shared" si="3"/>
        <v>468545.77173888014</v>
      </c>
      <c r="AE5" s="2">
        <f t="shared" si="3"/>
        <v>506029.43347799056</v>
      </c>
      <c r="AF5" s="2">
        <f t="shared" si="3"/>
        <v>546511.78815622989</v>
      </c>
      <c r="AG5" s="2">
        <f t="shared" si="3"/>
        <v>590232.73120872828</v>
      </c>
      <c r="AH5" s="2">
        <f t="shared" si="3"/>
        <v>637451.3497054266</v>
      </c>
      <c r="AI5" s="2">
        <f t="shared" si="3"/>
        <v>688447.45768186077</v>
      </c>
      <c r="AJ5" s="2">
        <f t="shared" si="3"/>
        <v>743523.25429640966</v>
      </c>
      <c r="AK5" s="2">
        <f t="shared" si="3"/>
        <v>803005.11464012251</v>
      </c>
      <c r="AL5" s="2">
        <f t="shared" si="3"/>
        <v>867245.52381133242</v>
      </c>
      <c r="AM5" s="2">
        <f t="shared" si="3"/>
        <v>936625.16571623902</v>
      </c>
      <c r="AN5" s="2">
        <f t="shared" si="3"/>
        <v>1011555.1789735382</v>
      </c>
      <c r="AO5" s="2">
        <f t="shared" si="3"/>
        <v>1092479.5932914214</v>
      </c>
      <c r="AP5" s="2">
        <f t="shared" si="3"/>
        <v>1179877.9607547352</v>
      </c>
    </row>
    <row r="6" spans="2:195" s="2" customFormat="1" x14ac:dyDescent="0.2">
      <c r="B6" s="2" t="s">
        <v>24</v>
      </c>
      <c r="G6" s="2">
        <v>29599</v>
      </c>
      <c r="H6" s="2">
        <v>30104</v>
      </c>
      <c r="I6" s="2">
        <v>31158</v>
      </c>
      <c r="J6" s="2">
        <v>35342</v>
      </c>
      <c r="K6" s="2">
        <v>30612</v>
      </c>
      <c r="L6" s="2">
        <v>31916</v>
      </c>
      <c r="M6" s="2">
        <v>33229</v>
      </c>
      <c r="N6" s="2">
        <v>37575</v>
      </c>
      <c r="O6" s="2">
        <f>O5-O7</f>
        <v>33776.908000000003</v>
      </c>
      <c r="P6" s="2">
        <f t="shared" ref="P6:R6" si="4">P5-P7</f>
        <v>36108.336000000003</v>
      </c>
      <c r="Q6" s="2">
        <f t="shared" si="4"/>
        <v>37119.411999999997</v>
      </c>
      <c r="R6" s="2">
        <f t="shared" si="4"/>
        <v>41774.04</v>
      </c>
      <c r="Z6" s="2">
        <f>SUM(O6:R6)</f>
        <v>148778.696</v>
      </c>
      <c r="AA6" s="2">
        <f>AA5-AA7</f>
        <v>163656.5656</v>
      </c>
      <c r="AB6" s="2">
        <f t="shared" ref="AB6:AP6" si="5">AB5-AB7</f>
        <v>176749.09084799999</v>
      </c>
      <c r="AC6" s="2">
        <f t="shared" si="5"/>
        <v>190889.01811584001</v>
      </c>
      <c r="AD6" s="2">
        <f t="shared" si="5"/>
        <v>206160.13956510724</v>
      </c>
      <c r="AE6" s="2">
        <f t="shared" si="5"/>
        <v>222652.95073031582</v>
      </c>
      <c r="AF6" s="2">
        <f t="shared" si="5"/>
        <v>240465.18678874109</v>
      </c>
      <c r="AG6" s="2">
        <f t="shared" si="5"/>
        <v>259702.40173184039</v>
      </c>
      <c r="AH6" s="2">
        <f t="shared" si="5"/>
        <v>280478.59387038765</v>
      </c>
      <c r="AI6" s="2">
        <f t="shared" si="5"/>
        <v>302916.88138001872</v>
      </c>
      <c r="AJ6" s="2">
        <f t="shared" si="5"/>
        <v>327150.2318904202</v>
      </c>
      <c r="AK6" s="2">
        <f t="shared" si="5"/>
        <v>353322.25044165389</v>
      </c>
      <c r="AL6" s="2">
        <f t="shared" si="5"/>
        <v>381588.0304769862</v>
      </c>
      <c r="AM6" s="2">
        <f t="shared" si="5"/>
        <v>412115.07291514508</v>
      </c>
      <c r="AN6" s="2">
        <f t="shared" si="5"/>
        <v>445084.27874835674</v>
      </c>
      <c r="AO6" s="2">
        <f t="shared" si="5"/>
        <v>480691.02104822535</v>
      </c>
      <c r="AP6" s="2">
        <f t="shared" si="5"/>
        <v>519146.30273208336</v>
      </c>
    </row>
    <row r="7" spans="2:195" s="2" customFormat="1" x14ac:dyDescent="0.2">
      <c r="B7" s="2" t="s">
        <v>30</v>
      </c>
      <c r="G7" s="2">
        <f t="shared" ref="G7:N7" si="6">G5-G6</f>
        <v>38412</v>
      </c>
      <c r="H7" s="2">
        <f t="shared" si="6"/>
        <v>39581</v>
      </c>
      <c r="I7" s="2">
        <f t="shared" si="6"/>
        <v>37934</v>
      </c>
      <c r="J7" s="2">
        <f t="shared" si="6"/>
        <v>40706</v>
      </c>
      <c r="K7" s="2">
        <f t="shared" si="6"/>
        <v>39175</v>
      </c>
      <c r="L7" s="2">
        <f t="shared" si="6"/>
        <v>42688</v>
      </c>
      <c r="M7" s="2">
        <f t="shared" si="6"/>
        <v>43464</v>
      </c>
      <c r="N7" s="2">
        <f t="shared" si="6"/>
        <v>48735</v>
      </c>
      <c r="O7" s="2">
        <f>O5*0.56</f>
        <v>42988.792000000009</v>
      </c>
      <c r="P7" s="2">
        <f t="shared" ref="P7:R7" si="7">P5*0.56</f>
        <v>45956.064000000006</v>
      </c>
      <c r="Q7" s="2">
        <f t="shared" si="7"/>
        <v>47242.888000000006</v>
      </c>
      <c r="R7" s="2">
        <f t="shared" si="7"/>
        <v>53166.960000000014</v>
      </c>
      <c r="Z7" s="2">
        <f t="shared" ref="Z7" si="8">Z5*0.56</f>
        <v>189354.70400000003</v>
      </c>
      <c r="AA7" s="2">
        <f>AA5*0.56</f>
        <v>208290.17440000005</v>
      </c>
      <c r="AB7" s="2">
        <f t="shared" ref="AB7:AO7" si="9">AB5*0.56</f>
        <v>224953.38835200007</v>
      </c>
      <c r="AC7" s="2">
        <f t="shared" si="9"/>
        <v>242949.65942016008</v>
      </c>
      <c r="AD7" s="2">
        <f t="shared" si="9"/>
        <v>262385.6321737729</v>
      </c>
      <c r="AE7" s="2">
        <f t="shared" si="9"/>
        <v>283376.48274767475</v>
      </c>
      <c r="AF7" s="2">
        <f t="shared" si="9"/>
        <v>306046.60136748879</v>
      </c>
      <c r="AG7" s="2">
        <f t="shared" si="9"/>
        <v>330530.32947688788</v>
      </c>
      <c r="AH7" s="2">
        <f t="shared" si="9"/>
        <v>356972.75583503896</v>
      </c>
      <c r="AI7" s="2">
        <f t="shared" si="9"/>
        <v>385530.57630184205</v>
      </c>
      <c r="AJ7" s="2">
        <f t="shared" si="9"/>
        <v>416373.02240598947</v>
      </c>
      <c r="AK7" s="2">
        <f t="shared" si="9"/>
        <v>449682.86419846863</v>
      </c>
      <c r="AL7" s="2">
        <f t="shared" si="9"/>
        <v>485657.49333434622</v>
      </c>
      <c r="AM7" s="2">
        <f t="shared" si="9"/>
        <v>524510.09280109394</v>
      </c>
      <c r="AN7" s="2">
        <f t="shared" si="9"/>
        <v>566470.90022518148</v>
      </c>
      <c r="AO7" s="2">
        <f t="shared" si="9"/>
        <v>611788.57224319607</v>
      </c>
      <c r="AP7" s="2">
        <f t="shared" ref="AP7" si="10">AP5*0.56</f>
        <v>660731.6580226518</v>
      </c>
    </row>
    <row r="8" spans="2:195" s="2" customFormat="1" x14ac:dyDescent="0.2">
      <c r="B8" s="2" t="s">
        <v>25</v>
      </c>
      <c r="G8" s="2">
        <v>9119</v>
      </c>
      <c r="H8" s="2">
        <v>9841</v>
      </c>
      <c r="I8" s="2">
        <v>10273</v>
      </c>
      <c r="J8" s="2">
        <v>10267</v>
      </c>
      <c r="K8" s="2">
        <v>11468</v>
      </c>
      <c r="L8" s="2">
        <v>10588</v>
      </c>
      <c r="M8" s="2">
        <v>11258</v>
      </c>
      <c r="N8" s="2">
        <v>12113</v>
      </c>
      <c r="O8" s="2">
        <f>K8*1.15</f>
        <v>13188.199999999999</v>
      </c>
      <c r="P8" s="2">
        <f t="shared" ref="P8:R8" si="11">L8*1.15</f>
        <v>12176.199999999999</v>
      </c>
      <c r="Q8" s="2">
        <f t="shared" si="11"/>
        <v>12946.699999999999</v>
      </c>
      <c r="R8" s="2">
        <f t="shared" si="11"/>
        <v>13929.949999999999</v>
      </c>
      <c r="Z8" s="2">
        <f t="shared" ref="Z8:Z10" si="12">SUM(O8:R8)</f>
        <v>52241.049999999996</v>
      </c>
      <c r="AA8" s="2">
        <f>Z8*1.2</f>
        <v>62689.259999999995</v>
      </c>
      <c r="AB8" s="2">
        <f t="shared" ref="AB8:AD8" si="13">AA8*1.2</f>
        <v>75227.111999999994</v>
      </c>
      <c r="AC8" s="2">
        <f t="shared" si="13"/>
        <v>90272.53439999999</v>
      </c>
      <c r="AD8" s="2">
        <f t="shared" si="13"/>
        <v>108327.04127999999</v>
      </c>
      <c r="AE8" s="2">
        <f>AD8*1.1</f>
        <v>119159.745408</v>
      </c>
      <c r="AF8" s="2">
        <f t="shared" ref="AF8:AH8" si="14">AE8*1.1</f>
        <v>131075.71994880002</v>
      </c>
      <c r="AG8" s="2">
        <f t="shared" si="14"/>
        <v>144183.29194368003</v>
      </c>
      <c r="AH8" s="2">
        <f t="shared" si="14"/>
        <v>158601.62113804804</v>
      </c>
      <c r="AI8" s="2">
        <f>AH8*1.05</f>
        <v>166531.70219495046</v>
      </c>
      <c r="AJ8" s="2">
        <f t="shared" ref="AJ8:AO8" si="15">AI8*1.05</f>
        <v>174858.28730469799</v>
      </c>
      <c r="AK8" s="2">
        <f t="shared" si="15"/>
        <v>183601.2016699329</v>
      </c>
      <c r="AL8" s="2">
        <f t="shared" si="15"/>
        <v>192781.26175342954</v>
      </c>
      <c r="AM8" s="2">
        <f t="shared" si="15"/>
        <v>202420.32484110101</v>
      </c>
      <c r="AN8" s="2">
        <f t="shared" si="15"/>
        <v>212541.34108315606</v>
      </c>
      <c r="AO8" s="2">
        <f t="shared" si="15"/>
        <v>223168.40813731388</v>
      </c>
      <c r="AP8" s="2">
        <f t="shared" ref="AP8" si="16">AO8*1.05</f>
        <v>234326.82854417959</v>
      </c>
    </row>
    <row r="9" spans="2:195" s="2" customFormat="1" x14ac:dyDescent="0.2">
      <c r="B9" s="2" t="s">
        <v>26</v>
      </c>
      <c r="G9" s="2">
        <v>5825</v>
      </c>
      <c r="H9" s="2">
        <v>6630</v>
      </c>
      <c r="I9" s="2">
        <v>6929</v>
      </c>
      <c r="J9" s="2">
        <v>7183</v>
      </c>
      <c r="K9" s="2">
        <v>6533</v>
      </c>
      <c r="L9" s="2">
        <v>6781</v>
      </c>
      <c r="M9" s="2">
        <v>6884</v>
      </c>
      <c r="N9" s="2">
        <v>7719</v>
      </c>
      <c r="O9" s="2">
        <f>K9*1.05</f>
        <v>6859.6500000000005</v>
      </c>
      <c r="P9" s="2">
        <f t="shared" ref="P9:R9" si="17">L9*1.05</f>
        <v>7120.05</v>
      </c>
      <c r="Q9" s="2">
        <f t="shared" si="17"/>
        <v>7228.2000000000007</v>
      </c>
      <c r="R9" s="2">
        <f t="shared" si="17"/>
        <v>8104.9500000000007</v>
      </c>
      <c r="Z9" s="2">
        <f t="shared" si="12"/>
        <v>29312.850000000002</v>
      </c>
      <c r="AA9" s="2">
        <f>Z9*1.1</f>
        <v>32244.135000000006</v>
      </c>
      <c r="AB9" s="2">
        <f t="shared" ref="AB9:AN9" si="18">AA9*1.1</f>
        <v>35468.548500000012</v>
      </c>
      <c r="AC9" s="2">
        <f t="shared" si="18"/>
        <v>39015.403350000015</v>
      </c>
      <c r="AD9" s="2">
        <f t="shared" si="18"/>
        <v>42916.94368500002</v>
      </c>
      <c r="AE9" s="2">
        <f t="shared" si="18"/>
        <v>47208.638053500028</v>
      </c>
      <c r="AF9" s="2">
        <f t="shared" si="18"/>
        <v>51929.501858850032</v>
      </c>
      <c r="AG9" s="2">
        <f t="shared" si="18"/>
        <v>57122.452044735037</v>
      </c>
      <c r="AH9" s="2">
        <f t="shared" si="18"/>
        <v>62834.697249208548</v>
      </c>
      <c r="AI9" s="2">
        <f t="shared" si="18"/>
        <v>69118.166974129403</v>
      </c>
      <c r="AJ9" s="2">
        <f t="shared" si="18"/>
        <v>76029.983671542344</v>
      </c>
      <c r="AK9" s="2">
        <f t="shared" si="18"/>
        <v>83632.982038696588</v>
      </c>
      <c r="AL9" s="2">
        <f t="shared" si="18"/>
        <v>91996.280242566252</v>
      </c>
      <c r="AM9" s="2">
        <f t="shared" si="18"/>
        <v>101195.90826682288</v>
      </c>
      <c r="AN9" s="2">
        <f t="shared" si="18"/>
        <v>111315.49909350518</v>
      </c>
      <c r="AO9" s="2">
        <f t="shared" ref="AO9:AP9" si="19">AN9*1.1</f>
        <v>122447.0490028557</v>
      </c>
      <c r="AP9" s="2">
        <f t="shared" si="19"/>
        <v>134691.75390314127</v>
      </c>
    </row>
    <row r="10" spans="2:195" s="2" customFormat="1" x14ac:dyDescent="0.2">
      <c r="B10" s="2" t="s">
        <v>27</v>
      </c>
      <c r="G10" s="2">
        <v>3374</v>
      </c>
      <c r="H10" s="2">
        <v>3657</v>
      </c>
      <c r="I10" s="2">
        <v>3597</v>
      </c>
      <c r="J10" s="2">
        <v>5096</v>
      </c>
      <c r="K10" s="2">
        <v>3759</v>
      </c>
      <c r="L10" s="2">
        <v>3481</v>
      </c>
      <c r="M10" s="2">
        <v>3979</v>
      </c>
      <c r="N10" s="2">
        <v>5206</v>
      </c>
      <c r="O10" s="2">
        <f t="shared" ref="O10" si="20">K10*1.05</f>
        <v>3946.9500000000003</v>
      </c>
      <c r="P10" s="2">
        <f t="shared" ref="P10" si="21">L10*1.05</f>
        <v>3655.05</v>
      </c>
      <c r="Q10" s="2">
        <f t="shared" ref="Q10" si="22">M10*1.05</f>
        <v>4177.95</v>
      </c>
      <c r="R10" s="2">
        <f t="shared" ref="R10" si="23">N10*1.05</f>
        <v>5466.3</v>
      </c>
      <c r="Z10" s="2">
        <f t="shared" si="12"/>
        <v>17246.25</v>
      </c>
      <c r="AA10" s="2">
        <f>Z10*1.05</f>
        <v>18108.5625</v>
      </c>
      <c r="AB10" s="2">
        <f t="shared" ref="AB10:AN10" si="24">AA10*1.05</f>
        <v>19013.990625000002</v>
      </c>
      <c r="AC10" s="2">
        <f t="shared" si="24"/>
        <v>19964.690156250002</v>
      </c>
      <c r="AD10" s="2">
        <f t="shared" si="24"/>
        <v>20962.924664062502</v>
      </c>
      <c r="AE10" s="2">
        <f t="shared" si="24"/>
        <v>22011.070897265628</v>
      </c>
      <c r="AF10" s="2">
        <f t="shared" si="24"/>
        <v>23111.624442128912</v>
      </c>
      <c r="AG10" s="2">
        <f t="shared" si="24"/>
        <v>24267.20566423536</v>
      </c>
      <c r="AH10" s="2">
        <f t="shared" si="24"/>
        <v>25480.565947447129</v>
      </c>
      <c r="AI10" s="2">
        <f t="shared" si="24"/>
        <v>26754.594244819487</v>
      </c>
      <c r="AJ10" s="2">
        <f t="shared" si="24"/>
        <v>28092.323957060464</v>
      </c>
      <c r="AK10" s="2">
        <f t="shared" si="24"/>
        <v>29496.940154913489</v>
      </c>
      <c r="AL10" s="2">
        <f t="shared" si="24"/>
        <v>30971.787162659166</v>
      </c>
      <c r="AM10" s="2">
        <f t="shared" si="24"/>
        <v>32520.376520792124</v>
      </c>
      <c r="AN10" s="2">
        <f t="shared" si="24"/>
        <v>34146.395346831734</v>
      </c>
      <c r="AO10" s="2">
        <f t="shared" ref="AO10:AP10" si="25">AN10*1.05</f>
        <v>35853.715114173319</v>
      </c>
      <c r="AP10" s="2">
        <f t="shared" si="25"/>
        <v>37646.400869881989</v>
      </c>
    </row>
    <row r="11" spans="2:195" s="4" customFormat="1" x14ac:dyDescent="0.2">
      <c r="B11" s="4" t="s">
        <v>28</v>
      </c>
      <c r="G11" s="4">
        <f t="shared" ref="G11:N11" si="26">SUM(G8:G10)</f>
        <v>18318</v>
      </c>
      <c r="H11" s="4">
        <f t="shared" si="26"/>
        <v>20128</v>
      </c>
      <c r="I11" s="4">
        <f t="shared" si="26"/>
        <v>20799</v>
      </c>
      <c r="J11" s="4">
        <f t="shared" si="26"/>
        <v>22546</v>
      </c>
      <c r="K11" s="4">
        <f t="shared" si="26"/>
        <v>21760</v>
      </c>
      <c r="L11" s="4">
        <f t="shared" si="26"/>
        <v>20850</v>
      </c>
      <c r="M11" s="4">
        <f t="shared" si="26"/>
        <v>22121</v>
      </c>
      <c r="N11" s="4">
        <f t="shared" si="26"/>
        <v>25038</v>
      </c>
      <c r="O11" s="4">
        <f t="shared" ref="O11:R11" si="27">SUM(O8:O10)</f>
        <v>23994.799999999999</v>
      </c>
      <c r="P11" s="4">
        <f>SUM(P8:P10)</f>
        <v>22951.3</v>
      </c>
      <c r="Q11" s="4">
        <f t="shared" si="27"/>
        <v>24352.850000000002</v>
      </c>
      <c r="R11" s="4">
        <f t="shared" si="27"/>
        <v>27501.200000000001</v>
      </c>
      <c r="Z11" s="4">
        <f t="shared" ref="Z11" si="28">SUM(Z8:Z10)</f>
        <v>98800.15</v>
      </c>
      <c r="AA11" s="4">
        <f t="shared" ref="AA11" si="29">SUM(AA8:AA10)</f>
        <v>113041.9575</v>
      </c>
      <c r="AB11" s="4">
        <f t="shared" ref="AB11" si="30">SUM(AB8:AB10)</f>
        <v>129709.651125</v>
      </c>
      <c r="AC11" s="4">
        <f t="shared" ref="AC11" si="31">SUM(AC8:AC10)</f>
        <v>149252.62790625001</v>
      </c>
      <c r="AD11" s="4">
        <f t="shared" ref="AD11" si="32">SUM(AD8:AD10)</f>
        <v>172206.90962906252</v>
      </c>
      <c r="AE11" s="4">
        <f t="shared" ref="AE11" si="33">SUM(AE8:AE10)</f>
        <v>188379.45435876565</v>
      </c>
      <c r="AF11" s="4">
        <f t="shared" ref="AF11" si="34">SUM(AF8:AF10)</f>
        <v>206116.84624977896</v>
      </c>
      <c r="AG11" s="4">
        <f t="shared" ref="AG11" si="35">SUM(AG8:AG10)</f>
        <v>225572.94965265042</v>
      </c>
      <c r="AH11" s="4">
        <f t="shared" ref="AH11" si="36">SUM(AH8:AH10)</f>
        <v>246916.8843347037</v>
      </c>
      <c r="AI11" s="4">
        <f t="shared" ref="AI11" si="37">SUM(AI8:AI10)</f>
        <v>262404.46341389936</v>
      </c>
      <c r="AJ11" s="4">
        <f t="shared" ref="AJ11" si="38">SUM(AJ8:AJ10)</f>
        <v>278980.5949333008</v>
      </c>
      <c r="AK11" s="4">
        <f t="shared" ref="AK11" si="39">SUM(AK8:AK10)</f>
        <v>296731.12386354292</v>
      </c>
      <c r="AL11" s="4">
        <f t="shared" ref="AL11" si="40">SUM(AL8:AL10)</f>
        <v>315749.32915865496</v>
      </c>
      <c r="AM11" s="4">
        <f t="shared" ref="AM11" si="41">SUM(AM8:AM10)</f>
        <v>336136.60962871602</v>
      </c>
      <c r="AN11" s="4">
        <f t="shared" ref="AN11" si="42">SUM(AN8:AN10)</f>
        <v>358003.23552349303</v>
      </c>
      <c r="AO11" s="4">
        <f t="shared" ref="AO11:AP11" si="43">SUM(AO8:AO10)</f>
        <v>381469.17225434288</v>
      </c>
      <c r="AP11" s="4">
        <f t="shared" si="43"/>
        <v>406664.98331720283</v>
      </c>
    </row>
    <row r="12" spans="2:195" s="4" customFormat="1" x14ac:dyDescent="0.2">
      <c r="B12" s="4" t="s">
        <v>29</v>
      </c>
      <c r="G12" s="4">
        <f t="shared" ref="G12:N12" si="44">G7-G11</f>
        <v>20094</v>
      </c>
      <c r="H12" s="4">
        <f t="shared" si="44"/>
        <v>19453</v>
      </c>
      <c r="I12" s="4">
        <f t="shared" si="44"/>
        <v>17135</v>
      </c>
      <c r="J12" s="4">
        <f t="shared" si="44"/>
        <v>18160</v>
      </c>
      <c r="K12" s="4">
        <f t="shared" si="44"/>
        <v>17415</v>
      </c>
      <c r="L12" s="4">
        <f t="shared" si="44"/>
        <v>21838</v>
      </c>
      <c r="M12" s="4">
        <f t="shared" si="44"/>
        <v>21343</v>
      </c>
      <c r="N12" s="4">
        <f t="shared" si="44"/>
        <v>23697</v>
      </c>
      <c r="O12" s="4">
        <f t="shared" ref="O12:R12" si="45">O7-O11</f>
        <v>18993.992000000009</v>
      </c>
      <c r="P12" s="4">
        <f t="shared" si="45"/>
        <v>23004.764000000006</v>
      </c>
      <c r="Q12" s="4">
        <f t="shared" si="45"/>
        <v>22890.038000000004</v>
      </c>
      <c r="R12" s="4">
        <f t="shared" si="45"/>
        <v>25665.760000000013</v>
      </c>
      <c r="Z12" s="4">
        <f t="shared" ref="Z12" si="46">Z7-Z11</f>
        <v>90554.554000000033</v>
      </c>
      <c r="AA12" s="4">
        <f t="shared" ref="AA12" si="47">AA7-AA11</f>
        <v>95248.216900000043</v>
      </c>
      <c r="AB12" s="4">
        <f t="shared" ref="AB12" si="48">AB7-AB11</f>
        <v>95243.737227000063</v>
      </c>
      <c r="AC12" s="4">
        <f t="shared" ref="AC12" si="49">AC7-AC11</f>
        <v>93697.031513910071</v>
      </c>
      <c r="AD12" s="4">
        <f t="shared" ref="AD12" si="50">AD7-AD11</f>
        <v>90178.722544710385</v>
      </c>
      <c r="AE12" s="4">
        <f t="shared" ref="AE12" si="51">AE7-AE11</f>
        <v>94997.028388909093</v>
      </c>
      <c r="AF12" s="4">
        <f t="shared" ref="AF12" si="52">AF7-AF11</f>
        <v>99929.755117709836</v>
      </c>
      <c r="AG12" s="4">
        <f t="shared" ref="AG12" si="53">AG7-AG11</f>
        <v>104957.37982423746</v>
      </c>
      <c r="AH12" s="4">
        <f t="shared" ref="AH12" si="54">AH7-AH11</f>
        <v>110055.87150033526</v>
      </c>
      <c r="AI12" s="4">
        <f t="shared" ref="AI12" si="55">AI7-AI11</f>
        <v>123126.1128879427</v>
      </c>
      <c r="AJ12" s="4">
        <f t="shared" ref="AJ12" si="56">AJ7-AJ11</f>
        <v>137392.42747268867</v>
      </c>
      <c r="AK12" s="4">
        <f t="shared" ref="AK12" si="57">AK7-AK11</f>
        <v>152951.74033492571</v>
      </c>
      <c r="AL12" s="4">
        <f t="shared" ref="AL12" si="58">AL7-AL11</f>
        <v>169908.16417569126</v>
      </c>
      <c r="AM12" s="4">
        <f t="shared" ref="AM12" si="59">AM7-AM11</f>
        <v>188373.48317237792</v>
      </c>
      <c r="AN12" s="4">
        <f t="shared" ref="AN12" si="60">AN7-AN11</f>
        <v>208467.66470168845</v>
      </c>
      <c r="AO12" s="4">
        <f t="shared" ref="AO12:AP12" si="61">AO7-AO11</f>
        <v>230319.3999888532</v>
      </c>
      <c r="AP12" s="4">
        <f t="shared" si="61"/>
        <v>254066.67470544897</v>
      </c>
    </row>
    <row r="13" spans="2:195" s="2" customFormat="1" x14ac:dyDescent="0.2">
      <c r="B13" s="2" t="s">
        <v>31</v>
      </c>
      <c r="G13" s="2">
        <v>-1160</v>
      </c>
      <c r="H13" s="2">
        <v>-439</v>
      </c>
      <c r="I13" s="2">
        <v>-902</v>
      </c>
      <c r="J13" s="2">
        <v>-1013</v>
      </c>
      <c r="K13" s="2">
        <v>790</v>
      </c>
      <c r="L13" s="2">
        <v>65</v>
      </c>
      <c r="M13" s="2">
        <v>-146</v>
      </c>
      <c r="N13" s="2">
        <v>715</v>
      </c>
      <c r="O13" s="2">
        <v>300</v>
      </c>
      <c r="P13" s="2">
        <v>300</v>
      </c>
      <c r="Q13" s="2">
        <v>300</v>
      </c>
      <c r="R13" s="2">
        <v>300</v>
      </c>
      <c r="Z13" s="2">
        <f>SUM(O13:R13)</f>
        <v>1200</v>
      </c>
      <c r="AA13" s="2">
        <f>Z29*($AS$22)</f>
        <v>1425.9147770000002</v>
      </c>
      <c r="AB13" s="2">
        <f t="shared" ref="AB13:AP13" si="62">AA29*($AS$22)</f>
        <v>2247.6448962545005</v>
      </c>
      <c r="AC13" s="2">
        <f t="shared" si="62"/>
        <v>3076.3216443021643</v>
      </c>
      <c r="AD13" s="2">
        <f t="shared" si="62"/>
        <v>3898.8951461469687</v>
      </c>
      <c r="AE13" s="2">
        <f t="shared" si="62"/>
        <v>4698.5548965192565</v>
      </c>
      <c r="AF13" s="2">
        <f t="shared" si="62"/>
        <v>5545.9673544453972</v>
      </c>
      <c r="AG13" s="2">
        <f t="shared" si="62"/>
        <v>6442.510995458716</v>
      </c>
      <c r="AH13" s="2">
        <f t="shared" si="62"/>
        <v>7389.4100674261344</v>
      </c>
      <c r="AI13" s="2">
        <f t="shared" si="62"/>
        <v>8387.6949607521055</v>
      </c>
      <c r="AJ13" s="2">
        <f t="shared" si="62"/>
        <v>9505.562327466012</v>
      </c>
      <c r="AK13" s="2">
        <f t="shared" si="62"/>
        <v>10754.195240767329</v>
      </c>
      <c r="AL13" s="2">
        <f t="shared" si="62"/>
        <v>12145.69569316072</v>
      </c>
      <c r="AM13" s="2">
        <f t="shared" si="62"/>
        <v>13693.153502045961</v>
      </c>
      <c r="AN13" s="2">
        <f t="shared" si="62"/>
        <v>15410.719913778565</v>
      </c>
      <c r="AO13" s="2">
        <f t="shared" si="62"/>
        <v>17313.686183010032</v>
      </c>
      <c r="AP13" s="2">
        <f t="shared" si="62"/>
        <v>19418.567415470869</v>
      </c>
    </row>
    <row r="14" spans="2:195" s="2" customFormat="1" x14ac:dyDescent="0.2">
      <c r="B14" s="2" t="s">
        <v>32</v>
      </c>
      <c r="G14" s="2">
        <f t="shared" ref="G14:N14" si="63">G12+G13</f>
        <v>18934</v>
      </c>
      <c r="H14" s="2">
        <f t="shared" si="63"/>
        <v>19014</v>
      </c>
      <c r="I14" s="2">
        <f t="shared" si="63"/>
        <v>16233</v>
      </c>
      <c r="J14" s="2">
        <f t="shared" si="63"/>
        <v>17147</v>
      </c>
      <c r="K14" s="2">
        <f t="shared" si="63"/>
        <v>18205</v>
      </c>
      <c r="L14" s="2">
        <f t="shared" si="63"/>
        <v>21903</v>
      </c>
      <c r="M14" s="2">
        <f t="shared" si="63"/>
        <v>21197</v>
      </c>
      <c r="N14" s="2">
        <f t="shared" si="63"/>
        <v>24412</v>
      </c>
      <c r="O14" s="2">
        <f t="shared" ref="O14:R14" si="64">O12+O13</f>
        <v>19293.992000000009</v>
      </c>
      <c r="P14" s="2">
        <f t="shared" si="64"/>
        <v>23304.764000000006</v>
      </c>
      <c r="Q14" s="2">
        <f t="shared" si="64"/>
        <v>23190.038000000004</v>
      </c>
      <c r="R14" s="2">
        <f t="shared" si="64"/>
        <v>25965.760000000013</v>
      </c>
      <c r="Z14" s="2">
        <f t="shared" ref="Z14" si="65">Z12+Z13</f>
        <v>91754.554000000033</v>
      </c>
      <c r="AA14" s="2">
        <f t="shared" ref="AA14" si="66">AA12+AA13</f>
        <v>96674.131677000041</v>
      </c>
      <c r="AB14" s="2">
        <f t="shared" ref="AB14" si="67">AB12+AB13</f>
        <v>97491.38212325456</v>
      </c>
      <c r="AC14" s="2">
        <f t="shared" ref="AC14" si="68">AC12+AC13</f>
        <v>96773.353158212238</v>
      </c>
      <c r="AD14" s="2">
        <f t="shared" ref="AD14" si="69">AD12+AD13</f>
        <v>94077.617690857354</v>
      </c>
      <c r="AE14" s="2">
        <f t="shared" ref="AE14" si="70">AE12+AE13</f>
        <v>99695.583285428351</v>
      </c>
      <c r="AF14" s="2">
        <f t="shared" ref="AF14" si="71">AF12+AF13</f>
        <v>105475.72247215523</v>
      </c>
      <c r="AG14" s="2">
        <f t="shared" ref="AG14" si="72">AG12+AG13</f>
        <v>111399.89081969617</v>
      </c>
      <c r="AH14" s="2">
        <f t="shared" ref="AH14" si="73">AH12+AH13</f>
        <v>117445.28156776138</v>
      </c>
      <c r="AI14" s="2">
        <f t="shared" ref="AI14" si="74">AI12+AI13</f>
        <v>131513.80784869479</v>
      </c>
      <c r="AJ14" s="2">
        <f t="shared" ref="AJ14" si="75">AJ12+AJ13</f>
        <v>146897.98980015467</v>
      </c>
      <c r="AK14" s="2">
        <f t="shared" ref="AK14" si="76">AK12+AK13</f>
        <v>163705.93557569303</v>
      </c>
      <c r="AL14" s="2">
        <f t="shared" ref="AL14" si="77">AL12+AL13</f>
        <v>182053.85986885199</v>
      </c>
      <c r="AM14" s="2">
        <f t="shared" ref="AM14" si="78">AM12+AM13</f>
        <v>202066.63667442388</v>
      </c>
      <c r="AN14" s="2">
        <f t="shared" ref="AN14" si="79">AN12+AN13</f>
        <v>223878.38461546702</v>
      </c>
      <c r="AO14" s="2">
        <f t="shared" ref="AO14:AP14" si="80">AO12+AO13</f>
        <v>247633.08617186322</v>
      </c>
      <c r="AP14" s="2">
        <f t="shared" si="80"/>
        <v>273485.24212091987</v>
      </c>
    </row>
    <row r="15" spans="2:195" s="2" customFormat="1" x14ac:dyDescent="0.2">
      <c r="B15" s="2" t="s">
        <v>33</v>
      </c>
      <c r="G15" s="2">
        <v>2498</v>
      </c>
      <c r="H15" s="2">
        <v>3012</v>
      </c>
      <c r="I15" s="2">
        <v>2323</v>
      </c>
      <c r="J15" s="2">
        <v>3523</v>
      </c>
      <c r="K15" s="2">
        <v>3154</v>
      </c>
      <c r="L15" s="2">
        <v>3535</v>
      </c>
      <c r="M15" s="2">
        <v>1508</v>
      </c>
      <c r="N15" s="2">
        <v>3725</v>
      </c>
      <c r="O15" s="2">
        <f>O14*0.15</f>
        <v>2894.0988000000011</v>
      </c>
      <c r="P15" s="2">
        <f t="shared" ref="P15:R15" si="81">P14*0.15</f>
        <v>3495.7146000000007</v>
      </c>
      <c r="Q15" s="2">
        <f t="shared" si="81"/>
        <v>3478.5057000000006</v>
      </c>
      <c r="R15" s="2">
        <f t="shared" si="81"/>
        <v>3894.8640000000019</v>
      </c>
      <c r="Z15" s="2">
        <f t="shared" ref="Z15" si="82">Z14*0.15</f>
        <v>13763.183100000004</v>
      </c>
      <c r="AA15" s="2">
        <f t="shared" ref="AA15" si="83">AA14*0.15</f>
        <v>14501.119751550006</v>
      </c>
      <c r="AB15" s="2">
        <f t="shared" ref="AB15" si="84">AB14*0.15</f>
        <v>14623.707318488183</v>
      </c>
      <c r="AC15" s="2">
        <f t="shared" ref="AC15" si="85">AC14*0.15</f>
        <v>14516.002973731835</v>
      </c>
      <c r="AD15" s="2">
        <f t="shared" ref="AD15" si="86">AD14*0.15</f>
        <v>14111.642653628604</v>
      </c>
      <c r="AE15" s="2">
        <f t="shared" ref="AE15" si="87">AE14*0.15</f>
        <v>14954.337492814251</v>
      </c>
      <c r="AF15" s="2">
        <f t="shared" ref="AF15" si="88">AF14*0.15</f>
        <v>15821.358370823284</v>
      </c>
      <c r="AG15" s="2">
        <f t="shared" ref="AG15" si="89">AG14*0.15</f>
        <v>16709.983622954423</v>
      </c>
      <c r="AH15" s="2">
        <f t="shared" ref="AH15" si="90">AH14*0.15</f>
        <v>17616.792235164208</v>
      </c>
      <c r="AI15" s="2">
        <f t="shared" ref="AI15" si="91">AI14*0.15</f>
        <v>19727.071177304217</v>
      </c>
      <c r="AJ15" s="2">
        <f t="shared" ref="AJ15" si="92">AJ14*0.15</f>
        <v>22034.698470023199</v>
      </c>
      <c r="AK15" s="2">
        <f t="shared" ref="AK15" si="93">AK14*0.15</f>
        <v>24555.890336353954</v>
      </c>
      <c r="AL15" s="2">
        <f t="shared" ref="AL15" si="94">AL14*0.15</f>
        <v>27308.078980327798</v>
      </c>
      <c r="AM15" s="2">
        <f t="shared" ref="AM15" si="95">AM14*0.15</f>
        <v>30309.995501163579</v>
      </c>
      <c r="AN15" s="2">
        <f t="shared" ref="AN15" si="96">AN14*0.15</f>
        <v>33581.757692320054</v>
      </c>
      <c r="AO15" s="2">
        <f t="shared" ref="AO15" si="97">AO14*0.15</f>
        <v>37144.96292577948</v>
      </c>
      <c r="AP15" s="2">
        <f t="shared" ref="AP15" si="98">AP14*0.15</f>
        <v>41022.78631813798</v>
      </c>
    </row>
    <row r="16" spans="2:195" s="2" customFormat="1" x14ac:dyDescent="0.2">
      <c r="B16" s="2" t="s">
        <v>34</v>
      </c>
      <c r="G16" s="2">
        <f t="shared" ref="G16:N16" si="99">G14-G15</f>
        <v>16436</v>
      </c>
      <c r="H16" s="2">
        <f t="shared" si="99"/>
        <v>16002</v>
      </c>
      <c r="I16" s="2">
        <f t="shared" si="99"/>
        <v>13910</v>
      </c>
      <c r="J16" s="2">
        <f t="shared" si="99"/>
        <v>13624</v>
      </c>
      <c r="K16" s="2">
        <f t="shared" si="99"/>
        <v>15051</v>
      </c>
      <c r="L16" s="2">
        <f t="shared" si="99"/>
        <v>18368</v>
      </c>
      <c r="M16" s="2">
        <f t="shared" si="99"/>
        <v>19689</v>
      </c>
      <c r="N16" s="2">
        <f t="shared" si="99"/>
        <v>20687</v>
      </c>
      <c r="O16" s="2">
        <f t="shared" ref="O16:R16" si="100">O14-O15</f>
        <v>16399.89320000001</v>
      </c>
      <c r="P16" s="2">
        <f t="shared" si="100"/>
        <v>19809.049400000007</v>
      </c>
      <c r="Q16" s="2">
        <f t="shared" si="100"/>
        <v>19711.532300000003</v>
      </c>
      <c r="R16" s="2">
        <f t="shared" si="100"/>
        <v>22070.896000000012</v>
      </c>
      <c r="Z16" s="2">
        <f t="shared" ref="Z16" si="101">Z14-Z15</f>
        <v>77991.370900000024</v>
      </c>
      <c r="AA16" s="2">
        <f t="shared" ref="AA16" si="102">AA14-AA15</f>
        <v>82173.011925450031</v>
      </c>
      <c r="AB16" s="2">
        <f t="shared" ref="AB16" si="103">AB14-AB15</f>
        <v>82867.674804766371</v>
      </c>
      <c r="AC16" s="2">
        <f t="shared" ref="AC16" si="104">AC14-AC15</f>
        <v>82257.350184480398</v>
      </c>
      <c r="AD16" s="2">
        <f t="shared" ref="AD16" si="105">AD14-AD15</f>
        <v>79965.975037228753</v>
      </c>
      <c r="AE16" s="2">
        <f t="shared" ref="AE16" si="106">AE14-AE15</f>
        <v>84741.245792614092</v>
      </c>
      <c r="AF16" s="2">
        <f t="shared" ref="AF16" si="107">AF14-AF15</f>
        <v>89654.364101331943</v>
      </c>
      <c r="AG16" s="2">
        <f t="shared" ref="AG16" si="108">AG14-AG15</f>
        <v>94689.907196741755</v>
      </c>
      <c r="AH16" s="2">
        <f t="shared" ref="AH16" si="109">AH14-AH15</f>
        <v>99828.489332597179</v>
      </c>
      <c r="AI16" s="2">
        <f t="shared" ref="AI16" si="110">AI14-AI15</f>
        <v>111786.73667139058</v>
      </c>
      <c r="AJ16" s="2">
        <f t="shared" ref="AJ16" si="111">AJ14-AJ15</f>
        <v>124863.29133013147</v>
      </c>
      <c r="AK16" s="2">
        <f t="shared" ref="AK16" si="112">AK14-AK15</f>
        <v>139150.04523933909</v>
      </c>
      <c r="AL16" s="2">
        <f t="shared" ref="AL16" si="113">AL14-AL15</f>
        <v>154745.7808885242</v>
      </c>
      <c r="AM16" s="2">
        <f t="shared" ref="AM16" si="114">AM14-AM15</f>
        <v>171756.64117326029</v>
      </c>
      <c r="AN16" s="2">
        <f t="shared" ref="AN16" si="115">AN14-AN15</f>
        <v>190296.62692314695</v>
      </c>
      <c r="AO16" s="2">
        <f t="shared" ref="AO16:AP16" si="116">AO14-AO15</f>
        <v>210488.12324608373</v>
      </c>
      <c r="AP16" s="2">
        <f t="shared" si="116"/>
        <v>232462.45580278189</v>
      </c>
      <c r="AQ16" s="2">
        <f>AP16*(1+$AS$23)</f>
        <v>230137.83124475405</v>
      </c>
      <c r="AR16" s="2">
        <f t="shared" ref="AR16:DC16" si="117">AQ16*(1+$AS$23)</f>
        <v>227836.45293230651</v>
      </c>
      <c r="AS16" s="2">
        <f t="shared" si="117"/>
        <v>225558.08840298344</v>
      </c>
      <c r="AT16" s="2">
        <f t="shared" si="117"/>
        <v>223302.50751895361</v>
      </c>
      <c r="AU16" s="2">
        <f t="shared" si="117"/>
        <v>221069.48244376408</v>
      </c>
      <c r="AV16" s="2">
        <f t="shared" si="117"/>
        <v>218858.78761932644</v>
      </c>
      <c r="AW16" s="2">
        <f t="shared" si="117"/>
        <v>216670.19974313318</v>
      </c>
      <c r="AX16" s="2">
        <f t="shared" si="117"/>
        <v>214503.49774570184</v>
      </c>
      <c r="AY16" s="2">
        <f t="shared" si="117"/>
        <v>212358.46276824482</v>
      </c>
      <c r="AZ16" s="2">
        <f t="shared" si="117"/>
        <v>210234.87814056236</v>
      </c>
      <c r="BA16" s="2">
        <f t="shared" si="117"/>
        <v>208132.52935915673</v>
      </c>
      <c r="BB16" s="2">
        <f t="shared" si="117"/>
        <v>206051.20406556517</v>
      </c>
      <c r="BC16" s="2">
        <f t="shared" si="117"/>
        <v>203990.69202490951</v>
      </c>
      <c r="BD16" s="2">
        <f t="shared" si="117"/>
        <v>201950.7851046604</v>
      </c>
      <c r="BE16" s="2">
        <f t="shared" si="117"/>
        <v>199931.27725361381</v>
      </c>
      <c r="BF16" s="2">
        <f t="shared" si="117"/>
        <v>197931.96448107768</v>
      </c>
      <c r="BG16" s="2">
        <f t="shared" si="117"/>
        <v>195952.6448362669</v>
      </c>
      <c r="BH16" s="2">
        <f t="shared" si="117"/>
        <v>193993.11838790422</v>
      </c>
      <c r="BI16" s="2">
        <f t="shared" si="117"/>
        <v>192053.18720402519</v>
      </c>
      <c r="BJ16" s="2">
        <f t="shared" si="117"/>
        <v>190132.65533198495</v>
      </c>
      <c r="BK16" s="2">
        <f t="shared" si="117"/>
        <v>188231.32877866511</v>
      </c>
      <c r="BL16" s="2">
        <f t="shared" si="117"/>
        <v>186349.01549087846</v>
      </c>
      <c r="BM16" s="2">
        <f t="shared" si="117"/>
        <v>184485.52533596967</v>
      </c>
      <c r="BN16" s="2">
        <f t="shared" si="117"/>
        <v>182640.67008260995</v>
      </c>
      <c r="BO16" s="2">
        <f t="shared" si="117"/>
        <v>180814.26338178385</v>
      </c>
      <c r="BP16" s="2">
        <f t="shared" si="117"/>
        <v>179006.12074796602</v>
      </c>
      <c r="BQ16" s="2">
        <f t="shared" si="117"/>
        <v>177216.05954048637</v>
      </c>
      <c r="BR16" s="2">
        <f t="shared" si="117"/>
        <v>175443.89894508151</v>
      </c>
      <c r="BS16" s="2">
        <f t="shared" si="117"/>
        <v>173689.45995563071</v>
      </c>
      <c r="BT16" s="2">
        <f t="shared" si="117"/>
        <v>171952.5653560744</v>
      </c>
      <c r="BU16" s="2">
        <f t="shared" si="117"/>
        <v>170233.03970251366</v>
      </c>
      <c r="BV16" s="2">
        <f t="shared" si="117"/>
        <v>168530.70930548853</v>
      </c>
      <c r="BW16" s="2">
        <f t="shared" si="117"/>
        <v>166845.40221243363</v>
      </c>
      <c r="BX16" s="2">
        <f t="shared" si="117"/>
        <v>165176.94819030928</v>
      </c>
      <c r="BY16" s="2">
        <f t="shared" si="117"/>
        <v>163525.17870840619</v>
      </c>
      <c r="BZ16" s="2">
        <f t="shared" si="117"/>
        <v>161889.92692132213</v>
      </c>
      <c r="CA16" s="2">
        <f t="shared" si="117"/>
        <v>160271.0276521089</v>
      </c>
      <c r="CB16" s="2">
        <f t="shared" si="117"/>
        <v>158668.31737558779</v>
      </c>
      <c r="CC16" s="2">
        <f t="shared" si="117"/>
        <v>157081.63420183191</v>
      </c>
      <c r="CD16" s="2">
        <f t="shared" si="117"/>
        <v>155510.8178598136</v>
      </c>
      <c r="CE16" s="2">
        <f t="shared" si="117"/>
        <v>153955.70968121546</v>
      </c>
      <c r="CF16" s="2">
        <f t="shared" si="117"/>
        <v>152416.15258440332</v>
      </c>
      <c r="CG16" s="2">
        <f t="shared" si="117"/>
        <v>150891.99105855927</v>
      </c>
      <c r="CH16" s="2">
        <f t="shared" si="117"/>
        <v>149383.07114797368</v>
      </c>
      <c r="CI16" s="2">
        <f t="shared" si="117"/>
        <v>147889.24043649394</v>
      </c>
      <c r="CJ16" s="2">
        <f t="shared" si="117"/>
        <v>146410.348032129</v>
      </c>
      <c r="CK16" s="2">
        <f t="shared" si="117"/>
        <v>144946.2445518077</v>
      </c>
      <c r="CL16" s="2">
        <f t="shared" si="117"/>
        <v>143496.78210628961</v>
      </c>
      <c r="CM16" s="2">
        <f t="shared" si="117"/>
        <v>142061.81428522672</v>
      </c>
      <c r="CN16" s="2">
        <f t="shared" si="117"/>
        <v>140641.19614237445</v>
      </c>
      <c r="CO16" s="2">
        <f t="shared" si="117"/>
        <v>139234.78418095069</v>
      </c>
      <c r="CP16" s="2">
        <f t="shared" si="117"/>
        <v>137842.43633914119</v>
      </c>
      <c r="CQ16" s="2">
        <f t="shared" si="117"/>
        <v>136464.01197574977</v>
      </c>
      <c r="CR16" s="2">
        <f t="shared" si="117"/>
        <v>135099.37185599227</v>
      </c>
      <c r="CS16" s="2">
        <f t="shared" si="117"/>
        <v>133748.37813743236</v>
      </c>
      <c r="CT16" s="2">
        <f t="shared" si="117"/>
        <v>132410.89435605804</v>
      </c>
      <c r="CU16" s="2">
        <f t="shared" si="117"/>
        <v>131086.78541249747</v>
      </c>
      <c r="CV16" s="2">
        <f t="shared" si="117"/>
        <v>129775.91755837249</v>
      </c>
      <c r="CW16" s="2">
        <f t="shared" si="117"/>
        <v>128478.15838278877</v>
      </c>
      <c r="CX16" s="2">
        <f t="shared" si="117"/>
        <v>127193.37679896088</v>
      </c>
      <c r="CY16" s="2">
        <f t="shared" si="117"/>
        <v>125921.44303097126</v>
      </c>
      <c r="CZ16" s="2">
        <f t="shared" si="117"/>
        <v>124662.22860066155</v>
      </c>
      <c r="DA16" s="2">
        <f t="shared" si="117"/>
        <v>123415.60631465493</v>
      </c>
      <c r="DB16" s="2">
        <f t="shared" si="117"/>
        <v>122181.45025150837</v>
      </c>
      <c r="DC16" s="2">
        <f t="shared" si="117"/>
        <v>120959.63574899329</v>
      </c>
      <c r="DD16" s="2">
        <f t="shared" ref="DD16:FO16" si="118">DC16*(1+$AS$23)</f>
        <v>119750.03939150335</v>
      </c>
      <c r="DE16" s="2">
        <f t="shared" si="118"/>
        <v>118552.53899758832</v>
      </c>
      <c r="DF16" s="2">
        <f t="shared" si="118"/>
        <v>117367.01360761243</v>
      </c>
      <c r="DG16" s="2">
        <f t="shared" si="118"/>
        <v>116193.34347153631</v>
      </c>
      <c r="DH16" s="2">
        <f t="shared" si="118"/>
        <v>115031.41003682095</v>
      </c>
      <c r="DI16" s="2">
        <f t="shared" si="118"/>
        <v>113881.09593645274</v>
      </c>
      <c r="DJ16" s="2">
        <f t="shared" si="118"/>
        <v>112742.2849770882</v>
      </c>
      <c r="DK16" s="2">
        <f t="shared" si="118"/>
        <v>111614.86212731732</v>
      </c>
      <c r="DL16" s="2">
        <f t="shared" si="118"/>
        <v>110498.71350604415</v>
      </c>
      <c r="DM16" s="2">
        <f t="shared" si="118"/>
        <v>109393.72637098371</v>
      </c>
      <c r="DN16" s="2">
        <f t="shared" si="118"/>
        <v>108299.78910727387</v>
      </c>
      <c r="DO16" s="2">
        <f t="shared" si="118"/>
        <v>107216.79121620113</v>
      </c>
      <c r="DP16" s="2">
        <f t="shared" si="118"/>
        <v>106144.62330403912</v>
      </c>
      <c r="DQ16" s="2">
        <f t="shared" si="118"/>
        <v>105083.17707099873</v>
      </c>
      <c r="DR16" s="2">
        <f t="shared" si="118"/>
        <v>104032.34530028874</v>
      </c>
      <c r="DS16" s="2">
        <f t="shared" si="118"/>
        <v>102992.02184728585</v>
      </c>
      <c r="DT16" s="2">
        <f t="shared" si="118"/>
        <v>101962.10162881299</v>
      </c>
      <c r="DU16" s="2">
        <f t="shared" si="118"/>
        <v>100942.48061252486</v>
      </c>
      <c r="DV16" s="2">
        <f t="shared" si="118"/>
        <v>99933.055806399614</v>
      </c>
      <c r="DW16" s="2">
        <f t="shared" si="118"/>
        <v>98933.725248335613</v>
      </c>
      <c r="DX16" s="2">
        <f t="shared" si="118"/>
        <v>97944.387995852259</v>
      </c>
      <c r="DY16" s="2">
        <f t="shared" si="118"/>
        <v>96964.944115893741</v>
      </c>
      <c r="DZ16" s="2">
        <f t="shared" si="118"/>
        <v>95995.294674734803</v>
      </c>
      <c r="EA16" s="2">
        <f t="shared" si="118"/>
        <v>95035.341727987456</v>
      </c>
      <c r="EB16" s="2">
        <f t="shared" si="118"/>
        <v>94084.988310707588</v>
      </c>
      <c r="EC16" s="2">
        <f t="shared" si="118"/>
        <v>93144.138427600512</v>
      </c>
      <c r="ED16" s="2">
        <f t="shared" si="118"/>
        <v>92212.697043324501</v>
      </c>
      <c r="EE16" s="2">
        <f t="shared" si="118"/>
        <v>91290.570072891249</v>
      </c>
      <c r="EF16" s="2">
        <f t="shared" si="118"/>
        <v>90377.66437216234</v>
      </c>
      <c r="EG16" s="2">
        <f t="shared" si="118"/>
        <v>89473.887728440721</v>
      </c>
      <c r="EH16" s="2">
        <f t="shared" si="118"/>
        <v>88579.148851156308</v>
      </c>
      <c r="EI16" s="2">
        <f t="shared" si="118"/>
        <v>87693.357362644747</v>
      </c>
      <c r="EJ16" s="2">
        <f t="shared" si="118"/>
        <v>86816.423789018299</v>
      </c>
      <c r="EK16" s="2">
        <f t="shared" si="118"/>
        <v>85948.259551128111</v>
      </c>
      <c r="EL16" s="2">
        <f t="shared" si="118"/>
        <v>85088.776955616835</v>
      </c>
      <c r="EM16" s="2">
        <f t="shared" si="118"/>
        <v>84237.889186060667</v>
      </c>
      <c r="EN16" s="2">
        <f t="shared" si="118"/>
        <v>83395.510294200067</v>
      </c>
      <c r="EO16" s="2">
        <f t="shared" si="118"/>
        <v>82561.55519125807</v>
      </c>
      <c r="EP16" s="2">
        <f t="shared" si="118"/>
        <v>81735.939639345495</v>
      </c>
      <c r="EQ16" s="2">
        <f t="shared" si="118"/>
        <v>80918.580242952041</v>
      </c>
      <c r="ER16" s="2">
        <f t="shared" si="118"/>
        <v>80109.394440522519</v>
      </c>
      <c r="ES16" s="2">
        <f t="shared" si="118"/>
        <v>79308.300496117299</v>
      </c>
      <c r="ET16" s="2">
        <f t="shared" si="118"/>
        <v>78515.217491156131</v>
      </c>
      <c r="EU16" s="2">
        <f t="shared" si="118"/>
        <v>77730.065316244567</v>
      </c>
      <c r="EV16" s="2">
        <f t="shared" si="118"/>
        <v>76952.764663082125</v>
      </c>
      <c r="EW16" s="2">
        <f t="shared" si="118"/>
        <v>76183.237016451298</v>
      </c>
      <c r="EX16" s="2">
        <f t="shared" si="118"/>
        <v>75421.404646286785</v>
      </c>
      <c r="EY16" s="2">
        <f t="shared" si="118"/>
        <v>74667.190599823909</v>
      </c>
      <c r="EZ16" s="2">
        <f t="shared" si="118"/>
        <v>73920.518693825667</v>
      </c>
      <c r="FA16" s="2">
        <f t="shared" si="118"/>
        <v>73181.313506887411</v>
      </c>
      <c r="FB16" s="2">
        <f t="shared" si="118"/>
        <v>72449.500371818533</v>
      </c>
      <c r="FC16" s="2">
        <f t="shared" si="118"/>
        <v>71725.005368100348</v>
      </c>
      <c r="FD16" s="2">
        <f t="shared" si="118"/>
        <v>71007.755314419337</v>
      </c>
      <c r="FE16" s="2">
        <f t="shared" si="118"/>
        <v>70297.677761275147</v>
      </c>
      <c r="FF16" s="2">
        <f t="shared" si="118"/>
        <v>69594.700983662391</v>
      </c>
      <c r="FG16" s="2">
        <f t="shared" si="118"/>
        <v>68898.753973825762</v>
      </c>
      <c r="FH16" s="2">
        <f t="shared" si="118"/>
        <v>68209.766434087505</v>
      </c>
      <c r="FI16" s="2">
        <f t="shared" si="118"/>
        <v>67527.668769746626</v>
      </c>
      <c r="FJ16" s="2">
        <f t="shared" si="118"/>
        <v>66852.392082049162</v>
      </c>
      <c r="FK16" s="2">
        <f t="shared" si="118"/>
        <v>66183.868161228675</v>
      </c>
      <c r="FL16" s="2">
        <f t="shared" si="118"/>
        <v>65522.029479616387</v>
      </c>
      <c r="FM16" s="2">
        <f t="shared" si="118"/>
        <v>64866.809184820224</v>
      </c>
      <c r="FN16" s="2">
        <f t="shared" si="118"/>
        <v>64218.141092972022</v>
      </c>
      <c r="FO16" s="2">
        <f t="shared" si="118"/>
        <v>63575.959682042303</v>
      </c>
      <c r="FP16" s="2">
        <f t="shared" ref="FP16:GM16" si="119">FO16*(1+$AS$23)</f>
        <v>62940.200085221877</v>
      </c>
      <c r="FQ16" s="2">
        <f t="shared" si="119"/>
        <v>62310.798084369657</v>
      </c>
      <c r="FR16" s="2">
        <f t="shared" si="119"/>
        <v>61687.690103525958</v>
      </c>
      <c r="FS16" s="2">
        <f t="shared" si="119"/>
        <v>61070.813202490695</v>
      </c>
      <c r="FT16" s="2">
        <f t="shared" si="119"/>
        <v>60460.10507046579</v>
      </c>
      <c r="FU16" s="2">
        <f t="shared" si="119"/>
        <v>59855.504019761131</v>
      </c>
      <c r="FV16" s="2">
        <f t="shared" si="119"/>
        <v>59256.948979563516</v>
      </c>
      <c r="FW16" s="2">
        <f t="shared" si="119"/>
        <v>58664.379489767882</v>
      </c>
      <c r="FX16" s="2">
        <f t="shared" si="119"/>
        <v>58077.7356948702</v>
      </c>
      <c r="FY16" s="2">
        <f t="shared" si="119"/>
        <v>57496.958337921496</v>
      </c>
      <c r="FZ16" s="2">
        <f t="shared" si="119"/>
        <v>56921.988754542283</v>
      </c>
      <c r="GA16" s="2">
        <f t="shared" si="119"/>
        <v>56352.768866996856</v>
      </c>
      <c r="GB16" s="2">
        <f t="shared" si="119"/>
        <v>55789.241178326884</v>
      </c>
      <c r="GC16" s="2">
        <f t="shared" si="119"/>
        <v>55231.348766543611</v>
      </c>
      <c r="GD16" s="2">
        <f t="shared" si="119"/>
        <v>54679.035278878175</v>
      </c>
      <c r="GE16" s="2">
        <f t="shared" si="119"/>
        <v>54132.244926089392</v>
      </c>
      <c r="GF16" s="2">
        <f t="shared" si="119"/>
        <v>53590.922476828498</v>
      </c>
      <c r="GG16" s="2">
        <f t="shared" si="119"/>
        <v>53055.013252060213</v>
      </c>
      <c r="GH16" s="2">
        <f t="shared" si="119"/>
        <v>52524.463119539607</v>
      </c>
      <c r="GI16" s="2">
        <f t="shared" si="119"/>
        <v>51999.21848834421</v>
      </c>
      <c r="GJ16" s="2">
        <f t="shared" si="119"/>
        <v>51479.226303460768</v>
      </c>
      <c r="GK16" s="2">
        <f t="shared" si="119"/>
        <v>50964.43404042616</v>
      </c>
      <c r="GL16" s="2">
        <f t="shared" si="119"/>
        <v>50454.789700021895</v>
      </c>
      <c r="GM16" s="2">
        <f t="shared" si="119"/>
        <v>49950.241803021672</v>
      </c>
    </row>
    <row r="17" spans="2:45" s="2" customFormat="1" x14ac:dyDescent="0.2">
      <c r="B17" s="2" t="s">
        <v>1</v>
      </c>
      <c r="G17" s="2">
        <f>G16/G18</f>
        <v>13362.60162601626</v>
      </c>
      <c r="H17" s="2">
        <f>H16/H18</f>
        <v>13224.793388429753</v>
      </c>
      <c r="I17" s="2">
        <f>I16/I18</f>
        <v>13122.641509433961</v>
      </c>
      <c r="J17" s="2">
        <v>12947</v>
      </c>
      <c r="K17" s="2">
        <f>K16/K18</f>
        <v>12864.102564102564</v>
      </c>
      <c r="L17" s="2">
        <f>L16/L18</f>
        <v>12755.555555555557</v>
      </c>
      <c r="M17" s="2">
        <f>M16/M18</f>
        <v>18574.528301886792</v>
      </c>
      <c r="N17" s="2">
        <v>12602</v>
      </c>
      <c r="O17" s="2">
        <f>N17</f>
        <v>12602</v>
      </c>
      <c r="P17" s="2">
        <f t="shared" ref="P17:R17" si="120">O17</f>
        <v>12602</v>
      </c>
      <c r="Q17" s="2">
        <f t="shared" si="120"/>
        <v>12602</v>
      </c>
      <c r="R17" s="2">
        <f t="shared" si="120"/>
        <v>12602</v>
      </c>
      <c r="Z17" s="2">
        <f>AVERAGE(O17:R17)</f>
        <v>12602</v>
      </c>
      <c r="AA17" s="2">
        <f>Z17</f>
        <v>12602</v>
      </c>
      <c r="AB17" s="2">
        <f t="shared" ref="AB17:AP17" si="121">AA17</f>
        <v>12602</v>
      </c>
      <c r="AC17" s="2">
        <f t="shared" si="121"/>
        <v>12602</v>
      </c>
      <c r="AD17" s="2">
        <f t="shared" si="121"/>
        <v>12602</v>
      </c>
      <c r="AE17" s="2">
        <f t="shared" si="121"/>
        <v>12602</v>
      </c>
      <c r="AF17" s="2">
        <f t="shared" si="121"/>
        <v>12602</v>
      </c>
      <c r="AG17" s="2">
        <f t="shared" si="121"/>
        <v>12602</v>
      </c>
      <c r="AH17" s="2">
        <f t="shared" si="121"/>
        <v>12602</v>
      </c>
      <c r="AI17" s="2">
        <f t="shared" si="121"/>
        <v>12602</v>
      </c>
      <c r="AJ17" s="2">
        <f t="shared" si="121"/>
        <v>12602</v>
      </c>
      <c r="AK17" s="2">
        <f t="shared" si="121"/>
        <v>12602</v>
      </c>
      <c r="AL17" s="2">
        <f t="shared" si="121"/>
        <v>12602</v>
      </c>
      <c r="AM17" s="2">
        <f t="shared" si="121"/>
        <v>12602</v>
      </c>
      <c r="AN17" s="2">
        <f t="shared" si="121"/>
        <v>12602</v>
      </c>
      <c r="AO17" s="2">
        <f t="shared" si="121"/>
        <v>12602</v>
      </c>
      <c r="AP17" s="2">
        <f t="shared" si="121"/>
        <v>12602</v>
      </c>
    </row>
    <row r="18" spans="2:45" s="6" customFormat="1" x14ac:dyDescent="0.2">
      <c r="B18" s="6" t="s">
        <v>38</v>
      </c>
      <c r="G18" s="6">
        <v>1.23</v>
      </c>
      <c r="H18" s="6">
        <v>1.21</v>
      </c>
      <c r="I18" s="6">
        <v>1.06</v>
      </c>
      <c r="J18" s="6">
        <f>J16/J17</f>
        <v>1.0522901058160192</v>
      </c>
      <c r="K18" s="6">
        <v>1.17</v>
      </c>
      <c r="L18" s="6">
        <v>1.44</v>
      </c>
      <c r="M18" s="6">
        <v>1.06</v>
      </c>
      <c r="N18" s="6">
        <f>N16/N17</f>
        <v>1.6415648309792097</v>
      </c>
      <c r="O18" s="6">
        <f t="shared" ref="O18:R18" si="122">O16/O17</f>
        <v>1.3013722583716878</v>
      </c>
      <c r="P18" s="6">
        <f t="shared" si="122"/>
        <v>1.5718972702745602</v>
      </c>
      <c r="Q18" s="6">
        <f t="shared" si="122"/>
        <v>1.5641590461831458</v>
      </c>
      <c r="R18" s="6">
        <f t="shared" si="122"/>
        <v>1.7513804158070156</v>
      </c>
      <c r="Z18" s="6">
        <f t="shared" ref="Z18" si="123">Z16/Z17</f>
        <v>6.1888089906364092</v>
      </c>
      <c r="AA18" s="6">
        <f t="shared" ref="AA18" si="124">AA16/AA17</f>
        <v>6.520632592084592</v>
      </c>
      <c r="AB18" s="6">
        <f t="shared" ref="AB18" si="125">AB16/AB17</f>
        <v>6.5757558169152812</v>
      </c>
      <c r="AC18" s="6">
        <f t="shared" ref="AC18" si="126">AC16/AC17</f>
        <v>6.5273250424123468</v>
      </c>
      <c r="AD18" s="6">
        <f t="shared" ref="AD18" si="127">AD16/AD17</f>
        <v>6.3454987333144546</v>
      </c>
      <c r="AE18" s="6">
        <f t="shared" ref="AE18" si="128">AE16/AE17</f>
        <v>6.7244283282506023</v>
      </c>
      <c r="AF18" s="6">
        <f t="shared" ref="AF18" si="129">AF16/AF17</f>
        <v>7.1142964689201671</v>
      </c>
      <c r="AG18" s="6">
        <f t="shared" ref="AG18" si="130">AG16/AG17</f>
        <v>7.5138793204841896</v>
      </c>
      <c r="AH18" s="6">
        <f t="shared" ref="AH18" si="131">AH16/AH17</f>
        <v>7.92163857582901</v>
      </c>
      <c r="AI18" s="6">
        <f t="shared" ref="AI18" si="132">AI16/AI17</f>
        <v>8.8705552032527049</v>
      </c>
      <c r="AJ18" s="6">
        <f t="shared" ref="AJ18" si="133">AJ16/AJ17</f>
        <v>9.9082122940907364</v>
      </c>
      <c r="AK18" s="6">
        <f t="shared" ref="AK18" si="134">AK16/AK17</f>
        <v>11.041901701264806</v>
      </c>
      <c r="AL18" s="6">
        <f t="shared" ref="AL18" si="135">AL16/AL17</f>
        <v>12.279462060666894</v>
      </c>
      <c r="AM18" s="6">
        <f t="shared" ref="AM18" si="136">AM16/AM17</f>
        <v>13.629316074691342</v>
      </c>
      <c r="AN18" s="6">
        <f t="shared" ref="AN18" si="137">AN16/AN17</f>
        <v>15.100509992314469</v>
      </c>
      <c r="AO18" s="6">
        <f t="shared" ref="AO18" si="138">AO16/AO17</f>
        <v>16.702755375820008</v>
      </c>
      <c r="AP18" s="6">
        <f t="shared" ref="AP18" si="139">AP16/AP17</f>
        <v>18.446473242563236</v>
      </c>
    </row>
    <row r="19" spans="2:45" s="2" customFormat="1" x14ac:dyDescent="0.2"/>
    <row r="20" spans="2:45" s="2" customFormat="1" x14ac:dyDescent="0.2"/>
    <row r="21" spans="2:45" s="2" customFormat="1" x14ac:dyDescent="0.2"/>
    <row r="22" spans="2:45" s="2" customFormat="1" x14ac:dyDescent="0.2">
      <c r="AR22" s="2" t="s">
        <v>54</v>
      </c>
      <c r="AS22" s="3">
        <v>0.01</v>
      </c>
    </row>
    <row r="23" spans="2:45" s="2" customFormat="1" x14ac:dyDescent="0.2">
      <c r="AR23" s="2" t="s">
        <v>48</v>
      </c>
      <c r="AS23" s="3">
        <v>-0.01</v>
      </c>
    </row>
    <row r="24" spans="2:45" s="3" customFormat="1" x14ac:dyDescent="0.2">
      <c r="B24" s="3" t="s">
        <v>9</v>
      </c>
      <c r="K24" s="3">
        <f t="shared" ref="K24:M24" si="140">K5/G5-1</f>
        <v>2.6113422828660138E-2</v>
      </c>
      <c r="L24" s="3">
        <f t="shared" si="140"/>
        <v>7.0589079428858392E-2</v>
      </c>
      <c r="M24" s="3">
        <f t="shared" si="140"/>
        <v>0.11001273664100042</v>
      </c>
      <c r="N24" s="3">
        <f>N5/J5-1</f>
        <v>0.13494108983799702</v>
      </c>
      <c r="V24" s="3" t="s">
        <v>40</v>
      </c>
      <c r="X24" s="3">
        <f>X5/W5-1</f>
        <v>9.7808156437157789E-2</v>
      </c>
      <c r="Y24" s="3">
        <f>Y5/X5-1</f>
        <v>8.6827702272695095E-2</v>
      </c>
      <c r="Z24" s="3">
        <f>Z5/Y5-1</f>
        <v>0.10000000000000009</v>
      </c>
      <c r="AA24" s="3">
        <f t="shared" ref="AA24:AP24" si="141">AA5/Z5-1</f>
        <v>0.10000000000000009</v>
      </c>
      <c r="AB24" s="3">
        <f t="shared" si="141"/>
        <v>8.0000000000000071E-2</v>
      </c>
      <c r="AC24" s="3">
        <f t="shared" si="141"/>
        <v>8.0000000000000071E-2</v>
      </c>
      <c r="AD24" s="3">
        <f t="shared" si="141"/>
        <v>8.0000000000000071E-2</v>
      </c>
      <c r="AE24" s="3">
        <f t="shared" si="141"/>
        <v>8.0000000000000071E-2</v>
      </c>
      <c r="AF24" s="3">
        <f t="shared" si="141"/>
        <v>8.0000000000000071E-2</v>
      </c>
      <c r="AG24" s="3">
        <f t="shared" si="141"/>
        <v>8.0000000000000071E-2</v>
      </c>
      <c r="AH24" s="3">
        <f t="shared" si="141"/>
        <v>8.0000000000000071E-2</v>
      </c>
      <c r="AI24" s="3">
        <f t="shared" si="141"/>
        <v>8.0000000000000071E-2</v>
      </c>
      <c r="AJ24" s="3">
        <f t="shared" si="141"/>
        <v>8.0000000000000071E-2</v>
      </c>
      <c r="AK24" s="3">
        <f t="shared" si="141"/>
        <v>8.0000000000000071E-2</v>
      </c>
      <c r="AL24" s="3">
        <f t="shared" si="141"/>
        <v>8.0000000000000071E-2</v>
      </c>
      <c r="AM24" s="3">
        <f t="shared" si="141"/>
        <v>8.0000000000000071E-2</v>
      </c>
      <c r="AN24" s="3">
        <f t="shared" si="141"/>
        <v>8.0000000000000071E-2</v>
      </c>
      <c r="AO24" s="3">
        <f t="shared" si="141"/>
        <v>8.0000000000000071E-2</v>
      </c>
      <c r="AP24" s="3">
        <f t="shared" si="141"/>
        <v>8.0000000000000071E-2</v>
      </c>
      <c r="AR24" s="3" t="s">
        <v>49</v>
      </c>
      <c r="AS24" s="3">
        <v>7.0000000000000007E-2</v>
      </c>
    </row>
    <row r="25" spans="2:45" s="3" customFormat="1" x14ac:dyDescent="0.2">
      <c r="B25" s="3" t="s">
        <v>44</v>
      </c>
      <c r="K25" s="3">
        <f>K8/G8-1</f>
        <v>0.25759403443360007</v>
      </c>
      <c r="L25" s="3">
        <f>L8/H8-1</f>
        <v>7.590692002845234E-2</v>
      </c>
      <c r="M25" s="3">
        <f>M8/I8-1</f>
        <v>9.5882410201499013E-2</v>
      </c>
      <c r="N25" s="3">
        <f>N8/J8-1</f>
        <v>0.17979935716372841</v>
      </c>
      <c r="AA25" s="3">
        <f>AA8/Z8-1</f>
        <v>0.19999999999999996</v>
      </c>
      <c r="AB25" s="3">
        <f t="shared" ref="AB25:AP25" si="142">AB8/AA8-1</f>
        <v>0.19999999999999996</v>
      </c>
      <c r="AC25" s="3">
        <f t="shared" si="142"/>
        <v>0.19999999999999996</v>
      </c>
      <c r="AD25" s="3">
        <f t="shared" si="142"/>
        <v>0.19999999999999996</v>
      </c>
      <c r="AE25" s="3">
        <f t="shared" si="142"/>
        <v>0.10000000000000009</v>
      </c>
      <c r="AF25" s="3">
        <f t="shared" si="142"/>
        <v>0.10000000000000009</v>
      </c>
      <c r="AG25" s="3">
        <f t="shared" si="142"/>
        <v>0.10000000000000009</v>
      </c>
      <c r="AH25" s="3">
        <f t="shared" si="142"/>
        <v>0.10000000000000009</v>
      </c>
      <c r="AI25" s="3">
        <f t="shared" si="142"/>
        <v>5.0000000000000044E-2</v>
      </c>
      <c r="AJ25" s="3">
        <f t="shared" si="142"/>
        <v>5.0000000000000044E-2</v>
      </c>
      <c r="AK25" s="3">
        <f t="shared" si="142"/>
        <v>5.0000000000000044E-2</v>
      </c>
      <c r="AL25" s="3">
        <f t="shared" si="142"/>
        <v>5.0000000000000044E-2</v>
      </c>
      <c r="AM25" s="3">
        <f t="shared" si="142"/>
        <v>5.0000000000000044E-2</v>
      </c>
      <c r="AN25" s="3">
        <f t="shared" si="142"/>
        <v>5.0000000000000044E-2</v>
      </c>
      <c r="AO25" s="3">
        <f t="shared" si="142"/>
        <v>5.0000000000000044E-2</v>
      </c>
      <c r="AP25" s="3">
        <f t="shared" si="142"/>
        <v>5.0000000000000044E-2</v>
      </c>
      <c r="AR25" s="3" t="s">
        <v>50</v>
      </c>
      <c r="AS25" s="2">
        <f>NPV(AS24,Z16:GM16)</f>
        <v>1987095.5758884605</v>
      </c>
    </row>
    <row r="26" spans="2:45" s="3" customFormat="1" x14ac:dyDescent="0.2">
      <c r="B26" s="3" t="s">
        <v>45</v>
      </c>
      <c r="K26" s="3">
        <f t="shared" ref="K26" si="143">K9/G9-1</f>
        <v>0.12154506437768231</v>
      </c>
      <c r="L26" s="3">
        <f t="shared" ref="L26" si="144">L9/H9-1</f>
        <v>2.2775263951734459E-2</v>
      </c>
      <c r="M26" s="3">
        <f t="shared" ref="M26:N26" si="145">M9/I9-1</f>
        <v>-6.4944436426612739E-3</v>
      </c>
      <c r="N26" s="3">
        <f t="shared" si="145"/>
        <v>7.4620632047890822E-2</v>
      </c>
      <c r="AA26" s="3">
        <f t="shared" ref="AA26:AP26" si="146">AA9/Z9-1</f>
        <v>0.10000000000000009</v>
      </c>
      <c r="AB26" s="3">
        <f t="shared" si="146"/>
        <v>0.10000000000000009</v>
      </c>
      <c r="AC26" s="3">
        <f t="shared" si="146"/>
        <v>0.10000000000000009</v>
      </c>
      <c r="AD26" s="3">
        <f t="shared" si="146"/>
        <v>0.10000000000000009</v>
      </c>
      <c r="AE26" s="3">
        <f t="shared" si="146"/>
        <v>0.10000000000000009</v>
      </c>
      <c r="AF26" s="3">
        <f t="shared" si="146"/>
        <v>0.10000000000000009</v>
      </c>
      <c r="AG26" s="3">
        <f t="shared" si="146"/>
        <v>0.10000000000000009</v>
      </c>
      <c r="AH26" s="3">
        <f t="shared" si="146"/>
        <v>0.10000000000000009</v>
      </c>
      <c r="AI26" s="3">
        <f t="shared" si="146"/>
        <v>0.10000000000000009</v>
      </c>
      <c r="AJ26" s="3">
        <f t="shared" si="146"/>
        <v>0.10000000000000009</v>
      </c>
      <c r="AK26" s="3">
        <f t="shared" si="146"/>
        <v>0.10000000000000009</v>
      </c>
      <c r="AL26" s="3">
        <f t="shared" si="146"/>
        <v>0.10000000000000009</v>
      </c>
      <c r="AM26" s="3">
        <f t="shared" si="146"/>
        <v>0.10000000000000009</v>
      </c>
      <c r="AN26" s="3">
        <f t="shared" si="146"/>
        <v>0.10000000000000009</v>
      </c>
      <c r="AO26" s="3">
        <f t="shared" si="146"/>
        <v>0.10000000000000009</v>
      </c>
      <c r="AP26" s="3">
        <f t="shared" si="146"/>
        <v>0.10000000000000009</v>
      </c>
      <c r="AR26" s="3" t="s">
        <v>1</v>
      </c>
      <c r="AS26" s="2">
        <f>Z17</f>
        <v>12602</v>
      </c>
    </row>
    <row r="27" spans="2:45" s="3" customFormat="1" x14ac:dyDescent="0.2">
      <c r="B27" s="3" t="s">
        <v>46</v>
      </c>
      <c r="K27" s="3">
        <f>K10/G10-1</f>
        <v>0.11410788381742742</v>
      </c>
      <c r="L27" s="3">
        <f>L10/H10-1</f>
        <v>-4.8126879956248314E-2</v>
      </c>
      <c r="M27" s="3">
        <f>M10/I10-1</f>
        <v>0.10619961078676665</v>
      </c>
      <c r="N27" s="3">
        <f>N10/J10-1</f>
        <v>2.1585557299842906E-2</v>
      </c>
      <c r="AA27" s="3">
        <f t="shared" ref="AA27:AP27" si="147">AA10/Z10-1</f>
        <v>5.0000000000000044E-2</v>
      </c>
      <c r="AB27" s="3">
        <f t="shared" si="147"/>
        <v>5.0000000000000044E-2</v>
      </c>
      <c r="AC27" s="3">
        <f t="shared" si="147"/>
        <v>5.0000000000000044E-2</v>
      </c>
      <c r="AD27" s="3">
        <f t="shared" si="147"/>
        <v>5.0000000000000044E-2</v>
      </c>
      <c r="AE27" s="3">
        <f t="shared" si="147"/>
        <v>5.0000000000000044E-2</v>
      </c>
      <c r="AF27" s="3">
        <f t="shared" si="147"/>
        <v>5.0000000000000044E-2</v>
      </c>
      <c r="AG27" s="3">
        <f t="shared" si="147"/>
        <v>5.0000000000000044E-2</v>
      </c>
      <c r="AH27" s="3">
        <f t="shared" si="147"/>
        <v>5.0000000000000044E-2</v>
      </c>
      <c r="AI27" s="3">
        <f t="shared" si="147"/>
        <v>5.0000000000000044E-2</v>
      </c>
      <c r="AJ27" s="3">
        <f t="shared" si="147"/>
        <v>5.0000000000000044E-2</v>
      </c>
      <c r="AK27" s="3">
        <f t="shared" si="147"/>
        <v>5.0000000000000044E-2</v>
      </c>
      <c r="AL27" s="3">
        <f t="shared" si="147"/>
        <v>5.0000000000000044E-2</v>
      </c>
      <c r="AM27" s="3">
        <f t="shared" si="147"/>
        <v>5.0000000000000044E-2</v>
      </c>
      <c r="AN27" s="3">
        <f t="shared" si="147"/>
        <v>5.0000000000000044E-2</v>
      </c>
      <c r="AO27" s="3">
        <f t="shared" si="147"/>
        <v>5.0000000000000044E-2</v>
      </c>
      <c r="AP27" s="3">
        <f t="shared" si="147"/>
        <v>5.0000000000000044E-2</v>
      </c>
      <c r="AR27" s="3" t="s">
        <v>51</v>
      </c>
      <c r="AS27" s="2">
        <f>AS25/AS26</f>
        <v>157.68096936109035</v>
      </c>
    </row>
    <row r="28" spans="2:45" s="3" customFormat="1" x14ac:dyDescent="0.2">
      <c r="AR28" s="3" t="s">
        <v>52</v>
      </c>
      <c r="AS28" s="2">
        <v>197</v>
      </c>
    </row>
    <row r="29" spans="2:45" s="2" customFormat="1" x14ac:dyDescent="0.2">
      <c r="B29" s="2" t="s">
        <v>3</v>
      </c>
      <c r="O29" s="2">
        <v>81000</v>
      </c>
      <c r="P29" s="2">
        <f>O29+P16</f>
        <v>100809.0494</v>
      </c>
      <c r="Q29" s="2">
        <f t="shared" ref="Q29:R29" si="148">P29+Q16</f>
        <v>120520.58170000001</v>
      </c>
      <c r="R29" s="2">
        <f t="shared" si="148"/>
        <v>142591.47770000002</v>
      </c>
      <c r="Z29" s="2">
        <f>R29</f>
        <v>142591.47770000002</v>
      </c>
      <c r="AA29" s="2">
        <f>Z29+AA16</f>
        <v>224764.48962545005</v>
      </c>
      <c r="AB29" s="2">
        <f t="shared" ref="AB29:AP29" si="149">AA29+AB16</f>
        <v>307632.16443021642</v>
      </c>
      <c r="AC29" s="2">
        <f t="shared" si="149"/>
        <v>389889.51461469685</v>
      </c>
      <c r="AD29" s="2">
        <f t="shared" si="149"/>
        <v>469855.48965192563</v>
      </c>
      <c r="AE29" s="2">
        <f t="shared" si="149"/>
        <v>554596.73544453969</v>
      </c>
      <c r="AF29" s="2">
        <f t="shared" si="149"/>
        <v>644251.09954587161</v>
      </c>
      <c r="AG29" s="2">
        <f t="shared" si="149"/>
        <v>738941.00674261339</v>
      </c>
      <c r="AH29" s="2">
        <f t="shared" si="149"/>
        <v>838769.49607521063</v>
      </c>
      <c r="AI29" s="2">
        <f t="shared" si="149"/>
        <v>950556.23274660122</v>
      </c>
      <c r="AJ29" s="2">
        <f t="shared" si="149"/>
        <v>1075419.5240767328</v>
      </c>
      <c r="AK29" s="2">
        <f t="shared" si="149"/>
        <v>1214569.5693160719</v>
      </c>
      <c r="AL29" s="2">
        <f t="shared" si="149"/>
        <v>1369315.3502045961</v>
      </c>
      <c r="AM29" s="2">
        <f t="shared" si="149"/>
        <v>1541071.9913778563</v>
      </c>
      <c r="AN29" s="2">
        <f t="shared" si="149"/>
        <v>1731368.6183010032</v>
      </c>
      <c r="AO29" s="2">
        <f t="shared" si="149"/>
        <v>1941856.741547087</v>
      </c>
      <c r="AP29" s="2">
        <f t="shared" si="149"/>
        <v>2174319.1973498687</v>
      </c>
    </row>
    <row r="30" spans="2:45" s="3" customFormat="1" x14ac:dyDescent="0.2">
      <c r="AS30" s="2"/>
    </row>
    <row r="31" spans="2:45" s="3" customFormat="1" x14ac:dyDescent="0.2">
      <c r="AS31" s="2"/>
    </row>
    <row r="32" spans="2:45" s="3" customFormat="1" x14ac:dyDescent="0.2">
      <c r="B32" s="3" t="s">
        <v>35</v>
      </c>
      <c r="E32" s="3" t="e">
        <f t="shared" ref="E32:R32" si="150">E7/E5</f>
        <v>#DIV/0!</v>
      </c>
      <c r="F32" s="3" t="e">
        <f t="shared" si="150"/>
        <v>#DIV/0!</v>
      </c>
      <c r="G32" s="3">
        <f t="shared" si="150"/>
        <v>0.5647909896928438</v>
      </c>
      <c r="H32" s="3">
        <f t="shared" si="150"/>
        <v>0.56799885197675248</v>
      </c>
      <c r="I32" s="3">
        <f t="shared" si="150"/>
        <v>0.54903606785156023</v>
      </c>
      <c r="J32" s="3">
        <f t="shared" si="150"/>
        <v>0.53526719966337055</v>
      </c>
      <c r="K32" s="3">
        <f t="shared" si="150"/>
        <v>0.56135096794531936</v>
      </c>
      <c r="L32" s="3">
        <f t="shared" si="150"/>
        <v>0.5721945204010509</v>
      </c>
      <c r="M32" s="3">
        <f t="shared" si="150"/>
        <v>0.56672708069836886</v>
      </c>
      <c r="N32" s="3">
        <f t="shared" si="150"/>
        <v>0.56465067778936395</v>
      </c>
      <c r="O32" s="3">
        <f t="shared" si="150"/>
        <v>0.56000000000000005</v>
      </c>
      <c r="P32" s="3">
        <f t="shared" si="150"/>
        <v>0.56000000000000005</v>
      </c>
      <c r="Q32" s="3">
        <f t="shared" si="150"/>
        <v>0.56000000000000005</v>
      </c>
      <c r="R32" s="3">
        <f t="shared" si="150"/>
        <v>0.56000000000000005</v>
      </c>
      <c r="Z32" s="3">
        <f t="shared" ref="Z32:AP32" si="151">Z7/Z5</f>
        <v>0.56000000000000005</v>
      </c>
      <c r="AA32" s="3">
        <f t="shared" si="151"/>
        <v>0.56000000000000005</v>
      </c>
      <c r="AB32" s="3">
        <f t="shared" si="151"/>
        <v>0.56000000000000005</v>
      </c>
      <c r="AC32" s="3">
        <f t="shared" si="151"/>
        <v>0.56000000000000005</v>
      </c>
      <c r="AD32" s="3">
        <f t="shared" si="151"/>
        <v>0.56000000000000005</v>
      </c>
      <c r="AE32" s="3">
        <f t="shared" si="151"/>
        <v>0.56000000000000005</v>
      </c>
      <c r="AF32" s="3">
        <f t="shared" si="151"/>
        <v>0.56000000000000005</v>
      </c>
      <c r="AG32" s="3">
        <f t="shared" si="151"/>
        <v>0.56000000000000005</v>
      </c>
      <c r="AH32" s="3">
        <f t="shared" si="151"/>
        <v>0.56000000000000005</v>
      </c>
      <c r="AI32" s="3">
        <f t="shared" si="151"/>
        <v>0.56000000000000005</v>
      </c>
      <c r="AJ32" s="3">
        <f t="shared" si="151"/>
        <v>0.56000000000000005</v>
      </c>
      <c r="AK32" s="3">
        <f t="shared" si="151"/>
        <v>0.56000000000000005</v>
      </c>
      <c r="AL32" s="3">
        <f t="shared" si="151"/>
        <v>0.56000000000000005</v>
      </c>
      <c r="AM32" s="3">
        <f t="shared" si="151"/>
        <v>0.56000000000000005</v>
      </c>
      <c r="AN32" s="3">
        <f t="shared" si="151"/>
        <v>0.56000000000000005</v>
      </c>
      <c r="AO32" s="3">
        <f t="shared" si="151"/>
        <v>0.56000000000000005</v>
      </c>
      <c r="AP32" s="3">
        <f t="shared" si="151"/>
        <v>0.56000000000000005</v>
      </c>
      <c r="AR32" s="3" t="s">
        <v>53</v>
      </c>
      <c r="AS32" s="3">
        <f>AS27/AS28-1</f>
        <v>-0.19958898801476976</v>
      </c>
    </row>
    <row r="33" spans="2:45" s="3" customFormat="1" x14ac:dyDescent="0.2">
      <c r="B33" s="3" t="s">
        <v>36</v>
      </c>
      <c r="E33" s="3" t="e">
        <f t="shared" ref="E33:R33" si="152">E15/E14</f>
        <v>#DIV/0!</v>
      </c>
      <c r="F33" s="3" t="e">
        <f t="shared" si="152"/>
        <v>#DIV/0!</v>
      </c>
      <c r="G33" s="3">
        <f t="shared" si="152"/>
        <v>0.13193197422625963</v>
      </c>
      <c r="H33" s="3">
        <f t="shared" si="152"/>
        <v>0.15840959293152415</v>
      </c>
      <c r="I33" s="3">
        <f t="shared" si="152"/>
        <v>0.14310355448777182</v>
      </c>
      <c r="J33" s="3">
        <f t="shared" si="152"/>
        <v>0.20545868081880211</v>
      </c>
      <c r="K33" s="3">
        <f t="shared" si="152"/>
        <v>0.17324910738808019</v>
      </c>
      <c r="L33" s="3">
        <f t="shared" si="152"/>
        <v>0.16139341642697347</v>
      </c>
      <c r="M33" s="3">
        <f t="shared" si="152"/>
        <v>7.1142142756050381E-2</v>
      </c>
      <c r="N33" s="3">
        <f t="shared" si="152"/>
        <v>0.15258889070948714</v>
      </c>
      <c r="O33" s="3">
        <f t="shared" si="152"/>
        <v>0.15</v>
      </c>
      <c r="P33" s="3">
        <f t="shared" si="152"/>
        <v>0.15</v>
      </c>
      <c r="Q33" s="3">
        <f t="shared" si="152"/>
        <v>0.15</v>
      </c>
      <c r="R33" s="3">
        <f t="shared" si="152"/>
        <v>0.15</v>
      </c>
      <c r="Z33" s="3">
        <f t="shared" ref="Z33:AP33" si="153">Z15/Z14</f>
        <v>0.15</v>
      </c>
      <c r="AA33" s="3">
        <f t="shared" si="153"/>
        <v>0.15</v>
      </c>
      <c r="AB33" s="3">
        <f t="shared" si="153"/>
        <v>0.15</v>
      </c>
      <c r="AC33" s="3">
        <f t="shared" si="153"/>
        <v>0.15</v>
      </c>
      <c r="AD33" s="3">
        <f t="shared" si="153"/>
        <v>0.15</v>
      </c>
      <c r="AE33" s="3">
        <f t="shared" si="153"/>
        <v>0.15</v>
      </c>
      <c r="AF33" s="3">
        <f t="shared" si="153"/>
        <v>0.15</v>
      </c>
      <c r="AG33" s="3">
        <f t="shared" si="153"/>
        <v>0.14999999999999997</v>
      </c>
      <c r="AH33" s="3">
        <f t="shared" si="153"/>
        <v>0.15</v>
      </c>
      <c r="AI33" s="3">
        <f t="shared" si="153"/>
        <v>0.15</v>
      </c>
      <c r="AJ33" s="3">
        <f t="shared" si="153"/>
        <v>0.15</v>
      </c>
      <c r="AK33" s="3">
        <f t="shared" si="153"/>
        <v>0.15</v>
      </c>
      <c r="AL33" s="3">
        <f t="shared" si="153"/>
        <v>0.15</v>
      </c>
      <c r="AM33" s="3">
        <f t="shared" si="153"/>
        <v>0.15</v>
      </c>
      <c r="AN33" s="3">
        <f t="shared" si="153"/>
        <v>0.15</v>
      </c>
      <c r="AO33" s="3">
        <f t="shared" si="153"/>
        <v>0.15</v>
      </c>
      <c r="AP33" s="3">
        <f t="shared" si="153"/>
        <v>0.15</v>
      </c>
      <c r="AS33" s="2"/>
    </row>
    <row r="34" spans="2:45" s="3" customFormat="1" x14ac:dyDescent="0.2">
      <c r="B34" s="3" t="s">
        <v>37</v>
      </c>
      <c r="E34" s="3" t="e">
        <f t="shared" ref="E34:R34" si="154">E12/E5</f>
        <v>#DIV/0!</v>
      </c>
      <c r="F34" s="3" t="e">
        <f t="shared" si="154"/>
        <v>#DIV/0!</v>
      </c>
      <c r="G34" s="3">
        <f t="shared" si="154"/>
        <v>0.29545220626075192</v>
      </c>
      <c r="H34" s="3">
        <f t="shared" si="154"/>
        <v>0.279156202913109</v>
      </c>
      <c r="I34" s="3">
        <f t="shared" si="154"/>
        <v>0.24800266311584554</v>
      </c>
      <c r="J34" s="3">
        <f t="shared" si="154"/>
        <v>0.23879654954765411</v>
      </c>
      <c r="K34" s="3">
        <f t="shared" si="154"/>
        <v>0.24954504420594092</v>
      </c>
      <c r="L34" s="3">
        <f t="shared" si="154"/>
        <v>0.29271888906761029</v>
      </c>
      <c r="M34" s="3">
        <f t="shared" si="154"/>
        <v>0.27829136948613303</v>
      </c>
      <c r="N34" s="3">
        <f t="shared" si="154"/>
        <v>0.27455683003128256</v>
      </c>
      <c r="O34" s="3">
        <f t="shared" si="154"/>
        <v>0.24742810916854802</v>
      </c>
      <c r="P34" s="3">
        <f t="shared" si="154"/>
        <v>0.28032574417165063</v>
      </c>
      <c r="Q34" s="3">
        <f t="shared" si="154"/>
        <v>0.27133017947590338</v>
      </c>
      <c r="R34" s="3">
        <f t="shared" si="154"/>
        <v>0.27033378624619508</v>
      </c>
      <c r="Z34" s="3">
        <f t="shared" ref="Z34:AP34" si="155">Z12/Z5</f>
        <v>0.26780718497492417</v>
      </c>
      <c r="AA34" s="3">
        <f t="shared" si="155"/>
        <v>0.25608025735082401</v>
      </c>
      <c r="AB34" s="3">
        <f t="shared" si="155"/>
        <v>0.2371001976803335</v>
      </c>
      <c r="AC34" s="3">
        <f t="shared" si="155"/>
        <v>0.21597205681629217</v>
      </c>
      <c r="AD34" s="3">
        <f t="shared" si="155"/>
        <v>0.19246512930857659</v>
      </c>
      <c r="AE34" s="3">
        <f t="shared" si="155"/>
        <v>0.18773024275679989</v>
      </c>
      <c r="AF34" s="3">
        <f t="shared" si="155"/>
        <v>0.18285013659969432</v>
      </c>
      <c r="AG34" s="3">
        <f t="shared" si="155"/>
        <v>0.17782371982200462</v>
      </c>
      <c r="AH34" s="3">
        <f t="shared" si="155"/>
        <v>0.17264983680902599</v>
      </c>
      <c r="AI34" s="3">
        <f t="shared" si="155"/>
        <v>0.17884605646236643</v>
      </c>
      <c r="AJ34" s="3">
        <f t="shared" si="155"/>
        <v>0.18478564951233711</v>
      </c>
      <c r="AK34" s="3">
        <f t="shared" si="155"/>
        <v>0.19047417948698009</v>
      </c>
      <c r="AL34" s="3">
        <f t="shared" si="155"/>
        <v>0.19591702639061928</v>
      </c>
      <c r="AM34" s="3">
        <f t="shared" si="155"/>
        <v>0.20111939126505143</v>
      </c>
      <c r="AN34" s="3">
        <f t="shared" si="155"/>
        <v>0.20608630061409816</v>
      </c>
      <c r="AO34" s="3">
        <f t="shared" si="155"/>
        <v>0.21082261069513175</v>
      </c>
      <c r="AP34" s="3">
        <f t="shared" si="155"/>
        <v>0.21533301168108063</v>
      </c>
      <c r="AS34" s="2"/>
    </row>
    <row r="37" spans="2:45" s="2" customFormat="1" x14ac:dyDescent="0.2">
      <c r="B37" s="2" t="s">
        <v>39</v>
      </c>
      <c r="W37" s="2">
        <v>820000</v>
      </c>
      <c r="X37" s="2">
        <v>876000</v>
      </c>
      <c r="Y37" s="2">
        <v>950000</v>
      </c>
      <c r="Z37" s="2">
        <v>1040000</v>
      </c>
      <c r="AA37" s="2">
        <v>1100000</v>
      </c>
      <c r="AB37" s="2">
        <f>AA37*1.06</f>
        <v>1166000</v>
      </c>
      <c r="AC37" s="2">
        <f t="shared" ref="AC37:AO37" si="156">AB37*1.06</f>
        <v>1235960</v>
      </c>
      <c r="AD37" s="2">
        <f t="shared" si="156"/>
        <v>1310117.6000000001</v>
      </c>
      <c r="AE37" s="2">
        <f t="shared" si="156"/>
        <v>1388724.6560000002</v>
      </c>
      <c r="AF37" s="2">
        <f t="shared" si="156"/>
        <v>1472048.1353600002</v>
      </c>
      <c r="AG37" s="2">
        <f t="shared" si="156"/>
        <v>1560371.0234816002</v>
      </c>
      <c r="AH37" s="2">
        <f t="shared" si="156"/>
        <v>1653993.2848904964</v>
      </c>
      <c r="AI37" s="2">
        <f t="shared" si="156"/>
        <v>1753232.8819839263</v>
      </c>
      <c r="AJ37" s="2">
        <f t="shared" si="156"/>
        <v>1858426.854902962</v>
      </c>
      <c r="AK37" s="2">
        <f t="shared" si="156"/>
        <v>1969932.4661971398</v>
      </c>
      <c r="AL37" s="2">
        <f t="shared" si="156"/>
        <v>2088128.4141689683</v>
      </c>
      <c r="AM37" s="2">
        <f t="shared" si="156"/>
        <v>2213416.1190191065</v>
      </c>
      <c r="AN37" s="2">
        <f t="shared" si="156"/>
        <v>2346221.0861602528</v>
      </c>
      <c r="AO37" s="2">
        <f t="shared" si="156"/>
        <v>2486994.3513298682</v>
      </c>
      <c r="AP37" s="2">
        <f t="shared" ref="AP37" si="157">AO37*1.06</f>
        <v>2636214.0124096605</v>
      </c>
    </row>
    <row r="38" spans="2:45" s="3" customFormat="1" x14ac:dyDescent="0.2">
      <c r="B38" s="3" t="s">
        <v>41</v>
      </c>
      <c r="W38" s="3">
        <f>W5/W37</f>
        <v>0.31419146341463416</v>
      </c>
      <c r="X38" s="3">
        <f>X5/X37</f>
        <v>0.32287214611872145</v>
      </c>
      <c r="Y38" s="3">
        <f>Y5/Y37</f>
        <v>0.32357263157894739</v>
      </c>
      <c r="Z38" s="3">
        <v>0.32</v>
      </c>
      <c r="AA38" s="3">
        <f t="shared" ref="AA38:AP38" si="158">AA5/AA37</f>
        <v>0.33813340000000003</v>
      </c>
      <c r="AB38" s="3">
        <f t="shared" si="158"/>
        <v>0.34451327547169819</v>
      </c>
      <c r="AC38" s="3">
        <f t="shared" si="158"/>
        <v>0.35101352595229629</v>
      </c>
      <c r="AD38" s="3">
        <f t="shared" si="158"/>
        <v>0.35763642266837731</v>
      </c>
      <c r="AE38" s="3">
        <f t="shared" si="158"/>
        <v>0.36438427969985615</v>
      </c>
      <c r="AF38" s="3">
        <f t="shared" si="158"/>
        <v>0.37125945478853273</v>
      </c>
      <c r="AG38" s="3">
        <f t="shared" si="158"/>
        <v>0.37826435016190124</v>
      </c>
      <c r="AH38" s="3">
        <f t="shared" si="158"/>
        <v>0.38540141337250317</v>
      </c>
      <c r="AI38" s="3">
        <f t="shared" si="158"/>
        <v>0.39267313815311644</v>
      </c>
      <c r="AJ38" s="3">
        <f t="shared" si="158"/>
        <v>0.40008206528808088</v>
      </c>
      <c r="AK38" s="3">
        <f t="shared" si="158"/>
        <v>0.40763078350106358</v>
      </c>
      <c r="AL38" s="3">
        <f t="shared" si="158"/>
        <v>0.41532193035957421</v>
      </c>
      <c r="AM38" s="3">
        <f t="shared" si="158"/>
        <v>0.42315819319654729</v>
      </c>
      <c r="AN38" s="3">
        <f t="shared" si="158"/>
        <v>0.43114231004931242</v>
      </c>
      <c r="AO38" s="3">
        <f t="shared" si="158"/>
        <v>0.43927707061628057</v>
      </c>
      <c r="AP38" s="3">
        <f t="shared" si="158"/>
        <v>0.44756531723168208</v>
      </c>
    </row>
    <row r="39" spans="2:45" s="3" customFormat="1" x14ac:dyDescent="0.2">
      <c r="B39" s="3" t="s">
        <v>42</v>
      </c>
      <c r="W39" s="3">
        <f>117929/W37</f>
        <v>0.14381585365853658</v>
      </c>
      <c r="X39" s="3">
        <f>116909/X37</f>
        <v>0.13345776255707761</v>
      </c>
      <c r="Y39" s="3">
        <f>126955/Y37</f>
        <v>0.13363684210526316</v>
      </c>
      <c r="Z39" s="3">
        <f>156227/Z37</f>
        <v>0.15021826923076922</v>
      </c>
    </row>
    <row r="40" spans="2:45" x14ac:dyDescent="0.2">
      <c r="B40" t="s">
        <v>43</v>
      </c>
      <c r="W40" s="3">
        <f>W39+W38</f>
        <v>0.45800731707317077</v>
      </c>
      <c r="X40" s="3">
        <f t="shared" ref="X40:Z40" si="159">X39+X38</f>
        <v>0.45632990867579903</v>
      </c>
      <c r="Y40" s="3">
        <f t="shared" si="159"/>
        <v>0.45720947368421055</v>
      </c>
      <c r="Z40" s="3">
        <f t="shared" si="159"/>
        <v>0.47021826923076926</v>
      </c>
    </row>
    <row r="42" spans="2:45" x14ac:dyDescent="0.2">
      <c r="B42" t="s">
        <v>47</v>
      </c>
      <c r="X42" s="3">
        <f>X37/W37-1</f>
        <v>6.8292682926829329E-2</v>
      </c>
      <c r="Y42" s="3">
        <f t="shared" ref="Y42:Z42" si="160">Y37/X37-1</f>
        <v>8.4474885844748826E-2</v>
      </c>
      <c r="Z42" s="3">
        <f t="shared" si="160"/>
        <v>9.473684210526323E-2</v>
      </c>
      <c r="AA42" s="3">
        <f>AA37/Z37-1</f>
        <v>5.7692307692307709E-2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Angelo Wong</dc:creator>
  <cp:lastModifiedBy>Bobby S</cp:lastModifiedBy>
  <dcterms:created xsi:type="dcterms:W3CDTF">2025-01-17T18:10:45Z</dcterms:created>
  <dcterms:modified xsi:type="dcterms:W3CDTF">2025-02-06T15:58:53Z</dcterms:modified>
</cp:coreProperties>
</file>