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163" documentId="8_{721FA977-7EAE-3A4C-B628-84C92691CA4C}" xr6:coauthVersionLast="47" xr6:coauthVersionMax="47" xr10:uidLastSave="{0EE48B3D-D337-AC49-A322-59E2A2BAB969}"/>
  <bookViews>
    <workbookView xWindow="30080" yWindow="-33340" windowWidth="30080" windowHeight="31860" activeTab="1" xr2:uid="{2E1B516B-1FEB-EC44-8D4C-DE59142B08A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K29" i="2"/>
  <c r="J29" i="2"/>
  <c r="I29" i="2"/>
  <c r="H29" i="2"/>
  <c r="G29" i="2"/>
  <c r="F29" i="2"/>
  <c r="M29" i="2"/>
  <c r="I28" i="2"/>
  <c r="H28" i="2"/>
  <c r="G28" i="2"/>
  <c r="F28" i="2"/>
  <c r="F14" i="2"/>
  <c r="F10" i="2"/>
  <c r="F5" i="2"/>
  <c r="F7" i="2" s="1"/>
  <c r="F9" i="2" s="1"/>
  <c r="F13" i="2" s="1"/>
  <c r="F15" i="2" s="1"/>
  <c r="F17" i="2" s="1"/>
  <c r="J14" i="2"/>
  <c r="J10" i="2"/>
  <c r="J26" i="2"/>
  <c r="J5" i="2"/>
  <c r="J7" i="2" s="1"/>
  <c r="G14" i="2"/>
  <c r="G10" i="2"/>
  <c r="G5" i="2"/>
  <c r="G7" i="2" s="1"/>
  <c r="G9" i="2" s="1"/>
  <c r="G13" i="2" s="1"/>
  <c r="G15" i="2" s="1"/>
  <c r="G17" i="2" s="1"/>
  <c r="K14" i="2"/>
  <c r="K10" i="2"/>
  <c r="K26" i="2"/>
  <c r="K5" i="2"/>
  <c r="K7" i="2" s="1"/>
  <c r="I14" i="2"/>
  <c r="M14" i="2"/>
  <c r="L14" i="2"/>
  <c r="H14" i="2"/>
  <c r="H10" i="2"/>
  <c r="H5" i="2"/>
  <c r="H7" i="2" s="1"/>
  <c r="H9" i="2" s="1"/>
  <c r="H13" i="2" s="1"/>
  <c r="H15" i="2" s="1"/>
  <c r="H17" i="2" s="1"/>
  <c r="L10" i="2"/>
  <c r="L26" i="2"/>
  <c r="L5" i="2"/>
  <c r="L7" i="2" s="1"/>
  <c r="M26" i="2"/>
  <c r="I10" i="2"/>
  <c r="I5" i="2"/>
  <c r="I7" i="2" s="1"/>
  <c r="I9" i="2" s="1"/>
  <c r="M28" i="2"/>
  <c r="M15" i="2"/>
  <c r="M17" i="2" s="1"/>
  <c r="M13" i="2"/>
  <c r="M10" i="2"/>
  <c r="M9" i="2"/>
  <c r="M5" i="2"/>
  <c r="M7" i="2" s="1"/>
  <c r="M8" i="1"/>
  <c r="M7" i="1"/>
  <c r="M5" i="1"/>
  <c r="J28" i="2" l="1"/>
  <c r="J9" i="2"/>
  <c r="J13" i="2" s="1"/>
  <c r="J15" i="2" s="1"/>
  <c r="J17" i="2" s="1"/>
  <c r="K28" i="2"/>
  <c r="K9" i="2"/>
  <c r="K13" i="2" s="1"/>
  <c r="K15" i="2" s="1"/>
  <c r="K17" i="2" s="1"/>
  <c r="L28" i="2"/>
  <c r="L9" i="2"/>
  <c r="L13" i="2" s="1"/>
  <c r="L15" i="2" s="1"/>
  <c r="L17" i="2" s="1"/>
  <c r="I13" i="2"/>
  <c r="I15" i="2" s="1"/>
  <c r="I17" i="2" s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<sst xmlns="http://schemas.openxmlformats.org/spreadsheetml/2006/main" count="41" uniqueCount="37">
  <si>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</si>
  <si>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</si>
  <si>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</si>
  <si>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</si>
  <si>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</si>
  <si>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</si>
  <si>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Q324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</si>
  <si>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</si>
  <si>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</si>
  <si>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</si>
  <si>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</si>
  <si>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</si>
  <si>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</si>
  <si>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</si>
  <si>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</si>
  <si>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</si>
  <si>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</si>
  <si>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</si>
  <si>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</si>
  <si>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</si>
  <si>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Sales</t>
  </si>
  <si>
    <t>Membership</t>
  </si>
  <si>
    <t>COGs</t>
  </si>
  <si>
    <t>G&amp;A</t>
  </si>
  <si>
    <t>Gross Profit</t>
  </si>
  <si>
    <t>Debt and lease</t>
  </si>
  <si>
    <t>Pretax Income</t>
  </si>
  <si>
    <t>Taxes</t>
  </si>
  <si>
    <t>Net Income</t>
  </si>
  <si>
    <t>EPS</t>
  </si>
  <si>
    <t>Op Income</t>
  </si>
  <si>
    <t>Interest Expense</t>
  </si>
  <si>
    <t>GM%</t>
  </si>
  <si>
    <t>Other losses</t>
  </si>
  <si>
    <t>Rev yy</t>
  </si>
  <si>
    <t>Ending in 1/31/24</t>
  </si>
  <si>
    <t>OM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</si>
</sst>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8CE1-2855-EB4F-8DFA-E580A5D82172}">
  <dimension ref="L3:N8"/>
  <sheetViews>
    <sheetView workbookViewId="0">
      <selection activeCell="J35" sqref="J35"/>
    </sheetView>
  </sheetViews>
  <sheetFormatPr baseColWidth="10" defaultRowHeight="16" x14ac:dyDescent="0.2"/>
  <sheetData>
    <row r="3" spans="12:14" x14ac:dyDescent="0.2">
      <c r="L3" s="1" t="s">
        <v>0</v>
      </c>
      <c r="M3">
        <v>96.21</v>
      </c>
    </row>
    <row r="4" spans="12:14" x14ac:dyDescent="0.2">
      <c r="L4" s="1" t="s">
        <v>1</v>
      </c>
      <c r="M4" s="2">
        <v>8033.3860000000004</v>
      </c>
      <c r="N4" t="s">
        <v>6</v>
      </c>
    </row>
    <row r="5" spans="12:14" x14ac:dyDescent="0.2">
      <c r="L5" s="1" t="s">
        <v>2</v>
      </c>
      <c r="M5" s="2">
        <f>M3*M4</f>
        <v>772892.06706000003</v>
      </c>
    </row>
    <row r="6" spans="12:14" x14ac:dyDescent="0.2">
      <c r="L6" s="1" t="s">
        <v>3</v>
      </c>
      <c r="M6" s="2">
        <v>10049</v>
      </c>
      <c r="N6" t="s">
        <v>6</v>
      </c>
    </row>
    <row r="7" spans="12:14" x14ac:dyDescent="0.2">
      <c r="L7" s="1" t="s">
        <v>4</v>
      </c>
      <c r="M7" s="2">
        <f>3579+33645+3246</f>
        <v>40470</v>
      </c>
      <c r="N7" t="s">
        <v>6</v>
      </c>
    </row>
    <row r="8" spans="12:14" x14ac:dyDescent="0.2">
      <c r="L8" s="1" t="s">
        <v>5</v>
      </c>
      <c r="M8" s="2">
        <f>M5-M6+M7</f>
        <v>803313.06706000003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165C-395F-C64C-9E10-890C4EF4A5B4}">
  <dimension ref="B1:O29"/>
  <sheetViews>
    <sheetView tabSelected="1" topLeftCell="B1" workbookViewId="0">
      <selection activeCell="I34" sqref="I34"/>
    </sheetView>
  </sheetViews>
  <sheetFormatPr baseColWidth="10" defaultRowHeight="16" x14ac:dyDescent="0.2"/>
  <cols>
    <col min="2" max="2" width="13.83203125" bestFit="1" customWidth="1"/>
    <col min="3" max="15" width="10.83203125" style="3"/>
  </cols>
  <sheetData>
    <row r="1" spans="2:15" x14ac:dyDescent="0.2">
      <c r="J1" s="11" t="s">
        <v>35</v>
      </c>
    </row>
    <row r="2" spans="2:15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6</v>
      </c>
      <c r="N2" s="3" t="s">
        <v>18</v>
      </c>
      <c r="O2" s="3" t="s">
        <v>19</v>
      </c>
    </row>
    <row r="3" spans="2:15" s="2" customFormat="1" x14ac:dyDescent="0.2">
      <c r="B3" s="2" t="s">
        <v>20</v>
      </c>
      <c r="C3" s="6"/>
      <c r="D3" s="6"/>
      <c r="E3" s="6"/>
      <c r="F3" s="6">
        <v>162743</v>
      </c>
      <c r="G3" s="6">
        <v>151004</v>
      </c>
      <c r="H3" s="6">
        <v>160280</v>
      </c>
      <c r="I3" s="6">
        <v>159439</v>
      </c>
      <c r="J3" s="6">
        <v>171914</v>
      </c>
      <c r="K3" s="6">
        <v>159938</v>
      </c>
      <c r="L3" s="6">
        <v>167767</v>
      </c>
      <c r="M3" s="6">
        <v>168003</v>
      </c>
      <c r="N3" s="6"/>
      <c r="O3" s="6"/>
    </row>
    <row r="4" spans="2:15" s="2" customFormat="1" x14ac:dyDescent="0.2">
      <c r="B4" s="2" t="s">
        <v>21</v>
      </c>
      <c r="C4" s="6"/>
      <c r="D4" s="6"/>
      <c r="E4" s="6"/>
      <c r="F4" s="6">
        <v>1305</v>
      </c>
      <c r="G4" s="6">
        <v>1297</v>
      </c>
      <c r="H4" s="6">
        <v>1352</v>
      </c>
      <c r="I4" s="6">
        <v>1365</v>
      </c>
      <c r="J4" s="6">
        <v>1474</v>
      </c>
      <c r="K4" s="6">
        <v>1570</v>
      </c>
      <c r="L4" s="6">
        <v>1568</v>
      </c>
      <c r="M4" s="6">
        <v>1585</v>
      </c>
      <c r="N4" s="6"/>
      <c r="O4" s="6"/>
    </row>
    <row r="5" spans="2:15" s="7" customFormat="1" x14ac:dyDescent="0.2">
      <c r="B5" s="7" t="s">
        <v>7</v>
      </c>
      <c r="C5" s="8"/>
      <c r="D5" s="8"/>
      <c r="E5" s="8"/>
      <c r="F5" s="8">
        <f>SUM(F3:F4)</f>
        <v>164048</v>
      </c>
      <c r="G5" s="8">
        <f>SUM(G3:G4)</f>
        <v>152301</v>
      </c>
      <c r="H5" s="8">
        <f>SUM(H3:H4)</f>
        <v>161632</v>
      </c>
      <c r="I5" s="8">
        <f>SUM(I3:I4)</f>
        <v>160804</v>
      </c>
      <c r="J5" s="8">
        <f>SUM(J3:J4)</f>
        <v>173388</v>
      </c>
      <c r="K5" s="8">
        <f>SUM(K3:K4)</f>
        <v>161508</v>
      </c>
      <c r="L5" s="8">
        <f>SUM(L3:L4)</f>
        <v>169335</v>
      </c>
      <c r="M5" s="8">
        <f>SUM(M3:M4)</f>
        <v>169588</v>
      </c>
      <c r="N5" s="8"/>
      <c r="O5" s="8"/>
    </row>
    <row r="6" spans="2:15" s="2" customFormat="1" x14ac:dyDescent="0.2">
      <c r="B6" s="2" t="s">
        <v>22</v>
      </c>
      <c r="C6" s="6"/>
      <c r="D6" s="6"/>
      <c r="E6" s="6"/>
      <c r="F6" s="6">
        <v>125423</v>
      </c>
      <c r="G6" s="6">
        <v>115284</v>
      </c>
      <c r="H6" s="6">
        <v>121850</v>
      </c>
      <c r="I6" s="6">
        <v>121183</v>
      </c>
      <c r="J6" s="6">
        <v>131825</v>
      </c>
      <c r="K6" s="6">
        <v>121431</v>
      </c>
      <c r="L6" s="6">
        <v>126810</v>
      </c>
      <c r="M6" s="6">
        <v>127340</v>
      </c>
      <c r="N6" s="6"/>
      <c r="O6" s="6"/>
    </row>
    <row r="7" spans="2:15" s="7" customFormat="1" x14ac:dyDescent="0.2">
      <c r="B7" s="7" t="s">
        <v>24</v>
      </c>
      <c r="C7" s="8"/>
      <c r="D7" s="8"/>
      <c r="E7" s="8"/>
      <c r="F7" s="8">
        <f>F5-F6</f>
        <v>38625</v>
      </c>
      <c r="G7" s="8">
        <f>G5-G6</f>
        <v>37017</v>
      </c>
      <c r="H7" s="8">
        <f>H5-H6</f>
        <v>39782</v>
      </c>
      <c r="I7" s="8">
        <f>I5-I6</f>
        <v>39621</v>
      </c>
      <c r="J7" s="8">
        <f>J5-J6</f>
        <v>41563</v>
      </c>
      <c r="K7" s="8">
        <f>K5-K6</f>
        <v>40077</v>
      </c>
      <c r="L7" s="8">
        <f>L5-L6</f>
        <v>42525</v>
      </c>
      <c r="M7" s="8">
        <f>M5-M6</f>
        <v>42248</v>
      </c>
      <c r="N7" s="8"/>
      <c r="O7" s="8"/>
    </row>
    <row r="8" spans="2:15" s="2" customFormat="1" x14ac:dyDescent="0.2">
      <c r="B8" s="2" t="s">
        <v>23</v>
      </c>
      <c r="C8" s="6"/>
      <c r="D8" s="6"/>
      <c r="E8" s="6"/>
      <c r="F8" s="6">
        <v>33064</v>
      </c>
      <c r="G8" s="6">
        <v>30777</v>
      </c>
      <c r="H8" s="6">
        <v>32466</v>
      </c>
      <c r="I8" s="6">
        <v>33419</v>
      </c>
      <c r="J8" s="6">
        <v>34309</v>
      </c>
      <c r="K8" s="6">
        <v>33236</v>
      </c>
      <c r="L8" s="6">
        <v>34585</v>
      </c>
      <c r="M8" s="6">
        <v>35540</v>
      </c>
      <c r="N8" s="6"/>
      <c r="O8" s="6"/>
    </row>
    <row r="9" spans="2:15" s="7" customFormat="1" x14ac:dyDescent="0.2">
      <c r="B9" s="7" t="s">
        <v>30</v>
      </c>
      <c r="C9" s="8"/>
      <c r="D9" s="8"/>
      <c r="E9" s="8"/>
      <c r="F9" s="8">
        <f>F7-F8</f>
        <v>5561</v>
      </c>
      <c r="G9" s="8">
        <f>G7-G8</f>
        <v>6240</v>
      </c>
      <c r="H9" s="8">
        <f>H7-H8</f>
        <v>7316</v>
      </c>
      <c r="I9" s="8">
        <f>I7-I8</f>
        <v>6202</v>
      </c>
      <c r="J9" s="8">
        <f>J7-J8</f>
        <v>7254</v>
      </c>
      <c r="K9" s="8">
        <f>K7-K8</f>
        <v>6841</v>
      </c>
      <c r="L9" s="8">
        <f>L7-L8</f>
        <v>7940</v>
      </c>
      <c r="M9" s="8">
        <f>M7-M8</f>
        <v>6708</v>
      </c>
      <c r="N9" s="8"/>
      <c r="O9" s="8"/>
    </row>
    <row r="10" spans="2:15" s="2" customFormat="1" x14ac:dyDescent="0.2">
      <c r="B10" s="2" t="s">
        <v>25</v>
      </c>
      <c r="C10" s="6"/>
      <c r="D10" s="6"/>
      <c r="E10" s="6"/>
      <c r="F10" s="6">
        <f>521+89</f>
        <v>610</v>
      </c>
      <c r="G10" s="6">
        <f>568+96</f>
        <v>664</v>
      </c>
      <c r="H10" s="6">
        <f>543+99</f>
        <v>642</v>
      </c>
      <c r="I10" s="6">
        <f>571+110</f>
        <v>681</v>
      </c>
      <c r="J10" s="6">
        <f>576+119</f>
        <v>695</v>
      </c>
      <c r="K10" s="6">
        <f>597+117</f>
        <v>714</v>
      </c>
      <c r="L10" s="6">
        <f>557+122</f>
        <v>679</v>
      </c>
      <c r="M10" s="6">
        <f>496+122</f>
        <v>618</v>
      </c>
      <c r="N10" s="6"/>
      <c r="O10" s="6"/>
    </row>
    <row r="11" spans="2:15" s="2" customFormat="1" x14ac:dyDescent="0.2">
      <c r="B11" s="2" t="s">
        <v>31</v>
      </c>
      <c r="C11" s="6"/>
      <c r="D11" s="6"/>
      <c r="E11" s="6"/>
      <c r="F11" s="6">
        <v>-103</v>
      </c>
      <c r="G11" s="6">
        <v>-107</v>
      </c>
      <c r="H11" s="6">
        <v>-148</v>
      </c>
      <c r="I11" s="6">
        <v>-145</v>
      </c>
      <c r="J11" s="6">
        <v>-146</v>
      </c>
      <c r="K11" s="6">
        <v>-114</v>
      </c>
      <c r="L11" s="6">
        <v>-114</v>
      </c>
      <c r="M11" s="6">
        <v>-140</v>
      </c>
      <c r="N11" s="6"/>
      <c r="O11" s="6"/>
    </row>
    <row r="12" spans="2:15" s="2" customFormat="1" x14ac:dyDescent="0.2">
      <c r="B12" s="2" t="s">
        <v>33</v>
      </c>
      <c r="C12" s="6"/>
      <c r="D12" s="6"/>
      <c r="E12" s="6"/>
      <c r="F12" s="6">
        <v>-3848</v>
      </c>
      <c r="G12" s="6">
        <v>2995</v>
      </c>
      <c r="H12" s="6">
        <v>-3905</v>
      </c>
      <c r="I12" s="6">
        <v>4750</v>
      </c>
      <c r="J12" s="6">
        <v>-813</v>
      </c>
      <c r="K12" s="6">
        <v>-794</v>
      </c>
      <c r="L12" s="6">
        <v>1162</v>
      </c>
      <c r="M12" s="6">
        <v>132</v>
      </c>
      <c r="N12" s="6"/>
      <c r="O12" s="6"/>
    </row>
    <row r="13" spans="2:15" s="2" customFormat="1" x14ac:dyDescent="0.2">
      <c r="B13" s="2" t="s">
        <v>26</v>
      </c>
      <c r="C13" s="6"/>
      <c r="D13" s="6"/>
      <c r="E13" s="6"/>
      <c r="F13" s="6">
        <f>F9-SUM(F10:F12)</f>
        <v>8902</v>
      </c>
      <c r="G13" s="6">
        <f>G9-SUM(G10:G12)</f>
        <v>2688</v>
      </c>
      <c r="H13" s="6">
        <f>H9-SUM(H10:H12)</f>
        <v>10727</v>
      </c>
      <c r="I13" s="6">
        <f>I9-SUM(I10:I12)</f>
        <v>916</v>
      </c>
      <c r="J13" s="6">
        <f>J9-SUM(J10:J12)</f>
        <v>7518</v>
      </c>
      <c r="K13" s="6">
        <f>K9-SUM(K10:K12)</f>
        <v>7035</v>
      </c>
      <c r="L13" s="6">
        <f>L9-SUM(L10:L12)</f>
        <v>6213</v>
      </c>
      <c r="M13" s="6">
        <f>M9-SUM(M10:M12)</f>
        <v>6098</v>
      </c>
      <c r="N13" s="6"/>
      <c r="O13" s="6"/>
    </row>
    <row r="14" spans="2:15" s="2" customFormat="1" x14ac:dyDescent="0.2">
      <c r="B14" s="2" t="s">
        <v>27</v>
      </c>
      <c r="C14" s="6"/>
      <c r="D14" s="6"/>
      <c r="E14" s="6"/>
      <c r="F14" s="6">
        <f>3093-466</f>
        <v>2627</v>
      </c>
      <c r="G14" s="6">
        <f>792+223</f>
        <v>1015</v>
      </c>
      <c r="H14" s="6">
        <f>2674+162</f>
        <v>2836</v>
      </c>
      <c r="I14" s="6">
        <f>272+190</f>
        <v>462</v>
      </c>
      <c r="J14" s="6">
        <f>1840+184</f>
        <v>2024</v>
      </c>
      <c r="K14" s="6">
        <f>1728+203</f>
        <v>1931</v>
      </c>
      <c r="L14" s="6">
        <f>1502+210</f>
        <v>1712</v>
      </c>
      <c r="M14" s="6">
        <f>1384+137</f>
        <v>1521</v>
      </c>
      <c r="N14" s="6"/>
      <c r="O14" s="6"/>
    </row>
    <row r="15" spans="2:15" s="2" customFormat="1" x14ac:dyDescent="0.2">
      <c r="B15" s="2" t="s">
        <v>28</v>
      </c>
      <c r="C15" s="6"/>
      <c r="D15" s="6"/>
      <c r="E15" s="6"/>
      <c r="F15" s="6">
        <f>F13-F14</f>
        <v>6275</v>
      </c>
      <c r="G15" s="6">
        <f>G13-G14</f>
        <v>1673</v>
      </c>
      <c r="H15" s="6">
        <f>H13-H14</f>
        <v>7891</v>
      </c>
      <c r="I15" s="6">
        <f>I13-I14</f>
        <v>454</v>
      </c>
      <c r="J15" s="6">
        <f>J13-J14</f>
        <v>5494</v>
      </c>
      <c r="K15" s="6">
        <f>K13-K14</f>
        <v>5104</v>
      </c>
      <c r="L15" s="6">
        <f>L13-L14</f>
        <v>4501</v>
      </c>
      <c r="M15" s="6">
        <f>M13-M14</f>
        <v>4577</v>
      </c>
      <c r="N15" s="6"/>
      <c r="O15" s="6"/>
    </row>
    <row r="16" spans="2:15" s="2" customFormat="1" x14ac:dyDescent="0.2">
      <c r="B16" s="2" t="s">
        <v>1</v>
      </c>
      <c r="C16" s="6"/>
      <c r="D16" s="6"/>
      <c r="E16" s="6"/>
      <c r="F16" s="6">
        <v>2707</v>
      </c>
      <c r="G16" s="6">
        <v>8112</v>
      </c>
      <c r="H16" s="6">
        <v>8108</v>
      </c>
      <c r="I16" s="6">
        <v>8110</v>
      </c>
      <c r="J16" s="6">
        <v>2701</v>
      </c>
      <c r="K16" s="6">
        <v>8084</v>
      </c>
      <c r="L16" s="6">
        <v>8081</v>
      </c>
      <c r="M16" s="6">
        <v>8082</v>
      </c>
      <c r="N16" s="6"/>
      <c r="O16" s="6"/>
    </row>
    <row r="17" spans="2:15" s="4" customFormat="1" x14ac:dyDescent="0.2">
      <c r="B17" s="4" t="s">
        <v>29</v>
      </c>
      <c r="C17" s="5"/>
      <c r="D17" s="5"/>
      <c r="E17" s="5"/>
      <c r="F17" s="5">
        <f>F15/F16</f>
        <v>2.3180642777983005</v>
      </c>
      <c r="G17" s="5">
        <f>G15/G16</f>
        <v>0.20623767258382644</v>
      </c>
      <c r="H17" s="5">
        <f>H15/H16</f>
        <v>0.97323630981746423</v>
      </c>
      <c r="I17" s="5">
        <f>I15/I16</f>
        <v>5.5980271270036991E-2</v>
      </c>
      <c r="J17" s="5">
        <f>J15/J16</f>
        <v>2.0340614587189929</v>
      </c>
      <c r="K17" s="5">
        <f>K15/K16</f>
        <v>0.63137060860959926</v>
      </c>
      <c r="L17" s="5">
        <f>L15/L16</f>
        <v>0.55698552159386217</v>
      </c>
      <c r="M17" s="5">
        <f>M15/M16</f>
        <v>0.56632021776787922</v>
      </c>
      <c r="N17" s="5"/>
      <c r="O17" s="5"/>
    </row>
    <row r="26" spans="2:15" s="10" customFormat="1" x14ac:dyDescent="0.2">
      <c r="B26" s="10" t="s">
        <v>34</v>
      </c>
      <c r="C26" s="9"/>
      <c r="D26" s="9"/>
      <c r="E26" s="9"/>
      <c r="F26" s="9"/>
      <c r="G26" s="9"/>
      <c r="H26" s="9"/>
      <c r="I26" s="9"/>
      <c r="J26" s="9">
        <f>J3/F3-1</f>
        <v>5.635265418481894E-2</v>
      </c>
      <c r="K26" s="9">
        <f>K3/G3-1</f>
        <v>5.916399565574415E-2</v>
      </c>
      <c r="L26" s="9">
        <f>L3/H3-1</f>
        <v>4.671200399301223E-2</v>
      </c>
      <c r="M26" s="9">
        <f>M3/I3-1</f>
        <v>5.371333237162812E-2</v>
      </c>
      <c r="N26" s="9"/>
      <c r="O26" s="9"/>
    </row>
    <row r="28" spans="2:15" x14ac:dyDescent="0.2">
      <c r="B28" t="s">
        <v>32</v>
      </c>
      <c r="F28" s="9">
        <f t="shared" ref="F28:J28" si="0">F7/F5</f>
        <v>0.23544938066907248</v>
      </c>
      <c r="G28" s="9">
        <f t="shared" si="0"/>
        <v>0.24305158863040952</v>
      </c>
      <c r="H28" s="9">
        <f t="shared" si="0"/>
        <v>0.24612700455355374</v>
      </c>
      <c r="I28" s="9">
        <f t="shared" si="0"/>
        <v>0.24639312454914056</v>
      </c>
      <c r="J28" s="9">
        <f>J7/J5</f>
        <v>0.23971093731976839</v>
      </c>
      <c r="K28" s="9">
        <f>K7/K5</f>
        <v>0.24814250687272457</v>
      </c>
      <c r="L28" s="9">
        <f>L7/L5</f>
        <v>0.25112941801753919</v>
      </c>
      <c r="M28" s="9">
        <f>M7/M5</f>
        <v>0.24912140009906361</v>
      </c>
    </row>
    <row r="29" spans="2:15" s="10" customFormat="1" x14ac:dyDescent="0.2">
      <c r="B29" s="10" t="s">
        <v>36</v>
      </c>
      <c r="C29" s="9"/>
      <c r="D29" s="9"/>
      <c r="E29" s="9"/>
      <c r="F29" s="9">
        <f t="shared" ref="F29:L29" si="1">F9/F5</f>
        <v>3.3898615039500632E-2</v>
      </c>
      <c r="G29" s="9">
        <f t="shared" si="1"/>
        <v>4.0971497232454156E-2</v>
      </c>
      <c r="H29" s="9">
        <f t="shared" si="1"/>
        <v>4.5263314195208869E-2</v>
      </c>
      <c r="I29" s="9">
        <f t="shared" si="1"/>
        <v>3.8568692321086541E-2</v>
      </c>
      <c r="J29" s="9">
        <f t="shared" si="1"/>
        <v>4.1836805315246729E-2</v>
      </c>
      <c r="K29" s="9">
        <f t="shared" si="1"/>
        <v>4.2357034945637369E-2</v>
      </c>
      <c r="L29" s="9">
        <f t="shared" si="1"/>
        <v>4.6889302270646943E-2</v>
      </c>
      <c r="M29" s="9">
        <f>M9/M5</f>
        <v>3.9554685473028754E-2</v>
      </c>
      <c r="N29" s="9"/>
      <c r="O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2025-01-27T17:45:11Z</dcterms:created>
  <dcterms:modified xsi:type="dcterms:W3CDTF">2025-01-28T15:06:51Z</dcterms:modified>
</cp:coreProperties>
</file>