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OVANNY_TODO\SKETCHS\STM32\STM32F051C8T6\MIS PROYECTOS\PORTABLE DIGITAL SOURCE V1.3 DMA\"/>
    </mc:Choice>
  </mc:AlternateContent>
  <bookViews>
    <workbookView xWindow="-120" yWindow="-120" windowWidth="29040" windowHeight="15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9" i="1" l="1"/>
  <c r="G190" i="1"/>
  <c r="G191" i="1"/>
  <c r="G192" i="1"/>
  <c r="G193" i="1"/>
  <c r="H193" i="1" s="1"/>
  <c r="J193" i="1" s="1"/>
  <c r="G194" i="1"/>
  <c r="G195" i="1"/>
  <c r="G196" i="1"/>
  <c r="G197" i="1"/>
  <c r="H197" i="1" s="1"/>
  <c r="J197" i="1" s="1"/>
  <c r="G198" i="1"/>
  <c r="G199" i="1"/>
  <c r="G200" i="1"/>
  <c r="G201" i="1"/>
  <c r="H201" i="1" s="1"/>
  <c r="J201" i="1" s="1"/>
  <c r="G202" i="1"/>
  <c r="G203" i="1"/>
  <c r="H203" i="1" s="1"/>
  <c r="J203" i="1" s="1"/>
  <c r="G204" i="1"/>
  <c r="G205" i="1"/>
  <c r="H205" i="1" s="1"/>
  <c r="J205" i="1" s="1"/>
  <c r="G206" i="1"/>
  <c r="G207" i="1"/>
  <c r="G208" i="1"/>
  <c r="G209" i="1"/>
  <c r="H209" i="1" s="1"/>
  <c r="J209" i="1" s="1"/>
  <c r="G210" i="1"/>
  <c r="G211" i="1"/>
  <c r="G212" i="1"/>
  <c r="G213" i="1"/>
  <c r="H213" i="1" s="1"/>
  <c r="J213" i="1" s="1"/>
  <c r="G214" i="1"/>
  <c r="G215" i="1"/>
  <c r="G216" i="1"/>
  <c r="G217" i="1"/>
  <c r="H217" i="1" s="1"/>
  <c r="J217" i="1" s="1"/>
  <c r="G218" i="1"/>
  <c r="G189" i="1"/>
  <c r="H189" i="1"/>
  <c r="H190" i="1"/>
  <c r="J190" i="1" s="1"/>
  <c r="H191" i="1"/>
  <c r="H192" i="1"/>
  <c r="J192" i="1" s="1"/>
  <c r="H194" i="1"/>
  <c r="J194" i="1" s="1"/>
  <c r="H195" i="1"/>
  <c r="H196" i="1"/>
  <c r="J196" i="1" s="1"/>
  <c r="H198" i="1"/>
  <c r="J198" i="1" s="1"/>
  <c r="H199" i="1"/>
  <c r="H200" i="1"/>
  <c r="H202" i="1"/>
  <c r="J202" i="1" s="1"/>
  <c r="H204" i="1"/>
  <c r="J204" i="1" s="1"/>
  <c r="H206" i="1"/>
  <c r="J206" i="1" s="1"/>
  <c r="H207" i="1"/>
  <c r="H208" i="1"/>
  <c r="J208" i="1" s="1"/>
  <c r="H210" i="1"/>
  <c r="H211" i="1"/>
  <c r="H212" i="1"/>
  <c r="H214" i="1"/>
  <c r="J214" i="1" s="1"/>
  <c r="H215" i="1"/>
  <c r="H216" i="1"/>
  <c r="J216" i="1" s="1"/>
  <c r="H218" i="1"/>
  <c r="J218" i="1" s="1"/>
  <c r="H219" i="1"/>
  <c r="J219" i="1" s="1"/>
  <c r="J189" i="1"/>
  <c r="J191" i="1"/>
  <c r="J195" i="1"/>
  <c r="J199" i="1"/>
  <c r="J200" i="1"/>
  <c r="J207" i="1"/>
  <c r="J210" i="1"/>
  <c r="J211" i="1"/>
  <c r="J212" i="1"/>
  <c r="J215" i="1"/>
  <c r="B192" i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M258" i="1" l="1"/>
  <c r="Y210" i="1" l="1"/>
  <c r="T195" i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C65" i="1" l="1"/>
  <c r="E67" i="1" s="1"/>
  <c r="E68" i="1" s="1"/>
  <c r="C64" i="1"/>
  <c r="C63" i="1"/>
  <c r="B59" i="1"/>
  <c r="B60" i="1"/>
  <c r="B61" i="1"/>
  <c r="O23" i="1"/>
  <c r="O24" i="1"/>
  <c r="P24" i="1"/>
  <c r="S24" i="1" s="1"/>
  <c r="O25" i="1"/>
  <c r="P25" i="1"/>
  <c r="Q25" i="1" s="1"/>
  <c r="T25" i="1" s="1"/>
  <c r="O26" i="1"/>
  <c r="P26" i="1"/>
  <c r="R26" i="1" s="1"/>
  <c r="U26" i="1" s="1"/>
  <c r="O27" i="1"/>
  <c r="O30" i="1"/>
  <c r="O31" i="1"/>
  <c r="O32" i="1"/>
  <c r="R25" i="1" l="1"/>
  <c r="U25" i="1" s="1"/>
  <c r="S25" i="1"/>
  <c r="Q24" i="1"/>
  <c r="T24" i="1" s="1"/>
  <c r="S26" i="1"/>
  <c r="R24" i="1"/>
  <c r="U24" i="1" s="1"/>
  <c r="Q26" i="1"/>
  <c r="T26" i="1" s="1"/>
  <c r="C67" i="1"/>
  <c r="C68" i="1" s="1"/>
  <c r="L24" i="1"/>
  <c r="P27" i="1" s="1"/>
  <c r="S27" i="1" l="1"/>
  <c r="R27" i="1"/>
  <c r="U27" i="1" s="1"/>
  <c r="Q27" i="1"/>
  <c r="T27" i="1" s="1"/>
  <c r="E193" i="1" l="1"/>
  <c r="E192" i="1"/>
  <c r="E191" i="1"/>
  <c r="E189" i="1"/>
  <c r="E190" i="1"/>
  <c r="E194" i="1" l="1"/>
  <c r="E195" i="1" l="1"/>
  <c r="E196" i="1" l="1"/>
  <c r="M47" i="1"/>
  <c r="M46" i="1"/>
  <c r="J47" i="1"/>
  <c r="J46" i="1"/>
  <c r="E197" i="1" l="1"/>
  <c r="L27" i="1"/>
  <c r="E198" i="1" l="1"/>
  <c r="L28" i="1"/>
  <c r="L29" i="1" s="1"/>
  <c r="L10" i="1"/>
  <c r="L14" i="1" s="1"/>
  <c r="L15" i="1" s="1"/>
  <c r="L13" i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9" i="1" l="1"/>
  <c r="E218" i="1"/>
</calcChain>
</file>

<file path=xl/sharedStrings.xml><?xml version="1.0" encoding="utf-8"?>
<sst xmlns="http://schemas.openxmlformats.org/spreadsheetml/2006/main" count="52" uniqueCount="35">
  <si>
    <t>Vref</t>
  </si>
  <si>
    <t>R1</t>
  </si>
  <si>
    <t>Vout</t>
  </si>
  <si>
    <t>I1</t>
  </si>
  <si>
    <t>Rpull-down Ω</t>
  </si>
  <si>
    <t>R1 Ω</t>
  </si>
  <si>
    <t>R3 Ω</t>
  </si>
  <si>
    <t>R2 Ω</t>
  </si>
  <si>
    <t>Vdac inicio(1/3)</t>
  </si>
  <si>
    <t>Vout_high</t>
  </si>
  <si>
    <t>I1-HIGH</t>
  </si>
  <si>
    <t>I1-LOW</t>
  </si>
  <si>
    <t>Vout_low</t>
  </si>
  <si>
    <t>Vdac inicio(1/4.13)</t>
  </si>
  <si>
    <t>VOUTMATH</t>
  </si>
  <si>
    <t>DAC REAL</t>
  </si>
  <si>
    <t>C1</t>
  </si>
  <si>
    <t>C2</t>
  </si>
  <si>
    <t>C3</t>
  </si>
  <si>
    <t>-</t>
  </si>
  <si>
    <t>x Vdac</t>
  </si>
  <si>
    <t>Vadc =</t>
  </si>
  <si>
    <t>VouthMath =</t>
  </si>
  <si>
    <t xml:space="preserve">VouthMath </t>
  </si>
  <si>
    <t>LIMITE DE CORRIENTE</t>
  </si>
  <si>
    <t>VOUT OLED</t>
  </si>
  <si>
    <t>Hacer mediciones de "dac_12bits" para cada salida de voltaje (VOUT OLED), descomentar linea 1057</t>
  </si>
  <si>
    <t>DDDAAACCC</t>
  </si>
  <si>
    <t>dac_12bits</t>
  </si>
  <si>
    <t>dac_12bits es valor que deberia tener el ADC, es el valor que oscila en el oled y con cada voltaje ver su valor exacto y anotar</t>
  </si>
  <si>
    <t>A CORREGIR</t>
  </si>
  <si>
    <t>CORREG. FORMULA</t>
  </si>
  <si>
    <t>dac_12bits - CORREG. FORMULA</t>
  </si>
  <si>
    <t>DDDAAACCC es valor de ADC 0-4096 para cada VOUT OLED, es fijo este valor al descomentar la linea 1057 se ve y anotar en la columna DDDAAACCC</t>
  </si>
  <si>
    <t>DDDAAACCC y dac_12bits copiar y decirle a chatpgt que te la formula para corregir los valores:   =0.978 * DDDAAACCC + 30.54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</si>
</sst>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00B050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theme="0" tint="-0.14999847407452621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5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1" fontId="0" fillId="2" borderId="1" xfId="0" applyNumberFormat="1" applyFill="1" applyBorder="1"/>
    <xf numFmtId="3" fontId="0" fillId="3" borderId="1" xfId="0" applyNumberFormat="1" applyFill="1" applyBorder="1"/>
    <xf numFmtId="0" fontId="2" fillId="4" borderId="2" xfId="0" applyFont="1" applyFill="1" applyBorder="1"/>
    <xf numFmtId="0" fontId="0" fillId="5" borderId="2" xfId="0" applyFont="1" applyFill="1" applyBorder="1"/>
    <xf numFmtId="0" fontId="0" fillId="0" borderId="2" xfId="0" applyFont="1" applyBorder="1"/>
    <xf numFmtId="1" fontId="0" fillId="5" borderId="2" xfId="0" applyNumberFormat="1" applyFont="1" applyFill="1" applyBorder="1"/>
    <xf numFmtId="0" fontId="0" fillId="0" borderId="2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3" fillId="6" borderId="1" xfId="1" applyBorder="1"/>
    <xf numFmtId="0" fontId="3" fillId="6" borderId="0" xfId="1" applyBorder="1"/>
    <xf numFmtId="0" fontId="0" fillId="7" borderId="1" xfId="0" applyFill="1" applyBorder="1"/>
    <xf numFmtId="0" fontId="0" fillId="8" borderId="1" xfId="0" applyFill="1" applyBorder="1"/>
    <xf numFmtId="2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Border="1"/>
    <xf numFmtId="0" fontId="0" fillId="10" borderId="0" xfId="0" applyFill="1" applyAlignment="1">
      <alignment horizontal="center"/>
    </xf>
    <xf numFmtId="0" fontId="0" fillId="10" borderId="0" xfId="0" applyFill="1"/>
    <xf numFmtId="2" fontId="0" fillId="9" borderId="0" xfId="0" applyNumberFormat="1" applyFill="1" applyAlignment="1"/>
    <xf numFmtId="164" fontId="0" fillId="10" borderId="0" xfId="0" applyNumberFormat="1" applyFill="1"/>
    <xf numFmtId="165" fontId="0" fillId="10" borderId="0" xfId="0" applyNumberFormat="1" applyFill="1"/>
    <xf numFmtId="0" fontId="0" fillId="0" borderId="0" xfId="0" applyFill="1"/>
    <xf numFmtId="0" fontId="0" fillId="11" borderId="2" xfId="0" applyFont="1" applyFill="1" applyBorder="1"/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1" fontId="0" fillId="0" borderId="0" xfId="0" applyNumberFormat="1" applyFill="1" applyBorder="1"/>
    <xf numFmtId="0" fontId="2" fillId="15" borderId="2" xfId="0" applyFont="1" applyFill="1" applyBorder="1"/>
    <xf numFmtId="0" fontId="2" fillId="16" borderId="2" xfId="0" applyFont="1" applyFill="1" applyBorder="1"/>
    <xf numFmtId="1" fontId="4" fillId="5" borderId="2" xfId="0" applyNumberFormat="1" applyFont="1" applyFill="1" applyBorder="1"/>
    <xf numFmtId="0" fontId="2" fillId="13" borderId="2" xfId="0" applyFont="1" applyFill="1" applyBorder="1"/>
    <xf numFmtId="1" fontId="2" fillId="12" borderId="2" xfId="0" applyNumberFormat="1" applyFont="1" applyFill="1" applyBorder="1"/>
    <xf numFmtId="0" fontId="4" fillId="0" borderId="0" xfId="0" applyFont="1" applyFill="1" applyBorder="1"/>
    <xf numFmtId="0" fontId="4" fillId="0" borderId="0" xfId="0" applyFont="1"/>
    <xf numFmtId="1" fontId="4" fillId="5" borderId="2" xfId="0" applyNumberFormat="1" applyFont="1" applyFill="1" applyBorder="1" applyAlignment="1">
      <alignment horizontal="center"/>
    </xf>
    <xf numFmtId="0" fontId="2" fillId="14" borderId="2" xfId="0" applyFont="1" applyFill="1" applyBorder="1"/>
    <xf numFmtId="1" fontId="2" fillId="13" borderId="2" xfId="0" applyNumberFormat="1" applyFont="1" applyFill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236001749781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Hoja1!$T$191:$T$222</c:f>
              <c:numCache>
                <c:formatCode>General</c:formatCode>
                <c:ptCount val="32"/>
                <c:pt idx="0">
                  <c:v>0.1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Hoja1!$U$191:$U$222</c:f>
              <c:numCache>
                <c:formatCode>General</c:formatCode>
                <c:ptCount val="32"/>
                <c:pt idx="0">
                  <c:v>3845</c:v>
                </c:pt>
                <c:pt idx="1">
                  <c:v>3738</c:v>
                </c:pt>
                <c:pt idx="2">
                  <c:v>3677</c:v>
                </c:pt>
                <c:pt idx="3">
                  <c:v>3617</c:v>
                </c:pt>
                <c:pt idx="4">
                  <c:v>3495</c:v>
                </c:pt>
                <c:pt idx="5">
                  <c:v>3378</c:v>
                </c:pt>
                <c:pt idx="6">
                  <c:v>3258</c:v>
                </c:pt>
                <c:pt idx="7">
                  <c:v>3136</c:v>
                </c:pt>
                <c:pt idx="8">
                  <c:v>3015</c:v>
                </c:pt>
                <c:pt idx="9">
                  <c:v>2913</c:v>
                </c:pt>
                <c:pt idx="10">
                  <c:v>2804</c:v>
                </c:pt>
                <c:pt idx="11">
                  <c:v>2684</c:v>
                </c:pt>
                <c:pt idx="12">
                  <c:v>2565</c:v>
                </c:pt>
                <c:pt idx="13">
                  <c:v>2446</c:v>
                </c:pt>
                <c:pt idx="14">
                  <c:v>2323</c:v>
                </c:pt>
                <c:pt idx="15">
                  <c:v>2207</c:v>
                </c:pt>
                <c:pt idx="16">
                  <c:v>2089</c:v>
                </c:pt>
                <c:pt idx="17">
                  <c:v>1980</c:v>
                </c:pt>
                <c:pt idx="18">
                  <c:v>1858</c:v>
                </c:pt>
                <c:pt idx="19">
                  <c:v>1735</c:v>
                </c:pt>
                <c:pt idx="20">
                  <c:v>1615</c:v>
                </c:pt>
                <c:pt idx="21">
                  <c:v>1495</c:v>
                </c:pt>
                <c:pt idx="22">
                  <c:v>1355</c:v>
                </c:pt>
                <c:pt idx="23">
                  <c:v>1235</c:v>
                </c:pt>
                <c:pt idx="24">
                  <c:v>1119</c:v>
                </c:pt>
                <c:pt idx="25">
                  <c:v>994</c:v>
                </c:pt>
                <c:pt idx="26">
                  <c:v>877</c:v>
                </c:pt>
                <c:pt idx="27">
                  <c:v>761</c:v>
                </c:pt>
                <c:pt idx="28">
                  <c:v>637</c:v>
                </c:pt>
                <c:pt idx="29">
                  <c:v>520</c:v>
                </c:pt>
                <c:pt idx="30">
                  <c:v>400</c:v>
                </c:pt>
                <c:pt idx="31" formatCode="0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3-45B5-A844-F16451EB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09407"/>
        <c:axId val="695916415"/>
      </c:scatterChart>
      <c:valAx>
        <c:axId val="60120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16415"/>
        <c:crosses val="autoZero"/>
        <c:crossBetween val="midCat"/>
      </c:valAx>
      <c:valAx>
        <c:axId val="6959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0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Hoja1!$H$258:$H$289</c:f>
              <c:numCache>
                <c:formatCode>General</c:formatCode>
                <c:ptCount val="32"/>
                <c:pt idx="0">
                  <c:v>0.1</c:v>
                </c:pt>
                <c:pt idx="1">
                  <c:v>1</c:v>
                </c:pt>
                <c:pt idx="2">
                  <c:v>1.8</c:v>
                </c:pt>
                <c:pt idx="3">
                  <c:v>2.5</c:v>
                </c:pt>
                <c:pt idx="4">
                  <c:v>3.3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Hoja1!$I$258:$I$289</c:f>
              <c:numCache>
                <c:formatCode>General</c:formatCode>
                <c:ptCount val="32"/>
                <c:pt idx="0">
                  <c:v>2500</c:v>
                </c:pt>
                <c:pt idx="1">
                  <c:v>2450</c:v>
                </c:pt>
                <c:pt idx="2">
                  <c:v>2400</c:v>
                </c:pt>
                <c:pt idx="3">
                  <c:v>2350</c:v>
                </c:pt>
                <c:pt idx="4">
                  <c:v>2300</c:v>
                </c:pt>
                <c:pt idx="5">
                  <c:v>2250</c:v>
                </c:pt>
                <c:pt idx="6">
                  <c:v>2200</c:v>
                </c:pt>
                <c:pt idx="7">
                  <c:v>1800</c:v>
                </c:pt>
                <c:pt idx="8">
                  <c:v>1700</c:v>
                </c:pt>
                <c:pt idx="9">
                  <c:v>1600</c:v>
                </c:pt>
                <c:pt idx="10">
                  <c:v>1500</c:v>
                </c:pt>
                <c:pt idx="11">
                  <c:v>1450</c:v>
                </c:pt>
                <c:pt idx="12">
                  <c:v>1400</c:v>
                </c:pt>
                <c:pt idx="13">
                  <c:v>1350</c:v>
                </c:pt>
                <c:pt idx="14">
                  <c:v>1200</c:v>
                </c:pt>
                <c:pt idx="15">
                  <c:v>1000</c:v>
                </c:pt>
                <c:pt idx="16">
                  <c:v>900</c:v>
                </c:pt>
                <c:pt idx="17">
                  <c:v>870</c:v>
                </c:pt>
                <c:pt idx="18">
                  <c:v>840</c:v>
                </c:pt>
                <c:pt idx="19">
                  <c:v>820</c:v>
                </c:pt>
                <c:pt idx="20">
                  <c:v>800</c:v>
                </c:pt>
                <c:pt idx="21">
                  <c:v>780</c:v>
                </c:pt>
                <c:pt idx="22">
                  <c:v>760</c:v>
                </c:pt>
                <c:pt idx="23">
                  <c:v>740</c:v>
                </c:pt>
                <c:pt idx="24">
                  <c:v>720</c:v>
                </c:pt>
                <c:pt idx="25">
                  <c:v>700</c:v>
                </c:pt>
                <c:pt idx="26">
                  <c:v>640</c:v>
                </c:pt>
                <c:pt idx="27">
                  <c:v>610</c:v>
                </c:pt>
                <c:pt idx="28">
                  <c:v>590</c:v>
                </c:pt>
                <c:pt idx="29">
                  <c:v>560</c:v>
                </c:pt>
                <c:pt idx="30">
                  <c:v>530</c:v>
                </c:pt>
                <c:pt idx="3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6C0-8628-FA0A2AB6B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24400"/>
        <c:axId val="32370832"/>
      </c:scatterChart>
      <c:valAx>
        <c:axId val="2513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0832"/>
        <c:crosses val="autoZero"/>
        <c:crossBetween val="midCat"/>
      </c:valAx>
      <c:valAx>
        <c:axId val="323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0</xdr:row>
      <xdr:rowOff>133350</xdr:rowOff>
    </xdr:from>
    <xdr:to>
      <xdr:col>5</xdr:col>
      <xdr:colOff>386602</xdr:colOff>
      <xdr:row>3</xdr:row>
      <xdr:rowOff>26039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87CBB8-BBBC-4A32-8F2C-485F8D97E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33350"/>
          <a:ext cx="3762374" cy="464189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504826</xdr:colOff>
      <xdr:row>3</xdr:row>
      <xdr:rowOff>95250</xdr:rowOff>
    </xdr:from>
    <xdr:to>
      <xdr:col>6</xdr:col>
      <xdr:colOff>253253</xdr:colOff>
      <xdr:row>12</xdr:row>
      <xdr:rowOff>136070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CBF297-E71A-4730-952B-B5CEE77F0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826" y="666750"/>
          <a:ext cx="4505324" cy="175532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581024</xdr:colOff>
      <xdr:row>4</xdr:row>
      <xdr:rowOff>114300</xdr:rowOff>
    </xdr:from>
    <xdr:to>
      <xdr:col>22</xdr:col>
      <xdr:colOff>114773</xdr:colOff>
      <xdr:row>14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F0F506-EE27-4160-9943-E3E5CD4D9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4" y="876300"/>
          <a:ext cx="6582249" cy="19621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533400</xdr:colOff>
      <xdr:row>13</xdr:row>
      <xdr:rowOff>38101</xdr:rowOff>
    </xdr:from>
    <xdr:to>
      <xdr:col>4</xdr:col>
      <xdr:colOff>519953</xdr:colOff>
      <xdr:row>16</xdr:row>
      <xdr:rowOff>97705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7A65ACB-D4EA-439B-9BB2-3521034A8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2514601"/>
          <a:ext cx="2857500" cy="63110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571500</xdr:colOff>
      <xdr:row>17</xdr:row>
      <xdr:rowOff>19050</xdr:rowOff>
    </xdr:from>
    <xdr:to>
      <xdr:col>5</xdr:col>
      <xdr:colOff>43702</xdr:colOff>
      <xdr:row>27</xdr:row>
      <xdr:rowOff>150504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AF79DCB-60BD-4A60-95D3-03EB6CA08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3257550"/>
          <a:ext cx="3333750" cy="203645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590550</xdr:colOff>
      <xdr:row>28</xdr:row>
      <xdr:rowOff>66675</xdr:rowOff>
    </xdr:from>
    <xdr:to>
      <xdr:col>4</xdr:col>
      <xdr:colOff>434228</xdr:colOff>
      <xdr:row>32</xdr:row>
      <xdr:rowOff>61816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8B26402-2B71-4591-878E-483F5C9A9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550" y="5400675"/>
          <a:ext cx="2714625" cy="757141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561975</xdr:colOff>
      <xdr:row>32</xdr:row>
      <xdr:rowOff>123825</xdr:rowOff>
    </xdr:from>
    <xdr:to>
      <xdr:col>4</xdr:col>
      <xdr:colOff>587799</xdr:colOff>
      <xdr:row>36</xdr:row>
      <xdr:rowOff>86018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48B8E73-10A2-4012-A966-F1374426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975" y="6219825"/>
          <a:ext cx="2896771" cy="72419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152400</xdr:colOff>
      <xdr:row>42</xdr:row>
      <xdr:rowOff>142875</xdr:rowOff>
    </xdr:from>
    <xdr:to>
      <xdr:col>5</xdr:col>
      <xdr:colOff>567577</xdr:colOff>
      <xdr:row>54</xdr:row>
      <xdr:rowOff>87167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B30D993-EB13-40E6-B222-36F4480EC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4400" y="8143875"/>
          <a:ext cx="4276725" cy="2230292"/>
        </a:xfrm>
        <a:prstGeom prst="rect">
          <a:avLst/>
        </a:prstGeom>
        <a:ln w="38100"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280987</xdr:colOff>
      <xdr:row>192</xdr:row>
      <xdr:rowOff>90487</xdr:rowOff>
    </xdr:from>
    <xdr:to>
      <xdr:col>28</xdr:col>
      <xdr:colOff>280987</xdr:colOff>
      <xdr:row>206</xdr:row>
      <xdr:rowOff>166687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252D85C-658D-4A30-96C1-4E0157928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442912</xdr:colOff>
      <xdr:row>261</xdr:row>
      <xdr:rowOff>166687</xdr:rowOff>
    </xdr:from>
    <xdr:to>
      <xdr:col>14</xdr:col>
      <xdr:colOff>509587</xdr:colOff>
      <xdr:row>276</xdr:row>
      <xdr:rowOff>52387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8023575-9351-46DE-8856-DDA3C8C1E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Y289"/>
  <sheetViews>
    <sheetView tabSelected="1" topLeftCell="A179" zoomScale="85" zoomScaleNormal="85" workbookViewId="0">
      <selection activeCell="L188" sqref="L188"/>
    </sheetView>
  </sheetViews>
  <sheetFormatPr baseColWidth="10" defaultRowHeight="15" x14ac:dyDescent="0.25"/>
  <cols>
    <col min="2" max="2" width="13.28515625" customWidth="1"/>
    <col min="3" max="3" width="12.7109375" customWidth="1"/>
    <col min="4" max="4" width="17" customWidth="1"/>
    <col min="5" max="5" width="14.85546875" customWidth="1"/>
    <col min="6" max="6" width="13.42578125" customWidth="1"/>
    <col min="7" max="7" width="13.7109375" customWidth="1"/>
    <col min="8" max="8" width="17.7109375" customWidth="1"/>
    <col min="9" max="9" width="16" customWidth="1"/>
    <col min="10" max="10" width="30.7109375" style="32" customWidth="1"/>
    <col min="11" max="11" width="17.42578125" customWidth="1"/>
    <col min="15" max="15" width="14.28515625" customWidth="1"/>
  </cols>
  <sheetData>
    <row r="6" spans="11:13" x14ac:dyDescent="0.25">
      <c r="K6" s="3" t="s">
        <v>2</v>
      </c>
      <c r="L6" s="3">
        <v>5</v>
      </c>
    </row>
    <row r="7" spans="11:13" x14ac:dyDescent="0.25">
      <c r="K7" s="3" t="s">
        <v>3</v>
      </c>
      <c r="L7" s="3">
        <v>5.0000000000000002E-5</v>
      </c>
    </row>
    <row r="8" spans="11:13" x14ac:dyDescent="0.25">
      <c r="K8" s="3" t="s">
        <v>4</v>
      </c>
      <c r="L8" s="3">
        <v>10000</v>
      </c>
    </row>
    <row r="9" spans="11:13" x14ac:dyDescent="0.25">
      <c r="K9" s="3" t="s">
        <v>0</v>
      </c>
      <c r="L9" s="3">
        <v>1.2210000000000001</v>
      </c>
    </row>
    <row r="10" spans="11:13" x14ac:dyDescent="0.25">
      <c r="K10" s="3" t="s">
        <v>8</v>
      </c>
      <c r="L10" s="3">
        <f>L9/3</f>
        <v>0.40700000000000003</v>
      </c>
      <c r="M10" s="1"/>
    </row>
    <row r="11" spans="11:13" x14ac:dyDescent="0.25">
      <c r="K11" s="3"/>
      <c r="L11" s="3"/>
    </row>
    <row r="12" spans="11:13" x14ac:dyDescent="0.25">
      <c r="K12" s="3"/>
      <c r="L12" s="3"/>
    </row>
    <row r="13" spans="11:13" x14ac:dyDescent="0.25">
      <c r="K13" s="3" t="s">
        <v>5</v>
      </c>
      <c r="L13" s="3">
        <f>(L6-L9)/L7</f>
        <v>75580</v>
      </c>
    </row>
    <row r="14" spans="11:13" x14ac:dyDescent="0.25">
      <c r="K14" s="3" t="s">
        <v>6</v>
      </c>
      <c r="L14" s="3">
        <f>L8*(L9-L10)/L10</f>
        <v>20000</v>
      </c>
    </row>
    <row r="15" spans="11:13" x14ac:dyDescent="0.25">
      <c r="K15" s="3" t="s">
        <v>7</v>
      </c>
      <c r="L15" s="5">
        <f>L9/(L7-L9/(L14+L8))</f>
        <v>131290.32258064512</v>
      </c>
    </row>
    <row r="17" spans="11:21" x14ac:dyDescent="0.25">
      <c r="K17" s="2"/>
      <c r="Q17" s="12"/>
      <c r="R17" s="12"/>
      <c r="S17" s="12"/>
      <c r="T17" s="12"/>
    </row>
    <row r="18" spans="11:21" x14ac:dyDescent="0.25">
      <c r="Q18" s="12"/>
      <c r="R18" s="12"/>
      <c r="S18" s="12"/>
      <c r="T18" s="12"/>
    </row>
    <row r="19" spans="11:21" x14ac:dyDescent="0.25">
      <c r="Q19" s="12"/>
      <c r="R19" s="12"/>
      <c r="S19" s="12"/>
      <c r="T19" s="12"/>
    </row>
    <row r="20" spans="11:21" x14ac:dyDescent="0.25">
      <c r="K20" s="4" t="s">
        <v>2</v>
      </c>
      <c r="L20" s="4">
        <v>29.25</v>
      </c>
      <c r="Q20" s="12"/>
      <c r="R20" s="12"/>
      <c r="S20" s="12"/>
      <c r="T20" s="12"/>
    </row>
    <row r="21" spans="11:21" x14ac:dyDescent="0.25">
      <c r="K21" s="4" t="s">
        <v>3</v>
      </c>
      <c r="L21" s="4">
        <v>5.0000000000000002E-5</v>
      </c>
      <c r="Q21" s="12"/>
      <c r="R21" s="12"/>
      <c r="S21" s="12"/>
      <c r="T21" s="12"/>
    </row>
    <row r="22" spans="11:21" x14ac:dyDescent="0.25">
      <c r="K22" s="4" t="s">
        <v>4</v>
      </c>
      <c r="L22" s="4">
        <v>15000</v>
      </c>
      <c r="Q22" s="12"/>
      <c r="R22" s="12"/>
      <c r="S22" s="12"/>
      <c r="T22" s="12"/>
    </row>
    <row r="23" spans="11:21" x14ac:dyDescent="0.25">
      <c r="K23" s="4" t="s">
        <v>0</v>
      </c>
      <c r="L23" s="4">
        <v>1.25</v>
      </c>
      <c r="O23" s="16" t="str">
        <f t="shared" ref="O23:O32" si="0">K20</f>
        <v>Vout</v>
      </c>
      <c r="P23" s="16">
        <v>5</v>
      </c>
      <c r="Q23" s="16">
        <v>10</v>
      </c>
      <c r="R23" s="16">
        <v>15</v>
      </c>
      <c r="S23" s="16">
        <v>20</v>
      </c>
      <c r="T23" s="16">
        <v>25</v>
      </c>
      <c r="U23" s="16">
        <v>30</v>
      </c>
    </row>
    <row r="24" spans="11:21" x14ac:dyDescent="0.25">
      <c r="K24" s="4" t="s">
        <v>13</v>
      </c>
      <c r="L24" s="4">
        <f>L23/4.7334</f>
        <v>0.26408078759454096</v>
      </c>
      <c r="O24" s="16" t="str">
        <f t="shared" si="0"/>
        <v>I1</v>
      </c>
      <c r="P24" s="16">
        <f t="shared" ref="P24:P27" si="1">L21</f>
        <v>5.0000000000000002E-5</v>
      </c>
      <c r="Q24" s="16">
        <f>P24</f>
        <v>5.0000000000000002E-5</v>
      </c>
      <c r="R24" s="16">
        <f>P24</f>
        <v>5.0000000000000002E-5</v>
      </c>
      <c r="S24" s="16">
        <f t="shared" ref="S24:U27" si="2">P24</f>
        <v>5.0000000000000002E-5</v>
      </c>
      <c r="T24" s="16">
        <f t="shared" si="2"/>
        <v>5.0000000000000002E-5</v>
      </c>
      <c r="U24" s="16">
        <f t="shared" si="2"/>
        <v>5.0000000000000002E-5</v>
      </c>
    </row>
    <row r="25" spans="11:21" x14ac:dyDescent="0.25">
      <c r="K25" s="4"/>
      <c r="L25" s="4"/>
      <c r="O25" s="16" t="str">
        <f t="shared" si="0"/>
        <v>Rpull-down Ω</v>
      </c>
      <c r="P25" s="16">
        <f t="shared" si="1"/>
        <v>15000</v>
      </c>
      <c r="Q25" s="16">
        <f>P25</f>
        <v>15000</v>
      </c>
      <c r="R25" s="16">
        <f>P25</f>
        <v>15000</v>
      </c>
      <c r="S25" s="16">
        <f t="shared" si="2"/>
        <v>15000</v>
      </c>
      <c r="T25" s="16">
        <f t="shared" si="2"/>
        <v>15000</v>
      </c>
      <c r="U25" s="16">
        <f t="shared" si="2"/>
        <v>15000</v>
      </c>
    </row>
    <row r="26" spans="11:21" x14ac:dyDescent="0.25">
      <c r="K26" s="4"/>
      <c r="L26" s="4"/>
      <c r="O26" s="16" t="str">
        <f t="shared" si="0"/>
        <v>Vref</v>
      </c>
      <c r="P26" s="16">
        <f t="shared" si="1"/>
        <v>1.25</v>
      </c>
      <c r="Q26" s="16">
        <f>P26</f>
        <v>1.25</v>
      </c>
      <c r="R26" s="16">
        <f>P26</f>
        <v>1.25</v>
      </c>
      <c r="S26" s="16">
        <f t="shared" si="2"/>
        <v>1.25</v>
      </c>
      <c r="T26" s="16">
        <f t="shared" si="2"/>
        <v>1.25</v>
      </c>
      <c r="U26" s="16">
        <f t="shared" si="2"/>
        <v>1.25</v>
      </c>
    </row>
    <row r="27" spans="11:21" x14ac:dyDescent="0.25">
      <c r="K27" s="4" t="s">
        <v>5</v>
      </c>
      <c r="L27" s="6">
        <f>(L20-L23)/L21</f>
        <v>560000</v>
      </c>
      <c r="O27" s="16" t="str">
        <f t="shared" si="0"/>
        <v>Vdac inicio(1/4.13)</v>
      </c>
      <c r="P27" s="16">
        <f t="shared" si="1"/>
        <v>0.26408078759454096</v>
      </c>
      <c r="Q27" s="16">
        <f>P27</f>
        <v>0.26408078759454096</v>
      </c>
      <c r="R27" s="16">
        <f>P27</f>
        <v>0.26408078759454096</v>
      </c>
      <c r="S27" s="16">
        <f t="shared" si="2"/>
        <v>0.26408078759454096</v>
      </c>
      <c r="T27" s="16">
        <f t="shared" si="2"/>
        <v>0.26408078759454096</v>
      </c>
      <c r="U27" s="16">
        <f t="shared" si="2"/>
        <v>0.26408078759454096</v>
      </c>
    </row>
    <row r="28" spans="11:21" x14ac:dyDescent="0.25">
      <c r="K28" s="4" t="s">
        <v>6</v>
      </c>
      <c r="L28" s="6">
        <f>L22*(L23-L24)/L24</f>
        <v>56000.999999999993</v>
      </c>
      <c r="O28" s="16"/>
      <c r="P28" s="16"/>
      <c r="Q28" s="16"/>
      <c r="R28" s="16"/>
      <c r="S28" s="16"/>
      <c r="T28" s="16"/>
      <c r="U28" s="16"/>
    </row>
    <row r="29" spans="11:21" x14ac:dyDescent="0.25">
      <c r="K29" s="4" t="s">
        <v>7</v>
      </c>
      <c r="L29" s="6">
        <f>L23/(L21-L23/(L28+L22))</f>
        <v>38586.66115954001</v>
      </c>
      <c r="O29" s="16"/>
      <c r="P29" s="16"/>
      <c r="Q29" s="16"/>
      <c r="R29" s="16"/>
      <c r="S29" s="16"/>
      <c r="T29" s="16"/>
      <c r="U29" s="16"/>
    </row>
    <row r="30" spans="11:21" x14ac:dyDescent="0.25">
      <c r="O30" s="16" t="str">
        <f t="shared" si="0"/>
        <v>R1 Ω</v>
      </c>
      <c r="P30" s="16">
        <v>75000</v>
      </c>
      <c r="Q30" s="16">
        <v>175000</v>
      </c>
      <c r="R30" s="16">
        <v>275000</v>
      </c>
      <c r="S30" s="16">
        <v>375000</v>
      </c>
      <c r="T30" s="16">
        <v>475000</v>
      </c>
      <c r="U30" s="16">
        <v>575000</v>
      </c>
    </row>
    <row r="31" spans="11:21" x14ac:dyDescent="0.25">
      <c r="O31" s="16" t="str">
        <f t="shared" si="0"/>
        <v>R3 Ω</v>
      </c>
      <c r="P31" s="16">
        <v>56000</v>
      </c>
      <c r="Q31" s="16">
        <v>56000</v>
      </c>
      <c r="R31" s="16">
        <v>56000</v>
      </c>
      <c r="S31" s="16">
        <v>56000</v>
      </c>
      <c r="T31" s="16">
        <v>56000</v>
      </c>
      <c r="U31" s="16">
        <v>56000</v>
      </c>
    </row>
    <row r="32" spans="11:21" x14ac:dyDescent="0.25">
      <c r="O32" s="16" t="str">
        <f t="shared" si="0"/>
        <v>R2 Ω</v>
      </c>
      <c r="P32" s="16">
        <v>38.5</v>
      </c>
      <c r="Q32" s="16">
        <v>38.5</v>
      </c>
      <c r="R32" s="16">
        <v>38.5</v>
      </c>
      <c r="S32" s="16">
        <v>38.5</v>
      </c>
      <c r="T32" s="16">
        <v>38.5</v>
      </c>
      <c r="U32" s="16">
        <v>38.5</v>
      </c>
    </row>
    <row r="34" spans="9:21" x14ac:dyDescent="0.25">
      <c r="P34" s="17">
        <v>5.0199999999999996</v>
      </c>
      <c r="Q34" s="17">
        <v>10.09</v>
      </c>
      <c r="R34" s="17">
        <v>15.25</v>
      </c>
      <c r="S34" s="17">
        <v>20.350000000000001</v>
      </c>
      <c r="T34" s="17">
        <v>25.55</v>
      </c>
      <c r="U34" s="17">
        <v>30.65</v>
      </c>
    </row>
    <row r="35" spans="9:21" x14ac:dyDescent="0.25">
      <c r="R35" s="17">
        <v>270600</v>
      </c>
      <c r="U35" s="17">
        <v>562500</v>
      </c>
    </row>
    <row r="41" spans="9:21" x14ac:dyDescent="0.25">
      <c r="I41" t="s">
        <v>0</v>
      </c>
      <c r="J41" s="32">
        <v>1.2210000000000001</v>
      </c>
      <c r="L41" t="s">
        <v>0</v>
      </c>
      <c r="M41">
        <v>1.2210000000000001</v>
      </c>
    </row>
    <row r="42" spans="9:21" x14ac:dyDescent="0.25">
      <c r="I42" t="s">
        <v>1</v>
      </c>
      <c r="J42" s="32">
        <v>75580</v>
      </c>
      <c r="L42" t="s">
        <v>1</v>
      </c>
      <c r="M42">
        <v>75580</v>
      </c>
    </row>
    <row r="43" spans="9:21" x14ac:dyDescent="0.25">
      <c r="I43" t="s">
        <v>10</v>
      </c>
      <c r="J43" s="32">
        <v>5.66E-5</v>
      </c>
      <c r="L43" t="s">
        <v>9</v>
      </c>
      <c r="M43">
        <v>5</v>
      </c>
    </row>
    <row r="44" spans="9:21" x14ac:dyDescent="0.25">
      <c r="I44" t="s">
        <v>11</v>
      </c>
      <c r="J44" s="32">
        <v>4.3399999999999998E-5</v>
      </c>
      <c r="L44" t="s">
        <v>12</v>
      </c>
      <c r="M44">
        <v>5</v>
      </c>
    </row>
    <row r="46" spans="9:21" x14ac:dyDescent="0.25">
      <c r="I46" t="s">
        <v>9</v>
      </c>
      <c r="J46" s="32">
        <f>J43*J42+J41</f>
        <v>5.4988280000000005</v>
      </c>
      <c r="L46" t="s">
        <v>10</v>
      </c>
      <c r="M46">
        <f>(M43-M41)/M42</f>
        <v>4.9999999999999996E-5</v>
      </c>
    </row>
    <row r="47" spans="9:21" x14ac:dyDescent="0.25">
      <c r="I47" t="s">
        <v>12</v>
      </c>
      <c r="J47" s="32">
        <f>J44*J42+J41</f>
        <v>4.5011720000000004</v>
      </c>
      <c r="L47" t="s">
        <v>11</v>
      </c>
      <c r="M47">
        <f>(M44-M41)/M42</f>
        <v>4.9999999999999996E-5</v>
      </c>
    </row>
    <row r="59" spans="2:6" x14ac:dyDescent="0.25">
      <c r="B59" s="18" t="str">
        <f t="shared" ref="B59:B61" si="3">K27</f>
        <v>R1 Ω</v>
      </c>
      <c r="C59" s="18">
        <v>570000</v>
      </c>
      <c r="E59">
        <v>567500</v>
      </c>
    </row>
    <row r="60" spans="2:6" x14ac:dyDescent="0.25">
      <c r="B60" s="18" t="str">
        <f t="shared" si="3"/>
        <v>R3 Ω</v>
      </c>
      <c r="C60" s="18">
        <v>56000</v>
      </c>
      <c r="E60" s="18">
        <v>570000</v>
      </c>
      <c r="F60">
        <v>29.1</v>
      </c>
    </row>
    <row r="61" spans="2:6" x14ac:dyDescent="0.25">
      <c r="B61" s="18" t="str">
        <f t="shared" si="3"/>
        <v>R2 Ω</v>
      </c>
      <c r="C61" s="18">
        <v>39000</v>
      </c>
      <c r="E61" s="18">
        <v>572500</v>
      </c>
      <c r="F61">
        <v>29</v>
      </c>
    </row>
    <row r="62" spans="2:6" x14ac:dyDescent="0.25">
      <c r="B62" s="18" t="s">
        <v>0</v>
      </c>
      <c r="C62" s="18">
        <v>1.25</v>
      </c>
      <c r="E62">
        <v>575000</v>
      </c>
      <c r="F62">
        <v>28.9</v>
      </c>
    </row>
    <row r="63" spans="2:6" x14ac:dyDescent="0.25">
      <c r="B63" s="19" t="s">
        <v>16</v>
      </c>
      <c r="C63" s="19">
        <f>C59*C62/C61</f>
        <v>18.26923076923077</v>
      </c>
    </row>
    <row r="64" spans="2:6" x14ac:dyDescent="0.25">
      <c r="B64" s="19" t="s">
        <v>17</v>
      </c>
      <c r="C64" s="19">
        <f>C59*C62/C60</f>
        <v>12.723214285714286</v>
      </c>
    </row>
    <row r="65" spans="2:6" x14ac:dyDescent="0.25">
      <c r="B65" s="19" t="s">
        <v>18</v>
      </c>
      <c r="C65" s="19">
        <f>C59/C60</f>
        <v>10.178571428571429</v>
      </c>
    </row>
    <row r="67" spans="2:6" x14ac:dyDescent="0.25">
      <c r="B67" s="22" t="s">
        <v>22</v>
      </c>
      <c r="C67" s="26">
        <f>1.25+C63+C64</f>
        <v>32.242445054945058</v>
      </c>
      <c r="D67" s="21" t="s">
        <v>19</v>
      </c>
      <c r="E67" s="20">
        <f>C65</f>
        <v>10.178571428571429</v>
      </c>
      <c r="F67" s="22" t="s">
        <v>20</v>
      </c>
    </row>
    <row r="68" spans="2:6" x14ac:dyDescent="0.25">
      <c r="B68" s="23" t="s">
        <v>21</v>
      </c>
      <c r="C68" s="28">
        <f>C67/E67</f>
        <v>3.1676788124156547</v>
      </c>
      <c r="D68" s="24" t="s">
        <v>19</v>
      </c>
      <c r="E68" s="27">
        <f>1/E67</f>
        <v>9.8245614035087719E-2</v>
      </c>
      <c r="F68" s="25" t="s">
        <v>23</v>
      </c>
    </row>
    <row r="107" spans="7:11" x14ac:dyDescent="0.25">
      <c r="G107" s="12"/>
      <c r="H107" s="12"/>
      <c r="I107" s="12"/>
      <c r="J107" s="33"/>
      <c r="K107" s="12"/>
    </row>
    <row r="108" spans="7:11" x14ac:dyDescent="0.25">
      <c r="G108" s="12"/>
      <c r="H108" s="12"/>
      <c r="I108" s="12"/>
      <c r="J108" s="33"/>
      <c r="K108" s="12"/>
    </row>
    <row r="109" spans="7:11" x14ac:dyDescent="0.25">
      <c r="G109" s="12"/>
      <c r="H109" s="12"/>
      <c r="I109" s="13"/>
      <c r="J109" s="34"/>
      <c r="K109" s="12"/>
    </row>
    <row r="110" spans="7:11" x14ac:dyDescent="0.25">
      <c r="G110" s="31"/>
      <c r="H110" s="12"/>
      <c r="I110" s="14"/>
      <c r="J110" s="35"/>
      <c r="K110" s="12"/>
    </row>
    <row r="111" spans="7:11" x14ac:dyDescent="0.25">
      <c r="G111" s="12"/>
      <c r="H111" s="12"/>
      <c r="I111" s="14"/>
      <c r="J111" s="36"/>
      <c r="K111" s="12"/>
    </row>
    <row r="112" spans="7:11" x14ac:dyDescent="0.25">
      <c r="G112" s="12"/>
      <c r="H112" s="12"/>
      <c r="I112" s="14"/>
      <c r="J112" s="36"/>
      <c r="K112" s="12"/>
    </row>
    <row r="113" spans="7:11" x14ac:dyDescent="0.25">
      <c r="G113" s="12"/>
      <c r="H113" s="12"/>
      <c r="I113" s="14"/>
      <c r="J113" s="36"/>
      <c r="K113" s="12"/>
    </row>
    <row r="114" spans="7:11" x14ac:dyDescent="0.25">
      <c r="G114" s="12"/>
      <c r="H114" s="12"/>
      <c r="I114" s="14"/>
      <c r="J114" s="36"/>
      <c r="K114" s="12"/>
    </row>
    <row r="115" spans="7:11" x14ac:dyDescent="0.25">
      <c r="G115" s="12"/>
      <c r="H115" s="12"/>
      <c r="I115" s="14"/>
      <c r="J115" s="36"/>
      <c r="K115" s="12"/>
    </row>
    <row r="116" spans="7:11" x14ac:dyDescent="0.25">
      <c r="G116" s="12"/>
      <c r="H116" s="12"/>
      <c r="I116" s="14"/>
      <c r="J116" s="36"/>
      <c r="K116" s="12"/>
    </row>
    <row r="117" spans="7:11" x14ac:dyDescent="0.25">
      <c r="G117" s="12"/>
      <c r="H117" s="12"/>
      <c r="I117" s="14"/>
      <c r="J117" s="36"/>
      <c r="K117" s="12"/>
    </row>
    <row r="118" spans="7:11" x14ac:dyDescent="0.25">
      <c r="G118" s="12"/>
      <c r="H118" s="12"/>
      <c r="I118" s="14"/>
      <c r="J118" s="36"/>
      <c r="K118" s="12"/>
    </row>
    <row r="119" spans="7:11" x14ac:dyDescent="0.25">
      <c r="G119" s="12"/>
      <c r="H119" s="12"/>
      <c r="I119" s="14"/>
      <c r="J119" s="36"/>
      <c r="K119" s="12"/>
    </row>
    <row r="120" spans="7:11" x14ac:dyDescent="0.25">
      <c r="G120" s="12"/>
      <c r="H120" s="12"/>
      <c r="I120" s="14"/>
      <c r="J120" s="36"/>
      <c r="K120" s="12"/>
    </row>
    <row r="121" spans="7:11" x14ac:dyDescent="0.25">
      <c r="G121" s="12"/>
      <c r="H121" s="12"/>
      <c r="I121" s="14"/>
      <c r="J121" s="36"/>
      <c r="K121" s="12"/>
    </row>
    <row r="122" spans="7:11" x14ac:dyDescent="0.25">
      <c r="G122" s="12"/>
      <c r="H122" s="12"/>
      <c r="I122" s="14"/>
      <c r="J122" s="36"/>
      <c r="K122" s="12"/>
    </row>
    <row r="123" spans="7:11" x14ac:dyDescent="0.25">
      <c r="G123" s="12"/>
      <c r="H123" s="12"/>
      <c r="I123" s="14"/>
      <c r="J123" s="36"/>
      <c r="K123" s="12"/>
    </row>
    <row r="124" spans="7:11" x14ac:dyDescent="0.25">
      <c r="G124" s="12"/>
      <c r="H124" s="12"/>
      <c r="I124" s="14"/>
      <c r="J124" s="36"/>
      <c r="K124" s="12"/>
    </row>
    <row r="125" spans="7:11" x14ac:dyDescent="0.25">
      <c r="G125" s="12"/>
      <c r="H125" s="12"/>
      <c r="I125" s="14"/>
      <c r="J125" s="36"/>
      <c r="K125" s="12"/>
    </row>
    <row r="126" spans="7:11" x14ac:dyDescent="0.25">
      <c r="G126" s="12"/>
      <c r="H126" s="12"/>
      <c r="I126" s="14"/>
      <c r="J126" s="36"/>
      <c r="K126" s="12"/>
    </row>
    <row r="127" spans="7:11" x14ac:dyDescent="0.25">
      <c r="G127" s="12"/>
      <c r="H127" s="12"/>
      <c r="I127" s="14"/>
      <c r="J127" s="36"/>
      <c r="K127" s="12"/>
    </row>
    <row r="128" spans="7:11" x14ac:dyDescent="0.25">
      <c r="G128" s="12"/>
      <c r="H128" s="12"/>
      <c r="I128" s="14"/>
      <c r="J128" s="36"/>
      <c r="K128" s="12"/>
    </row>
    <row r="129" spans="7:11" x14ac:dyDescent="0.25">
      <c r="G129" s="12"/>
      <c r="H129" s="12"/>
      <c r="I129" s="14"/>
      <c r="J129" s="36"/>
      <c r="K129" s="12"/>
    </row>
    <row r="130" spans="7:11" x14ac:dyDescent="0.25">
      <c r="G130" s="12"/>
      <c r="H130" s="12"/>
      <c r="I130" s="14"/>
      <c r="J130" s="36"/>
      <c r="K130" s="12"/>
    </row>
    <row r="131" spans="7:11" x14ac:dyDescent="0.25">
      <c r="G131" s="12"/>
      <c r="H131" s="12"/>
      <c r="I131" s="14"/>
      <c r="J131" s="36"/>
      <c r="K131" s="12"/>
    </row>
    <row r="132" spans="7:11" x14ac:dyDescent="0.25">
      <c r="G132" s="12"/>
      <c r="H132" s="12"/>
      <c r="I132" s="14"/>
      <c r="J132" s="36"/>
      <c r="K132" s="12"/>
    </row>
    <row r="133" spans="7:11" x14ac:dyDescent="0.25">
      <c r="G133" s="12"/>
      <c r="H133" s="12"/>
      <c r="I133" s="14"/>
      <c r="J133" s="36"/>
      <c r="K133" s="12"/>
    </row>
    <row r="134" spans="7:11" x14ac:dyDescent="0.25">
      <c r="G134" s="12"/>
      <c r="H134" s="12"/>
      <c r="I134" s="14"/>
      <c r="J134" s="36"/>
      <c r="K134" s="12"/>
    </row>
    <row r="135" spans="7:11" x14ac:dyDescent="0.25">
      <c r="G135" s="12"/>
      <c r="H135" s="12"/>
      <c r="I135" s="14"/>
      <c r="J135" s="36"/>
      <c r="K135" s="12"/>
    </row>
    <row r="136" spans="7:11" x14ac:dyDescent="0.25">
      <c r="G136" s="12"/>
      <c r="H136" s="12"/>
      <c r="I136" s="14"/>
      <c r="J136" s="36"/>
      <c r="K136" s="12"/>
    </row>
    <row r="137" spans="7:11" x14ac:dyDescent="0.25">
      <c r="G137" s="12"/>
      <c r="H137" s="12"/>
      <c r="I137" s="14"/>
      <c r="J137" s="36"/>
      <c r="K137" s="12"/>
    </row>
    <row r="138" spans="7:11" x14ac:dyDescent="0.25">
      <c r="G138" s="12"/>
      <c r="H138" s="12"/>
      <c r="I138" s="14"/>
      <c r="J138" s="36"/>
      <c r="K138" s="12"/>
    </row>
    <row r="139" spans="7:11" x14ac:dyDescent="0.25">
      <c r="G139" s="12"/>
      <c r="H139" s="12"/>
      <c r="I139" s="14"/>
      <c r="J139" s="36"/>
      <c r="K139" s="12"/>
    </row>
    <row r="140" spans="7:11" x14ac:dyDescent="0.25">
      <c r="G140" s="12"/>
      <c r="H140" s="12"/>
      <c r="I140" s="14"/>
      <c r="J140" s="36"/>
      <c r="K140" s="12"/>
    </row>
    <row r="141" spans="7:11" x14ac:dyDescent="0.25">
      <c r="G141" s="12"/>
      <c r="H141" s="12"/>
      <c r="I141" s="12"/>
      <c r="J141" s="33"/>
      <c r="K141" s="12"/>
    </row>
    <row r="142" spans="7:11" x14ac:dyDescent="0.25">
      <c r="G142" s="12"/>
      <c r="H142" s="12"/>
      <c r="I142" s="12"/>
      <c r="J142" s="33"/>
      <c r="K142" s="12"/>
    </row>
    <row r="145" spans="2:11" x14ac:dyDescent="0.25">
      <c r="B145" s="13"/>
      <c r="C145" s="13"/>
      <c r="D145" s="13"/>
      <c r="E145" s="13"/>
      <c r="F145" s="13"/>
      <c r="G145" s="12"/>
      <c r="H145" s="12"/>
      <c r="I145" s="13"/>
      <c r="J145" s="34"/>
      <c r="K145" s="13"/>
    </row>
    <row r="146" spans="2:11" x14ac:dyDescent="0.25">
      <c r="B146" s="14"/>
      <c r="C146" s="15"/>
      <c r="D146" s="14"/>
      <c r="E146" s="14"/>
      <c r="F146" s="14"/>
      <c r="G146" s="12"/>
      <c r="H146" s="12"/>
      <c r="I146" s="15"/>
      <c r="J146" s="36"/>
      <c r="K146" s="15"/>
    </row>
    <row r="147" spans="2:11" x14ac:dyDescent="0.25">
      <c r="B147" s="14"/>
      <c r="C147" s="15"/>
      <c r="D147" s="14"/>
      <c r="E147" s="14"/>
      <c r="F147" s="14"/>
      <c r="G147" s="12"/>
      <c r="H147" s="12"/>
      <c r="I147" s="15"/>
      <c r="J147" s="36"/>
      <c r="K147" s="15"/>
    </row>
    <row r="148" spans="2:11" x14ac:dyDescent="0.25">
      <c r="B148" s="14"/>
      <c r="C148" s="15"/>
      <c r="D148" s="14"/>
      <c r="E148" s="14"/>
      <c r="F148" s="14"/>
      <c r="G148" s="12"/>
      <c r="H148" s="12"/>
      <c r="I148" s="15"/>
      <c r="J148" s="36"/>
      <c r="K148" s="15"/>
    </row>
    <row r="149" spans="2:11" x14ac:dyDescent="0.25">
      <c r="B149" s="14"/>
      <c r="C149" s="15"/>
      <c r="D149" s="14"/>
      <c r="E149" s="14"/>
      <c r="F149" s="14"/>
      <c r="G149" s="12"/>
      <c r="H149" s="12"/>
      <c r="I149" s="15"/>
      <c r="J149" s="36"/>
      <c r="K149" s="15"/>
    </row>
    <row r="150" spans="2:11" x14ac:dyDescent="0.25">
      <c r="B150" s="14"/>
      <c r="C150" s="15"/>
      <c r="D150" s="14"/>
      <c r="E150" s="14"/>
      <c r="F150" s="14"/>
      <c r="G150" s="12"/>
      <c r="H150" s="12"/>
      <c r="I150" s="15"/>
      <c r="J150" s="36"/>
      <c r="K150" s="15"/>
    </row>
    <row r="151" spans="2:11" x14ac:dyDescent="0.25">
      <c r="B151" s="14"/>
      <c r="C151" s="15"/>
      <c r="D151" s="14"/>
      <c r="E151" s="14"/>
      <c r="F151" s="14"/>
      <c r="G151" s="12"/>
      <c r="H151" s="12"/>
      <c r="I151" s="15"/>
      <c r="J151" s="36"/>
      <c r="K151" s="15"/>
    </row>
    <row r="152" spans="2:11" x14ac:dyDescent="0.25">
      <c r="B152" s="14"/>
      <c r="C152" s="15"/>
      <c r="D152" s="14"/>
      <c r="E152" s="14"/>
      <c r="F152" s="14"/>
      <c r="G152" s="12"/>
      <c r="H152" s="12"/>
      <c r="I152" s="15"/>
      <c r="J152" s="36"/>
      <c r="K152" s="15"/>
    </row>
    <row r="153" spans="2:11" x14ac:dyDescent="0.25">
      <c r="B153" s="14"/>
      <c r="C153" s="15"/>
      <c r="D153" s="14"/>
      <c r="E153" s="14"/>
      <c r="F153" s="14"/>
      <c r="G153" s="12"/>
      <c r="H153" s="12"/>
      <c r="I153" s="15"/>
      <c r="J153" s="36"/>
      <c r="K153" s="15"/>
    </row>
    <row r="154" spans="2:11" x14ac:dyDescent="0.25">
      <c r="B154" s="14"/>
      <c r="C154" s="15"/>
      <c r="D154" s="14"/>
      <c r="E154" s="14"/>
      <c r="F154" s="14"/>
      <c r="G154" s="12"/>
      <c r="H154" s="12"/>
      <c r="I154" s="15"/>
      <c r="J154" s="36"/>
      <c r="K154" s="15"/>
    </row>
    <row r="155" spans="2:11" x14ac:dyDescent="0.25">
      <c r="B155" s="14"/>
      <c r="C155" s="15"/>
      <c r="D155" s="14"/>
      <c r="E155" s="14"/>
      <c r="F155" s="14"/>
      <c r="G155" s="12"/>
      <c r="H155" s="12"/>
      <c r="I155" s="15"/>
      <c r="J155" s="36"/>
      <c r="K155" s="15"/>
    </row>
    <row r="156" spans="2:11" x14ac:dyDescent="0.25">
      <c r="B156" s="14"/>
      <c r="C156" s="15"/>
      <c r="D156" s="14"/>
      <c r="E156" s="14"/>
      <c r="F156" s="14"/>
      <c r="G156" s="12"/>
      <c r="H156" s="12"/>
      <c r="I156" s="15"/>
      <c r="J156" s="36"/>
      <c r="K156" s="15"/>
    </row>
    <row r="157" spans="2:11" x14ac:dyDescent="0.25">
      <c r="B157" s="14"/>
      <c r="C157" s="15"/>
      <c r="D157" s="14"/>
      <c r="E157" s="14"/>
      <c r="F157" s="14"/>
      <c r="G157" s="12"/>
      <c r="H157" s="12"/>
      <c r="I157" s="15"/>
      <c r="J157" s="36"/>
      <c r="K157" s="15"/>
    </row>
    <row r="158" spans="2:11" x14ac:dyDescent="0.25">
      <c r="B158" s="14"/>
      <c r="C158" s="15"/>
      <c r="D158" s="14"/>
      <c r="E158" s="14"/>
      <c r="F158" s="14"/>
      <c r="G158" s="12"/>
      <c r="H158" s="12"/>
      <c r="I158" s="15"/>
      <c r="J158" s="36"/>
      <c r="K158" s="15"/>
    </row>
    <row r="159" spans="2:11" x14ac:dyDescent="0.25">
      <c r="B159" s="14"/>
      <c r="C159" s="15"/>
      <c r="D159" s="14"/>
      <c r="E159" s="14"/>
      <c r="F159" s="14"/>
      <c r="G159" s="12"/>
      <c r="H159" s="12"/>
      <c r="I159" s="15"/>
      <c r="J159" s="36"/>
      <c r="K159" s="15"/>
    </row>
    <row r="160" spans="2:11" x14ac:dyDescent="0.25">
      <c r="B160" s="14"/>
      <c r="C160" s="15"/>
      <c r="D160" s="14"/>
      <c r="E160" s="14"/>
      <c r="F160" s="14"/>
      <c r="G160" s="12"/>
      <c r="H160" s="12"/>
      <c r="I160" s="15"/>
      <c r="J160" s="36"/>
      <c r="K160" s="15"/>
    </row>
    <row r="161" spans="2:11" x14ac:dyDescent="0.25">
      <c r="B161" s="14"/>
      <c r="C161" s="15"/>
      <c r="D161" s="14"/>
      <c r="E161" s="14"/>
      <c r="F161" s="14"/>
      <c r="G161" s="12"/>
      <c r="H161" s="12"/>
      <c r="I161" s="15"/>
      <c r="J161" s="36"/>
      <c r="K161" s="15"/>
    </row>
    <row r="162" spans="2:11" x14ac:dyDescent="0.25">
      <c r="B162" s="14"/>
      <c r="C162" s="15"/>
      <c r="D162" s="14"/>
      <c r="E162" s="14"/>
      <c r="F162" s="14"/>
      <c r="G162" s="12"/>
      <c r="H162" s="12"/>
      <c r="I162" s="15"/>
      <c r="J162" s="36"/>
      <c r="K162" s="15"/>
    </row>
    <row r="163" spans="2:11" x14ac:dyDescent="0.25">
      <c r="B163" s="14"/>
      <c r="C163" s="15"/>
      <c r="D163" s="14"/>
      <c r="E163" s="14"/>
      <c r="F163" s="14"/>
      <c r="G163" s="12"/>
      <c r="H163" s="12"/>
      <c r="I163" s="15"/>
      <c r="J163" s="36"/>
      <c r="K163" s="15"/>
    </row>
    <row r="164" spans="2:11" x14ac:dyDescent="0.25">
      <c r="B164" s="14"/>
      <c r="C164" s="15"/>
      <c r="D164" s="14"/>
      <c r="E164" s="14"/>
      <c r="F164" s="14"/>
      <c r="G164" s="12"/>
      <c r="H164" s="12"/>
      <c r="I164" s="15"/>
      <c r="J164" s="36"/>
      <c r="K164" s="15"/>
    </row>
    <row r="165" spans="2:11" x14ac:dyDescent="0.25">
      <c r="B165" s="14"/>
      <c r="C165" s="15"/>
      <c r="D165" s="14"/>
      <c r="E165" s="14"/>
      <c r="F165" s="14"/>
      <c r="G165" s="12"/>
      <c r="H165" s="12"/>
      <c r="I165" s="15"/>
      <c r="J165" s="36"/>
      <c r="K165" s="15"/>
    </row>
    <row r="166" spans="2:11" x14ac:dyDescent="0.25">
      <c r="B166" s="14"/>
      <c r="C166" s="15"/>
      <c r="D166" s="14"/>
      <c r="E166" s="14"/>
      <c r="F166" s="14"/>
      <c r="G166" s="12"/>
      <c r="H166" s="12"/>
      <c r="I166" s="15"/>
      <c r="J166" s="36"/>
      <c r="K166" s="15"/>
    </row>
    <row r="167" spans="2:11" x14ac:dyDescent="0.25">
      <c r="B167" s="14"/>
      <c r="C167" s="15"/>
      <c r="D167" s="14"/>
      <c r="E167" s="14"/>
      <c r="F167" s="14"/>
      <c r="G167" s="12"/>
      <c r="H167" s="12"/>
      <c r="I167" s="15"/>
      <c r="J167" s="36"/>
      <c r="K167" s="15"/>
    </row>
    <row r="168" spans="2:11" x14ac:dyDescent="0.25">
      <c r="B168" s="14"/>
      <c r="C168" s="15"/>
      <c r="D168" s="14"/>
      <c r="E168" s="14"/>
      <c r="F168" s="14"/>
      <c r="G168" s="12"/>
      <c r="H168" s="12"/>
      <c r="I168" s="15"/>
      <c r="J168" s="36"/>
      <c r="K168" s="15"/>
    </row>
    <row r="169" spans="2:11" x14ac:dyDescent="0.25">
      <c r="B169" s="14"/>
      <c r="C169" s="15"/>
      <c r="D169" s="14"/>
      <c r="E169" s="14"/>
      <c r="F169" s="14"/>
      <c r="G169" s="12"/>
      <c r="H169" s="12"/>
      <c r="I169" s="15"/>
      <c r="J169" s="36"/>
      <c r="K169" s="15"/>
    </row>
    <row r="170" spans="2:11" x14ac:dyDescent="0.25">
      <c r="B170" s="14"/>
      <c r="C170" s="15"/>
      <c r="D170" s="14"/>
      <c r="E170" s="14"/>
      <c r="F170" s="14"/>
      <c r="G170" s="12"/>
      <c r="H170" s="12"/>
      <c r="I170" s="15"/>
      <c r="J170" s="36"/>
      <c r="K170" s="15"/>
    </row>
    <row r="171" spans="2:11" x14ac:dyDescent="0.25">
      <c r="B171" s="14"/>
      <c r="C171" s="15"/>
      <c r="D171" s="14"/>
      <c r="E171" s="14"/>
      <c r="F171" s="14"/>
      <c r="G171" s="12"/>
      <c r="H171" s="12"/>
      <c r="I171" s="15"/>
      <c r="J171" s="36"/>
      <c r="K171" s="15"/>
    </row>
    <row r="172" spans="2:11" x14ac:dyDescent="0.25">
      <c r="B172" s="14"/>
      <c r="C172" s="15"/>
      <c r="D172" s="14"/>
      <c r="E172" s="14"/>
      <c r="F172" s="14"/>
      <c r="G172" s="12"/>
      <c r="H172" s="12"/>
      <c r="I172" s="15"/>
      <c r="J172" s="36"/>
      <c r="K172" s="15"/>
    </row>
    <row r="173" spans="2:11" x14ac:dyDescent="0.25">
      <c r="B173" s="14"/>
      <c r="C173" s="15"/>
      <c r="D173" s="14"/>
      <c r="E173" s="14"/>
      <c r="F173" s="14"/>
      <c r="G173" s="12"/>
      <c r="H173" s="12"/>
      <c r="I173" s="15"/>
      <c r="J173" s="36"/>
      <c r="K173" s="15"/>
    </row>
    <row r="174" spans="2:11" x14ac:dyDescent="0.25">
      <c r="B174" s="14"/>
      <c r="C174" s="15"/>
      <c r="D174" s="14"/>
      <c r="E174" s="14"/>
      <c r="F174" s="14"/>
      <c r="G174" s="12"/>
      <c r="H174" s="12"/>
      <c r="I174" s="15"/>
      <c r="J174" s="36"/>
      <c r="K174" s="15"/>
    </row>
    <row r="175" spans="2:11" x14ac:dyDescent="0.25">
      <c r="B175" s="14"/>
      <c r="C175" s="15"/>
      <c r="D175" s="14"/>
      <c r="E175" s="14"/>
      <c r="F175" s="14"/>
      <c r="G175" s="12"/>
      <c r="H175" s="12"/>
      <c r="I175" s="15"/>
      <c r="J175" s="36"/>
      <c r="K175" s="15"/>
    </row>
    <row r="176" spans="2:11" x14ac:dyDescent="0.25">
      <c r="B176" s="14"/>
      <c r="C176" s="15"/>
      <c r="D176" s="14"/>
      <c r="E176" s="14"/>
      <c r="F176" s="14"/>
      <c r="G176" s="12"/>
      <c r="H176" s="12"/>
      <c r="I176" s="15"/>
      <c r="J176" s="37"/>
      <c r="K176" s="15"/>
    </row>
    <row r="181" spans="1:21" x14ac:dyDescent="0.25">
      <c r="B181" t="s">
        <v>26</v>
      </c>
      <c r="C181" s="29"/>
      <c r="D181" s="29"/>
      <c r="E181" s="29"/>
      <c r="F181" s="29"/>
    </row>
    <row r="182" spans="1:21" x14ac:dyDescent="0.25">
      <c r="B182" s="29"/>
      <c r="C182" s="29" t="s">
        <v>33</v>
      </c>
      <c r="D182" s="29"/>
      <c r="E182" s="29"/>
      <c r="F182" s="29"/>
    </row>
    <row r="183" spans="1:21" x14ac:dyDescent="0.25">
      <c r="A183" s="29"/>
      <c r="B183" s="29"/>
      <c r="C183" s="29"/>
      <c r="D183" s="29" t="s">
        <v>29</v>
      </c>
      <c r="E183" s="29"/>
      <c r="F183" s="29"/>
    </row>
    <row r="184" spans="1:21" x14ac:dyDescent="0.25">
      <c r="A184" s="29"/>
      <c r="E184" t="s">
        <v>34</v>
      </c>
    </row>
    <row r="185" spans="1:21" x14ac:dyDescent="0.25">
      <c r="A185" s="29"/>
      <c r="M185" s="12"/>
      <c r="N185" s="12"/>
      <c r="O185" s="12"/>
      <c r="P185" s="12"/>
      <c r="Q185" s="12"/>
      <c r="R185" s="12"/>
      <c r="S185" s="12"/>
      <c r="T185" s="12"/>
    </row>
    <row r="186" spans="1:21" x14ac:dyDescent="0.25">
      <c r="A186" s="29"/>
      <c r="B186" s="12"/>
      <c r="C186" s="12"/>
      <c r="D186" s="12"/>
      <c r="E186" s="12"/>
      <c r="F186" s="12"/>
      <c r="M186" s="12"/>
      <c r="N186" s="12"/>
      <c r="O186" s="12"/>
      <c r="P186" s="12"/>
      <c r="Q186" s="12"/>
      <c r="R186" s="12"/>
      <c r="S186" s="12"/>
      <c r="T186" s="12"/>
    </row>
    <row r="187" spans="1:21" x14ac:dyDescent="0.25">
      <c r="A187" s="29"/>
      <c r="B187" s="13"/>
      <c r="C187" s="13"/>
      <c r="D187" s="13"/>
      <c r="E187" s="13"/>
      <c r="F187" s="13"/>
      <c r="M187" s="12"/>
      <c r="N187" s="13"/>
      <c r="O187" s="13"/>
      <c r="P187" s="13"/>
      <c r="Q187" s="13"/>
      <c r="R187" s="13"/>
      <c r="S187" s="12"/>
      <c r="T187" s="12"/>
    </row>
    <row r="188" spans="1:21" x14ac:dyDescent="0.25">
      <c r="A188" s="29"/>
      <c r="B188" s="7" t="s">
        <v>25</v>
      </c>
      <c r="C188" s="7" t="s">
        <v>27</v>
      </c>
      <c r="D188" s="7" t="s">
        <v>28</v>
      </c>
      <c r="E188" s="7" t="s">
        <v>30</v>
      </c>
      <c r="F188" s="14"/>
      <c r="G188" s="7" t="s">
        <v>27</v>
      </c>
      <c r="H188" s="7" t="s">
        <v>31</v>
      </c>
      <c r="J188" s="38" t="s">
        <v>32</v>
      </c>
      <c r="M188" s="12"/>
      <c r="N188" s="14"/>
      <c r="O188" s="15"/>
      <c r="P188" s="14"/>
      <c r="Q188" s="14"/>
      <c r="R188" s="14"/>
      <c r="S188" s="12"/>
      <c r="T188" s="12"/>
    </row>
    <row r="189" spans="1:21" x14ac:dyDescent="0.25">
      <c r="A189" s="29"/>
      <c r="B189" s="40">
        <v>1</v>
      </c>
      <c r="C189" s="42">
        <v>3810</v>
      </c>
      <c r="D189" s="43">
        <v>3760</v>
      </c>
      <c r="E189" s="44">
        <f>C189-D189</f>
        <v>50</v>
      </c>
      <c r="F189" s="45"/>
      <c r="G189" s="42">
        <f>C189</f>
        <v>3810</v>
      </c>
      <c r="H189" s="42">
        <f>0.978*G189+30.54</f>
        <v>3756.72</v>
      </c>
      <c r="I189" s="46"/>
      <c r="J189" s="47">
        <f>D189-H189</f>
        <v>3.2800000000002001</v>
      </c>
      <c r="M189" s="12"/>
      <c r="N189" s="14"/>
      <c r="O189" s="15"/>
      <c r="P189" s="14"/>
      <c r="Q189" s="14"/>
      <c r="R189" s="14"/>
      <c r="S189" s="12"/>
      <c r="T189" s="12"/>
    </row>
    <row r="190" spans="1:21" x14ac:dyDescent="0.25">
      <c r="A190" s="29"/>
      <c r="B190" s="41">
        <v>1.5</v>
      </c>
      <c r="C190" s="42">
        <v>3749</v>
      </c>
      <c r="D190" s="48">
        <v>3700</v>
      </c>
      <c r="E190" s="44">
        <f t="shared" ref="E190:E219" si="4">C190-D190</f>
        <v>49</v>
      </c>
      <c r="F190" s="45"/>
      <c r="G190" s="42">
        <f t="shared" ref="G190:G218" si="5">C190</f>
        <v>3749</v>
      </c>
      <c r="H190" s="42">
        <f t="shared" ref="H190:H219" si="6">0.978*G190+30.54</f>
        <v>3697.0619999999999</v>
      </c>
      <c r="I190" s="46"/>
      <c r="J190" s="47">
        <f t="shared" ref="J190:J219" si="7">D190-H190</f>
        <v>2.9380000000001019</v>
      </c>
      <c r="M190" s="12"/>
      <c r="N190" s="14"/>
      <c r="O190" s="15"/>
      <c r="P190" s="14"/>
      <c r="Q190" s="14"/>
      <c r="R190" s="14"/>
      <c r="S190" s="12"/>
      <c r="T190" s="7" t="s">
        <v>14</v>
      </c>
      <c r="U190" s="7" t="s">
        <v>15</v>
      </c>
    </row>
    <row r="191" spans="1:21" x14ac:dyDescent="0.25">
      <c r="A191" s="29"/>
      <c r="B191" s="40">
        <v>2</v>
      </c>
      <c r="C191" s="42">
        <v>3688</v>
      </c>
      <c r="D191" s="43">
        <v>3637</v>
      </c>
      <c r="E191" s="44">
        <f t="shared" si="4"/>
        <v>51</v>
      </c>
      <c r="F191" s="45"/>
      <c r="G191" s="42">
        <f t="shared" si="5"/>
        <v>3688</v>
      </c>
      <c r="H191" s="42">
        <f t="shared" si="6"/>
        <v>3637.404</v>
      </c>
      <c r="I191" s="46"/>
      <c r="J191" s="47">
        <f t="shared" si="7"/>
        <v>-0.40399999999999636</v>
      </c>
      <c r="M191" s="12"/>
      <c r="N191" s="14"/>
      <c r="O191" s="15"/>
      <c r="P191" s="14"/>
      <c r="Q191" s="14"/>
      <c r="R191" s="14"/>
      <c r="S191" s="12"/>
      <c r="T191" s="8">
        <v>0.1</v>
      </c>
      <c r="U191" s="8">
        <v>3845</v>
      </c>
    </row>
    <row r="192" spans="1:21" x14ac:dyDescent="0.25">
      <c r="A192" s="29"/>
      <c r="B192" s="41">
        <f>B191+1</f>
        <v>3</v>
      </c>
      <c r="C192" s="42">
        <v>3566</v>
      </c>
      <c r="D192" s="48">
        <v>3515</v>
      </c>
      <c r="E192" s="44">
        <f t="shared" si="4"/>
        <v>51</v>
      </c>
      <c r="F192" s="45"/>
      <c r="G192" s="42">
        <f t="shared" si="5"/>
        <v>3566</v>
      </c>
      <c r="H192" s="42">
        <f t="shared" si="6"/>
        <v>3518.0879999999997</v>
      </c>
      <c r="I192" s="46"/>
      <c r="J192" s="47">
        <f t="shared" si="7"/>
        <v>-3.0879999999997381</v>
      </c>
      <c r="M192" s="12"/>
      <c r="N192" s="14"/>
      <c r="O192" s="15"/>
      <c r="P192" s="14"/>
      <c r="Q192" s="14"/>
      <c r="R192" s="14"/>
      <c r="S192" s="12"/>
      <c r="T192" s="8">
        <v>1</v>
      </c>
      <c r="U192" s="8">
        <v>3738</v>
      </c>
    </row>
    <row r="193" spans="1:21" x14ac:dyDescent="0.25">
      <c r="A193" s="29"/>
      <c r="B193" s="40">
        <f t="shared" ref="B193:B218" si="8">B192+1</f>
        <v>4</v>
      </c>
      <c r="C193" s="42">
        <v>3444</v>
      </c>
      <c r="D193" s="43">
        <v>3392</v>
      </c>
      <c r="E193" s="44">
        <f t="shared" si="4"/>
        <v>52</v>
      </c>
      <c r="F193" s="45"/>
      <c r="G193" s="42">
        <f t="shared" si="5"/>
        <v>3444</v>
      </c>
      <c r="H193" s="42">
        <f t="shared" si="6"/>
        <v>3398.7719999999999</v>
      </c>
      <c r="I193" s="46"/>
      <c r="J193" s="47">
        <f t="shared" si="7"/>
        <v>-6.7719999999999345</v>
      </c>
      <c r="M193" s="12"/>
      <c r="N193" s="14"/>
      <c r="O193" s="15"/>
      <c r="P193" s="14"/>
      <c r="Q193" s="14"/>
      <c r="R193" s="14"/>
      <c r="S193" s="12"/>
      <c r="T193" s="9">
        <v>1.5</v>
      </c>
      <c r="U193" s="9">
        <v>3677</v>
      </c>
    </row>
    <row r="194" spans="1:21" x14ac:dyDescent="0.25">
      <c r="A194" s="29"/>
      <c r="B194" s="41">
        <f t="shared" si="8"/>
        <v>5</v>
      </c>
      <c r="C194" s="42">
        <v>3322</v>
      </c>
      <c r="D194" s="48">
        <v>3272</v>
      </c>
      <c r="E194" s="44">
        <f t="shared" si="4"/>
        <v>50</v>
      </c>
      <c r="F194" s="45"/>
      <c r="G194" s="42">
        <f t="shared" si="5"/>
        <v>3322</v>
      </c>
      <c r="H194" s="42">
        <f t="shared" si="6"/>
        <v>3279.4559999999997</v>
      </c>
      <c r="I194" s="46"/>
      <c r="J194" s="47">
        <f t="shared" si="7"/>
        <v>-7.4559999999996762</v>
      </c>
      <c r="M194" s="12"/>
      <c r="N194" s="14"/>
      <c r="O194" s="15"/>
      <c r="P194" s="14"/>
      <c r="Q194" s="14"/>
      <c r="R194" s="14"/>
      <c r="S194" s="12"/>
      <c r="T194" s="8">
        <v>2</v>
      </c>
      <c r="U194" s="8">
        <v>3617</v>
      </c>
    </row>
    <row r="195" spans="1:21" x14ac:dyDescent="0.25">
      <c r="A195" s="29"/>
      <c r="B195" s="40">
        <f t="shared" si="8"/>
        <v>6</v>
      </c>
      <c r="C195" s="42">
        <v>3200</v>
      </c>
      <c r="D195" s="43">
        <v>3147</v>
      </c>
      <c r="E195" s="44">
        <f t="shared" si="4"/>
        <v>53</v>
      </c>
      <c r="F195" s="45"/>
      <c r="G195" s="42">
        <f t="shared" si="5"/>
        <v>3200</v>
      </c>
      <c r="H195" s="42">
        <f t="shared" si="6"/>
        <v>3160.14</v>
      </c>
      <c r="I195" s="46"/>
      <c r="J195" s="47">
        <f t="shared" si="7"/>
        <v>-13.139999999999873</v>
      </c>
      <c r="M195" s="12"/>
      <c r="N195" s="14"/>
      <c r="O195" s="15"/>
      <c r="P195" s="14"/>
      <c r="Q195" s="14"/>
      <c r="R195" s="14"/>
      <c r="S195" s="12"/>
      <c r="T195" s="9">
        <f>T194+1</f>
        <v>3</v>
      </c>
      <c r="U195" s="9">
        <v>3495</v>
      </c>
    </row>
    <row r="196" spans="1:21" x14ac:dyDescent="0.25">
      <c r="A196" s="29"/>
      <c r="B196" s="41">
        <f t="shared" si="8"/>
        <v>7</v>
      </c>
      <c r="C196" s="42">
        <v>3078</v>
      </c>
      <c r="D196" s="48">
        <v>3027</v>
      </c>
      <c r="E196" s="44">
        <f t="shared" si="4"/>
        <v>51</v>
      </c>
      <c r="F196" s="45"/>
      <c r="G196" s="42">
        <f t="shared" si="5"/>
        <v>3078</v>
      </c>
      <c r="H196" s="42">
        <f t="shared" si="6"/>
        <v>3040.8240000000001</v>
      </c>
      <c r="I196" s="46"/>
      <c r="J196" s="47">
        <f t="shared" si="7"/>
        <v>-13.824000000000069</v>
      </c>
      <c r="M196" s="12"/>
      <c r="N196" s="14"/>
      <c r="O196" s="15"/>
      <c r="P196" s="14"/>
      <c r="Q196" s="14"/>
      <c r="R196" s="14"/>
      <c r="S196" s="12"/>
      <c r="T196" s="8">
        <f t="shared" ref="T196:T221" si="9">T195+1</f>
        <v>4</v>
      </c>
      <c r="U196" s="8">
        <v>3378</v>
      </c>
    </row>
    <row r="197" spans="1:21" x14ac:dyDescent="0.25">
      <c r="A197" s="29"/>
      <c r="B197" s="40">
        <f t="shared" si="8"/>
        <v>8</v>
      </c>
      <c r="C197" s="42">
        <v>2956</v>
      </c>
      <c r="D197" s="48">
        <v>2915</v>
      </c>
      <c r="E197" s="44">
        <f t="shared" si="4"/>
        <v>41</v>
      </c>
      <c r="F197" s="45"/>
      <c r="G197" s="42">
        <f t="shared" si="5"/>
        <v>2956</v>
      </c>
      <c r="H197" s="42">
        <f t="shared" si="6"/>
        <v>2921.5079999999998</v>
      </c>
      <c r="I197" s="46"/>
      <c r="J197" s="47">
        <f t="shared" si="7"/>
        <v>-6.5079999999998108</v>
      </c>
      <c r="M197" s="12"/>
      <c r="N197" s="14"/>
      <c r="O197" s="15"/>
      <c r="P197" s="14"/>
      <c r="Q197" s="14"/>
      <c r="R197" s="14"/>
      <c r="S197" s="12"/>
      <c r="T197" s="9">
        <f t="shared" si="9"/>
        <v>5</v>
      </c>
      <c r="U197" s="11">
        <v>3258</v>
      </c>
    </row>
    <row r="198" spans="1:21" x14ac:dyDescent="0.25">
      <c r="A198" s="29"/>
      <c r="B198" s="41">
        <f t="shared" si="8"/>
        <v>9</v>
      </c>
      <c r="C198" s="42">
        <v>2834</v>
      </c>
      <c r="D198" s="48">
        <v>2808</v>
      </c>
      <c r="E198" s="44">
        <f t="shared" si="4"/>
        <v>26</v>
      </c>
      <c r="F198" s="45"/>
      <c r="G198" s="42">
        <f t="shared" si="5"/>
        <v>2834</v>
      </c>
      <c r="H198" s="42">
        <f t="shared" si="6"/>
        <v>2802.192</v>
      </c>
      <c r="I198" s="46"/>
      <c r="J198" s="47">
        <f t="shared" si="7"/>
        <v>5.8079999999999927</v>
      </c>
      <c r="M198" s="12"/>
      <c r="N198" s="14"/>
      <c r="O198" s="15"/>
      <c r="P198" s="14"/>
      <c r="Q198" s="14"/>
      <c r="R198" s="14"/>
      <c r="S198" s="12"/>
      <c r="T198" s="8">
        <f t="shared" si="9"/>
        <v>6</v>
      </c>
      <c r="U198" s="8">
        <v>3136</v>
      </c>
    </row>
    <row r="199" spans="1:21" x14ac:dyDescent="0.25">
      <c r="A199" s="29"/>
      <c r="B199" s="40">
        <f t="shared" si="8"/>
        <v>10</v>
      </c>
      <c r="C199" s="42">
        <v>2712</v>
      </c>
      <c r="D199" s="43">
        <v>2689</v>
      </c>
      <c r="E199" s="44">
        <f t="shared" si="4"/>
        <v>23</v>
      </c>
      <c r="F199" s="45"/>
      <c r="G199" s="42">
        <f t="shared" si="5"/>
        <v>2712</v>
      </c>
      <c r="H199" s="42">
        <f t="shared" si="6"/>
        <v>2682.8759999999997</v>
      </c>
      <c r="I199" s="46"/>
      <c r="J199" s="47">
        <f t="shared" si="7"/>
        <v>6.124000000000251</v>
      </c>
      <c r="M199" s="12"/>
      <c r="N199" s="14"/>
      <c r="O199" s="15"/>
      <c r="P199" s="14"/>
      <c r="Q199" s="14"/>
      <c r="R199" s="14"/>
      <c r="S199" s="12"/>
      <c r="T199" s="9">
        <f t="shared" si="9"/>
        <v>7</v>
      </c>
      <c r="U199" s="9">
        <v>3015</v>
      </c>
    </row>
    <row r="200" spans="1:21" x14ac:dyDescent="0.25">
      <c r="A200" s="29"/>
      <c r="B200" s="41">
        <f t="shared" si="8"/>
        <v>11</v>
      </c>
      <c r="C200" s="42">
        <v>2590</v>
      </c>
      <c r="D200" s="48">
        <v>2571</v>
      </c>
      <c r="E200" s="44">
        <f t="shared" si="4"/>
        <v>19</v>
      </c>
      <c r="F200" s="45"/>
      <c r="G200" s="42">
        <f t="shared" si="5"/>
        <v>2590</v>
      </c>
      <c r="H200" s="42">
        <f t="shared" si="6"/>
        <v>2563.56</v>
      </c>
      <c r="I200" s="46"/>
      <c r="J200" s="47">
        <f t="shared" si="7"/>
        <v>7.4400000000000546</v>
      </c>
      <c r="M200" s="12"/>
      <c r="N200" s="14"/>
      <c r="O200" s="15"/>
      <c r="P200" s="14"/>
      <c r="Q200" s="14"/>
      <c r="R200" s="14"/>
      <c r="S200" s="12"/>
      <c r="T200" s="8">
        <f t="shared" si="9"/>
        <v>8</v>
      </c>
      <c r="U200" s="11">
        <v>2913</v>
      </c>
    </row>
    <row r="201" spans="1:21" x14ac:dyDescent="0.25">
      <c r="A201" s="29"/>
      <c r="B201" s="40">
        <f t="shared" si="8"/>
        <v>12</v>
      </c>
      <c r="C201" s="42">
        <v>2468</v>
      </c>
      <c r="D201" s="43">
        <v>2451</v>
      </c>
      <c r="E201" s="44">
        <f t="shared" si="4"/>
        <v>17</v>
      </c>
      <c r="F201" s="45"/>
      <c r="G201" s="42">
        <f t="shared" si="5"/>
        <v>2468</v>
      </c>
      <c r="H201" s="42">
        <f t="shared" si="6"/>
        <v>2444.2440000000001</v>
      </c>
      <c r="I201" s="46"/>
      <c r="J201" s="47">
        <f t="shared" si="7"/>
        <v>6.7559999999998581</v>
      </c>
      <c r="M201" s="12"/>
      <c r="N201" s="14"/>
      <c r="O201" s="15"/>
      <c r="P201" s="14"/>
      <c r="Q201" s="14"/>
      <c r="R201" s="14"/>
      <c r="S201" s="12"/>
      <c r="T201" s="9">
        <f t="shared" si="9"/>
        <v>9</v>
      </c>
      <c r="U201" s="9">
        <v>2804</v>
      </c>
    </row>
    <row r="202" spans="1:21" x14ac:dyDescent="0.25">
      <c r="A202" s="29"/>
      <c r="B202" s="41">
        <f t="shared" si="8"/>
        <v>13</v>
      </c>
      <c r="C202" s="42">
        <v>2346</v>
      </c>
      <c r="D202" s="48">
        <v>2330</v>
      </c>
      <c r="E202" s="44">
        <f t="shared" si="4"/>
        <v>16</v>
      </c>
      <c r="F202" s="45"/>
      <c r="G202" s="42">
        <f t="shared" si="5"/>
        <v>2346</v>
      </c>
      <c r="H202" s="42">
        <f t="shared" si="6"/>
        <v>2324.9279999999999</v>
      </c>
      <c r="I202" s="46"/>
      <c r="J202" s="47">
        <f t="shared" si="7"/>
        <v>5.0720000000001164</v>
      </c>
      <c r="M202" s="12"/>
      <c r="N202" s="14"/>
      <c r="O202" s="15"/>
      <c r="P202" s="14"/>
      <c r="Q202" s="14"/>
      <c r="R202" s="14"/>
      <c r="S202" s="12"/>
      <c r="T202" s="8">
        <f t="shared" si="9"/>
        <v>10</v>
      </c>
      <c r="U202" s="8">
        <v>2684</v>
      </c>
    </row>
    <row r="203" spans="1:21" x14ac:dyDescent="0.25">
      <c r="A203" s="29"/>
      <c r="B203" s="40">
        <f t="shared" si="8"/>
        <v>14</v>
      </c>
      <c r="C203" s="42">
        <v>2225</v>
      </c>
      <c r="D203" s="43">
        <v>2206</v>
      </c>
      <c r="E203" s="44">
        <f t="shared" si="4"/>
        <v>19</v>
      </c>
      <c r="F203" s="45"/>
      <c r="G203" s="42">
        <f t="shared" si="5"/>
        <v>2225</v>
      </c>
      <c r="H203" s="42">
        <f t="shared" si="6"/>
        <v>2206.59</v>
      </c>
      <c r="I203" s="46"/>
      <c r="J203" s="47">
        <f t="shared" si="7"/>
        <v>-0.59000000000014552</v>
      </c>
      <c r="M203" s="12"/>
      <c r="N203" s="14"/>
      <c r="O203" s="15"/>
      <c r="P203" s="14"/>
      <c r="Q203" s="14"/>
      <c r="R203" s="14"/>
      <c r="S203" s="12"/>
      <c r="T203" s="9">
        <f t="shared" si="9"/>
        <v>11</v>
      </c>
      <c r="U203" s="9">
        <v>2565</v>
      </c>
    </row>
    <row r="204" spans="1:21" x14ac:dyDescent="0.25">
      <c r="A204" s="29"/>
      <c r="B204" s="41">
        <f t="shared" si="8"/>
        <v>15</v>
      </c>
      <c r="C204" s="42">
        <v>2103</v>
      </c>
      <c r="D204" s="48">
        <v>2092</v>
      </c>
      <c r="E204" s="44">
        <f t="shared" si="4"/>
        <v>11</v>
      </c>
      <c r="F204" s="45"/>
      <c r="G204" s="42">
        <f t="shared" si="5"/>
        <v>2103</v>
      </c>
      <c r="H204" s="42">
        <f t="shared" si="6"/>
        <v>2087.2739999999999</v>
      </c>
      <c r="I204" s="46"/>
      <c r="J204" s="47">
        <f t="shared" si="7"/>
        <v>4.7260000000001128</v>
      </c>
      <c r="M204" s="12"/>
      <c r="N204" s="14"/>
      <c r="O204" s="15"/>
      <c r="P204" s="14"/>
      <c r="Q204" s="14"/>
      <c r="R204" s="14"/>
      <c r="S204" s="12"/>
      <c r="T204" s="8">
        <f t="shared" si="9"/>
        <v>12</v>
      </c>
      <c r="U204" s="8">
        <v>2446</v>
      </c>
    </row>
    <row r="205" spans="1:21" x14ac:dyDescent="0.25">
      <c r="A205" s="29"/>
      <c r="B205" s="40">
        <f t="shared" si="8"/>
        <v>16</v>
      </c>
      <c r="C205" s="42">
        <v>1981</v>
      </c>
      <c r="D205" s="43">
        <v>1983</v>
      </c>
      <c r="E205" s="44">
        <f t="shared" si="4"/>
        <v>-2</v>
      </c>
      <c r="F205" s="45"/>
      <c r="G205" s="42">
        <f t="shared" si="5"/>
        <v>1981</v>
      </c>
      <c r="H205" s="42">
        <f t="shared" si="6"/>
        <v>1967.9579999999999</v>
      </c>
      <c r="I205" s="46"/>
      <c r="J205" s="47">
        <f t="shared" si="7"/>
        <v>15.042000000000144</v>
      </c>
      <c r="M205" s="12"/>
      <c r="N205" s="14"/>
      <c r="O205" s="15"/>
      <c r="P205" s="14"/>
      <c r="Q205" s="14"/>
      <c r="R205" s="14"/>
      <c r="S205" s="12"/>
      <c r="T205" s="9">
        <f t="shared" si="9"/>
        <v>13</v>
      </c>
      <c r="U205" s="9">
        <v>2323</v>
      </c>
    </row>
    <row r="206" spans="1:21" x14ac:dyDescent="0.25">
      <c r="A206" s="29"/>
      <c r="B206" s="41">
        <f t="shared" si="8"/>
        <v>17</v>
      </c>
      <c r="C206" s="42">
        <v>1859</v>
      </c>
      <c r="D206" s="48">
        <v>1862</v>
      </c>
      <c r="E206" s="44">
        <f t="shared" si="4"/>
        <v>-3</v>
      </c>
      <c r="F206" s="45"/>
      <c r="G206" s="42">
        <f t="shared" si="5"/>
        <v>1859</v>
      </c>
      <c r="H206" s="42">
        <f t="shared" si="6"/>
        <v>1848.6419999999998</v>
      </c>
      <c r="I206" s="46"/>
      <c r="J206" s="47">
        <f t="shared" si="7"/>
        <v>13.358000000000175</v>
      </c>
      <c r="M206" s="12"/>
      <c r="N206" s="14"/>
      <c r="O206" s="15"/>
      <c r="P206" s="14"/>
      <c r="Q206" s="14"/>
      <c r="R206" s="14"/>
      <c r="S206" s="12"/>
      <c r="T206" s="8">
        <f t="shared" si="9"/>
        <v>14</v>
      </c>
      <c r="U206" s="8">
        <v>2207</v>
      </c>
    </row>
    <row r="207" spans="1:21" x14ac:dyDescent="0.25">
      <c r="A207" s="29"/>
      <c r="B207" s="40">
        <f t="shared" si="8"/>
        <v>18</v>
      </c>
      <c r="C207" s="42">
        <v>1737</v>
      </c>
      <c r="D207" s="48">
        <v>1739</v>
      </c>
      <c r="E207" s="44">
        <f t="shared" si="4"/>
        <v>-2</v>
      </c>
      <c r="F207" s="45"/>
      <c r="G207" s="42">
        <f t="shared" si="5"/>
        <v>1737</v>
      </c>
      <c r="H207" s="42">
        <f t="shared" si="6"/>
        <v>1729.326</v>
      </c>
      <c r="I207" s="46"/>
      <c r="J207" s="47">
        <f t="shared" si="7"/>
        <v>9.6739999999999782</v>
      </c>
      <c r="M207" s="12"/>
      <c r="N207" s="14"/>
      <c r="O207" s="15"/>
      <c r="P207" s="14"/>
      <c r="Q207" s="14"/>
      <c r="R207" s="14"/>
      <c r="S207" s="12"/>
      <c r="T207" s="9">
        <f t="shared" si="9"/>
        <v>15</v>
      </c>
      <c r="U207" s="9">
        <v>2089</v>
      </c>
    </row>
    <row r="208" spans="1:21" x14ac:dyDescent="0.25">
      <c r="A208" s="29"/>
      <c r="B208" s="41">
        <f t="shared" si="8"/>
        <v>19</v>
      </c>
      <c r="C208" s="42">
        <v>1615</v>
      </c>
      <c r="D208" s="48">
        <v>1616</v>
      </c>
      <c r="E208" s="44">
        <f t="shared" si="4"/>
        <v>-1</v>
      </c>
      <c r="F208" s="45"/>
      <c r="G208" s="42">
        <f t="shared" si="5"/>
        <v>1615</v>
      </c>
      <c r="H208" s="42">
        <f t="shared" si="6"/>
        <v>1610.01</v>
      </c>
      <c r="I208" s="46"/>
      <c r="J208" s="47">
        <f t="shared" si="7"/>
        <v>5.9900000000000091</v>
      </c>
      <c r="M208" s="12"/>
      <c r="N208" s="14"/>
      <c r="O208" s="15"/>
      <c r="P208" s="14"/>
      <c r="Q208" s="14"/>
      <c r="R208" s="14"/>
      <c r="S208" s="12"/>
      <c r="T208" s="8">
        <f t="shared" si="9"/>
        <v>16</v>
      </c>
      <c r="U208" s="8">
        <v>1980</v>
      </c>
    </row>
    <row r="209" spans="1:25" x14ac:dyDescent="0.25">
      <c r="A209" s="29"/>
      <c r="B209" s="40">
        <f t="shared" si="8"/>
        <v>20</v>
      </c>
      <c r="C209" s="42">
        <v>1493</v>
      </c>
      <c r="D209" s="43">
        <v>1493</v>
      </c>
      <c r="E209" s="44">
        <f t="shared" si="4"/>
        <v>0</v>
      </c>
      <c r="F209" s="45"/>
      <c r="G209" s="42">
        <f t="shared" si="5"/>
        <v>1493</v>
      </c>
      <c r="H209" s="42">
        <f t="shared" si="6"/>
        <v>1490.694</v>
      </c>
      <c r="I209" s="46"/>
      <c r="J209" s="47">
        <f t="shared" si="7"/>
        <v>2.30600000000004</v>
      </c>
      <c r="M209" s="12"/>
      <c r="N209" s="14"/>
      <c r="O209" s="15"/>
      <c r="P209" s="14"/>
      <c r="Q209" s="14"/>
      <c r="R209" s="14"/>
      <c r="S209" s="12"/>
      <c r="T209" s="9">
        <f t="shared" si="9"/>
        <v>17</v>
      </c>
      <c r="U209" s="9">
        <v>1858</v>
      </c>
    </row>
    <row r="210" spans="1:25" x14ac:dyDescent="0.25">
      <c r="A210" s="29"/>
      <c r="B210" s="41">
        <f t="shared" si="8"/>
        <v>21</v>
      </c>
      <c r="C210" s="42">
        <v>1371</v>
      </c>
      <c r="D210" s="48">
        <v>1373</v>
      </c>
      <c r="E210" s="44">
        <f t="shared" si="4"/>
        <v>-2</v>
      </c>
      <c r="F210" s="45"/>
      <c r="G210" s="42">
        <f t="shared" si="5"/>
        <v>1371</v>
      </c>
      <c r="H210" s="42">
        <f t="shared" si="6"/>
        <v>1371.3779999999999</v>
      </c>
      <c r="I210" s="46"/>
      <c r="J210" s="47">
        <f t="shared" si="7"/>
        <v>1.6220000000000709</v>
      </c>
      <c r="M210" s="12"/>
      <c r="N210" s="14"/>
      <c r="O210" s="15"/>
      <c r="P210" s="14"/>
      <c r="Q210" s="14"/>
      <c r="R210" s="14"/>
      <c r="S210" s="12"/>
      <c r="T210" s="8">
        <f t="shared" si="9"/>
        <v>18</v>
      </c>
      <c r="U210" s="30">
        <v>1735</v>
      </c>
      <c r="X210">
        <v>15</v>
      </c>
      <c r="Y210">
        <f>0.0022 * X210^3 - 0.2174 * X210^2 - 114.33 * X210 + 3842.7</f>
        <v>2086.2599999999998</v>
      </c>
    </row>
    <row r="211" spans="1:25" x14ac:dyDescent="0.25">
      <c r="A211" s="29"/>
      <c r="B211" s="40">
        <f t="shared" si="8"/>
        <v>22</v>
      </c>
      <c r="C211" s="42">
        <v>1249</v>
      </c>
      <c r="D211" s="43">
        <v>1250</v>
      </c>
      <c r="E211" s="44">
        <f t="shared" si="4"/>
        <v>-1</v>
      </c>
      <c r="F211" s="45"/>
      <c r="G211" s="42">
        <f t="shared" si="5"/>
        <v>1249</v>
      </c>
      <c r="H211" s="42">
        <f t="shared" si="6"/>
        <v>1252.0619999999999</v>
      </c>
      <c r="I211" s="46"/>
      <c r="J211" s="47">
        <f t="shared" si="7"/>
        <v>-2.0619999999998981</v>
      </c>
      <c r="M211" s="12"/>
      <c r="N211" s="14"/>
      <c r="O211" s="15"/>
      <c r="P211" s="14"/>
      <c r="Q211" s="14"/>
      <c r="R211" s="14"/>
      <c r="S211" s="12"/>
      <c r="T211" s="9">
        <f t="shared" si="9"/>
        <v>19</v>
      </c>
      <c r="U211" s="9">
        <v>1615</v>
      </c>
    </row>
    <row r="212" spans="1:25" x14ac:dyDescent="0.25">
      <c r="A212" s="29"/>
      <c r="B212" s="41">
        <f t="shared" si="8"/>
        <v>23</v>
      </c>
      <c r="C212" s="42">
        <v>1127</v>
      </c>
      <c r="D212" s="48">
        <v>1128</v>
      </c>
      <c r="E212" s="44">
        <f t="shared" si="4"/>
        <v>-1</v>
      </c>
      <c r="F212" s="45"/>
      <c r="G212" s="42">
        <f t="shared" si="5"/>
        <v>1127</v>
      </c>
      <c r="H212" s="42">
        <f t="shared" si="6"/>
        <v>1132.7459999999999</v>
      </c>
      <c r="I212" s="46"/>
      <c r="J212" s="47">
        <f t="shared" si="7"/>
        <v>-4.7459999999998672</v>
      </c>
      <c r="M212" s="12"/>
      <c r="N212" s="14"/>
      <c r="O212" s="15"/>
      <c r="P212" s="14"/>
      <c r="Q212" s="14"/>
      <c r="R212" s="14"/>
      <c r="S212" s="12"/>
      <c r="T212" s="8">
        <f t="shared" si="9"/>
        <v>20</v>
      </c>
      <c r="U212" s="8">
        <v>1495</v>
      </c>
    </row>
    <row r="213" spans="1:25" x14ac:dyDescent="0.25">
      <c r="A213" s="29"/>
      <c r="B213" s="40">
        <f t="shared" si="8"/>
        <v>24</v>
      </c>
      <c r="C213" s="42">
        <v>1005</v>
      </c>
      <c r="D213" s="43">
        <v>1009</v>
      </c>
      <c r="E213" s="44">
        <f t="shared" si="4"/>
        <v>-4</v>
      </c>
      <c r="F213" s="45"/>
      <c r="G213" s="42">
        <f t="shared" si="5"/>
        <v>1005</v>
      </c>
      <c r="H213" s="42">
        <f t="shared" si="6"/>
        <v>1013.43</v>
      </c>
      <c r="I213" s="46"/>
      <c r="J213" s="47">
        <f t="shared" si="7"/>
        <v>-4.42999999999995</v>
      </c>
      <c r="M213" s="12"/>
      <c r="N213" s="14"/>
      <c r="O213" s="15"/>
      <c r="P213" s="14"/>
      <c r="Q213" s="14"/>
      <c r="R213" s="14"/>
      <c r="S213" s="12"/>
      <c r="T213" s="9">
        <f t="shared" si="9"/>
        <v>21</v>
      </c>
      <c r="U213" s="9">
        <v>1355</v>
      </c>
    </row>
    <row r="214" spans="1:25" x14ac:dyDescent="0.25">
      <c r="A214" s="29"/>
      <c r="B214" s="41">
        <f t="shared" si="8"/>
        <v>25</v>
      </c>
      <c r="C214" s="42">
        <v>883</v>
      </c>
      <c r="D214" s="48">
        <v>892</v>
      </c>
      <c r="E214" s="44">
        <f t="shared" si="4"/>
        <v>-9</v>
      </c>
      <c r="F214" s="45"/>
      <c r="G214" s="42">
        <f t="shared" si="5"/>
        <v>883</v>
      </c>
      <c r="H214" s="42">
        <f t="shared" si="6"/>
        <v>894.11399999999992</v>
      </c>
      <c r="I214" s="46"/>
      <c r="J214" s="47">
        <f t="shared" si="7"/>
        <v>-2.1139999999999191</v>
      </c>
      <c r="M214" s="12"/>
      <c r="N214" s="14"/>
      <c r="O214" s="15"/>
      <c r="P214" s="14"/>
      <c r="Q214" s="14"/>
      <c r="R214" s="14"/>
      <c r="S214" s="12"/>
      <c r="T214" s="8">
        <f t="shared" si="9"/>
        <v>22</v>
      </c>
      <c r="U214" s="8">
        <v>1235</v>
      </c>
    </row>
    <row r="215" spans="1:25" x14ac:dyDescent="0.25">
      <c r="A215" s="29"/>
      <c r="B215" s="40">
        <f t="shared" si="8"/>
        <v>26</v>
      </c>
      <c r="C215" s="42">
        <v>761</v>
      </c>
      <c r="D215" s="43">
        <v>775</v>
      </c>
      <c r="E215" s="44">
        <f t="shared" si="4"/>
        <v>-14</v>
      </c>
      <c r="F215" s="45"/>
      <c r="G215" s="42">
        <f t="shared" si="5"/>
        <v>761</v>
      </c>
      <c r="H215" s="42">
        <f t="shared" si="6"/>
        <v>774.798</v>
      </c>
      <c r="I215" s="46"/>
      <c r="J215" s="47">
        <f t="shared" si="7"/>
        <v>0.20199999999999818</v>
      </c>
      <c r="M215" s="12"/>
      <c r="N215" s="14"/>
      <c r="O215" s="15"/>
      <c r="P215" s="14"/>
      <c r="Q215" s="14"/>
      <c r="R215" s="14"/>
      <c r="S215" s="12"/>
      <c r="T215" s="9">
        <f t="shared" si="9"/>
        <v>23</v>
      </c>
      <c r="U215" s="9">
        <v>1119</v>
      </c>
    </row>
    <row r="216" spans="1:25" x14ac:dyDescent="0.25">
      <c r="A216" s="29"/>
      <c r="B216" s="41">
        <f t="shared" si="8"/>
        <v>27</v>
      </c>
      <c r="C216" s="42">
        <v>639</v>
      </c>
      <c r="D216" s="48">
        <v>655</v>
      </c>
      <c r="E216" s="44">
        <f t="shared" si="4"/>
        <v>-16</v>
      </c>
      <c r="F216" s="45"/>
      <c r="G216" s="42">
        <f t="shared" si="5"/>
        <v>639</v>
      </c>
      <c r="H216" s="42">
        <f t="shared" si="6"/>
        <v>655.48199999999997</v>
      </c>
      <c r="I216" s="46"/>
      <c r="J216" s="47">
        <f t="shared" si="7"/>
        <v>-0.4819999999999709</v>
      </c>
      <c r="M216" s="12"/>
      <c r="N216" s="14"/>
      <c r="O216" s="15"/>
      <c r="P216" s="14"/>
      <c r="Q216" s="14"/>
      <c r="R216" s="14"/>
      <c r="S216" s="12"/>
      <c r="T216" s="8">
        <f t="shared" si="9"/>
        <v>24</v>
      </c>
      <c r="U216" s="8">
        <v>994</v>
      </c>
    </row>
    <row r="217" spans="1:25" x14ac:dyDescent="0.25">
      <c r="A217" s="29"/>
      <c r="B217" s="40">
        <f t="shared" si="8"/>
        <v>28</v>
      </c>
      <c r="C217" s="42">
        <v>517</v>
      </c>
      <c r="D217" s="43">
        <v>531</v>
      </c>
      <c r="E217" s="44">
        <f t="shared" si="4"/>
        <v>-14</v>
      </c>
      <c r="F217" s="45"/>
      <c r="G217" s="42">
        <f t="shared" si="5"/>
        <v>517</v>
      </c>
      <c r="H217" s="42">
        <f t="shared" si="6"/>
        <v>536.16599999999994</v>
      </c>
      <c r="I217" s="46"/>
      <c r="J217" s="47">
        <f t="shared" si="7"/>
        <v>-5.16599999999994</v>
      </c>
      <c r="M217" s="12"/>
      <c r="N217" s="14"/>
      <c r="O217" s="15"/>
      <c r="P217" s="14"/>
      <c r="Q217" s="14"/>
      <c r="R217" s="14"/>
      <c r="S217" s="12"/>
      <c r="T217" s="9">
        <f t="shared" si="9"/>
        <v>25</v>
      </c>
      <c r="U217" s="9">
        <v>877</v>
      </c>
    </row>
    <row r="218" spans="1:25" x14ac:dyDescent="0.25">
      <c r="A218" s="29"/>
      <c r="B218" s="41">
        <f t="shared" si="8"/>
        <v>29</v>
      </c>
      <c r="C218" s="42">
        <v>395</v>
      </c>
      <c r="D218" s="48">
        <v>411</v>
      </c>
      <c r="E218" s="44">
        <f t="shared" si="4"/>
        <v>-16</v>
      </c>
      <c r="F218" s="45"/>
      <c r="G218" s="42">
        <f t="shared" si="5"/>
        <v>395</v>
      </c>
      <c r="H218" s="42">
        <f t="shared" si="6"/>
        <v>416.85</v>
      </c>
      <c r="I218" s="46"/>
      <c r="J218" s="47">
        <f t="shared" si="7"/>
        <v>-5.8500000000000227</v>
      </c>
      <c r="M218" s="12"/>
      <c r="N218" s="14"/>
      <c r="O218" s="15"/>
      <c r="P218" s="14"/>
      <c r="Q218" s="14"/>
      <c r="R218" s="14"/>
      <c r="S218" s="12"/>
      <c r="T218" s="8">
        <f t="shared" si="9"/>
        <v>26</v>
      </c>
      <c r="U218" s="8">
        <v>761</v>
      </c>
    </row>
    <row r="219" spans="1:25" x14ac:dyDescent="0.25">
      <c r="B219" s="40">
        <f>B218+1</f>
        <v>30</v>
      </c>
      <c r="C219" s="42">
        <v>273</v>
      </c>
      <c r="D219" s="49">
        <v>289</v>
      </c>
      <c r="E219" s="44">
        <f t="shared" si="4"/>
        <v>-16</v>
      </c>
      <c r="F219" s="46"/>
      <c r="G219" s="42">
        <f>C219</f>
        <v>273</v>
      </c>
      <c r="H219" s="42">
        <f t="shared" si="6"/>
        <v>297.53399999999999</v>
      </c>
      <c r="I219" s="46"/>
      <c r="J219" s="47">
        <f t="shared" si="7"/>
        <v>-8.5339999999999918</v>
      </c>
      <c r="M219" s="12"/>
      <c r="N219" s="12"/>
      <c r="O219" s="12"/>
      <c r="P219" s="12"/>
      <c r="Q219" s="12"/>
      <c r="R219" s="12"/>
      <c r="S219" s="12"/>
      <c r="T219" s="9">
        <f t="shared" si="9"/>
        <v>27</v>
      </c>
      <c r="U219" s="9">
        <v>637</v>
      </c>
    </row>
    <row r="220" spans="1:25" x14ac:dyDescent="0.25">
      <c r="M220" s="12"/>
      <c r="N220" s="12"/>
      <c r="O220" s="12"/>
      <c r="P220" s="12"/>
      <c r="Q220" s="12"/>
      <c r="R220" s="12"/>
      <c r="S220" s="12"/>
      <c r="T220" s="8">
        <f t="shared" si="9"/>
        <v>28</v>
      </c>
      <c r="U220" s="8">
        <v>520</v>
      </c>
    </row>
    <row r="221" spans="1:25" x14ac:dyDescent="0.25">
      <c r="B221" s="12"/>
      <c r="C221" s="12"/>
      <c r="D221" s="12"/>
      <c r="E221" s="12"/>
      <c r="F221" s="12"/>
      <c r="G221" s="12"/>
      <c r="H221" s="12"/>
      <c r="I221" s="12"/>
      <c r="J221" s="33"/>
      <c r="K221" s="12"/>
      <c r="L221" s="12"/>
      <c r="M221" s="12"/>
      <c r="T221" s="9">
        <f t="shared" si="9"/>
        <v>29</v>
      </c>
      <c r="U221" s="9">
        <v>400</v>
      </c>
    </row>
    <row r="222" spans="1:25" x14ac:dyDescent="0.25">
      <c r="B222" s="12"/>
      <c r="C222" s="12"/>
      <c r="D222" s="12"/>
      <c r="E222" s="12"/>
      <c r="F222" s="12"/>
      <c r="G222" s="12"/>
      <c r="H222" s="12"/>
      <c r="I222" s="12"/>
      <c r="J222" s="33"/>
      <c r="K222" s="12"/>
      <c r="L222" s="12"/>
      <c r="M222" s="12"/>
      <c r="T222" s="8">
        <f>T221+1</f>
        <v>30</v>
      </c>
      <c r="U222" s="10">
        <v>290</v>
      </c>
    </row>
    <row r="223" spans="1:25" x14ac:dyDescent="0.25">
      <c r="B223" s="12"/>
      <c r="C223" s="12"/>
      <c r="D223" s="12"/>
      <c r="E223" s="12"/>
      <c r="F223" s="12"/>
      <c r="G223" s="12"/>
      <c r="H223" s="12"/>
      <c r="I223" s="12"/>
      <c r="J223" s="33"/>
      <c r="K223" s="12"/>
      <c r="L223" s="12"/>
      <c r="M223" s="12"/>
    </row>
    <row r="224" spans="1:25" x14ac:dyDescent="0.25">
      <c r="B224" s="12"/>
      <c r="C224" s="12"/>
      <c r="D224" s="12"/>
      <c r="E224" s="12"/>
      <c r="F224" s="12"/>
      <c r="G224" s="12"/>
      <c r="H224" s="12"/>
      <c r="I224" s="12"/>
      <c r="J224" s="33"/>
      <c r="K224" s="12"/>
      <c r="L224" s="12"/>
      <c r="M224" s="12"/>
    </row>
    <row r="225" spans="2:13" x14ac:dyDescent="0.25">
      <c r="B225" s="12"/>
      <c r="C225" s="12"/>
      <c r="D225" s="12"/>
      <c r="E225" s="12"/>
      <c r="F225" s="12"/>
      <c r="G225" s="12"/>
      <c r="H225" s="12"/>
      <c r="I225" s="12"/>
      <c r="J225" s="33"/>
      <c r="K225" s="12"/>
      <c r="L225" s="12"/>
      <c r="M225" s="12"/>
    </row>
    <row r="226" spans="2:13" x14ac:dyDescent="0.25">
      <c r="B226" s="12"/>
      <c r="C226" s="39"/>
      <c r="D226" s="12"/>
      <c r="E226" s="12"/>
      <c r="F226" s="12"/>
      <c r="G226" s="39"/>
      <c r="H226" s="12"/>
      <c r="I226" s="12"/>
      <c r="J226" s="33"/>
      <c r="K226" s="39"/>
      <c r="L226" s="12"/>
      <c r="M226" s="12"/>
    </row>
    <row r="227" spans="2:13" x14ac:dyDescent="0.25">
      <c r="B227" s="12"/>
      <c r="C227" s="12"/>
      <c r="D227" s="12"/>
      <c r="E227" s="12"/>
      <c r="F227" s="12"/>
      <c r="G227" s="12"/>
      <c r="H227" s="12"/>
      <c r="I227" s="12"/>
      <c r="J227" s="33"/>
      <c r="K227" s="31"/>
      <c r="L227" s="12"/>
      <c r="M227" s="12"/>
    </row>
    <row r="228" spans="2:13" x14ac:dyDescent="0.25">
      <c r="B228" s="12"/>
      <c r="C228" s="12"/>
      <c r="D228" s="12"/>
      <c r="E228" s="12"/>
      <c r="F228" s="12"/>
      <c r="G228" s="12"/>
      <c r="H228" s="12"/>
      <c r="I228" s="12"/>
      <c r="J228" s="33"/>
      <c r="K228" s="12"/>
      <c r="L228" s="12"/>
      <c r="M228" s="12"/>
    </row>
    <row r="229" spans="2:13" x14ac:dyDescent="0.25">
      <c r="B229" s="12"/>
      <c r="C229" s="12"/>
      <c r="D229" s="12"/>
      <c r="E229" s="12"/>
      <c r="F229" s="12"/>
      <c r="G229" s="12"/>
      <c r="H229" s="12"/>
      <c r="I229" s="12"/>
      <c r="J229" s="33"/>
      <c r="K229" s="12"/>
      <c r="L229" s="12"/>
      <c r="M229" s="12"/>
    </row>
    <row r="230" spans="2:13" x14ac:dyDescent="0.25">
      <c r="B230" s="12"/>
      <c r="C230" s="12"/>
      <c r="D230" s="12"/>
      <c r="E230" s="12"/>
      <c r="F230" s="12"/>
      <c r="G230" s="12"/>
      <c r="H230" s="12"/>
      <c r="I230" s="12"/>
      <c r="J230" s="33"/>
      <c r="K230" s="12"/>
      <c r="L230" s="12"/>
      <c r="M230" s="12"/>
    </row>
    <row r="231" spans="2:13" x14ac:dyDescent="0.25">
      <c r="B231" s="12"/>
      <c r="C231" s="12"/>
      <c r="D231" s="12"/>
      <c r="E231" s="12"/>
      <c r="F231" s="12"/>
      <c r="G231" s="12"/>
      <c r="H231" s="12"/>
      <c r="I231" s="12"/>
      <c r="J231" s="33"/>
      <c r="K231" s="12"/>
      <c r="L231" s="12"/>
      <c r="M231" s="12"/>
    </row>
    <row r="232" spans="2:13" x14ac:dyDescent="0.25">
      <c r="B232" s="12"/>
      <c r="C232" s="39"/>
      <c r="D232" s="12"/>
      <c r="E232" s="12"/>
      <c r="F232" s="12"/>
      <c r="G232" s="39"/>
      <c r="H232" s="12"/>
      <c r="I232" s="12"/>
      <c r="J232" s="33"/>
      <c r="K232" s="39"/>
      <c r="L232" s="12"/>
      <c r="M232" s="12"/>
    </row>
    <row r="233" spans="2:13" x14ac:dyDescent="0.25">
      <c r="B233" s="12"/>
      <c r="C233" s="31"/>
      <c r="D233" s="12"/>
      <c r="E233" s="12"/>
      <c r="F233" s="12"/>
      <c r="G233" s="31"/>
      <c r="H233" s="12"/>
      <c r="I233" s="12"/>
      <c r="J233" s="33"/>
      <c r="K233" s="12"/>
      <c r="L233" s="12"/>
      <c r="M233" s="12"/>
    </row>
    <row r="234" spans="2:13" x14ac:dyDescent="0.25">
      <c r="B234" s="12"/>
      <c r="C234" s="12"/>
      <c r="D234" s="12"/>
      <c r="E234" s="12"/>
      <c r="F234" s="12"/>
      <c r="G234" s="12"/>
      <c r="H234" s="12"/>
      <c r="I234" s="12"/>
      <c r="J234" s="33"/>
      <c r="K234" s="12"/>
      <c r="L234" s="12"/>
      <c r="M234" s="12"/>
    </row>
    <row r="235" spans="2:13" x14ac:dyDescent="0.25">
      <c r="B235" s="12"/>
      <c r="C235" s="12"/>
      <c r="D235" s="12"/>
      <c r="E235" s="12"/>
      <c r="F235" s="12"/>
      <c r="G235" s="12"/>
      <c r="H235" s="12"/>
      <c r="I235" s="12"/>
      <c r="J235" s="33"/>
      <c r="K235" s="12"/>
      <c r="L235" s="12"/>
      <c r="M235" s="12"/>
    </row>
    <row r="236" spans="2:13" x14ac:dyDescent="0.25">
      <c r="B236" s="12"/>
      <c r="C236" s="12"/>
      <c r="D236" s="12"/>
      <c r="E236" s="39"/>
      <c r="F236" s="12"/>
      <c r="G236" s="12"/>
      <c r="H236" s="12"/>
      <c r="I236" s="12"/>
      <c r="J236" s="33"/>
      <c r="K236" s="12"/>
      <c r="L236" s="12"/>
      <c r="M236" s="12"/>
    </row>
    <row r="237" spans="2:13" x14ac:dyDescent="0.25">
      <c r="B237" s="12"/>
      <c r="C237" s="12"/>
      <c r="D237" s="12"/>
      <c r="E237" s="12"/>
      <c r="F237" s="12"/>
      <c r="G237" s="12"/>
      <c r="H237" s="12"/>
      <c r="I237" s="12"/>
      <c r="J237" s="33"/>
      <c r="K237" s="12"/>
      <c r="L237" s="12"/>
      <c r="M237" s="12"/>
    </row>
    <row r="238" spans="2:13" x14ac:dyDescent="0.25">
      <c r="B238" s="12"/>
      <c r="C238" s="12"/>
      <c r="D238" s="12"/>
      <c r="E238" s="12"/>
      <c r="F238" s="12"/>
      <c r="G238" s="12"/>
      <c r="H238" s="12"/>
      <c r="I238" s="12"/>
      <c r="J238" s="33"/>
      <c r="K238" s="12"/>
      <c r="L238" s="12"/>
      <c r="M238" s="12"/>
    </row>
    <row r="256" spans="8:8" x14ac:dyDescent="0.25">
      <c r="H256" t="s">
        <v>24</v>
      </c>
    </row>
    <row r="258" spans="8:13" x14ac:dyDescent="0.25">
      <c r="H258">
        <v>0.1</v>
      </c>
      <c r="I258">
        <v>2500</v>
      </c>
      <c r="L258">
        <v>15</v>
      </c>
      <c r="M258">
        <f>-0.012*L258^4 + 0.7163*L258^3 - 11.064*L258^2 - 59*L258 + 2541.3</f>
        <v>976.91250000000036</v>
      </c>
    </row>
    <row r="259" spans="8:13" x14ac:dyDescent="0.25">
      <c r="H259">
        <v>1</v>
      </c>
      <c r="I259">
        <v>2450</v>
      </c>
    </row>
    <row r="260" spans="8:13" x14ac:dyDescent="0.25">
      <c r="H260">
        <v>1.8</v>
      </c>
      <c r="I260">
        <v>2400</v>
      </c>
    </row>
    <row r="261" spans="8:13" x14ac:dyDescent="0.25">
      <c r="H261">
        <v>2.5</v>
      </c>
      <c r="I261">
        <v>2350</v>
      </c>
    </row>
    <row r="262" spans="8:13" x14ac:dyDescent="0.25">
      <c r="H262">
        <v>3.3</v>
      </c>
      <c r="I262">
        <v>2300</v>
      </c>
    </row>
    <row r="263" spans="8:13" x14ac:dyDescent="0.25">
      <c r="H263">
        <v>4</v>
      </c>
      <c r="I263">
        <v>2250</v>
      </c>
    </row>
    <row r="264" spans="8:13" x14ac:dyDescent="0.25">
      <c r="H264">
        <v>5</v>
      </c>
      <c r="I264">
        <v>2200</v>
      </c>
    </row>
    <row r="265" spans="8:13" x14ac:dyDescent="0.25">
      <c r="H265">
        <v>6</v>
      </c>
      <c r="I265">
        <v>1800</v>
      </c>
    </row>
    <row r="266" spans="8:13" x14ac:dyDescent="0.25">
      <c r="H266">
        <v>7</v>
      </c>
      <c r="I266">
        <v>1700</v>
      </c>
    </row>
    <row r="267" spans="8:13" x14ac:dyDescent="0.25">
      <c r="H267">
        <v>8</v>
      </c>
      <c r="I267">
        <v>1600</v>
      </c>
    </row>
    <row r="268" spans="8:13" x14ac:dyDescent="0.25">
      <c r="H268">
        <v>9</v>
      </c>
      <c r="I268">
        <v>1500</v>
      </c>
    </row>
    <row r="269" spans="8:13" x14ac:dyDescent="0.25">
      <c r="H269">
        <v>10</v>
      </c>
      <c r="I269">
        <v>1450</v>
      </c>
    </row>
    <row r="270" spans="8:13" x14ac:dyDescent="0.25">
      <c r="H270">
        <v>11</v>
      </c>
      <c r="I270">
        <v>1400</v>
      </c>
    </row>
    <row r="271" spans="8:13" x14ac:dyDescent="0.25">
      <c r="H271">
        <v>12</v>
      </c>
      <c r="I271">
        <v>1350</v>
      </c>
    </row>
    <row r="272" spans="8:13" x14ac:dyDescent="0.25">
      <c r="H272">
        <v>13</v>
      </c>
      <c r="I272">
        <v>1200</v>
      </c>
    </row>
    <row r="273" spans="8:9" x14ac:dyDescent="0.25">
      <c r="H273">
        <v>14</v>
      </c>
      <c r="I273">
        <v>1000</v>
      </c>
    </row>
    <row r="274" spans="8:9" x14ac:dyDescent="0.25">
      <c r="H274">
        <v>15</v>
      </c>
      <c r="I274">
        <v>900</v>
      </c>
    </row>
    <row r="275" spans="8:9" x14ac:dyDescent="0.25">
      <c r="H275">
        <v>16</v>
      </c>
      <c r="I275">
        <v>870</v>
      </c>
    </row>
    <row r="276" spans="8:9" x14ac:dyDescent="0.25">
      <c r="H276">
        <v>17</v>
      </c>
      <c r="I276">
        <v>840</v>
      </c>
    </row>
    <row r="277" spans="8:9" x14ac:dyDescent="0.25">
      <c r="H277">
        <v>18</v>
      </c>
      <c r="I277">
        <v>820</v>
      </c>
    </row>
    <row r="278" spans="8:9" x14ac:dyDescent="0.25">
      <c r="H278">
        <v>19</v>
      </c>
      <c r="I278">
        <v>800</v>
      </c>
    </row>
    <row r="279" spans="8:9" x14ac:dyDescent="0.25">
      <c r="H279">
        <v>20</v>
      </c>
      <c r="I279">
        <v>780</v>
      </c>
    </row>
    <row r="280" spans="8:9" x14ac:dyDescent="0.25">
      <c r="H280">
        <v>21</v>
      </c>
      <c r="I280">
        <v>760</v>
      </c>
    </row>
    <row r="281" spans="8:9" x14ac:dyDescent="0.25">
      <c r="H281">
        <v>22</v>
      </c>
      <c r="I281">
        <v>740</v>
      </c>
    </row>
    <row r="282" spans="8:9" x14ac:dyDescent="0.25">
      <c r="H282">
        <v>23</v>
      </c>
      <c r="I282">
        <v>720</v>
      </c>
    </row>
    <row r="283" spans="8:9" x14ac:dyDescent="0.25">
      <c r="H283">
        <v>24</v>
      </c>
      <c r="I283">
        <v>700</v>
      </c>
    </row>
    <row r="284" spans="8:9" x14ac:dyDescent="0.25">
      <c r="H284">
        <v>25</v>
      </c>
      <c r="I284">
        <v>640</v>
      </c>
    </row>
    <row r="285" spans="8:9" x14ac:dyDescent="0.25">
      <c r="H285">
        <v>26</v>
      </c>
      <c r="I285">
        <v>610</v>
      </c>
    </row>
    <row r="286" spans="8:9" x14ac:dyDescent="0.25">
      <c r="H286">
        <v>27</v>
      </c>
      <c r="I286">
        <v>590</v>
      </c>
    </row>
    <row r="287" spans="8:9" x14ac:dyDescent="0.25">
      <c r="H287">
        <v>28</v>
      </c>
      <c r="I287">
        <v>560</v>
      </c>
    </row>
    <row r="288" spans="8:9" x14ac:dyDescent="0.25">
      <c r="H288">
        <v>29</v>
      </c>
      <c r="I288">
        <v>530</v>
      </c>
    </row>
    <row r="289" spans="8:9" x14ac:dyDescent="0.25">
      <c r="H289">
        <v>30</v>
      </c>
      <c r="I289">
        <v>500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ANGLAS</dc:creator>
  <cp:lastModifiedBy>GIOVANNY ANGLAS</cp:lastModifiedBy>
  <dcterms:created xsi:type="dcterms:W3CDTF">2023-05-26T22:58:17Z</dcterms:created>
  <dcterms:modified xsi:type="dcterms:W3CDTF">2025-02-01T16:02:00Z</dcterms:modified>
</cp:coreProperties>
</file>