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OVANNY_TODO\SKETCHS\STM32\STM32F051C8T6\MIS PROYECTOS\PORTABLE DIGITAL SOURCE V1\"/>
    </mc:Choice>
  </mc:AlternateContent>
  <xr:revisionPtr revIDLastSave="0" documentId="13_ncr:1_{8D1E0EBA-405C-4566-AE37-9DFFE4772268}" xr6:coauthVersionLast="45" xr6:coauthVersionMax="45" xr10:uidLastSave="{00000000-0000-0000-0000-000000000000}"/>
  <bookViews>
    <workbookView xWindow="-120" yWindow="-120" windowWidth="29040" windowHeight="15840" xr2:uid="{97884494-F9FC-454E-B7F0-C1DF6E6FC0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3" i="1" l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46" i="1"/>
  <c r="D147" i="1"/>
  <c r="C147" i="1" s="1"/>
  <c r="D148" i="1"/>
  <c r="C148" i="1" s="1"/>
  <c r="D146" i="1"/>
  <c r="C146" i="1" s="1"/>
  <c r="E149" i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D176" i="1" s="1"/>
  <c r="C176" i="1" s="1"/>
  <c r="C192" i="1"/>
  <c r="D192" i="1" s="1"/>
  <c r="E192" i="1" s="1"/>
  <c r="I146" i="1" l="1"/>
  <c r="I176" i="1"/>
  <c r="I148" i="1"/>
  <c r="I147" i="1"/>
  <c r="D171" i="1"/>
  <c r="D159" i="1"/>
  <c r="D155" i="1"/>
  <c r="D167" i="1"/>
  <c r="D151" i="1"/>
  <c r="D163" i="1"/>
  <c r="D174" i="1"/>
  <c r="D170" i="1"/>
  <c r="D166" i="1"/>
  <c r="D162" i="1"/>
  <c r="D158" i="1"/>
  <c r="D154" i="1"/>
  <c r="D150" i="1"/>
  <c r="D175" i="1"/>
  <c r="D173" i="1"/>
  <c r="D169" i="1"/>
  <c r="D165" i="1"/>
  <c r="D161" i="1"/>
  <c r="D157" i="1"/>
  <c r="D153" i="1"/>
  <c r="D149" i="1"/>
  <c r="D172" i="1"/>
  <c r="D168" i="1"/>
  <c r="D164" i="1"/>
  <c r="D160" i="1"/>
  <c r="D156" i="1"/>
  <c r="D152" i="1"/>
  <c r="N130" i="1"/>
  <c r="G110" i="1"/>
  <c r="G111" i="1"/>
  <c r="G112" i="1"/>
  <c r="J112" i="1"/>
  <c r="J111" i="1"/>
  <c r="I113" i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E113" i="1"/>
  <c r="E114" i="1" s="1"/>
  <c r="G114" i="1" s="1"/>
  <c r="G69" i="1"/>
  <c r="E70" i="1"/>
  <c r="E71" i="1" s="1"/>
  <c r="G71" i="1" s="1"/>
  <c r="G70" i="1"/>
  <c r="C153" i="1" l="1"/>
  <c r="I153" i="1"/>
  <c r="C154" i="1"/>
  <c r="I154" i="1"/>
  <c r="C167" i="1"/>
  <c r="I167" i="1"/>
  <c r="C152" i="1"/>
  <c r="I152" i="1"/>
  <c r="C168" i="1"/>
  <c r="I168" i="1"/>
  <c r="C157" i="1"/>
  <c r="I157" i="1"/>
  <c r="C173" i="1"/>
  <c r="I173" i="1"/>
  <c r="C158" i="1"/>
  <c r="I158" i="1"/>
  <c r="C174" i="1"/>
  <c r="I174" i="1"/>
  <c r="C155" i="1"/>
  <c r="I155" i="1"/>
  <c r="C156" i="1"/>
  <c r="I156" i="1"/>
  <c r="C172" i="1"/>
  <c r="I172" i="1"/>
  <c r="C161" i="1"/>
  <c r="I161" i="1"/>
  <c r="C175" i="1"/>
  <c r="I175" i="1"/>
  <c r="C162" i="1"/>
  <c r="I162" i="1"/>
  <c r="C163" i="1"/>
  <c r="I163" i="1"/>
  <c r="C159" i="1"/>
  <c r="I159" i="1"/>
  <c r="C164" i="1"/>
  <c r="I164" i="1"/>
  <c r="C169" i="1"/>
  <c r="I169" i="1"/>
  <c r="C170" i="1"/>
  <c r="I170" i="1"/>
  <c r="C160" i="1"/>
  <c r="I160" i="1"/>
  <c r="C149" i="1"/>
  <c r="I149" i="1"/>
  <c r="C165" i="1"/>
  <c r="I165" i="1"/>
  <c r="C150" i="1"/>
  <c r="I150" i="1"/>
  <c r="C166" i="1"/>
  <c r="I166" i="1"/>
  <c r="C151" i="1"/>
  <c r="I151" i="1"/>
  <c r="C171" i="1"/>
  <c r="I171" i="1"/>
  <c r="J113" i="1"/>
  <c r="J114" i="1"/>
  <c r="G113" i="1"/>
  <c r="E115" i="1"/>
  <c r="E72" i="1"/>
  <c r="L24" i="1"/>
  <c r="J115" i="1" l="1"/>
  <c r="G115" i="1"/>
  <c r="E116" i="1"/>
  <c r="G72" i="1"/>
  <c r="E73" i="1"/>
  <c r="S20" i="1"/>
  <c r="S25" i="1" s="1"/>
  <c r="J116" i="1" l="1"/>
  <c r="G116" i="1"/>
  <c r="E117" i="1"/>
  <c r="G73" i="1"/>
  <c r="E74" i="1"/>
  <c r="S28" i="1"/>
  <c r="C70" i="1"/>
  <c r="M47" i="1"/>
  <c r="M46" i="1"/>
  <c r="J47" i="1"/>
  <c r="J46" i="1"/>
  <c r="G117" i="1" l="1"/>
  <c r="J117" i="1"/>
  <c r="E118" i="1"/>
  <c r="G74" i="1"/>
  <c r="E75" i="1"/>
  <c r="L27" i="1"/>
  <c r="G118" i="1" l="1"/>
  <c r="J118" i="1"/>
  <c r="E119" i="1"/>
  <c r="G75" i="1"/>
  <c r="E76" i="1"/>
  <c r="L28" i="1"/>
  <c r="L29" i="1" s="1"/>
  <c r="O23" i="1"/>
  <c r="L10" i="1"/>
  <c r="L14" i="1" s="1"/>
  <c r="L15" i="1" s="1"/>
  <c r="L13" i="1"/>
  <c r="J119" i="1" l="1"/>
  <c r="G119" i="1"/>
  <c r="E120" i="1"/>
  <c r="G76" i="1"/>
  <c r="E77" i="1"/>
  <c r="J120" i="1" l="1"/>
  <c r="G120" i="1"/>
  <c r="E121" i="1"/>
  <c r="G77" i="1"/>
  <c r="E78" i="1"/>
  <c r="G121" i="1" l="1"/>
  <c r="J121" i="1"/>
  <c r="E122" i="1"/>
  <c r="G78" i="1"/>
  <c r="E79" i="1"/>
  <c r="G122" i="1" l="1"/>
  <c r="J122" i="1"/>
  <c r="E123" i="1"/>
  <c r="G79" i="1"/>
  <c r="E80" i="1"/>
  <c r="J123" i="1" l="1"/>
  <c r="G123" i="1"/>
  <c r="E124" i="1"/>
  <c r="G80" i="1"/>
  <c r="E81" i="1"/>
  <c r="J124" i="1" l="1"/>
  <c r="G124" i="1"/>
  <c r="E125" i="1"/>
  <c r="G81" i="1"/>
  <c r="E82" i="1"/>
  <c r="G125" i="1" l="1"/>
  <c r="J125" i="1"/>
  <c r="E126" i="1"/>
  <c r="G82" i="1"/>
  <c r="E83" i="1"/>
  <c r="G126" i="1" l="1"/>
  <c r="J126" i="1"/>
  <c r="E127" i="1"/>
  <c r="G83" i="1"/>
  <c r="E84" i="1"/>
  <c r="J127" i="1" l="1"/>
  <c r="G127" i="1"/>
  <c r="E128" i="1"/>
  <c r="G84" i="1"/>
  <c r="E85" i="1"/>
  <c r="J128" i="1" l="1"/>
  <c r="G128" i="1"/>
  <c r="E129" i="1"/>
  <c r="G85" i="1"/>
  <c r="E86" i="1"/>
  <c r="G129" i="1" l="1"/>
  <c r="J129" i="1"/>
  <c r="E130" i="1"/>
  <c r="G86" i="1"/>
  <c r="E87" i="1"/>
  <c r="G130" i="1" l="1"/>
  <c r="J130" i="1"/>
  <c r="E131" i="1"/>
  <c r="G87" i="1"/>
  <c r="E88" i="1"/>
  <c r="J131" i="1" l="1"/>
  <c r="G131" i="1"/>
  <c r="E132" i="1"/>
  <c r="G88" i="1"/>
  <c r="E89" i="1"/>
  <c r="J132" i="1" l="1"/>
  <c r="G132" i="1"/>
  <c r="E133" i="1"/>
  <c r="G89" i="1"/>
  <c r="E90" i="1"/>
  <c r="G133" i="1" l="1"/>
  <c r="J133" i="1"/>
  <c r="E134" i="1"/>
  <c r="G90" i="1"/>
  <c r="E91" i="1"/>
  <c r="G134" i="1" l="1"/>
  <c r="J134" i="1"/>
  <c r="E135" i="1"/>
  <c r="G91" i="1"/>
  <c r="E92" i="1"/>
  <c r="J135" i="1" l="1"/>
  <c r="G135" i="1"/>
  <c r="E136" i="1"/>
  <c r="G92" i="1"/>
  <c r="E93" i="1"/>
  <c r="J136" i="1" l="1"/>
  <c r="G136" i="1"/>
  <c r="E137" i="1"/>
  <c r="G93" i="1"/>
  <c r="E94" i="1"/>
  <c r="G137" i="1" l="1"/>
  <c r="J137" i="1"/>
  <c r="E138" i="1"/>
  <c r="G94" i="1"/>
  <c r="E95" i="1"/>
  <c r="G138" i="1" l="1"/>
  <c r="J138" i="1"/>
  <c r="E139" i="1"/>
  <c r="G95" i="1"/>
  <c r="E96" i="1"/>
  <c r="J139" i="1" l="1"/>
  <c r="G139" i="1"/>
  <c r="E140" i="1"/>
  <c r="G96" i="1"/>
  <c r="E97" i="1"/>
  <c r="J140" i="1" l="1"/>
  <c r="G140" i="1"/>
  <c r="G97" i="1"/>
  <c r="E98" i="1"/>
  <c r="G98" i="1" l="1"/>
  <c r="E99" i="1"/>
  <c r="G99" i="1" l="1"/>
  <c r="E100" i="1"/>
  <c r="G100" i="1" l="1"/>
  <c r="E101" i="1"/>
  <c r="G101" i="1" s="1"/>
  <c r="G102" i="1" s="1"/>
</calcChain>
</file>

<file path=xl/sharedStrings.xml><?xml version="1.0" encoding="utf-8"?>
<sst xmlns="http://schemas.openxmlformats.org/spreadsheetml/2006/main" count="68" uniqueCount="36">
  <si>
    <t>Vref</t>
  </si>
  <si>
    <t>R1</t>
  </si>
  <si>
    <t>Vout</t>
  </si>
  <si>
    <t>I1</t>
  </si>
  <si>
    <t>Rpull-down Ω</t>
  </si>
  <si>
    <t>R1 Ω</t>
  </si>
  <si>
    <t>R3 Ω</t>
  </si>
  <si>
    <t>R2 Ω</t>
  </si>
  <si>
    <t>Vdac inicio(1/3)</t>
  </si>
  <si>
    <t>XL6009</t>
  </si>
  <si>
    <t>R2</t>
  </si>
  <si>
    <t>Vout_high</t>
  </si>
  <si>
    <t>I1-HIGH</t>
  </si>
  <si>
    <t>I1-LOW</t>
  </si>
  <si>
    <t>Vout_low</t>
  </si>
  <si>
    <t>Vdac = encoder * Vref/4096</t>
  </si>
  <si>
    <t>Vref = Vdac * 4096/encoder</t>
  </si>
  <si>
    <t>Vmultimetro</t>
  </si>
  <si>
    <t>encoder</t>
  </si>
  <si>
    <t>Vdac</t>
  </si>
  <si>
    <t>Encoder</t>
  </si>
  <si>
    <t>VoutMath</t>
  </si>
  <si>
    <t>Vdac inicio(1/4.13)</t>
  </si>
  <si>
    <t>VOUTMATH</t>
  </si>
  <si>
    <t>VOLTAGE</t>
  </si>
  <si>
    <t>DIFFERENCE</t>
  </si>
  <si>
    <t>SET</t>
  </si>
  <si>
    <t>VOUT_XL6019</t>
  </si>
  <si>
    <t>FORMULA</t>
  </si>
  <si>
    <t xml:space="preserve"> Formula para corregier la salida o VoutMath</t>
  </si>
  <si>
    <t>VouthMath</t>
  </si>
  <si>
    <t>VouthMathEND</t>
  </si>
  <si>
    <t>DAC REAL</t>
  </si>
  <si>
    <t>DAC WAIT</t>
  </si>
  <si>
    <t>ENCODER</t>
  </si>
  <si>
    <t>CORREGIR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</si>
</sst>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Border="1"/>
    <xf numFmtId="0" fontId="0" fillId="5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7" borderId="3" xfId="0" applyNumberFormat="1" applyFont="1" applyFill="1" applyBorder="1"/>
    <xf numFmtId="0" fontId="2" fillId="6" borderId="4" xfId="0" applyFont="1" applyFill="1" applyBorder="1"/>
    <xf numFmtId="0" fontId="0" fillId="7" borderId="4" xfId="0" applyFont="1" applyFill="1" applyBorder="1"/>
    <xf numFmtId="0" fontId="0" fillId="0" borderId="4" xfId="0" applyFont="1" applyBorder="1"/>
    <xf numFmtId="2" fontId="0" fillId="0" borderId="0" xfId="0" applyNumberFormat="1"/>
    <xf numFmtId="1" fontId="0" fillId="7" borderId="2" xfId="0" applyNumberFormat="1" applyFont="1" applyFill="1" applyBorder="1"/>
    <xf numFmtId="0" fontId="0" fillId="0" borderId="2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Hoja1!$G$71:$G$96</c:f>
              <c:numCache>
                <c:formatCode>General</c:formatCode>
                <c:ptCount val="26"/>
                <c:pt idx="0">
                  <c:v>3.4353548387096775</c:v>
                </c:pt>
                <c:pt idx="1">
                  <c:v>3.3858064516129032</c:v>
                </c:pt>
                <c:pt idx="2">
                  <c:v>3.3560774193548388</c:v>
                </c:pt>
                <c:pt idx="3">
                  <c:v>3.3362580645161288</c:v>
                </c:pt>
                <c:pt idx="4">
                  <c:v>3.3126635944700458</c:v>
                </c:pt>
                <c:pt idx="5">
                  <c:v>3.3073548387096774</c:v>
                </c:pt>
                <c:pt idx="6">
                  <c:v>3.2995555555555556</c:v>
                </c:pt>
                <c:pt idx="7">
                  <c:v>3.2966193548387097</c:v>
                </c:pt>
                <c:pt idx="8">
                  <c:v>3.2882111436950145</c:v>
                </c:pt>
                <c:pt idx="9">
                  <c:v>3.2839569892473119</c:v>
                </c:pt>
                <c:pt idx="10">
                  <c:v>3.2803573200992555</c:v>
                </c:pt>
                <c:pt idx="11">
                  <c:v>3.2772718894009216</c:v>
                </c:pt>
                <c:pt idx="12">
                  <c:v>3.2745978494623658</c:v>
                </c:pt>
                <c:pt idx="13">
                  <c:v>3.2722580645161288</c:v>
                </c:pt>
                <c:pt idx="14">
                  <c:v>3.270193548387097</c:v>
                </c:pt>
                <c:pt idx="15">
                  <c:v>3.2683584229390679</c:v>
                </c:pt>
                <c:pt idx="16">
                  <c:v>3.2667164685908321</c:v>
                </c:pt>
                <c:pt idx="17">
                  <c:v>3.2635870967741933</c:v>
                </c:pt>
                <c:pt idx="18">
                  <c:v>3.2560368663594468</c:v>
                </c:pt>
                <c:pt idx="19">
                  <c:v>3.2551788856304986</c:v>
                </c:pt>
                <c:pt idx="20">
                  <c:v>3.2457784011220192</c:v>
                </c:pt>
                <c:pt idx="21">
                  <c:v>3.2481720430107526</c:v>
                </c:pt>
                <c:pt idx="22">
                  <c:v>3.250374193548387</c:v>
                </c:pt>
                <c:pt idx="23">
                  <c:v>3.2524069478908189</c:v>
                </c:pt>
                <c:pt idx="24">
                  <c:v>3.2518422939068099</c:v>
                </c:pt>
                <c:pt idx="25">
                  <c:v>3.2536774193548386</c:v>
                </c:pt>
              </c:numCache>
            </c:numRef>
          </c:xVal>
          <c:yVal>
            <c:numRef>
              <c:f>Hoja1!$H$71:$H$96</c:f>
              <c:numCache>
                <c:formatCode>General</c:formatCode>
                <c:ptCount val="26"/>
                <c:pt idx="0">
                  <c:v>0.312</c:v>
                </c:pt>
                <c:pt idx="1">
                  <c:v>0.41</c:v>
                </c:pt>
                <c:pt idx="2">
                  <c:v>0.50800000000000001</c:v>
                </c:pt>
                <c:pt idx="3">
                  <c:v>0.60599999999999998</c:v>
                </c:pt>
                <c:pt idx="4">
                  <c:v>0.70199999999999996</c:v>
                </c:pt>
                <c:pt idx="5">
                  <c:v>0.80100000000000005</c:v>
                </c:pt>
                <c:pt idx="6">
                  <c:v>0.89900000000000002</c:v>
                </c:pt>
                <c:pt idx="7">
                  <c:v>0.998</c:v>
                </c:pt>
                <c:pt idx="8">
                  <c:v>1.095</c:v>
                </c:pt>
                <c:pt idx="9">
                  <c:v>1.1930000000000001</c:v>
                </c:pt>
                <c:pt idx="10">
                  <c:v>1.2909999999999999</c:v>
                </c:pt>
                <c:pt idx="11">
                  <c:v>1.389</c:v>
                </c:pt>
                <c:pt idx="12">
                  <c:v>1.4870000000000001</c:v>
                </c:pt>
                <c:pt idx="13">
                  <c:v>1.585</c:v>
                </c:pt>
                <c:pt idx="14">
                  <c:v>1.6830000000000001</c:v>
                </c:pt>
                <c:pt idx="15">
                  <c:v>1.7809999999999999</c:v>
                </c:pt>
                <c:pt idx="16">
                  <c:v>1.879</c:v>
                </c:pt>
                <c:pt idx="17">
                  <c:v>1.976</c:v>
                </c:pt>
                <c:pt idx="18">
                  <c:v>2.0699999999999998</c:v>
                </c:pt>
                <c:pt idx="19">
                  <c:v>2.1680000000000001</c:v>
                </c:pt>
                <c:pt idx="20">
                  <c:v>2.2599999999999998</c:v>
                </c:pt>
                <c:pt idx="21">
                  <c:v>2.36</c:v>
                </c:pt>
                <c:pt idx="22">
                  <c:v>2.46</c:v>
                </c:pt>
                <c:pt idx="23">
                  <c:v>2.56</c:v>
                </c:pt>
                <c:pt idx="24">
                  <c:v>2.6579999999999999</c:v>
                </c:pt>
                <c:pt idx="25">
                  <c:v>2.758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0-4A58-8ED2-784D341B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44912"/>
        <c:axId val="1472726704"/>
      </c:scatterChart>
      <c:valAx>
        <c:axId val="15012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2726704"/>
        <c:crosses val="autoZero"/>
        <c:crossBetween val="midCat"/>
      </c:valAx>
      <c:valAx>
        <c:axId val="1472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12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Hoja1!$I$111:$I$140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Hoja1!$J$111:$J$140</c:f>
              <c:numCache>
                <c:formatCode>General</c:formatCode>
                <c:ptCount val="3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1.2000000000000002</c:v>
                </c:pt>
                <c:pt idx="4">
                  <c:v>1.2000000000000002</c:v>
                </c:pt>
                <c:pt idx="5">
                  <c:v>1.0999999999999996</c:v>
                </c:pt>
                <c:pt idx="6">
                  <c:v>1.0999999999999996</c:v>
                </c:pt>
                <c:pt idx="7">
                  <c:v>1</c:v>
                </c:pt>
                <c:pt idx="8">
                  <c:v>0.90000000000000036</c:v>
                </c:pt>
                <c:pt idx="9">
                  <c:v>0.69999999999999929</c:v>
                </c:pt>
                <c:pt idx="10">
                  <c:v>0.69999999999999929</c:v>
                </c:pt>
                <c:pt idx="11">
                  <c:v>0.69999999999999929</c:v>
                </c:pt>
                <c:pt idx="12">
                  <c:v>0.59999999999999964</c:v>
                </c:pt>
                <c:pt idx="13">
                  <c:v>0.59999999999999964</c:v>
                </c:pt>
                <c:pt idx="14">
                  <c:v>0.5</c:v>
                </c:pt>
                <c:pt idx="15">
                  <c:v>0.5</c:v>
                </c:pt>
                <c:pt idx="16">
                  <c:v>0.39999999999999858</c:v>
                </c:pt>
                <c:pt idx="17">
                  <c:v>0.39999999999999858</c:v>
                </c:pt>
                <c:pt idx="18">
                  <c:v>0.30000000000000071</c:v>
                </c:pt>
                <c:pt idx="19">
                  <c:v>0.30000000000000071</c:v>
                </c:pt>
                <c:pt idx="20">
                  <c:v>0.19999999999999929</c:v>
                </c:pt>
                <c:pt idx="21">
                  <c:v>0.19999999999999929</c:v>
                </c:pt>
                <c:pt idx="22">
                  <c:v>0.14999999999999858</c:v>
                </c:pt>
                <c:pt idx="23">
                  <c:v>0.14999999999999858</c:v>
                </c:pt>
                <c:pt idx="24">
                  <c:v>0.10000000000000142</c:v>
                </c:pt>
                <c:pt idx="25">
                  <c:v>0.10000000000000142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8-4DDB-8495-E75B8849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68752"/>
        <c:axId val="1386866368"/>
      </c:scatterChart>
      <c:valAx>
        <c:axId val="1395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6866368"/>
        <c:crosses val="autoZero"/>
        <c:crossBetween val="midCat"/>
      </c:valAx>
      <c:valAx>
        <c:axId val="1386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5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Hoja1!$J$146:$J$176</c:f>
              <c:numCache>
                <c:formatCode>General</c:formatCode>
                <c:ptCount val="31"/>
                <c:pt idx="0">
                  <c:v>3656</c:v>
                </c:pt>
                <c:pt idx="1">
                  <c:v>3631</c:v>
                </c:pt>
                <c:pt idx="2">
                  <c:v>3568</c:v>
                </c:pt>
                <c:pt idx="3">
                  <c:v>3443</c:v>
                </c:pt>
                <c:pt idx="4">
                  <c:v>3330</c:v>
                </c:pt>
                <c:pt idx="5">
                  <c:v>3204</c:v>
                </c:pt>
                <c:pt idx="6">
                  <c:v>3091</c:v>
                </c:pt>
                <c:pt idx="7">
                  <c:v>2965</c:v>
                </c:pt>
                <c:pt idx="8">
                  <c:v>2852</c:v>
                </c:pt>
                <c:pt idx="9">
                  <c:v>2752</c:v>
                </c:pt>
                <c:pt idx="10">
                  <c:v>2626</c:v>
                </c:pt>
                <c:pt idx="11">
                  <c:v>2513</c:v>
                </c:pt>
                <c:pt idx="12">
                  <c:v>2387</c:v>
                </c:pt>
                <c:pt idx="13">
                  <c:v>2274</c:v>
                </c:pt>
                <c:pt idx="14">
                  <c:v>2149</c:v>
                </c:pt>
                <c:pt idx="15">
                  <c:v>2035</c:v>
                </c:pt>
                <c:pt idx="16">
                  <c:v>1910</c:v>
                </c:pt>
                <c:pt idx="17">
                  <c:v>1797</c:v>
                </c:pt>
                <c:pt idx="18">
                  <c:v>1671</c:v>
                </c:pt>
                <c:pt idx="19">
                  <c:v>1558</c:v>
                </c:pt>
                <c:pt idx="20">
                  <c:v>1432</c:v>
                </c:pt>
                <c:pt idx="21">
                  <c:v>1319</c:v>
                </c:pt>
                <c:pt idx="22">
                  <c:v>1194</c:v>
                </c:pt>
                <c:pt idx="23">
                  <c:v>1081</c:v>
                </c:pt>
                <c:pt idx="24">
                  <c:v>955</c:v>
                </c:pt>
                <c:pt idx="25">
                  <c:v>842</c:v>
                </c:pt>
                <c:pt idx="26">
                  <c:v>716</c:v>
                </c:pt>
                <c:pt idx="27">
                  <c:v>591</c:v>
                </c:pt>
                <c:pt idx="28">
                  <c:v>465</c:v>
                </c:pt>
                <c:pt idx="29">
                  <c:v>339</c:v>
                </c:pt>
                <c:pt idx="30" formatCode="0">
                  <c:v>214</c:v>
                </c:pt>
              </c:numCache>
            </c:numRef>
          </c:xVal>
          <c:yVal>
            <c:numRef>
              <c:f>Hoja1!$K$146:$K$176</c:f>
              <c:numCache>
                <c:formatCode>0</c:formatCode>
                <c:ptCount val="31"/>
                <c:pt idx="0">
                  <c:v>163.5828220858898</c:v>
                </c:pt>
                <c:pt idx="1">
                  <c:v>163.45398773006173</c:v>
                </c:pt>
                <c:pt idx="2">
                  <c:v>163.63190184049063</c:v>
                </c:pt>
                <c:pt idx="3">
                  <c:v>162.98773006135025</c:v>
                </c:pt>
                <c:pt idx="4">
                  <c:v>150.34355828220896</c:v>
                </c:pt>
                <c:pt idx="5">
                  <c:v>150.69938650306767</c:v>
                </c:pt>
                <c:pt idx="6">
                  <c:v>138.05521472392638</c:v>
                </c:pt>
                <c:pt idx="7">
                  <c:v>138.41104294478509</c:v>
                </c:pt>
                <c:pt idx="8">
                  <c:v>125.76687116564472</c:v>
                </c:pt>
                <c:pt idx="9">
                  <c:v>100.12269938650343</c:v>
                </c:pt>
                <c:pt idx="10">
                  <c:v>100.47852760736214</c:v>
                </c:pt>
                <c:pt idx="11">
                  <c:v>87.834355828220851</c:v>
                </c:pt>
                <c:pt idx="12">
                  <c:v>88.190184049079562</c:v>
                </c:pt>
                <c:pt idx="13">
                  <c:v>75.546012269938728</c:v>
                </c:pt>
                <c:pt idx="14">
                  <c:v>74.90184049079744</c:v>
                </c:pt>
                <c:pt idx="15">
                  <c:v>63.257668711656606</c:v>
                </c:pt>
                <c:pt idx="16">
                  <c:v>62.613496932515318</c:v>
                </c:pt>
                <c:pt idx="17">
                  <c:v>49.969325153374029</c:v>
                </c:pt>
                <c:pt idx="18">
                  <c:v>50.325153374233196</c:v>
                </c:pt>
                <c:pt idx="19">
                  <c:v>37.680981595091907</c:v>
                </c:pt>
                <c:pt idx="20">
                  <c:v>38.036809815950846</c:v>
                </c:pt>
                <c:pt idx="21">
                  <c:v>25.392638036809785</c:v>
                </c:pt>
                <c:pt idx="22">
                  <c:v>24.748466257668497</c:v>
                </c:pt>
                <c:pt idx="23">
                  <c:v>12.104294478527208</c:v>
                </c:pt>
                <c:pt idx="24">
                  <c:v>12.460122699386034</c:v>
                </c:pt>
                <c:pt idx="25">
                  <c:v>-0.18404907975468632</c:v>
                </c:pt>
                <c:pt idx="26">
                  <c:v>0.17177914110413894</c:v>
                </c:pt>
                <c:pt idx="27">
                  <c:v>-0.47239263803703579</c:v>
                </c:pt>
                <c:pt idx="28">
                  <c:v>-0.11656441717832422</c:v>
                </c:pt>
                <c:pt idx="29">
                  <c:v>0.2392638036804442</c:v>
                </c:pt>
                <c:pt idx="30">
                  <c:v>-0.40490797546019053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F-40C7-B0CB-5B9A74349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645872"/>
        <c:axId val="832992176"/>
      </c:scatterChart>
      <c:valAx>
        <c:axId val="11666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32992176"/>
        <c:crosses val="autoZero"/>
        <c:crossBetween val="midCat"/>
      </c:valAx>
      <c:valAx>
        <c:axId val="8329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6664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133350</xdr:rowOff>
    </xdr:from>
    <xdr:to>
      <xdr:col>6</xdr:col>
      <xdr:colOff>76200</xdr:colOff>
      <xdr:row>3</xdr:row>
      <xdr:rowOff>26039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7CBB8-BBBC-4A32-8F2C-485F8D97E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33350"/>
          <a:ext cx="3762374" cy="46418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504826</xdr:colOff>
      <xdr:row>3</xdr:row>
      <xdr:rowOff>95250</xdr:rowOff>
    </xdr:from>
    <xdr:to>
      <xdr:col>6</xdr:col>
      <xdr:colOff>838200</xdr:colOff>
      <xdr:row>12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CBF297-E71A-4730-952B-B5CEE77F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6" y="666750"/>
          <a:ext cx="4505324" cy="175532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581024</xdr:colOff>
      <xdr:row>4</xdr:row>
      <xdr:rowOff>114300</xdr:rowOff>
    </xdr:from>
    <xdr:to>
      <xdr:col>22</xdr:col>
      <xdr:colOff>305273</xdr:colOff>
      <xdr:row>14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F0F506-EE27-4160-9943-E3E5CD4D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4" y="876300"/>
          <a:ext cx="6582249" cy="19621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533400</xdr:colOff>
      <xdr:row>13</xdr:row>
      <xdr:rowOff>38101</xdr:rowOff>
    </xdr:from>
    <xdr:to>
      <xdr:col>5</xdr:col>
      <xdr:colOff>114300</xdr:colOff>
      <xdr:row>16</xdr:row>
      <xdr:rowOff>97705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65ACB-D4EA-439B-9BB2-3521034A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2514601"/>
          <a:ext cx="2857500" cy="63110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571500</xdr:colOff>
      <xdr:row>17</xdr:row>
      <xdr:rowOff>19050</xdr:rowOff>
    </xdr:from>
    <xdr:to>
      <xdr:col>5</xdr:col>
      <xdr:colOff>628650</xdr:colOff>
      <xdr:row>27</xdr:row>
      <xdr:rowOff>150504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F79DCB-60BD-4A60-95D3-03EB6CA0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57550"/>
          <a:ext cx="3333750" cy="203645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590550</xdr:colOff>
      <xdr:row>28</xdr:row>
      <xdr:rowOff>66675</xdr:rowOff>
    </xdr:from>
    <xdr:to>
      <xdr:col>5</xdr:col>
      <xdr:colOff>28575</xdr:colOff>
      <xdr:row>32</xdr:row>
      <xdr:rowOff>61816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B26402-2B71-4591-878E-483F5C9A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550" y="5400675"/>
          <a:ext cx="2714625" cy="75714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561975</xdr:colOff>
      <xdr:row>32</xdr:row>
      <xdr:rowOff>123825</xdr:rowOff>
    </xdr:from>
    <xdr:to>
      <xdr:col>5</xdr:col>
      <xdr:colOff>182146</xdr:colOff>
      <xdr:row>36</xdr:row>
      <xdr:rowOff>86018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8B8E73-10A2-4012-A966-F1374426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19825"/>
          <a:ext cx="2896771" cy="72419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152400</xdr:colOff>
      <xdr:row>42</xdr:row>
      <xdr:rowOff>142875</xdr:rowOff>
    </xdr:from>
    <xdr:to>
      <xdr:col>6</xdr:col>
      <xdr:colOff>257175</xdr:colOff>
      <xdr:row>54</xdr:row>
      <xdr:rowOff>87167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30D993-EB13-40E6-B222-36F4480E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8143875"/>
          <a:ext cx="4276725" cy="2230292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>
    <xdr:from>
      <xdr:col>10</xdr:col>
      <xdr:colOff>295275</xdr:colOff>
      <xdr:row>71</xdr:row>
      <xdr:rowOff>71437</xdr:rowOff>
    </xdr:from>
    <xdr:to>
      <xdr:col>16</xdr:col>
      <xdr:colOff>28575</xdr:colOff>
      <xdr:row>85</xdr:row>
      <xdr:rowOff>147637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101B047-C868-4175-9538-F3426493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823912</xdr:colOff>
      <xdr:row>113</xdr:row>
      <xdr:rowOff>100012</xdr:rowOff>
    </xdr:from>
    <xdr:to>
      <xdr:col>16</xdr:col>
      <xdr:colOff>423862</xdr:colOff>
      <xdr:row>127</xdr:row>
      <xdr:rowOff>176212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80E7687-69BA-4659-9EA3-A504E898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447675</xdr:colOff>
      <xdr:row>146</xdr:row>
      <xdr:rowOff>100012</xdr:rowOff>
    </xdr:from>
    <xdr:to>
      <xdr:col>17</xdr:col>
      <xdr:colOff>447675</xdr:colOff>
      <xdr:row>160</xdr:row>
      <xdr:rowOff>176212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0965D06-1319-4E26-BC4E-29D537BE2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13459-A575-4055-A47B-D3CAEC644918}" name="Tabla1" displayName="Tabla1" ref="E109:G140" totalsRowShown="0">
  <autoFilter ref="E109:G140" xr:uid="{70B9CDAD-501F-4EBB-8445-90E0326949C4}"/>
  <tableColumns count="3">
    <tableColumn id="1" xr3:uid="{DAB1FF52-B9E1-430A-B2C8-861253698FA2}" name="VOUTMATH">
      <calculatedColumnFormula>E109+1</calculatedColumnFormula>
    </tableColumn>
    <tableColumn id="2" xr3:uid="{EA015B2E-E63B-43E3-BF62-723FD4EE3E7C}" name="VOLTAGE"/>
    <tableColumn id="3" xr3:uid="{41797C44-8348-4E02-83B9-1A881D65AC4B}" name="DIFFERENCE" dataDxfId="0">
      <calculatedColumnFormula>Tabla1[[#This Row],[VOUTMATH]]-Tabla1[[#This Row],[VOLTAGE]]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3B7-22F3-48BB-9E72-85FF6508B366}">
  <dimension ref="B6:S203"/>
  <sheetViews>
    <sheetView tabSelected="1" topLeftCell="A145" workbookViewId="0">
      <selection activeCell="J158" sqref="J158:K158"/>
    </sheetView>
  </sheetViews>
  <sheetFormatPr baseColWidth="10" defaultRowHeight="15" x14ac:dyDescent="0.25"/>
  <cols>
    <col min="5" max="5" width="14.85546875" customWidth="1"/>
    <col min="6" max="6" width="13.42578125" customWidth="1"/>
    <col min="7" max="7" width="13.7109375" customWidth="1"/>
    <col min="11" max="11" width="17.42578125" customWidth="1"/>
  </cols>
  <sheetData>
    <row r="6" spans="11:13" x14ac:dyDescent="0.25">
      <c r="K6" s="3" t="s">
        <v>2</v>
      </c>
      <c r="L6" s="3">
        <v>5</v>
      </c>
    </row>
    <row r="7" spans="11:13" x14ac:dyDescent="0.25">
      <c r="K7" s="3" t="s">
        <v>3</v>
      </c>
      <c r="L7" s="3">
        <v>5.0000000000000002E-5</v>
      </c>
    </row>
    <row r="8" spans="11:13" x14ac:dyDescent="0.25">
      <c r="K8" s="3" t="s">
        <v>4</v>
      </c>
      <c r="L8" s="3">
        <v>10000</v>
      </c>
    </row>
    <row r="9" spans="11:13" x14ac:dyDescent="0.25">
      <c r="K9" s="3" t="s">
        <v>0</v>
      </c>
      <c r="L9" s="3">
        <v>1.2210000000000001</v>
      </c>
    </row>
    <row r="10" spans="11:13" x14ac:dyDescent="0.25">
      <c r="K10" s="3" t="s">
        <v>8</v>
      </c>
      <c r="L10" s="3">
        <f>L9/3</f>
        <v>0.40700000000000003</v>
      </c>
      <c r="M10" s="1"/>
    </row>
    <row r="11" spans="11:13" x14ac:dyDescent="0.25">
      <c r="K11" s="3"/>
      <c r="L11" s="3"/>
    </row>
    <row r="12" spans="11:13" x14ac:dyDescent="0.25">
      <c r="K12" s="3"/>
      <c r="L12" s="3"/>
    </row>
    <row r="13" spans="11:13" x14ac:dyDescent="0.25">
      <c r="K13" s="3" t="s">
        <v>5</v>
      </c>
      <c r="L13" s="3">
        <f>(L6-L9)/L7</f>
        <v>75580</v>
      </c>
    </row>
    <row r="14" spans="11:13" x14ac:dyDescent="0.25">
      <c r="K14" s="3" t="s">
        <v>6</v>
      </c>
      <c r="L14" s="3">
        <f>L8*(L9-L10)/L10</f>
        <v>20000</v>
      </c>
    </row>
    <row r="15" spans="11:13" x14ac:dyDescent="0.25">
      <c r="K15" s="3" t="s">
        <v>7</v>
      </c>
      <c r="L15" s="8">
        <f>L9/(L7-L9/(L14+L8))</f>
        <v>131290.32258064512</v>
      </c>
    </row>
    <row r="17" spans="11:19" x14ac:dyDescent="0.25">
      <c r="K17" s="2"/>
    </row>
    <row r="18" spans="11:19" x14ac:dyDescent="0.25">
      <c r="R18" s="5" t="s">
        <v>20</v>
      </c>
      <c r="S18" s="5">
        <v>2430.5</v>
      </c>
    </row>
    <row r="19" spans="11:19" x14ac:dyDescent="0.25">
      <c r="R19" s="5" t="s">
        <v>2</v>
      </c>
      <c r="S19" s="5">
        <v>6</v>
      </c>
    </row>
    <row r="20" spans="11:19" x14ac:dyDescent="0.25">
      <c r="K20" s="4" t="s">
        <v>2</v>
      </c>
      <c r="L20" s="4">
        <v>11.25</v>
      </c>
      <c r="N20" t="s">
        <v>9</v>
      </c>
      <c r="R20" s="5" t="s">
        <v>19</v>
      </c>
      <c r="S20" s="5">
        <f>S18*3.3/4096</f>
        <v>1.9581665039062499</v>
      </c>
    </row>
    <row r="21" spans="11:19" x14ac:dyDescent="0.25">
      <c r="K21" s="4" t="s">
        <v>3</v>
      </c>
      <c r="L21" s="4">
        <v>5.0000000000000002E-5</v>
      </c>
      <c r="N21" t="s">
        <v>1</v>
      </c>
      <c r="O21">
        <v>41000</v>
      </c>
      <c r="R21" s="5" t="s">
        <v>0</v>
      </c>
      <c r="S21" s="5">
        <v>1.25</v>
      </c>
    </row>
    <row r="22" spans="11:19" x14ac:dyDescent="0.25">
      <c r="K22" s="4" t="s">
        <v>4</v>
      </c>
      <c r="L22" s="4">
        <v>15000</v>
      </c>
      <c r="N22" t="s">
        <v>10</v>
      </c>
      <c r="O22">
        <v>56250</v>
      </c>
      <c r="R22" s="5" t="s">
        <v>6</v>
      </c>
      <c r="S22" s="5">
        <v>4.7</v>
      </c>
    </row>
    <row r="23" spans="11:19" x14ac:dyDescent="0.25">
      <c r="K23" s="4" t="s">
        <v>0</v>
      </c>
      <c r="L23" s="4">
        <v>1.25</v>
      </c>
      <c r="N23" t="s">
        <v>2</v>
      </c>
      <c r="O23">
        <f>1.25*(1+O21/O22)</f>
        <v>2.161111111111111</v>
      </c>
      <c r="R23" s="5" t="s">
        <v>7</v>
      </c>
      <c r="S23" s="5">
        <v>4.7</v>
      </c>
    </row>
    <row r="24" spans="11:19" x14ac:dyDescent="0.25">
      <c r="K24" s="4" t="s">
        <v>22</v>
      </c>
      <c r="L24" s="4">
        <f>L23/4.7334</f>
        <v>0.26408078759454096</v>
      </c>
      <c r="R24" s="5" t="s">
        <v>5</v>
      </c>
      <c r="S24" s="5">
        <v>47</v>
      </c>
    </row>
    <row r="25" spans="11:19" x14ac:dyDescent="0.25">
      <c r="K25" s="4"/>
      <c r="L25" s="4"/>
      <c r="R25" s="7" t="s">
        <v>5</v>
      </c>
      <c r="S25" s="7">
        <f>(S19-S21)/((S21/S23)+((S21-S20)/S22))</f>
        <v>41.202694482618774</v>
      </c>
    </row>
    <row r="26" spans="11:19" x14ac:dyDescent="0.25">
      <c r="K26" s="4"/>
      <c r="L26" s="4"/>
    </row>
    <row r="27" spans="11:19" x14ac:dyDescent="0.25">
      <c r="K27" s="4" t="s">
        <v>5</v>
      </c>
      <c r="L27" s="9">
        <f>(L20-L23)/L21</f>
        <v>200000</v>
      </c>
    </row>
    <row r="28" spans="11:19" x14ac:dyDescent="0.25">
      <c r="K28" s="4" t="s">
        <v>6</v>
      </c>
      <c r="L28" s="9">
        <f>L22*(L23-L24)/L24</f>
        <v>56000.999999999993</v>
      </c>
      <c r="R28" s="6" t="s">
        <v>21</v>
      </c>
      <c r="S28">
        <f>S21+((S21/S23)+((S21-S20)/S22))*S24</f>
        <v>6.6683349609375009</v>
      </c>
    </row>
    <row r="29" spans="11:19" x14ac:dyDescent="0.25">
      <c r="K29" s="4" t="s">
        <v>7</v>
      </c>
      <c r="L29" s="9">
        <f>L23/(L21-L23/(L28+L22))</f>
        <v>38586.66115954001</v>
      </c>
    </row>
    <row r="41" spans="9:13" x14ac:dyDescent="0.25">
      <c r="I41" t="s">
        <v>0</v>
      </c>
      <c r="J41">
        <v>1.2210000000000001</v>
      </c>
      <c r="L41" t="s">
        <v>0</v>
      </c>
      <c r="M41">
        <v>1.2210000000000001</v>
      </c>
    </row>
    <row r="42" spans="9:13" x14ac:dyDescent="0.25">
      <c r="I42" t="s">
        <v>1</v>
      </c>
      <c r="J42">
        <v>75580</v>
      </c>
      <c r="L42" t="s">
        <v>1</v>
      </c>
      <c r="M42">
        <v>75580</v>
      </c>
    </row>
    <row r="43" spans="9:13" x14ac:dyDescent="0.25">
      <c r="I43" t="s">
        <v>12</v>
      </c>
      <c r="J43">
        <v>5.66E-5</v>
      </c>
      <c r="L43" t="s">
        <v>11</v>
      </c>
      <c r="M43">
        <v>5</v>
      </c>
    </row>
    <row r="44" spans="9:13" x14ac:dyDescent="0.25">
      <c r="I44" t="s">
        <v>13</v>
      </c>
      <c r="J44">
        <v>4.3399999999999998E-5</v>
      </c>
      <c r="L44" t="s">
        <v>14</v>
      </c>
      <c r="M44">
        <v>5</v>
      </c>
    </row>
    <row r="46" spans="9:13" x14ac:dyDescent="0.25">
      <c r="I46" t="s">
        <v>11</v>
      </c>
      <c r="J46">
        <f>J43*J42+J41</f>
        <v>5.4988280000000005</v>
      </c>
      <c r="L46" t="s">
        <v>12</v>
      </c>
      <c r="M46">
        <f>(M43-M41)/M42</f>
        <v>4.9999999999999996E-5</v>
      </c>
    </row>
    <row r="47" spans="9:13" x14ac:dyDescent="0.25">
      <c r="I47" t="s">
        <v>14</v>
      </c>
      <c r="J47">
        <f>J44*J42+J41</f>
        <v>4.5011720000000004</v>
      </c>
      <c r="L47" t="s">
        <v>13</v>
      </c>
      <c r="M47">
        <f>(M44-M41)/M42</f>
        <v>4.9999999999999996E-5</v>
      </c>
    </row>
    <row r="63" spans="5:5" x14ac:dyDescent="0.25">
      <c r="E63" t="s">
        <v>15</v>
      </c>
    </row>
    <row r="65" spans="3:8" x14ac:dyDescent="0.25">
      <c r="E65" t="s">
        <v>16</v>
      </c>
    </row>
    <row r="68" spans="3:8" x14ac:dyDescent="0.25">
      <c r="E68" t="s">
        <v>18</v>
      </c>
      <c r="F68" t="s">
        <v>17</v>
      </c>
      <c r="G68" t="s">
        <v>0</v>
      </c>
      <c r="H68" t="s">
        <v>17</v>
      </c>
    </row>
    <row r="69" spans="3:8" x14ac:dyDescent="0.25">
      <c r="C69">
        <v>1</v>
      </c>
      <c r="E69">
        <v>124</v>
      </c>
      <c r="F69">
        <v>0.11600000000000001</v>
      </c>
      <c r="G69">
        <f>F69*4096/E69</f>
        <v>3.8317419354838713</v>
      </c>
      <c r="H69">
        <v>0.11600000000000001</v>
      </c>
    </row>
    <row r="70" spans="3:8" x14ac:dyDescent="0.25">
      <c r="C70">
        <f>C69+1</f>
        <v>2</v>
      </c>
      <c r="E70">
        <f>E69+124</f>
        <v>248</v>
      </c>
      <c r="F70">
        <v>0.214</v>
      </c>
      <c r="G70">
        <f t="shared" ref="G70:G101" si="0">F70*4096/E70</f>
        <v>3.5344516129032257</v>
      </c>
      <c r="H70">
        <v>0.214</v>
      </c>
    </row>
    <row r="71" spans="3:8" x14ac:dyDescent="0.25">
      <c r="E71">
        <f t="shared" ref="E71:E101" si="1">E70+124</f>
        <v>372</v>
      </c>
      <c r="F71">
        <v>0.312</v>
      </c>
      <c r="G71">
        <f t="shared" si="0"/>
        <v>3.4353548387096775</v>
      </c>
      <c r="H71">
        <v>0.312</v>
      </c>
    </row>
    <row r="72" spans="3:8" x14ac:dyDescent="0.25">
      <c r="E72">
        <f t="shared" si="1"/>
        <v>496</v>
      </c>
      <c r="F72">
        <v>0.41</v>
      </c>
      <c r="G72">
        <f t="shared" si="0"/>
        <v>3.3858064516129032</v>
      </c>
      <c r="H72">
        <v>0.41</v>
      </c>
    </row>
    <row r="73" spans="3:8" x14ac:dyDescent="0.25">
      <c r="E73">
        <f t="shared" si="1"/>
        <v>620</v>
      </c>
      <c r="F73">
        <v>0.50800000000000001</v>
      </c>
      <c r="G73">
        <f t="shared" si="0"/>
        <v>3.3560774193548388</v>
      </c>
      <c r="H73">
        <v>0.50800000000000001</v>
      </c>
    </row>
    <row r="74" spans="3:8" x14ac:dyDescent="0.25">
      <c r="E74">
        <f t="shared" si="1"/>
        <v>744</v>
      </c>
      <c r="F74">
        <v>0.60599999999999998</v>
      </c>
      <c r="G74">
        <f t="shared" si="0"/>
        <v>3.3362580645161288</v>
      </c>
      <c r="H74">
        <v>0.60599999999999998</v>
      </c>
    </row>
    <row r="75" spans="3:8" x14ac:dyDescent="0.25">
      <c r="E75">
        <f t="shared" si="1"/>
        <v>868</v>
      </c>
      <c r="F75">
        <v>0.70199999999999996</v>
      </c>
      <c r="G75">
        <f t="shared" si="0"/>
        <v>3.3126635944700458</v>
      </c>
      <c r="H75">
        <v>0.70199999999999996</v>
      </c>
    </row>
    <row r="76" spans="3:8" x14ac:dyDescent="0.25">
      <c r="E76">
        <f t="shared" si="1"/>
        <v>992</v>
      </c>
      <c r="F76">
        <v>0.80100000000000005</v>
      </c>
      <c r="G76">
        <f t="shared" si="0"/>
        <v>3.3073548387096774</v>
      </c>
      <c r="H76">
        <v>0.80100000000000005</v>
      </c>
    </row>
    <row r="77" spans="3:8" x14ac:dyDescent="0.25">
      <c r="E77">
        <f t="shared" si="1"/>
        <v>1116</v>
      </c>
      <c r="F77">
        <v>0.89900000000000002</v>
      </c>
      <c r="G77">
        <f t="shared" si="0"/>
        <v>3.2995555555555556</v>
      </c>
      <c r="H77">
        <v>0.89900000000000002</v>
      </c>
    </row>
    <row r="78" spans="3:8" x14ac:dyDescent="0.25">
      <c r="E78">
        <f t="shared" si="1"/>
        <v>1240</v>
      </c>
      <c r="F78">
        <v>0.998</v>
      </c>
      <c r="G78">
        <f t="shared" si="0"/>
        <v>3.2966193548387097</v>
      </c>
      <c r="H78">
        <v>0.998</v>
      </c>
    </row>
    <row r="79" spans="3:8" x14ac:dyDescent="0.25">
      <c r="E79">
        <f t="shared" si="1"/>
        <v>1364</v>
      </c>
      <c r="F79">
        <v>1.095</v>
      </c>
      <c r="G79">
        <f t="shared" si="0"/>
        <v>3.2882111436950145</v>
      </c>
      <c r="H79">
        <v>1.095</v>
      </c>
    </row>
    <row r="80" spans="3:8" x14ac:dyDescent="0.25">
      <c r="E80">
        <f t="shared" si="1"/>
        <v>1488</v>
      </c>
      <c r="F80">
        <v>1.1930000000000001</v>
      </c>
      <c r="G80">
        <f t="shared" si="0"/>
        <v>3.2839569892473119</v>
      </c>
      <c r="H80">
        <v>1.1930000000000001</v>
      </c>
    </row>
    <row r="81" spans="5:8" x14ac:dyDescent="0.25">
      <c r="E81">
        <f t="shared" si="1"/>
        <v>1612</v>
      </c>
      <c r="F81">
        <v>1.2909999999999999</v>
      </c>
      <c r="G81">
        <f t="shared" si="0"/>
        <v>3.2803573200992555</v>
      </c>
      <c r="H81">
        <v>1.2909999999999999</v>
      </c>
    </row>
    <row r="82" spans="5:8" x14ac:dyDescent="0.25">
      <c r="E82">
        <f t="shared" si="1"/>
        <v>1736</v>
      </c>
      <c r="F82">
        <v>1.389</v>
      </c>
      <c r="G82">
        <f t="shared" si="0"/>
        <v>3.2772718894009216</v>
      </c>
      <c r="H82">
        <v>1.389</v>
      </c>
    </row>
    <row r="83" spans="5:8" x14ac:dyDescent="0.25">
      <c r="E83">
        <f t="shared" si="1"/>
        <v>1860</v>
      </c>
      <c r="F83">
        <v>1.4870000000000001</v>
      </c>
      <c r="G83">
        <f t="shared" si="0"/>
        <v>3.2745978494623658</v>
      </c>
      <c r="H83">
        <v>1.4870000000000001</v>
      </c>
    </row>
    <row r="84" spans="5:8" x14ac:dyDescent="0.25">
      <c r="E84">
        <f t="shared" si="1"/>
        <v>1984</v>
      </c>
      <c r="F84">
        <v>1.585</v>
      </c>
      <c r="G84">
        <f t="shared" si="0"/>
        <v>3.2722580645161288</v>
      </c>
      <c r="H84">
        <v>1.585</v>
      </c>
    </row>
    <row r="85" spans="5:8" x14ac:dyDescent="0.25">
      <c r="E85">
        <f t="shared" si="1"/>
        <v>2108</v>
      </c>
      <c r="F85">
        <v>1.6830000000000001</v>
      </c>
      <c r="G85">
        <f t="shared" si="0"/>
        <v>3.270193548387097</v>
      </c>
      <c r="H85">
        <v>1.6830000000000001</v>
      </c>
    </row>
    <row r="86" spans="5:8" x14ac:dyDescent="0.25">
      <c r="E86">
        <f t="shared" si="1"/>
        <v>2232</v>
      </c>
      <c r="F86">
        <v>1.7809999999999999</v>
      </c>
      <c r="G86">
        <f t="shared" si="0"/>
        <v>3.2683584229390679</v>
      </c>
      <c r="H86">
        <v>1.7809999999999999</v>
      </c>
    </row>
    <row r="87" spans="5:8" x14ac:dyDescent="0.25">
      <c r="E87">
        <f t="shared" si="1"/>
        <v>2356</v>
      </c>
      <c r="F87">
        <v>1.879</v>
      </c>
      <c r="G87">
        <f t="shared" si="0"/>
        <v>3.2667164685908321</v>
      </c>
      <c r="H87">
        <v>1.879</v>
      </c>
    </row>
    <row r="88" spans="5:8" x14ac:dyDescent="0.25">
      <c r="E88">
        <f t="shared" si="1"/>
        <v>2480</v>
      </c>
      <c r="F88">
        <v>1.976</v>
      </c>
      <c r="G88">
        <f t="shared" si="0"/>
        <v>3.2635870967741933</v>
      </c>
      <c r="H88">
        <v>1.976</v>
      </c>
    </row>
    <row r="89" spans="5:8" x14ac:dyDescent="0.25">
      <c r="E89">
        <f t="shared" si="1"/>
        <v>2604</v>
      </c>
      <c r="F89">
        <v>2.0699999999999998</v>
      </c>
      <c r="G89">
        <f t="shared" si="0"/>
        <v>3.2560368663594468</v>
      </c>
      <c r="H89">
        <v>2.0699999999999998</v>
      </c>
    </row>
    <row r="90" spans="5:8" x14ac:dyDescent="0.25">
      <c r="E90">
        <f t="shared" si="1"/>
        <v>2728</v>
      </c>
      <c r="F90">
        <v>2.1680000000000001</v>
      </c>
      <c r="G90">
        <f t="shared" si="0"/>
        <v>3.2551788856304986</v>
      </c>
      <c r="H90">
        <v>2.1680000000000001</v>
      </c>
    </row>
    <row r="91" spans="5:8" x14ac:dyDescent="0.25">
      <c r="E91">
        <f>E90+124</f>
        <v>2852</v>
      </c>
      <c r="F91">
        <v>2.2599999999999998</v>
      </c>
      <c r="G91">
        <f t="shared" si="0"/>
        <v>3.2457784011220192</v>
      </c>
      <c r="H91">
        <v>2.2599999999999998</v>
      </c>
    </row>
    <row r="92" spans="5:8" x14ac:dyDescent="0.25">
      <c r="E92">
        <f t="shared" si="1"/>
        <v>2976</v>
      </c>
      <c r="F92">
        <v>2.36</v>
      </c>
      <c r="G92">
        <f t="shared" si="0"/>
        <v>3.2481720430107526</v>
      </c>
      <c r="H92">
        <v>2.36</v>
      </c>
    </row>
    <row r="93" spans="5:8" x14ac:dyDescent="0.25">
      <c r="E93">
        <f t="shared" si="1"/>
        <v>3100</v>
      </c>
      <c r="F93">
        <v>2.46</v>
      </c>
      <c r="G93">
        <f t="shared" si="0"/>
        <v>3.250374193548387</v>
      </c>
      <c r="H93">
        <v>2.46</v>
      </c>
    </row>
    <row r="94" spans="5:8" x14ac:dyDescent="0.25">
      <c r="E94">
        <f t="shared" si="1"/>
        <v>3224</v>
      </c>
      <c r="F94">
        <v>2.56</v>
      </c>
      <c r="G94">
        <f t="shared" si="0"/>
        <v>3.2524069478908189</v>
      </c>
      <c r="H94">
        <v>2.56</v>
      </c>
    </row>
    <row r="95" spans="5:8" x14ac:dyDescent="0.25">
      <c r="E95">
        <f t="shared" si="1"/>
        <v>3348</v>
      </c>
      <c r="F95">
        <v>2.6579999999999999</v>
      </c>
      <c r="G95">
        <f t="shared" si="0"/>
        <v>3.2518422939068099</v>
      </c>
      <c r="H95">
        <v>2.6579999999999999</v>
      </c>
    </row>
    <row r="96" spans="5:8" x14ac:dyDescent="0.25">
      <c r="E96">
        <f t="shared" si="1"/>
        <v>3472</v>
      </c>
      <c r="F96">
        <v>2.758</v>
      </c>
      <c r="G96">
        <f t="shared" si="0"/>
        <v>3.2536774193548386</v>
      </c>
      <c r="H96">
        <v>2.758</v>
      </c>
    </row>
    <row r="97" spans="5:10" x14ac:dyDescent="0.25">
      <c r="E97">
        <f t="shared" si="1"/>
        <v>3596</v>
      </c>
      <c r="F97">
        <v>2.85</v>
      </c>
      <c r="G97">
        <f t="shared" si="0"/>
        <v>3.2462736373748609</v>
      </c>
      <c r="H97">
        <v>2.85</v>
      </c>
    </row>
    <row r="98" spans="5:10" x14ac:dyDescent="0.25">
      <c r="E98">
        <f t="shared" si="1"/>
        <v>3720</v>
      </c>
      <c r="F98">
        <v>2.95</v>
      </c>
      <c r="G98">
        <f t="shared" si="0"/>
        <v>3.248172043010753</v>
      </c>
      <c r="H98">
        <v>2.95</v>
      </c>
    </row>
    <row r="99" spans="5:10" x14ac:dyDescent="0.25">
      <c r="E99">
        <f t="shared" si="1"/>
        <v>3844</v>
      </c>
      <c r="F99">
        <v>3.05</v>
      </c>
      <c r="G99">
        <f t="shared" si="0"/>
        <v>3.2499479708636834</v>
      </c>
      <c r="H99">
        <v>3.05</v>
      </c>
    </row>
    <row r="100" spans="5:10" x14ac:dyDescent="0.25">
      <c r="E100">
        <f t="shared" si="1"/>
        <v>3968</v>
      </c>
      <c r="F100">
        <v>3.1480000000000001</v>
      </c>
      <c r="G100">
        <f t="shared" si="0"/>
        <v>3.2495483870967745</v>
      </c>
      <c r="H100">
        <v>3.1480000000000001</v>
      </c>
    </row>
    <row r="101" spans="5:10" x14ac:dyDescent="0.25">
      <c r="E101">
        <f t="shared" si="1"/>
        <v>4092</v>
      </c>
      <c r="F101">
        <v>3.2</v>
      </c>
      <c r="G101">
        <f t="shared" si="0"/>
        <v>3.203128054740958</v>
      </c>
      <c r="H101">
        <v>3.2</v>
      </c>
    </row>
    <row r="102" spans="5:10" x14ac:dyDescent="0.25">
      <c r="G102">
        <f>AVERAGE(G69:G101)</f>
        <v>3.3046039273690133</v>
      </c>
    </row>
    <row r="106" spans="5:10" x14ac:dyDescent="0.25">
      <c r="E106" t="s">
        <v>29</v>
      </c>
    </row>
    <row r="108" spans="5:10" x14ac:dyDescent="0.25">
      <c r="E108" t="s">
        <v>26</v>
      </c>
      <c r="F108" t="s">
        <v>27</v>
      </c>
    </row>
    <row r="109" spans="5:10" x14ac:dyDescent="0.25">
      <c r="E109" t="s">
        <v>23</v>
      </c>
      <c r="F109" t="s">
        <v>24</v>
      </c>
      <c r="G109" t="s">
        <v>25</v>
      </c>
      <c r="I109" s="10" t="s">
        <v>23</v>
      </c>
      <c r="J109" s="11" t="s">
        <v>25</v>
      </c>
    </row>
    <row r="110" spans="5:10" x14ac:dyDescent="0.25">
      <c r="E110">
        <v>1.3</v>
      </c>
      <c r="F110">
        <v>0</v>
      </c>
      <c r="G110" s="16">
        <f>Tabla1[[#This Row],[VOUTMATH]]-Tabla1[[#This Row],[VOLTAGE]]</f>
        <v>1.3</v>
      </c>
      <c r="I110" s="12"/>
      <c r="J110" s="17"/>
    </row>
    <row r="111" spans="5:10" x14ac:dyDescent="0.25">
      <c r="E111">
        <v>1.5</v>
      </c>
      <c r="F111">
        <v>0.2</v>
      </c>
      <c r="G111">
        <f>Tabla1[[#This Row],[VOUTMATH]]-Tabla1[[#This Row],[VOLTAGE]]</f>
        <v>1.3</v>
      </c>
      <c r="I111" s="14">
        <v>1.5</v>
      </c>
      <c r="J111" s="15">
        <f>Tabla1[[#This Row],[VOUTMATH]]-Tabla1[[#This Row],[VOLTAGE]]</f>
        <v>1.3</v>
      </c>
    </row>
    <row r="112" spans="5:10" x14ac:dyDescent="0.25">
      <c r="E112">
        <v>2</v>
      </c>
      <c r="F112">
        <v>0.7</v>
      </c>
      <c r="G112">
        <f>Tabla1[[#This Row],[VOUTMATH]]-Tabla1[[#This Row],[VOLTAGE]]</f>
        <v>1.3</v>
      </c>
      <c r="I112" s="12">
        <v>2</v>
      </c>
      <c r="J112" s="13">
        <f>Tabla1[[#This Row],[VOUTMATH]]-Tabla1[[#This Row],[VOLTAGE]]</f>
        <v>1.3</v>
      </c>
    </row>
    <row r="113" spans="5:10" x14ac:dyDescent="0.25">
      <c r="E113">
        <f>E112+1</f>
        <v>3</v>
      </c>
      <c r="F113">
        <v>1.7</v>
      </c>
      <c r="G113">
        <f>Tabla1[[#This Row],[VOUTMATH]]-Tabla1[[#This Row],[VOLTAGE]]</f>
        <v>1.3</v>
      </c>
      <c r="I113" s="14">
        <f>I112+1</f>
        <v>3</v>
      </c>
      <c r="J113" s="15">
        <f>Tabla1[[#This Row],[VOUTMATH]]-Tabla1[[#This Row],[VOLTAGE]]</f>
        <v>1.3</v>
      </c>
    </row>
    <row r="114" spans="5:10" x14ac:dyDescent="0.25">
      <c r="E114">
        <f t="shared" ref="E114:E139" si="2">E113+1</f>
        <v>4</v>
      </c>
      <c r="F114">
        <v>2.8</v>
      </c>
      <c r="G114">
        <f>Tabla1[[#This Row],[VOUTMATH]]-Tabla1[[#This Row],[VOLTAGE]]</f>
        <v>1.2000000000000002</v>
      </c>
      <c r="I114" s="12">
        <f t="shared" ref="I114:I139" si="3">I113+1</f>
        <v>4</v>
      </c>
      <c r="J114" s="13">
        <f>Tabla1[[#This Row],[VOUTMATH]]-Tabla1[[#This Row],[VOLTAGE]]</f>
        <v>1.2000000000000002</v>
      </c>
    </row>
    <row r="115" spans="5:10" x14ac:dyDescent="0.25">
      <c r="E115">
        <f t="shared" si="2"/>
        <v>5</v>
      </c>
      <c r="F115">
        <v>3.8</v>
      </c>
      <c r="G115">
        <f>Tabla1[[#This Row],[VOUTMATH]]-Tabla1[[#This Row],[VOLTAGE]]</f>
        <v>1.2000000000000002</v>
      </c>
      <c r="I115" s="14">
        <f t="shared" si="3"/>
        <v>5</v>
      </c>
      <c r="J115" s="15">
        <f>Tabla1[[#This Row],[VOUTMATH]]-Tabla1[[#This Row],[VOLTAGE]]</f>
        <v>1.2000000000000002</v>
      </c>
    </row>
    <row r="116" spans="5:10" x14ac:dyDescent="0.25">
      <c r="E116">
        <f t="shared" si="2"/>
        <v>6</v>
      </c>
      <c r="F116">
        <v>4.9000000000000004</v>
      </c>
      <c r="G116">
        <f>Tabla1[[#This Row],[VOUTMATH]]-Tabla1[[#This Row],[VOLTAGE]]</f>
        <v>1.0999999999999996</v>
      </c>
      <c r="I116" s="12">
        <f t="shared" si="3"/>
        <v>6</v>
      </c>
      <c r="J116" s="13">
        <f>Tabla1[[#This Row],[VOUTMATH]]-Tabla1[[#This Row],[VOLTAGE]]</f>
        <v>1.0999999999999996</v>
      </c>
    </row>
    <row r="117" spans="5:10" x14ac:dyDescent="0.25">
      <c r="E117">
        <f t="shared" si="2"/>
        <v>7</v>
      </c>
      <c r="F117">
        <v>5.9</v>
      </c>
      <c r="G117">
        <f>Tabla1[[#This Row],[VOUTMATH]]-Tabla1[[#This Row],[VOLTAGE]]</f>
        <v>1.0999999999999996</v>
      </c>
      <c r="I117" s="14">
        <f t="shared" si="3"/>
        <v>7</v>
      </c>
      <c r="J117" s="15">
        <f>Tabla1[[#This Row],[VOUTMATH]]-Tabla1[[#This Row],[VOLTAGE]]</f>
        <v>1.0999999999999996</v>
      </c>
    </row>
    <row r="118" spans="5:10" x14ac:dyDescent="0.25">
      <c r="E118">
        <f t="shared" si="2"/>
        <v>8</v>
      </c>
      <c r="F118">
        <v>7</v>
      </c>
      <c r="G118">
        <f>Tabla1[[#This Row],[VOUTMATH]]-Tabla1[[#This Row],[VOLTAGE]]</f>
        <v>1</v>
      </c>
      <c r="I118" s="12">
        <f t="shared" si="3"/>
        <v>8</v>
      </c>
      <c r="J118" s="13">
        <f>Tabla1[[#This Row],[VOUTMATH]]-Tabla1[[#This Row],[VOLTAGE]]</f>
        <v>1</v>
      </c>
    </row>
    <row r="119" spans="5:10" x14ac:dyDescent="0.25">
      <c r="E119">
        <f t="shared" si="2"/>
        <v>9</v>
      </c>
      <c r="F119">
        <v>8.1</v>
      </c>
      <c r="G119">
        <f>Tabla1[[#This Row],[VOUTMATH]]-Tabla1[[#This Row],[VOLTAGE]]</f>
        <v>0.90000000000000036</v>
      </c>
      <c r="I119" s="14">
        <f t="shared" si="3"/>
        <v>9</v>
      </c>
      <c r="J119" s="15">
        <f>Tabla1[[#This Row],[VOUTMATH]]-Tabla1[[#This Row],[VOLTAGE]]</f>
        <v>0.90000000000000036</v>
      </c>
    </row>
    <row r="120" spans="5:10" x14ac:dyDescent="0.25">
      <c r="E120">
        <f t="shared" si="2"/>
        <v>10</v>
      </c>
      <c r="F120">
        <v>9.3000000000000007</v>
      </c>
      <c r="G120">
        <f>Tabla1[[#This Row],[VOUTMATH]]-Tabla1[[#This Row],[VOLTAGE]]</f>
        <v>0.69999999999999929</v>
      </c>
      <c r="I120" s="12">
        <f t="shared" si="3"/>
        <v>10</v>
      </c>
      <c r="J120" s="13">
        <f>Tabla1[[#This Row],[VOUTMATH]]-Tabla1[[#This Row],[VOLTAGE]]</f>
        <v>0.69999999999999929</v>
      </c>
    </row>
    <row r="121" spans="5:10" x14ac:dyDescent="0.25">
      <c r="E121">
        <f t="shared" si="2"/>
        <v>11</v>
      </c>
      <c r="F121">
        <v>10.3</v>
      </c>
      <c r="G121">
        <f>Tabla1[[#This Row],[VOUTMATH]]-Tabla1[[#This Row],[VOLTAGE]]</f>
        <v>0.69999999999999929</v>
      </c>
      <c r="I121" s="14">
        <f t="shared" si="3"/>
        <v>11</v>
      </c>
      <c r="J121" s="15">
        <f>Tabla1[[#This Row],[VOUTMATH]]-Tabla1[[#This Row],[VOLTAGE]]</f>
        <v>0.69999999999999929</v>
      </c>
    </row>
    <row r="122" spans="5:10" x14ac:dyDescent="0.25">
      <c r="E122">
        <f t="shared" si="2"/>
        <v>12</v>
      </c>
      <c r="F122">
        <v>11.3</v>
      </c>
      <c r="G122">
        <f>Tabla1[[#This Row],[VOUTMATH]]-Tabla1[[#This Row],[VOLTAGE]]</f>
        <v>0.69999999999999929</v>
      </c>
      <c r="I122" s="12">
        <f t="shared" si="3"/>
        <v>12</v>
      </c>
      <c r="J122" s="13">
        <f>Tabla1[[#This Row],[VOUTMATH]]-Tabla1[[#This Row],[VOLTAGE]]</f>
        <v>0.69999999999999929</v>
      </c>
    </row>
    <row r="123" spans="5:10" x14ac:dyDescent="0.25">
      <c r="E123">
        <f t="shared" si="2"/>
        <v>13</v>
      </c>
      <c r="F123">
        <v>12.4</v>
      </c>
      <c r="G123">
        <f>Tabla1[[#This Row],[VOUTMATH]]-Tabla1[[#This Row],[VOLTAGE]]</f>
        <v>0.59999999999999964</v>
      </c>
      <c r="I123" s="14">
        <f t="shared" si="3"/>
        <v>13</v>
      </c>
      <c r="J123" s="15">
        <f>Tabla1[[#This Row],[VOUTMATH]]-Tabla1[[#This Row],[VOLTAGE]]</f>
        <v>0.59999999999999964</v>
      </c>
    </row>
    <row r="124" spans="5:10" x14ac:dyDescent="0.25">
      <c r="E124">
        <f t="shared" si="2"/>
        <v>14</v>
      </c>
      <c r="F124">
        <v>13.4</v>
      </c>
      <c r="G124">
        <f>Tabla1[[#This Row],[VOUTMATH]]-Tabla1[[#This Row],[VOLTAGE]]</f>
        <v>0.59999999999999964</v>
      </c>
      <c r="I124" s="12">
        <f t="shared" si="3"/>
        <v>14</v>
      </c>
      <c r="J124" s="13">
        <f>Tabla1[[#This Row],[VOUTMATH]]-Tabla1[[#This Row],[VOLTAGE]]</f>
        <v>0.59999999999999964</v>
      </c>
    </row>
    <row r="125" spans="5:10" x14ac:dyDescent="0.25">
      <c r="E125">
        <f t="shared" si="2"/>
        <v>15</v>
      </c>
      <c r="F125">
        <v>14.5</v>
      </c>
      <c r="G125">
        <f>Tabla1[[#This Row],[VOUTMATH]]-Tabla1[[#This Row],[VOLTAGE]]</f>
        <v>0.5</v>
      </c>
      <c r="I125" s="14">
        <f t="shared" si="3"/>
        <v>15</v>
      </c>
      <c r="J125" s="15">
        <f>Tabla1[[#This Row],[VOUTMATH]]-Tabla1[[#This Row],[VOLTAGE]]</f>
        <v>0.5</v>
      </c>
    </row>
    <row r="126" spans="5:10" x14ac:dyDescent="0.25">
      <c r="E126">
        <f t="shared" si="2"/>
        <v>16</v>
      </c>
      <c r="F126">
        <v>15.5</v>
      </c>
      <c r="G126">
        <f>Tabla1[[#This Row],[VOUTMATH]]-Tabla1[[#This Row],[VOLTAGE]]</f>
        <v>0.5</v>
      </c>
      <c r="I126" s="12">
        <f t="shared" si="3"/>
        <v>16</v>
      </c>
      <c r="J126" s="13">
        <f>Tabla1[[#This Row],[VOUTMATH]]-Tabla1[[#This Row],[VOLTAGE]]</f>
        <v>0.5</v>
      </c>
    </row>
    <row r="127" spans="5:10" x14ac:dyDescent="0.25">
      <c r="E127">
        <f t="shared" si="2"/>
        <v>17</v>
      </c>
      <c r="F127">
        <v>16.600000000000001</v>
      </c>
      <c r="G127">
        <f>Tabla1[[#This Row],[VOUTMATH]]-Tabla1[[#This Row],[VOLTAGE]]</f>
        <v>0.39999999999999858</v>
      </c>
      <c r="I127" s="14">
        <f t="shared" si="3"/>
        <v>17</v>
      </c>
      <c r="J127" s="15">
        <f>Tabla1[[#This Row],[VOUTMATH]]-Tabla1[[#This Row],[VOLTAGE]]</f>
        <v>0.39999999999999858</v>
      </c>
    </row>
    <row r="128" spans="5:10" x14ac:dyDescent="0.25">
      <c r="E128">
        <f t="shared" si="2"/>
        <v>18</v>
      </c>
      <c r="F128">
        <v>17.600000000000001</v>
      </c>
      <c r="G128">
        <f>Tabla1[[#This Row],[VOUTMATH]]-Tabla1[[#This Row],[VOLTAGE]]</f>
        <v>0.39999999999999858</v>
      </c>
      <c r="I128" s="12">
        <f t="shared" si="3"/>
        <v>18</v>
      </c>
      <c r="J128" s="13">
        <f>Tabla1[[#This Row],[VOUTMATH]]-Tabla1[[#This Row],[VOLTAGE]]</f>
        <v>0.39999999999999858</v>
      </c>
    </row>
    <row r="129" spans="5:14" x14ac:dyDescent="0.25">
      <c r="E129">
        <f t="shared" si="2"/>
        <v>19</v>
      </c>
      <c r="F129">
        <v>18.7</v>
      </c>
      <c r="G129">
        <f>Tabla1[[#This Row],[VOUTMATH]]-Tabla1[[#This Row],[VOLTAGE]]</f>
        <v>0.30000000000000071</v>
      </c>
      <c r="I129" s="14">
        <f t="shared" si="3"/>
        <v>19</v>
      </c>
      <c r="J129" s="15">
        <f>Tabla1[[#This Row],[VOUTMATH]]-Tabla1[[#This Row],[VOLTAGE]]</f>
        <v>0.30000000000000071</v>
      </c>
    </row>
    <row r="130" spans="5:14" x14ac:dyDescent="0.25">
      <c r="E130">
        <f t="shared" si="2"/>
        <v>20</v>
      </c>
      <c r="F130">
        <v>19.7</v>
      </c>
      <c r="G130">
        <f>Tabla1[[#This Row],[VOUTMATH]]-Tabla1[[#This Row],[VOLTAGE]]</f>
        <v>0.30000000000000071</v>
      </c>
      <c r="I130" s="12">
        <f t="shared" si="3"/>
        <v>20</v>
      </c>
      <c r="J130" s="13">
        <f>Tabla1[[#This Row],[VOUTMATH]]-Tabla1[[#This Row],[VOLTAGE]]</f>
        <v>0.30000000000000071</v>
      </c>
      <c r="L130" t="s">
        <v>28</v>
      </c>
      <c r="M130">
        <v>1.5</v>
      </c>
      <c r="N130">
        <f>0.0009*M130*M130-0.0799*M130+1.5091</f>
        <v>1.391275</v>
      </c>
    </row>
    <row r="131" spans="5:14" x14ac:dyDescent="0.25">
      <c r="E131">
        <f t="shared" si="2"/>
        <v>21</v>
      </c>
      <c r="F131">
        <v>20.8</v>
      </c>
      <c r="G131">
        <f>Tabla1[[#This Row],[VOUTMATH]]-Tabla1[[#This Row],[VOLTAGE]]</f>
        <v>0.19999999999999929</v>
      </c>
      <c r="I131" s="14">
        <f t="shared" si="3"/>
        <v>21</v>
      </c>
      <c r="J131" s="15">
        <f>Tabla1[[#This Row],[VOUTMATH]]-Tabla1[[#This Row],[VOLTAGE]]</f>
        <v>0.19999999999999929</v>
      </c>
    </row>
    <row r="132" spans="5:14" x14ac:dyDescent="0.25">
      <c r="E132">
        <f t="shared" si="2"/>
        <v>22</v>
      </c>
      <c r="F132">
        <v>21.8</v>
      </c>
      <c r="G132">
        <f>Tabla1[[#This Row],[VOUTMATH]]-Tabla1[[#This Row],[VOLTAGE]]</f>
        <v>0.19999999999999929</v>
      </c>
      <c r="I132" s="12">
        <f t="shared" si="3"/>
        <v>22</v>
      </c>
      <c r="J132" s="13">
        <f>Tabla1[[#This Row],[VOUTMATH]]-Tabla1[[#This Row],[VOLTAGE]]</f>
        <v>0.19999999999999929</v>
      </c>
    </row>
    <row r="133" spans="5:14" x14ac:dyDescent="0.25">
      <c r="E133">
        <f t="shared" si="2"/>
        <v>23</v>
      </c>
      <c r="F133">
        <v>22.85</v>
      </c>
      <c r="G133">
        <f>Tabla1[[#This Row],[VOUTMATH]]-Tabla1[[#This Row],[VOLTAGE]]</f>
        <v>0.14999999999999858</v>
      </c>
      <c r="I133" s="14">
        <f t="shared" si="3"/>
        <v>23</v>
      </c>
      <c r="J133" s="15">
        <f>Tabla1[[#This Row],[VOUTMATH]]-Tabla1[[#This Row],[VOLTAGE]]</f>
        <v>0.14999999999999858</v>
      </c>
    </row>
    <row r="134" spans="5:14" x14ac:dyDescent="0.25">
      <c r="E134">
        <f t="shared" si="2"/>
        <v>24</v>
      </c>
      <c r="F134">
        <v>23.85</v>
      </c>
      <c r="G134">
        <f>Tabla1[[#This Row],[VOUTMATH]]-Tabla1[[#This Row],[VOLTAGE]]</f>
        <v>0.14999999999999858</v>
      </c>
      <c r="I134" s="12">
        <f t="shared" si="3"/>
        <v>24</v>
      </c>
      <c r="J134" s="13">
        <f>Tabla1[[#This Row],[VOUTMATH]]-Tabla1[[#This Row],[VOLTAGE]]</f>
        <v>0.14999999999999858</v>
      </c>
    </row>
    <row r="135" spans="5:14" x14ac:dyDescent="0.25">
      <c r="E135">
        <f t="shared" si="2"/>
        <v>25</v>
      </c>
      <c r="F135">
        <v>24.9</v>
      </c>
      <c r="G135">
        <f>Tabla1[[#This Row],[VOUTMATH]]-Tabla1[[#This Row],[VOLTAGE]]</f>
        <v>0.10000000000000142</v>
      </c>
      <c r="I135" s="14">
        <f t="shared" si="3"/>
        <v>25</v>
      </c>
      <c r="J135" s="15">
        <f>Tabla1[[#This Row],[VOUTMATH]]-Tabla1[[#This Row],[VOLTAGE]]</f>
        <v>0.10000000000000142</v>
      </c>
    </row>
    <row r="136" spans="5:14" x14ac:dyDescent="0.25">
      <c r="E136">
        <f t="shared" si="2"/>
        <v>26</v>
      </c>
      <c r="F136">
        <v>25.9</v>
      </c>
      <c r="G136">
        <f>Tabla1[[#This Row],[VOUTMATH]]-Tabla1[[#This Row],[VOLTAGE]]</f>
        <v>0.10000000000000142</v>
      </c>
      <c r="I136" s="12">
        <f t="shared" si="3"/>
        <v>26</v>
      </c>
      <c r="J136" s="13">
        <f>Tabla1[[#This Row],[VOUTMATH]]-Tabla1[[#This Row],[VOLTAGE]]</f>
        <v>0.10000000000000142</v>
      </c>
    </row>
    <row r="137" spans="5:14" x14ac:dyDescent="0.25">
      <c r="E137">
        <f t="shared" si="2"/>
        <v>27</v>
      </c>
      <c r="F137">
        <v>27</v>
      </c>
      <c r="G137">
        <f>Tabla1[[#This Row],[VOUTMATH]]-Tabla1[[#This Row],[VOLTAGE]]</f>
        <v>0</v>
      </c>
      <c r="I137" s="14">
        <f t="shared" si="3"/>
        <v>27</v>
      </c>
      <c r="J137" s="15">
        <f>Tabla1[[#This Row],[VOUTMATH]]-Tabla1[[#This Row],[VOLTAGE]]</f>
        <v>0</v>
      </c>
    </row>
    <row r="138" spans="5:14" x14ac:dyDescent="0.25">
      <c r="E138">
        <f t="shared" si="2"/>
        <v>28</v>
      </c>
      <c r="F138">
        <v>28</v>
      </c>
      <c r="G138">
        <f>Tabla1[[#This Row],[VOUTMATH]]-Tabla1[[#This Row],[VOLTAGE]]</f>
        <v>0</v>
      </c>
      <c r="I138" s="12">
        <f t="shared" si="3"/>
        <v>28</v>
      </c>
      <c r="J138" s="13">
        <f>Tabla1[[#This Row],[VOUTMATH]]-Tabla1[[#This Row],[VOLTAGE]]</f>
        <v>0</v>
      </c>
    </row>
    <row r="139" spans="5:14" x14ac:dyDescent="0.25">
      <c r="E139">
        <f t="shared" si="2"/>
        <v>29</v>
      </c>
      <c r="F139">
        <v>29</v>
      </c>
      <c r="G139">
        <f>Tabla1[[#This Row],[VOUTMATH]]-Tabla1[[#This Row],[VOLTAGE]]</f>
        <v>0</v>
      </c>
      <c r="I139" s="14">
        <f t="shared" si="3"/>
        <v>29</v>
      </c>
      <c r="J139" s="15">
        <f>Tabla1[[#This Row],[VOUTMATH]]-Tabla1[[#This Row],[VOLTAGE]]</f>
        <v>0</v>
      </c>
    </row>
    <row r="140" spans="5:14" x14ac:dyDescent="0.25">
      <c r="E140">
        <f>E139+1</f>
        <v>30</v>
      </c>
      <c r="F140">
        <v>30</v>
      </c>
      <c r="G140">
        <f>Tabla1[[#This Row],[VOUTMATH]]-Tabla1[[#This Row],[VOLTAGE]]</f>
        <v>0</v>
      </c>
      <c r="I140" s="12">
        <f>I139+1</f>
        <v>30</v>
      </c>
      <c r="J140" s="13">
        <f>Tabla1[[#This Row],[VOUTMATH]]-Tabla1[[#This Row],[VOLTAGE]]</f>
        <v>0</v>
      </c>
    </row>
    <row r="145" spans="2:11" x14ac:dyDescent="0.25">
      <c r="B145" s="10" t="s">
        <v>32</v>
      </c>
      <c r="C145" s="10" t="s">
        <v>34</v>
      </c>
      <c r="D145" s="10" t="s">
        <v>33</v>
      </c>
      <c r="E145" s="10" t="s">
        <v>23</v>
      </c>
      <c r="F145" s="18" t="s">
        <v>24</v>
      </c>
      <c r="I145" s="10" t="s">
        <v>34</v>
      </c>
      <c r="J145" s="10" t="s">
        <v>32</v>
      </c>
      <c r="K145" s="10" t="s">
        <v>35</v>
      </c>
    </row>
    <row r="146" spans="2:11" x14ac:dyDescent="0.25">
      <c r="B146" s="12"/>
      <c r="C146" s="22">
        <f>D146*4096/3.26</f>
        <v>3819.5828220858898</v>
      </c>
      <c r="D146" s="12">
        <f>3.17-E146*0.1</f>
        <v>3.04</v>
      </c>
      <c r="E146" s="12">
        <v>1.3</v>
      </c>
      <c r="F146" s="19">
        <v>0</v>
      </c>
      <c r="I146" s="22">
        <f>D146*4096/3.26</f>
        <v>3819.5828220858898</v>
      </c>
      <c r="J146" s="12">
        <v>3656</v>
      </c>
      <c r="K146" s="22">
        <f>I146-J146</f>
        <v>163.5828220858898</v>
      </c>
    </row>
    <row r="147" spans="2:11" x14ac:dyDescent="0.25">
      <c r="B147" s="14"/>
      <c r="C147" s="22">
        <f t="shared" ref="C147:C176" si="4">D147*4096/3.26</f>
        <v>3794.4539877300617</v>
      </c>
      <c r="D147" s="12">
        <f t="shared" ref="D147:D176" si="5">3.17-E147*0.1</f>
        <v>3.02</v>
      </c>
      <c r="E147" s="14">
        <v>1.5</v>
      </c>
      <c r="F147" s="20">
        <v>0.2</v>
      </c>
      <c r="I147" s="22">
        <f t="shared" ref="I147:I176" si="6">D147*4096/3.26</f>
        <v>3794.4539877300617</v>
      </c>
      <c r="J147" s="14">
        <v>3631</v>
      </c>
      <c r="K147" s="22">
        <f t="shared" ref="K147:K176" si="7">I147-J147</f>
        <v>163.45398773006173</v>
      </c>
    </row>
    <row r="148" spans="2:11" x14ac:dyDescent="0.25">
      <c r="B148" s="12"/>
      <c r="C148" s="22">
        <f t="shared" si="4"/>
        <v>3731.6319018404906</v>
      </c>
      <c r="D148" s="12">
        <f t="shared" si="5"/>
        <v>2.9699999999999998</v>
      </c>
      <c r="E148" s="12">
        <v>2</v>
      </c>
      <c r="F148" s="19">
        <v>0.7</v>
      </c>
      <c r="I148" s="22">
        <f t="shared" si="6"/>
        <v>3731.6319018404906</v>
      </c>
      <c r="J148" s="12">
        <v>3568</v>
      </c>
      <c r="K148" s="22">
        <f t="shared" si="7"/>
        <v>163.63190184049063</v>
      </c>
    </row>
    <row r="149" spans="2:11" x14ac:dyDescent="0.25">
      <c r="B149" s="14"/>
      <c r="C149" s="22">
        <f t="shared" si="4"/>
        <v>3605.9877300613502</v>
      </c>
      <c r="D149" s="12">
        <f t="shared" si="5"/>
        <v>2.87</v>
      </c>
      <c r="E149" s="14">
        <f>E148+1</f>
        <v>3</v>
      </c>
      <c r="F149" s="20">
        <v>1.7</v>
      </c>
      <c r="I149" s="22">
        <f t="shared" si="6"/>
        <v>3605.9877300613502</v>
      </c>
      <c r="J149" s="14">
        <v>3443</v>
      </c>
      <c r="K149" s="22">
        <f t="shared" si="7"/>
        <v>162.98773006135025</v>
      </c>
    </row>
    <row r="150" spans="2:11" x14ac:dyDescent="0.25">
      <c r="B150" s="12"/>
      <c r="C150" s="22">
        <f t="shared" si="4"/>
        <v>3480.343558282209</v>
      </c>
      <c r="D150" s="12">
        <f t="shared" si="5"/>
        <v>2.77</v>
      </c>
      <c r="E150" s="12">
        <f t="shared" ref="E150:E175" si="8">E149+1</f>
        <v>4</v>
      </c>
      <c r="F150" s="19">
        <v>2.8</v>
      </c>
      <c r="I150" s="22">
        <f t="shared" si="6"/>
        <v>3480.343558282209</v>
      </c>
      <c r="J150" s="12">
        <v>3330</v>
      </c>
      <c r="K150" s="22">
        <f t="shared" si="7"/>
        <v>150.34355828220896</v>
      </c>
    </row>
    <row r="151" spans="2:11" x14ac:dyDescent="0.25">
      <c r="B151" s="14"/>
      <c r="C151" s="22">
        <f t="shared" si="4"/>
        <v>3354.6993865030677</v>
      </c>
      <c r="D151" s="12">
        <f t="shared" si="5"/>
        <v>2.67</v>
      </c>
      <c r="E151" s="14">
        <f t="shared" si="8"/>
        <v>5</v>
      </c>
      <c r="F151" s="20">
        <v>3.8</v>
      </c>
      <c r="I151" s="22">
        <f t="shared" si="6"/>
        <v>3354.6993865030677</v>
      </c>
      <c r="J151" s="23">
        <v>3204</v>
      </c>
      <c r="K151" s="22">
        <f t="shared" si="7"/>
        <v>150.69938650306767</v>
      </c>
    </row>
    <row r="152" spans="2:11" x14ac:dyDescent="0.25">
      <c r="B152" s="12"/>
      <c r="C152" s="22">
        <f t="shared" si="4"/>
        <v>3229.0552147239264</v>
      </c>
      <c r="D152" s="12">
        <f t="shared" si="5"/>
        <v>2.57</v>
      </c>
      <c r="E152" s="12">
        <f t="shared" si="8"/>
        <v>6</v>
      </c>
      <c r="F152" s="19">
        <v>4.9000000000000004</v>
      </c>
      <c r="I152" s="22">
        <f t="shared" si="6"/>
        <v>3229.0552147239264</v>
      </c>
      <c r="J152" s="12">
        <v>3091</v>
      </c>
      <c r="K152" s="22">
        <f t="shared" si="7"/>
        <v>138.05521472392638</v>
      </c>
    </row>
    <row r="153" spans="2:11" x14ac:dyDescent="0.25">
      <c r="B153" s="14"/>
      <c r="C153" s="22">
        <f t="shared" si="4"/>
        <v>3103.4110429447851</v>
      </c>
      <c r="D153" s="12">
        <f t="shared" si="5"/>
        <v>2.4699999999999998</v>
      </c>
      <c r="E153" s="14">
        <f t="shared" si="8"/>
        <v>7</v>
      </c>
      <c r="F153" s="20">
        <v>5.9</v>
      </c>
      <c r="I153" s="22">
        <f t="shared" si="6"/>
        <v>3103.4110429447851</v>
      </c>
      <c r="J153" s="14">
        <v>2965</v>
      </c>
      <c r="K153" s="22">
        <f t="shared" si="7"/>
        <v>138.41104294478509</v>
      </c>
    </row>
    <row r="154" spans="2:11" x14ac:dyDescent="0.25">
      <c r="B154" s="12"/>
      <c r="C154" s="22">
        <f t="shared" si="4"/>
        <v>2977.7668711656447</v>
      </c>
      <c r="D154" s="12">
        <f t="shared" si="5"/>
        <v>2.37</v>
      </c>
      <c r="E154" s="12">
        <f t="shared" si="8"/>
        <v>8</v>
      </c>
      <c r="F154" s="19">
        <v>7</v>
      </c>
      <c r="I154" s="22">
        <f t="shared" si="6"/>
        <v>2977.7668711656447</v>
      </c>
      <c r="J154" s="23">
        <v>2852</v>
      </c>
      <c r="K154" s="22">
        <f t="shared" si="7"/>
        <v>125.76687116564472</v>
      </c>
    </row>
    <row r="155" spans="2:11" x14ac:dyDescent="0.25">
      <c r="B155" s="14"/>
      <c r="C155" s="22">
        <f t="shared" si="4"/>
        <v>2852.1226993865034</v>
      </c>
      <c r="D155" s="12">
        <f t="shared" si="5"/>
        <v>2.27</v>
      </c>
      <c r="E155" s="14">
        <f t="shared" si="8"/>
        <v>9</v>
      </c>
      <c r="F155" s="20">
        <v>8.1</v>
      </c>
      <c r="I155" s="22">
        <f t="shared" si="6"/>
        <v>2852.1226993865034</v>
      </c>
      <c r="J155" s="14">
        <v>2752</v>
      </c>
      <c r="K155" s="22">
        <f t="shared" si="7"/>
        <v>100.12269938650343</v>
      </c>
    </row>
    <row r="156" spans="2:11" x14ac:dyDescent="0.25">
      <c r="B156" s="12"/>
      <c r="C156" s="22">
        <f t="shared" si="4"/>
        <v>2726.4785276073621</v>
      </c>
      <c r="D156" s="12">
        <f t="shared" si="5"/>
        <v>2.17</v>
      </c>
      <c r="E156" s="12">
        <f t="shared" si="8"/>
        <v>10</v>
      </c>
      <c r="F156" s="19">
        <v>9.3000000000000007</v>
      </c>
      <c r="I156" s="22">
        <f t="shared" si="6"/>
        <v>2726.4785276073621</v>
      </c>
      <c r="J156" s="12">
        <v>2626</v>
      </c>
      <c r="K156" s="22">
        <f t="shared" si="7"/>
        <v>100.47852760736214</v>
      </c>
    </row>
    <row r="157" spans="2:11" x14ac:dyDescent="0.25">
      <c r="B157" s="14"/>
      <c r="C157" s="22">
        <f t="shared" si="4"/>
        <v>2600.8343558282209</v>
      </c>
      <c r="D157" s="12">
        <f t="shared" si="5"/>
        <v>2.0699999999999998</v>
      </c>
      <c r="E157" s="14">
        <f t="shared" si="8"/>
        <v>11</v>
      </c>
      <c r="F157" s="20">
        <v>10.3</v>
      </c>
      <c r="I157" s="22">
        <f t="shared" si="6"/>
        <v>2600.8343558282209</v>
      </c>
      <c r="J157" s="14">
        <v>2513</v>
      </c>
      <c r="K157" s="22">
        <f t="shared" si="7"/>
        <v>87.834355828220851</v>
      </c>
    </row>
    <row r="158" spans="2:11" x14ac:dyDescent="0.25">
      <c r="B158" s="12"/>
      <c r="C158" s="22">
        <f t="shared" si="4"/>
        <v>2475.1901840490796</v>
      </c>
      <c r="D158" s="12">
        <f t="shared" si="5"/>
        <v>1.9699999999999998</v>
      </c>
      <c r="E158" s="12">
        <f t="shared" si="8"/>
        <v>12</v>
      </c>
      <c r="F158" s="19">
        <v>11.3</v>
      </c>
      <c r="I158" s="22">
        <f t="shared" si="6"/>
        <v>2475.1901840490796</v>
      </c>
      <c r="J158" s="12">
        <v>2387</v>
      </c>
      <c r="K158" s="22">
        <f t="shared" si="7"/>
        <v>88.190184049079562</v>
      </c>
    </row>
    <row r="159" spans="2:11" x14ac:dyDescent="0.25">
      <c r="B159" s="14"/>
      <c r="C159" s="22">
        <f t="shared" si="4"/>
        <v>2349.5460122699387</v>
      </c>
      <c r="D159" s="12">
        <f t="shared" si="5"/>
        <v>1.8699999999999999</v>
      </c>
      <c r="E159" s="14">
        <f t="shared" si="8"/>
        <v>13</v>
      </c>
      <c r="F159" s="20">
        <v>12.4</v>
      </c>
      <c r="I159" s="22">
        <f t="shared" si="6"/>
        <v>2349.5460122699387</v>
      </c>
      <c r="J159" s="14">
        <v>2274</v>
      </c>
      <c r="K159" s="22">
        <f t="shared" si="7"/>
        <v>75.546012269938728</v>
      </c>
    </row>
    <row r="160" spans="2:11" x14ac:dyDescent="0.25">
      <c r="B160" s="12"/>
      <c r="C160" s="22">
        <f t="shared" si="4"/>
        <v>2223.9018404907974</v>
      </c>
      <c r="D160" s="12">
        <f t="shared" si="5"/>
        <v>1.7699999999999998</v>
      </c>
      <c r="E160" s="12">
        <f t="shared" si="8"/>
        <v>14</v>
      </c>
      <c r="F160" s="19">
        <v>13.4</v>
      </c>
      <c r="I160" s="22">
        <f t="shared" si="6"/>
        <v>2223.9018404907974</v>
      </c>
      <c r="J160" s="12">
        <v>2149</v>
      </c>
      <c r="K160" s="22">
        <f t="shared" si="7"/>
        <v>74.90184049079744</v>
      </c>
    </row>
    <row r="161" spans="2:15" x14ac:dyDescent="0.25">
      <c r="B161" s="14"/>
      <c r="C161" s="22">
        <f t="shared" si="4"/>
        <v>2098.2576687116566</v>
      </c>
      <c r="D161" s="12">
        <f t="shared" si="5"/>
        <v>1.67</v>
      </c>
      <c r="E161" s="14">
        <f t="shared" si="8"/>
        <v>15</v>
      </c>
      <c r="F161" s="20">
        <v>14.5</v>
      </c>
      <c r="I161" s="22">
        <f t="shared" si="6"/>
        <v>2098.2576687116566</v>
      </c>
      <c r="J161" s="14">
        <v>2035</v>
      </c>
      <c r="K161" s="22">
        <f t="shared" si="7"/>
        <v>63.257668711656606</v>
      </c>
    </row>
    <row r="162" spans="2:15" x14ac:dyDescent="0.25">
      <c r="B162" s="12"/>
      <c r="C162" s="22">
        <f t="shared" si="4"/>
        <v>1972.6134969325153</v>
      </c>
      <c r="D162" s="12">
        <f t="shared" si="5"/>
        <v>1.5699999999999998</v>
      </c>
      <c r="E162" s="12">
        <f t="shared" si="8"/>
        <v>16</v>
      </c>
      <c r="F162" s="19">
        <v>15.5</v>
      </c>
      <c r="I162" s="22">
        <f t="shared" si="6"/>
        <v>1972.6134969325153</v>
      </c>
      <c r="J162" s="12">
        <v>1910</v>
      </c>
      <c r="K162" s="22">
        <f t="shared" si="7"/>
        <v>62.613496932515318</v>
      </c>
    </row>
    <row r="163" spans="2:15" x14ac:dyDescent="0.25">
      <c r="B163" s="14"/>
      <c r="C163" s="22">
        <f t="shared" si="4"/>
        <v>1846.969325153374</v>
      </c>
      <c r="D163" s="12">
        <f t="shared" si="5"/>
        <v>1.4699999999999998</v>
      </c>
      <c r="E163" s="14">
        <f t="shared" si="8"/>
        <v>17</v>
      </c>
      <c r="F163" s="20">
        <v>16.600000000000001</v>
      </c>
      <c r="I163" s="22">
        <f t="shared" si="6"/>
        <v>1846.969325153374</v>
      </c>
      <c r="J163" s="14">
        <v>1797</v>
      </c>
      <c r="K163" s="22">
        <f t="shared" si="7"/>
        <v>49.969325153374029</v>
      </c>
      <c r="N163">
        <v>2387</v>
      </c>
      <c r="O163">
        <f>0.000008*N163*N163+0.0243*N163-15.563</f>
        <v>88.023251999999985</v>
      </c>
    </row>
    <row r="164" spans="2:15" x14ac:dyDescent="0.25">
      <c r="B164" s="12"/>
      <c r="C164" s="22">
        <f t="shared" si="4"/>
        <v>1721.3251533742332</v>
      </c>
      <c r="D164" s="12">
        <f t="shared" si="5"/>
        <v>1.3699999999999999</v>
      </c>
      <c r="E164" s="12">
        <f t="shared" si="8"/>
        <v>18</v>
      </c>
      <c r="F164" s="19">
        <v>17.600000000000001</v>
      </c>
      <c r="I164" s="22">
        <f t="shared" si="6"/>
        <v>1721.3251533742332</v>
      </c>
      <c r="J164" s="12">
        <v>1671</v>
      </c>
      <c r="K164" s="22">
        <f t="shared" si="7"/>
        <v>50.325153374233196</v>
      </c>
    </row>
    <row r="165" spans="2:15" x14ac:dyDescent="0.25">
      <c r="B165" s="14"/>
      <c r="C165" s="22">
        <f t="shared" si="4"/>
        <v>1595.6809815950919</v>
      </c>
      <c r="D165" s="12">
        <f t="shared" si="5"/>
        <v>1.2699999999999998</v>
      </c>
      <c r="E165" s="14">
        <f t="shared" si="8"/>
        <v>19</v>
      </c>
      <c r="F165" s="20">
        <v>18.7</v>
      </c>
      <c r="I165" s="22">
        <f t="shared" si="6"/>
        <v>1595.6809815950919</v>
      </c>
      <c r="J165" s="14">
        <v>1558</v>
      </c>
      <c r="K165" s="22">
        <f t="shared" si="7"/>
        <v>37.680981595091907</v>
      </c>
    </row>
    <row r="166" spans="2:15" x14ac:dyDescent="0.25">
      <c r="B166" s="12"/>
      <c r="C166" s="22">
        <f t="shared" si="4"/>
        <v>1470.0368098159508</v>
      </c>
      <c r="D166" s="12">
        <f t="shared" si="5"/>
        <v>1.17</v>
      </c>
      <c r="E166" s="12">
        <f t="shared" si="8"/>
        <v>20</v>
      </c>
      <c r="F166" s="19">
        <v>19.7</v>
      </c>
      <c r="I166" s="22">
        <f t="shared" si="6"/>
        <v>1470.0368098159508</v>
      </c>
      <c r="J166" s="12">
        <v>1432</v>
      </c>
      <c r="K166" s="22">
        <f t="shared" si="7"/>
        <v>38.036809815950846</v>
      </c>
    </row>
    <row r="167" spans="2:15" x14ac:dyDescent="0.25">
      <c r="B167" s="14"/>
      <c r="C167" s="22">
        <f t="shared" si="4"/>
        <v>1344.3926380368098</v>
      </c>
      <c r="D167" s="12">
        <f t="shared" si="5"/>
        <v>1.0699999999999998</v>
      </c>
      <c r="E167" s="14">
        <f t="shared" si="8"/>
        <v>21</v>
      </c>
      <c r="F167" s="20">
        <v>20.8</v>
      </c>
      <c r="I167" s="22">
        <f t="shared" si="6"/>
        <v>1344.3926380368098</v>
      </c>
      <c r="J167" s="14">
        <v>1319</v>
      </c>
      <c r="K167" s="22">
        <f t="shared" si="7"/>
        <v>25.392638036809785</v>
      </c>
    </row>
    <row r="168" spans="2:15" x14ac:dyDescent="0.25">
      <c r="B168" s="12"/>
      <c r="C168" s="22">
        <f t="shared" si="4"/>
        <v>1218.7484662576685</v>
      </c>
      <c r="D168" s="12">
        <f t="shared" si="5"/>
        <v>0.96999999999999975</v>
      </c>
      <c r="E168" s="12">
        <f t="shared" si="8"/>
        <v>22</v>
      </c>
      <c r="F168" s="19">
        <v>21.8</v>
      </c>
      <c r="I168" s="22">
        <f t="shared" si="6"/>
        <v>1218.7484662576685</v>
      </c>
      <c r="J168" s="12">
        <v>1194</v>
      </c>
      <c r="K168" s="22">
        <f t="shared" si="7"/>
        <v>24.748466257668497</v>
      </c>
    </row>
    <row r="169" spans="2:15" x14ac:dyDescent="0.25">
      <c r="B169" s="14"/>
      <c r="C169" s="22">
        <f t="shared" si="4"/>
        <v>1093.1042944785272</v>
      </c>
      <c r="D169" s="12">
        <f t="shared" si="5"/>
        <v>0.86999999999999966</v>
      </c>
      <c r="E169" s="14">
        <f t="shared" si="8"/>
        <v>23</v>
      </c>
      <c r="F169" s="20">
        <v>22.85</v>
      </c>
      <c r="I169" s="22">
        <f t="shared" si="6"/>
        <v>1093.1042944785272</v>
      </c>
      <c r="J169" s="14">
        <v>1081</v>
      </c>
      <c r="K169" s="22">
        <f t="shared" si="7"/>
        <v>12.104294478527208</v>
      </c>
    </row>
    <row r="170" spans="2:15" x14ac:dyDescent="0.25">
      <c r="B170" s="12"/>
      <c r="C170" s="22">
        <f t="shared" si="4"/>
        <v>967.46012269938603</v>
      </c>
      <c r="D170" s="12">
        <f t="shared" si="5"/>
        <v>0.76999999999999957</v>
      </c>
      <c r="E170" s="12">
        <f t="shared" si="8"/>
        <v>24</v>
      </c>
      <c r="F170" s="19">
        <v>23.85</v>
      </c>
      <c r="I170" s="22">
        <f t="shared" si="6"/>
        <v>967.46012269938603</v>
      </c>
      <c r="J170" s="12">
        <v>955</v>
      </c>
      <c r="K170" s="22">
        <f t="shared" si="7"/>
        <v>12.460122699386034</v>
      </c>
    </row>
    <row r="171" spans="2:15" x14ac:dyDescent="0.25">
      <c r="B171" s="14"/>
      <c r="C171" s="22">
        <f t="shared" si="4"/>
        <v>841.81595092024531</v>
      </c>
      <c r="D171" s="12">
        <f t="shared" si="5"/>
        <v>0.66999999999999993</v>
      </c>
      <c r="E171" s="14">
        <f t="shared" si="8"/>
        <v>25</v>
      </c>
      <c r="F171" s="20">
        <v>24.9</v>
      </c>
      <c r="I171" s="22">
        <f t="shared" si="6"/>
        <v>841.81595092024531</v>
      </c>
      <c r="J171" s="14">
        <v>842</v>
      </c>
      <c r="K171" s="22">
        <f t="shared" si="7"/>
        <v>-0.18404907975468632</v>
      </c>
    </row>
    <row r="172" spans="2:15" x14ac:dyDescent="0.25">
      <c r="B172" s="12"/>
      <c r="C172" s="22">
        <f t="shared" si="4"/>
        <v>716.17177914110414</v>
      </c>
      <c r="D172" s="12">
        <f t="shared" si="5"/>
        <v>0.56999999999999984</v>
      </c>
      <c r="E172" s="12">
        <f t="shared" si="8"/>
        <v>26</v>
      </c>
      <c r="F172" s="19">
        <v>25.9</v>
      </c>
      <c r="I172" s="22">
        <f t="shared" si="6"/>
        <v>716.17177914110414</v>
      </c>
      <c r="J172" s="12">
        <v>716</v>
      </c>
      <c r="K172" s="22">
        <f t="shared" si="7"/>
        <v>0.17177914110413894</v>
      </c>
    </row>
    <row r="173" spans="2:15" x14ac:dyDescent="0.25">
      <c r="B173" s="14"/>
      <c r="C173" s="22">
        <f t="shared" si="4"/>
        <v>590.52760736196296</v>
      </c>
      <c r="D173" s="12">
        <f t="shared" si="5"/>
        <v>0.46999999999999975</v>
      </c>
      <c r="E173" s="14">
        <f t="shared" si="8"/>
        <v>27</v>
      </c>
      <c r="F173" s="20">
        <v>27</v>
      </c>
      <c r="I173" s="22">
        <f t="shared" si="6"/>
        <v>590.52760736196296</v>
      </c>
      <c r="J173" s="14">
        <v>591</v>
      </c>
      <c r="K173" s="22">
        <f t="shared" si="7"/>
        <v>-0.47239263803703579</v>
      </c>
    </row>
    <row r="174" spans="2:15" x14ac:dyDescent="0.25">
      <c r="B174" s="12"/>
      <c r="C174" s="22">
        <f t="shared" si="4"/>
        <v>464.88343558282168</v>
      </c>
      <c r="D174" s="12">
        <f t="shared" si="5"/>
        <v>0.36999999999999966</v>
      </c>
      <c r="E174" s="12">
        <f t="shared" si="8"/>
        <v>28</v>
      </c>
      <c r="F174" s="19">
        <v>28</v>
      </c>
      <c r="I174" s="22">
        <f t="shared" si="6"/>
        <v>464.88343558282168</v>
      </c>
      <c r="J174" s="12">
        <v>465</v>
      </c>
      <c r="K174" s="22">
        <f t="shared" si="7"/>
        <v>-0.11656441717832422</v>
      </c>
    </row>
    <row r="175" spans="2:15" x14ac:dyDescent="0.25">
      <c r="B175" s="14"/>
      <c r="C175" s="22">
        <f t="shared" si="4"/>
        <v>339.23926380368044</v>
      </c>
      <c r="D175" s="12">
        <f t="shared" si="5"/>
        <v>0.26999999999999957</v>
      </c>
      <c r="E175" s="14">
        <f t="shared" si="8"/>
        <v>29</v>
      </c>
      <c r="F175" s="20">
        <v>29</v>
      </c>
      <c r="I175" s="22">
        <f t="shared" si="6"/>
        <v>339.23926380368044</v>
      </c>
      <c r="J175" s="14">
        <v>339</v>
      </c>
      <c r="K175" s="22">
        <f t="shared" si="7"/>
        <v>0.2392638036804442</v>
      </c>
    </row>
    <row r="176" spans="2:15" x14ac:dyDescent="0.25">
      <c r="B176" s="12"/>
      <c r="C176" s="22">
        <f t="shared" si="4"/>
        <v>213.59509202453981</v>
      </c>
      <c r="D176" s="12">
        <f t="shared" si="5"/>
        <v>0.16999999999999993</v>
      </c>
      <c r="E176" s="12">
        <f>E175+1</f>
        <v>30</v>
      </c>
      <c r="F176" s="19">
        <v>30</v>
      </c>
      <c r="I176" s="22">
        <f t="shared" si="6"/>
        <v>213.59509202453981</v>
      </c>
      <c r="J176" s="22">
        <v>214</v>
      </c>
      <c r="K176" s="22">
        <f t="shared" si="7"/>
        <v>-0.40490797546019053</v>
      </c>
    </row>
    <row r="191" spans="2:6" x14ac:dyDescent="0.25">
      <c r="B191" t="s">
        <v>20</v>
      </c>
      <c r="C191" t="s">
        <v>19</v>
      </c>
      <c r="D191" t="s">
        <v>30</v>
      </c>
      <c r="E191" t="s">
        <v>31</v>
      </c>
    </row>
    <row r="192" spans="2:6" x14ac:dyDescent="0.25">
      <c r="B192">
        <v>2561</v>
      </c>
      <c r="C192" s="21">
        <f>B192*3.26/4096</f>
        <v>2.0382958984374997</v>
      </c>
      <c r="D192" s="21">
        <f>31.7-10*C192</f>
        <v>11.317041015625001</v>
      </c>
      <c r="E192" s="21">
        <f>D192-(0.0009*D192*D192-0.0799*D192+1.5091)</f>
        <v>10.596904717159035</v>
      </c>
      <c r="F192" s="21"/>
    </row>
    <row r="197" spans="2:3" x14ac:dyDescent="0.25">
      <c r="B197">
        <v>2632</v>
      </c>
      <c r="C197">
        <v>10</v>
      </c>
    </row>
    <row r="198" spans="2:3" x14ac:dyDescent="0.25">
      <c r="B198">
        <v>2620</v>
      </c>
      <c r="C198">
        <v>10.1</v>
      </c>
    </row>
    <row r="199" spans="2:3" x14ac:dyDescent="0.25">
      <c r="B199">
        <v>2608</v>
      </c>
      <c r="C199">
        <v>10.199999999999999</v>
      </c>
    </row>
    <row r="200" spans="2:3" x14ac:dyDescent="0.25">
      <c r="B200">
        <v>2596</v>
      </c>
      <c r="C200">
        <v>10.3</v>
      </c>
    </row>
    <row r="201" spans="2:3" x14ac:dyDescent="0.25">
      <c r="B201">
        <v>2584</v>
      </c>
      <c r="C201">
        <v>10.4</v>
      </c>
    </row>
    <row r="202" spans="2:3" x14ac:dyDescent="0.25">
      <c r="B202">
        <v>2572</v>
      </c>
      <c r="C202">
        <v>10.5</v>
      </c>
    </row>
    <row r="203" spans="2:3" x14ac:dyDescent="0.25">
      <c r="B203">
        <v>2561</v>
      </c>
      <c r="C203">
        <v>10.6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2023-05-26T22:58:17Z</dcterms:created>
  <dcterms:modified xsi:type="dcterms:W3CDTF">2023-08-26T01:21:47Z</dcterms:modified>
</cp:coreProperties>
</file>